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nan\Videos\Excel\Lynda - Excel 2013 Tips and Tricks\Exercise Files\"/>
    </mc:Choice>
  </mc:AlternateContent>
  <bookViews>
    <workbookView xWindow="9705" yWindow="-15" windowWidth="9510" windowHeight="8040" tabRatio="640" activeTab="2"/>
  </bookViews>
  <sheets>
    <sheet name="HR List" sheetId="8" r:id="rId1"/>
    <sheet name="Keystroke shortcuts" sheetId="22" r:id="rId2"/>
    <sheet name="Profits" sheetId="18" r:id="rId3"/>
    <sheet name="ProjBudget2015" sheetId="17" r:id="rId4"/>
    <sheet name="Scientific" sheetId="21" r:id="rId5"/>
    <sheet name="Formulas" sheetId="23" r:id="rId6"/>
    <sheet name="SalesByDateTime" sheetId="20" state="hidden" r:id="rId7"/>
    <sheet name="AutoFill" sheetId="19" r:id="rId8"/>
  </sheets>
  <externalReferences>
    <externalReference r:id="rId9"/>
    <externalReference r:id="rId10"/>
  </externalReferences>
  <definedNames>
    <definedName name="_xlnm._FilterDatabase" localSheetId="0" hidden="1">'HR List'!$A$1:$K$742</definedName>
    <definedName name="_xlnm._FilterDatabase" localSheetId="4" hidden="1">Scientific!$A$1:$AG$199</definedName>
    <definedName name="Dates" localSheetId="4">OFFSET([1]Dynamic!$A$2,0,0,COUNTA([1]Dynamic!$A:$A)-1,1)</definedName>
    <definedName name="Dates">OFFSET([1]Dynamic!$A$2,0,0,COUNTA([1]Dynamic!$A:$A)-1,1)</definedName>
    <definedName name="ee" localSheetId="7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[2]Lookups!$A$2:$B$8</definedName>
    <definedName name="rr" localSheetId="7" hidden="1">{"FirstQ",#N/A,FALSE,"Budget2000";"SecondQ",#N/A,FALSE,"Budget2000"}</definedName>
    <definedName name="rr" localSheetId="5" hidden="1">{"FirstQ",#N/A,FALSE,"Budget2000";"SecondQ",#N/A,FALSE,"Budget2000"}</definedName>
    <definedName name="rr" localSheetId="2" hidden="1">{"FirstQ",#N/A,FALSE,"Budget2000";"SecondQ",#N/A,FALSE,"Budget2000"}</definedName>
    <definedName name="rr" localSheetId="3" hidden="1">{"FirstQ",#N/A,FALSE,"Budget2000";"SecondQ",#N/A,FALSE,"Budget2000"}</definedName>
    <definedName name="rr" localSheetId="4" hidden="1">{"FirstQ",#N/A,FALSE,"Budget2000";"SecondQ",#N/A,FALSE,"Budget2000"}</definedName>
    <definedName name="rr" hidden="1">{"FirstQ",#N/A,FALSE,"Budget2000";"SecondQ",#N/A,FALSE,"Budget2000"}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 localSheetId="6">#REF!</definedName>
    <definedName name="Sales" localSheetId="4">OFFSET([1]Dynamic!$B$2,0,0,COUNTA([1]Dynamic!$B:$B)-1,1)</definedName>
    <definedName name="Sales">OFFSET([1]Dynamic!$B$2,0,0,COUNTA([1]Dynamic!$B:$B)-1,1)</definedName>
    <definedName name="solver_adj" localSheetId="2" hidden="1">Profits!$C$4:$H$4,Profits!$C$5:$H$5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100</definedName>
    <definedName name="solver_lhs1" localSheetId="2" hidden="1">Profits!$C$4:$H$4</definedName>
    <definedName name="solver_lhs1" localSheetId="3" hidden="1">ProjBudget2015!$B$4</definedName>
    <definedName name="solver_lhs2" localSheetId="2" hidden="1">Profits!$C$5:$H$5</definedName>
    <definedName name="solver_lhs2" localSheetId="3" hidden="1">ProjBudget2015!$F$4</definedName>
    <definedName name="solver_lhs3" localSheetId="3" hidden="1">ProjBudget2015!$J$4</definedName>
    <definedName name="solver_lhs4" localSheetId="3" hidden="1">ProjBudget2015!$N$4</definedName>
    <definedName name="solver_lin" localSheetId="2" hidden="1">2</definedName>
    <definedName name="solver_lin" localSheetId="3" hidden="1">2</definedName>
    <definedName name="solver_neg" localSheetId="2" hidden="1">2</definedName>
    <definedName name="solver_neg" localSheetId="3" hidden="1">2</definedName>
    <definedName name="solver_num" localSheetId="2" hidden="1">2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Profits!$I$6</definedName>
    <definedName name="solver_pre" localSheetId="2" hidden="1">0.000001</definedName>
    <definedName name="solver_pre" localSheetId="3" hidden="1">0.000001</definedName>
    <definedName name="solver_rel1" localSheetId="2" hidden="1">1</definedName>
    <definedName name="solver_rel1" localSheetId="3" hidden="1">1</definedName>
    <definedName name="solver_rel2" localSheetId="2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2" hidden="1">500</definedName>
    <definedName name="solver_rhs1" localSheetId="3" hidden="1">0.02</definedName>
    <definedName name="solver_rhs2" localSheetId="2" hidden="1">350</definedName>
    <definedName name="solver_rhs2" localSheetId="3" hidden="1">0.04</definedName>
    <definedName name="solver_rhs3" localSheetId="3" hidden="1">0.03</definedName>
    <definedName name="solver_rhs4" localSheetId="3" hidden="1">0.04</definedName>
    <definedName name="solver_scl" localSheetId="2" hidden="1">2</definedName>
    <definedName name="solver_scl" localSheetId="3" hidden="1">2</definedName>
    <definedName name="solver_sho" localSheetId="2" hidden="1">1</definedName>
    <definedName name="solver_sho" localSheetId="3" hidden="1">2</definedName>
    <definedName name="solver_tim" localSheetId="2" hidden="1">100</definedName>
    <definedName name="solver_tim" localSheetId="3" hidden="1">100</definedName>
    <definedName name="solver_tol" localSheetId="2" hidden="1">0.05</definedName>
    <definedName name="solver_tol" localSheetId="3" hidden="1">0.05</definedName>
    <definedName name="solver_typ" localSheetId="2" hidden="1">3</definedName>
    <definedName name="solver_typ" localSheetId="3" hidden="1">1</definedName>
    <definedName name="solver_val" localSheetId="2" hidden="1">500</definedName>
    <definedName name="solver_val" localSheetId="3" hidden="1">0</definedName>
    <definedName name="wrn.AllData." localSheetId="7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7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hidden="1">{"FirstQ",#N/A,FALSE,"Budget2000";"SecondQ",#N/A,FALSE,"Budget2000"}</definedName>
    <definedName name="x" localSheetId="7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'HR List'!$A$1:$K$742</definedName>
  </definedNames>
  <calcPr calcId="152511"/>
</workbook>
</file>

<file path=xl/calcChain.xml><?xml version="1.0" encoding="utf-8"?>
<calcChain xmlns="http://schemas.openxmlformats.org/spreadsheetml/2006/main">
  <c r="H6" i="18" l="1"/>
  <c r="O35" i="19"/>
  <c r="O3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O4" i="19"/>
  <c r="O2" i="19"/>
  <c r="C6" i="18"/>
  <c r="C7" i="18" s="1"/>
  <c r="C14" i="18"/>
  <c r="C15" i="18"/>
  <c r="C16" i="18"/>
  <c r="L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M3" i="23"/>
  <c r="E5" i="23"/>
  <c r="I2" i="23" s="1"/>
  <c r="M6" i="23"/>
  <c r="B7" i="23"/>
  <c r="G7" i="23" s="1"/>
  <c r="F9" i="23"/>
  <c r="F10" i="23" s="1"/>
  <c r="F11" i="23" s="1"/>
  <c r="L10" i="23"/>
  <c r="L12" i="23" s="1"/>
  <c r="D13" i="23"/>
  <c r="E13" i="23" s="1"/>
  <c r="B19" i="23"/>
  <c r="E19" i="23"/>
  <c r="G19" i="23"/>
  <c r="L23" i="23"/>
  <c r="B25" i="23"/>
  <c r="G25" i="23" s="1"/>
  <c r="G26" i="23" s="1"/>
  <c r="E25" i="23"/>
  <c r="B31" i="23"/>
  <c r="E31" i="23"/>
  <c r="G31" i="23" s="1"/>
  <c r="B36" i="23"/>
  <c r="G36" i="23" s="1"/>
  <c r="E36" i="23"/>
  <c r="F40" i="23"/>
  <c r="F41" i="23"/>
  <c r="F42" i="23"/>
  <c r="F43" i="23"/>
  <c r="E44" i="23"/>
  <c r="F44" i="23" s="1"/>
  <c r="E45" i="23"/>
  <c r="F45" i="23" s="1"/>
  <c r="G37" i="23" l="1"/>
  <c r="K27" i="23" s="1"/>
  <c r="E43" i="23"/>
  <c r="L19" i="23"/>
  <c r="G5" i="23"/>
  <c r="I15" i="23"/>
  <c r="I13" i="23"/>
  <c r="J13" i="23" s="1"/>
  <c r="I11" i="23"/>
  <c r="I9" i="23"/>
  <c r="J9" i="23" s="1"/>
  <c r="I7" i="23"/>
  <c r="J7" i="23" s="1"/>
  <c r="I5" i="23"/>
  <c r="J5" i="23" s="1"/>
  <c r="I3" i="23"/>
  <c r="B13" i="23"/>
  <c r="L9" i="23"/>
  <c r="L11" i="23" s="1"/>
  <c r="B10" i="23"/>
  <c r="E6" i="23"/>
  <c r="J2" i="23" s="1"/>
  <c r="I16" i="23"/>
  <c r="J16" i="23" s="1"/>
  <c r="I14" i="23"/>
  <c r="J14" i="23" s="1"/>
  <c r="I12" i="23"/>
  <c r="J12" i="23" s="1"/>
  <c r="I10" i="23"/>
  <c r="J10" i="23" s="1"/>
  <c r="I8" i="23"/>
  <c r="J8" i="23" s="1"/>
  <c r="I6" i="23"/>
  <c r="J6" i="23" s="1"/>
  <c r="I4" i="23"/>
  <c r="J4" i="23" s="1"/>
  <c r="L27" i="23" l="1"/>
  <c r="J15" i="23"/>
  <c r="J3" i="23"/>
  <c r="J11" i="23"/>
  <c r="L20" i="23"/>
  <c r="L24" i="23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I2" i="20" l="1"/>
  <c r="AJ2" i="21" l="1"/>
  <c r="H14" i="18" l="1"/>
  <c r="G14" i="18"/>
  <c r="F14" i="18"/>
  <c r="E14" i="18"/>
  <c r="D14" i="18"/>
  <c r="J11" i="18"/>
  <c r="I11" i="18"/>
  <c r="H11" i="18"/>
  <c r="G11" i="18"/>
  <c r="F11" i="18"/>
  <c r="E11" i="18"/>
  <c r="D11" i="18"/>
  <c r="J10" i="18"/>
  <c r="I10" i="18"/>
  <c r="H10" i="18"/>
  <c r="G10" i="18"/>
  <c r="F10" i="18"/>
  <c r="E10" i="18"/>
  <c r="D10" i="18"/>
  <c r="H15" i="18"/>
  <c r="G6" i="18"/>
  <c r="F6" i="18"/>
  <c r="E6" i="18"/>
  <c r="E16" i="18" s="1"/>
  <c r="D6" i="18"/>
  <c r="D15" i="18" s="1"/>
  <c r="J5" i="18"/>
  <c r="I5" i="18"/>
  <c r="J4" i="18"/>
  <c r="I4" i="18"/>
  <c r="G12" i="18" l="1"/>
  <c r="J6" i="18"/>
  <c r="I14" i="18"/>
  <c r="D7" i="18"/>
  <c r="E7" i="18" s="1"/>
  <c r="F7" i="18" s="1"/>
  <c r="G7" i="18" s="1"/>
  <c r="H7" i="18" s="1"/>
  <c r="D12" i="18"/>
  <c r="H12" i="18"/>
  <c r="E15" i="18"/>
  <c r="F16" i="18"/>
  <c r="E12" i="18"/>
  <c r="I12" i="18"/>
  <c r="F15" i="18"/>
  <c r="G16" i="18"/>
  <c r="I6" i="18"/>
  <c r="I16" i="18" s="1"/>
  <c r="F12" i="18"/>
  <c r="J12" i="18"/>
  <c r="G15" i="18"/>
  <c r="D16" i="18"/>
  <c r="H16" i="18"/>
  <c r="I15" i="18" l="1"/>
  <c r="B33" i="17"/>
  <c r="C32" i="17"/>
  <c r="D32" i="17" s="1"/>
  <c r="F32" i="17" s="1"/>
  <c r="C31" i="17"/>
  <c r="C30" i="17"/>
  <c r="D30" i="17" s="1"/>
  <c r="F30" i="17" s="1"/>
  <c r="C29" i="17"/>
  <c r="C28" i="17"/>
  <c r="D28" i="17" s="1"/>
  <c r="F28" i="17" s="1"/>
  <c r="C27" i="17"/>
  <c r="C26" i="17"/>
  <c r="D26" i="17" s="1"/>
  <c r="F26" i="17" s="1"/>
  <c r="C25" i="17"/>
  <c r="D25" i="17" s="1"/>
  <c r="F25" i="17" s="1"/>
  <c r="C24" i="17"/>
  <c r="D24" i="17" s="1"/>
  <c r="F24" i="17" s="1"/>
  <c r="C23" i="17"/>
  <c r="D23" i="17" s="1"/>
  <c r="F23" i="17" s="1"/>
  <c r="C22" i="17"/>
  <c r="D22" i="17" s="1"/>
  <c r="F22" i="17" s="1"/>
  <c r="C21" i="17"/>
  <c r="D21" i="17" s="1"/>
  <c r="F21" i="17" s="1"/>
  <c r="C20" i="17"/>
  <c r="D20" i="17" s="1"/>
  <c r="F20" i="17" s="1"/>
  <c r="C19" i="17"/>
  <c r="C18" i="17"/>
  <c r="D18" i="17" s="1"/>
  <c r="F18" i="17" s="1"/>
  <c r="C17" i="17"/>
  <c r="B13" i="17"/>
  <c r="C12" i="17"/>
  <c r="D12" i="17" s="1"/>
  <c r="F12" i="17" s="1"/>
  <c r="C11" i="17"/>
  <c r="C10" i="17"/>
  <c r="D10" i="17" s="1"/>
  <c r="B7" i="17"/>
  <c r="B14" i="17" s="1"/>
  <c r="B35" i="17" s="1"/>
  <c r="C6" i="17"/>
  <c r="D6" i="17" s="1"/>
  <c r="F6" i="17" s="1"/>
  <c r="C5" i="17"/>
  <c r="C13" i="17" l="1"/>
  <c r="E23" i="17"/>
  <c r="E26" i="17"/>
  <c r="E28" i="17"/>
  <c r="E30" i="17"/>
  <c r="E32" i="17"/>
  <c r="D17" i="17"/>
  <c r="F17" i="17" s="1"/>
  <c r="G17" i="17" s="1"/>
  <c r="E25" i="17"/>
  <c r="D11" i="17"/>
  <c r="F11" i="17" s="1"/>
  <c r="D19" i="17"/>
  <c r="F19" i="17" s="1"/>
  <c r="E21" i="17"/>
  <c r="D27" i="17"/>
  <c r="F27" i="17" s="1"/>
  <c r="G27" i="17" s="1"/>
  <c r="H27" i="17" s="1"/>
  <c r="J27" i="17" s="1"/>
  <c r="D29" i="17"/>
  <c r="F29" i="17" s="1"/>
  <c r="D31" i="17"/>
  <c r="F31" i="17" s="1"/>
  <c r="C33" i="17"/>
  <c r="G18" i="17"/>
  <c r="H18" i="17" s="1"/>
  <c r="J18" i="17" s="1"/>
  <c r="G22" i="17"/>
  <c r="H22" i="17" s="1"/>
  <c r="J22" i="17" s="1"/>
  <c r="G12" i="17"/>
  <c r="H12" i="17" s="1"/>
  <c r="J12" i="17" s="1"/>
  <c r="G20" i="17"/>
  <c r="H20" i="17" s="1"/>
  <c r="J20" i="17" s="1"/>
  <c r="G24" i="17"/>
  <c r="H24" i="17" s="1"/>
  <c r="J24" i="17" s="1"/>
  <c r="C7" i="17"/>
  <c r="C14" i="17" s="1"/>
  <c r="D5" i="17"/>
  <c r="G11" i="17"/>
  <c r="H11" i="17" s="1"/>
  <c r="J11" i="17" s="1"/>
  <c r="G19" i="17"/>
  <c r="H19" i="17" s="1"/>
  <c r="J19" i="17" s="1"/>
  <c r="G21" i="17"/>
  <c r="H21" i="17" s="1"/>
  <c r="J21" i="17" s="1"/>
  <c r="G23" i="17"/>
  <c r="H23" i="17" s="1"/>
  <c r="J23" i="17" s="1"/>
  <c r="G25" i="17"/>
  <c r="H25" i="17" s="1"/>
  <c r="J25" i="17" s="1"/>
  <c r="G26" i="17"/>
  <c r="H26" i="17" s="1"/>
  <c r="J26" i="17" s="1"/>
  <c r="G28" i="17"/>
  <c r="H28" i="17" s="1"/>
  <c r="J28" i="17" s="1"/>
  <c r="G29" i="17"/>
  <c r="H29" i="17" s="1"/>
  <c r="J29" i="17" s="1"/>
  <c r="G30" i="17"/>
  <c r="H30" i="17" s="1"/>
  <c r="J30" i="17" s="1"/>
  <c r="G31" i="17"/>
  <c r="H31" i="17" s="1"/>
  <c r="J31" i="17" s="1"/>
  <c r="G32" i="17"/>
  <c r="H32" i="17" s="1"/>
  <c r="J32" i="17" s="1"/>
  <c r="G6" i="17"/>
  <c r="H6" i="17" s="1"/>
  <c r="J6" i="17" s="1"/>
  <c r="E5" i="17"/>
  <c r="E6" i="17"/>
  <c r="E10" i="17"/>
  <c r="F10" i="17"/>
  <c r="E12" i="17"/>
  <c r="E18" i="17"/>
  <c r="E20" i="17"/>
  <c r="E22" i="17"/>
  <c r="E24" i="17"/>
  <c r="D33" i="17" l="1"/>
  <c r="F33" i="17"/>
  <c r="C35" i="17"/>
  <c r="I6" i="17"/>
  <c r="E31" i="17"/>
  <c r="E17" i="17"/>
  <c r="I11" i="17"/>
  <c r="E19" i="17"/>
  <c r="E29" i="17"/>
  <c r="E11" i="17"/>
  <c r="E13" i="17" s="1"/>
  <c r="E27" i="17"/>
  <c r="D13" i="17"/>
  <c r="E7" i="17"/>
  <c r="K32" i="17"/>
  <c r="L32" i="17" s="1"/>
  <c r="N32" i="17" s="1"/>
  <c r="K31" i="17"/>
  <c r="L31" i="17" s="1"/>
  <c r="N31" i="17" s="1"/>
  <c r="K30" i="17"/>
  <c r="L30" i="17" s="1"/>
  <c r="N30" i="17" s="1"/>
  <c r="K29" i="17"/>
  <c r="L29" i="17" s="1"/>
  <c r="N29" i="17" s="1"/>
  <c r="K28" i="17"/>
  <c r="L28" i="17" s="1"/>
  <c r="N28" i="17" s="1"/>
  <c r="K27" i="17"/>
  <c r="L27" i="17" s="1"/>
  <c r="N27" i="17" s="1"/>
  <c r="K26" i="17"/>
  <c r="L26" i="17" s="1"/>
  <c r="N26" i="17" s="1"/>
  <c r="K25" i="17"/>
  <c r="L25" i="17" s="1"/>
  <c r="N25" i="17" s="1"/>
  <c r="K23" i="17"/>
  <c r="L23" i="17" s="1"/>
  <c r="N23" i="17" s="1"/>
  <c r="K21" i="17"/>
  <c r="L21" i="17" s="1"/>
  <c r="N21" i="17" s="1"/>
  <c r="K19" i="17"/>
  <c r="L19" i="17" s="1"/>
  <c r="N19" i="17" s="1"/>
  <c r="G33" i="17"/>
  <c r="H17" i="17"/>
  <c r="I17" i="17" s="1"/>
  <c r="K24" i="17"/>
  <c r="L24" i="17" s="1"/>
  <c r="N24" i="17" s="1"/>
  <c r="K20" i="17"/>
  <c r="L20" i="17" s="1"/>
  <c r="N20" i="17" s="1"/>
  <c r="K12" i="17"/>
  <c r="L12" i="17" s="1"/>
  <c r="N12" i="17" s="1"/>
  <c r="K22" i="17"/>
  <c r="L22" i="17" s="1"/>
  <c r="N22" i="17" s="1"/>
  <c r="K18" i="17"/>
  <c r="L18" i="17" s="1"/>
  <c r="N18" i="17" s="1"/>
  <c r="F13" i="17"/>
  <c r="G10" i="17"/>
  <c r="K6" i="17"/>
  <c r="L6" i="17" s="1"/>
  <c r="N6" i="17" s="1"/>
  <c r="K11" i="17"/>
  <c r="L11" i="17" s="1"/>
  <c r="N11" i="17" s="1"/>
  <c r="F5" i="17"/>
  <c r="D7" i="17"/>
  <c r="I32" i="17"/>
  <c r="I31" i="17"/>
  <c r="I30" i="17"/>
  <c r="I29" i="17"/>
  <c r="I28" i="17"/>
  <c r="I27" i="17"/>
  <c r="I26" i="17"/>
  <c r="I25" i="17"/>
  <c r="I23" i="17"/>
  <c r="I21" i="17"/>
  <c r="I19" i="17"/>
  <c r="I24" i="17"/>
  <c r="I20" i="17"/>
  <c r="I12" i="17"/>
  <c r="I22" i="17"/>
  <c r="I18" i="17"/>
  <c r="E33" i="17" l="1"/>
  <c r="D14" i="17"/>
  <c r="D35" i="17" s="1"/>
  <c r="M18" i="17"/>
  <c r="M12" i="17"/>
  <c r="M24" i="17"/>
  <c r="M19" i="17"/>
  <c r="M23" i="17"/>
  <c r="M26" i="17"/>
  <c r="M28" i="17"/>
  <c r="M30" i="17"/>
  <c r="M32" i="17"/>
  <c r="E14" i="17"/>
  <c r="E35" i="17" s="1"/>
  <c r="M22" i="17"/>
  <c r="M20" i="17"/>
  <c r="M21" i="17"/>
  <c r="M25" i="17"/>
  <c r="M27" i="17"/>
  <c r="M29" i="17"/>
  <c r="M31" i="17"/>
  <c r="O11" i="17"/>
  <c r="P11" i="17" s="1"/>
  <c r="O6" i="17"/>
  <c r="P6" i="17" s="1"/>
  <c r="G13" i="17"/>
  <c r="H10" i="17"/>
  <c r="I33" i="17"/>
  <c r="F7" i="17"/>
  <c r="F14" i="17" s="1"/>
  <c r="F35" i="17" s="1"/>
  <c r="G5" i="17"/>
  <c r="O18" i="17"/>
  <c r="P18" i="17" s="1"/>
  <c r="O22" i="17"/>
  <c r="P22" i="17" s="1"/>
  <c r="O12" i="17"/>
  <c r="P12" i="17" s="1"/>
  <c r="O20" i="17"/>
  <c r="P20" i="17" s="1"/>
  <c r="O24" i="17"/>
  <c r="P24" i="17" s="1"/>
  <c r="H33" i="17"/>
  <c r="J17" i="17"/>
  <c r="O19" i="17"/>
  <c r="P19" i="17" s="1"/>
  <c r="O21" i="17"/>
  <c r="P21" i="17" s="1"/>
  <c r="O23" i="17"/>
  <c r="P23" i="17" s="1"/>
  <c r="O25" i="17"/>
  <c r="P25" i="17" s="1"/>
  <c r="O26" i="17"/>
  <c r="P26" i="17" s="1"/>
  <c r="O27" i="17"/>
  <c r="P27" i="17" s="1"/>
  <c r="O28" i="17"/>
  <c r="P28" i="17" s="1"/>
  <c r="O29" i="17"/>
  <c r="P29" i="17" s="1"/>
  <c r="O30" i="17"/>
  <c r="P30" i="17" s="1"/>
  <c r="O31" i="17"/>
  <c r="P31" i="17" s="1"/>
  <c r="O32" i="17"/>
  <c r="P32" i="17" s="1"/>
  <c r="M11" i="17"/>
  <c r="M6" i="17"/>
  <c r="I10" i="17"/>
  <c r="Q29" i="17" l="1"/>
  <c r="R29" i="17" s="1"/>
  <c r="Q31" i="17"/>
  <c r="R31" i="17" s="1"/>
  <c r="Q25" i="17"/>
  <c r="R25" i="17" s="1"/>
  <c r="Q22" i="17"/>
  <c r="R22" i="17" s="1"/>
  <c r="Q21" i="17"/>
  <c r="R21" i="17" s="1"/>
  <c r="Q27" i="17"/>
  <c r="R27" i="17" s="1"/>
  <c r="Q20" i="17"/>
  <c r="R20" i="17" s="1"/>
  <c r="Q32" i="17"/>
  <c r="R32" i="17" s="1"/>
  <c r="Q30" i="17"/>
  <c r="R30" i="17" s="1"/>
  <c r="Q28" i="17"/>
  <c r="R28" i="17" s="1"/>
  <c r="Q26" i="17"/>
  <c r="R26" i="17" s="1"/>
  <c r="Q23" i="17"/>
  <c r="R23" i="17" s="1"/>
  <c r="Q19" i="17"/>
  <c r="R19" i="17" s="1"/>
  <c r="Q24" i="17"/>
  <c r="R24" i="17" s="1"/>
  <c r="Q12" i="17"/>
  <c r="R12" i="17" s="1"/>
  <c r="Q18" i="17"/>
  <c r="R18" i="17" s="1"/>
  <c r="I13" i="17"/>
  <c r="H13" i="17"/>
  <c r="J10" i="17"/>
  <c r="J33" i="17"/>
  <c r="K17" i="17"/>
  <c r="G7" i="17"/>
  <c r="G14" i="17" s="1"/>
  <c r="G35" i="17" s="1"/>
  <c r="H5" i="17"/>
  <c r="I5" i="17" s="1"/>
  <c r="Q6" i="17"/>
  <c r="R6" i="17" s="1"/>
  <c r="Q11" i="17"/>
  <c r="R11" i="17" s="1"/>
  <c r="I7" i="17" l="1"/>
  <c r="I14" i="17" s="1"/>
  <c r="I35" i="17" s="1"/>
  <c r="J13" i="17"/>
  <c r="K10" i="17"/>
  <c r="J5" i="17"/>
  <c r="H7" i="17"/>
  <c r="H14" i="17" s="1"/>
  <c r="H35" i="17" s="1"/>
  <c r="K33" i="17"/>
  <c r="L17" i="17"/>
  <c r="J7" i="17" l="1"/>
  <c r="J14" i="17" s="1"/>
  <c r="J35" i="17" s="1"/>
  <c r="K5" i="17"/>
  <c r="L33" i="17"/>
  <c r="N17" i="17"/>
  <c r="M17" i="17"/>
  <c r="K13" i="17"/>
  <c r="L10" i="17"/>
  <c r="L13" i="17" l="1"/>
  <c r="N10" i="17"/>
  <c r="M10" i="17"/>
  <c r="M33" i="17"/>
  <c r="N33" i="17"/>
  <c r="O17" i="17"/>
  <c r="K7" i="17"/>
  <c r="K14" i="17" s="1"/>
  <c r="K35" i="17" s="1"/>
  <c r="L5" i="17"/>
  <c r="M5" i="17" s="1"/>
  <c r="M7" i="17" l="1"/>
  <c r="M13" i="17"/>
  <c r="N5" i="17"/>
  <c r="L7" i="17"/>
  <c r="L14" i="17" s="1"/>
  <c r="L35" i="17" s="1"/>
  <c r="O33" i="17"/>
  <c r="P17" i="17"/>
  <c r="N13" i="17"/>
  <c r="O10" i="17"/>
  <c r="O13" i="17" l="1"/>
  <c r="P10" i="17"/>
  <c r="P13" i="17" s="1"/>
  <c r="N7" i="17"/>
  <c r="N14" i="17" s="1"/>
  <c r="N35" i="17" s="1"/>
  <c r="O5" i="17"/>
  <c r="M14" i="17"/>
  <c r="M35" i="17" s="1"/>
  <c r="P33" i="17"/>
  <c r="Q17" i="17"/>
  <c r="Q10" i="17" l="1"/>
  <c r="Q13" i="17" s="1"/>
  <c r="R10" i="17"/>
  <c r="R13" i="17" s="1"/>
  <c r="O7" i="17"/>
  <c r="O14" i="17" s="1"/>
  <c r="O35" i="17" s="1"/>
  <c r="P5" i="17"/>
  <c r="P7" i="17" s="1"/>
  <c r="P14" i="17" s="1"/>
  <c r="P35" i="17" s="1"/>
  <c r="Q33" i="17"/>
  <c r="R17" i="17"/>
  <c r="R33" i="17" s="1"/>
  <c r="Q5" i="17" l="1"/>
  <c r="Q7" i="17" l="1"/>
  <c r="Q14" i="17" s="1"/>
  <c r="Q35" i="17" s="1"/>
  <c r="R5" i="17"/>
  <c r="R7" i="17" s="1"/>
  <c r="R14" i="17" s="1"/>
  <c r="R35" i="17" s="1"/>
  <c r="A2" i="17" s="1"/>
</calcChain>
</file>

<file path=xl/comments1.xml><?xml version="1.0" encoding="utf-8"?>
<comments xmlns="http://schemas.openxmlformats.org/spreadsheetml/2006/main">
  <authors>
    <author>Simon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  <charset val="162"/>
          </rPr>
          <t>Simon:</t>
        </r>
        <r>
          <rPr>
            <sz val="9"/>
            <color indexed="81"/>
            <rFont val="Tahoma"/>
            <family val="2"/>
            <charset val="162"/>
          </rPr>
          <t xml:space="preserve">
we first wrote down the whole number as 337411408 then chose social security number from special category after clicking ctrl+1 shortcut. that way we can easily edit the number since symbols only remain in formatting instead of content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  <charset val="162"/>
          </rPr>
          <t>Simon:</t>
        </r>
        <r>
          <rPr>
            <sz val="9"/>
            <color indexed="81"/>
            <rFont val="Tahoma"/>
            <family val="2"/>
            <charset val="162"/>
          </rPr>
          <t xml:space="preserve">
we may create our own custom format as well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162"/>
          </rPr>
          <t>Simon:</t>
        </r>
        <r>
          <rPr>
            <sz val="9"/>
            <color indexed="81"/>
            <rFont val="Tahoma"/>
            <family val="2"/>
            <charset val="162"/>
          </rPr>
          <t xml:space="preserve">
we can add strikethrough by using either ctrl+5 shortcut or format cells dialogue box (ctrl+1 shortcut)</t>
        </r>
      </text>
    </comment>
  </commentList>
</comments>
</file>

<file path=xl/comments2.xml><?xml version="1.0" encoding="utf-8"?>
<comments xmlns="http://schemas.openxmlformats.org/spreadsheetml/2006/main">
  <authors>
    <author>Simon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162"/>
          </rPr>
          <t>Simon:</t>
        </r>
        <r>
          <rPr>
            <sz val="9"/>
            <color indexed="81"/>
            <rFont val="Tahoma"/>
            <family val="2"/>
            <charset val="162"/>
          </rPr>
          <t xml:space="preserve">
we can add styling to our sheet by using alignment group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Simon:</t>
        </r>
        <r>
          <rPr>
            <sz val="9"/>
            <color indexed="81"/>
            <rFont val="Tahoma"/>
            <family val="2"/>
            <charset val="162"/>
          </rPr>
          <t xml:space="preserve">
we can customize borders like so. 
to remove all borders on page after selecting entire page we may use ctrl+shift+- shortcut</t>
        </r>
      </text>
    </comment>
  </commentList>
</comments>
</file>

<file path=xl/comments3.xml><?xml version="1.0" encoding="utf-8"?>
<comments xmlns="http://schemas.openxmlformats.org/spreadsheetml/2006/main">
  <authors>
    <author>Sinan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  <charset val="162"/>
          </rPr>
          <t>Simon:</t>
        </r>
        <r>
          <rPr>
            <sz val="9"/>
            <color indexed="81"/>
            <rFont val="Tahoma"/>
            <family val="2"/>
            <charset val="162"/>
          </rPr>
          <t xml:space="preserve">
indented
</t>
        </r>
      </text>
    </comment>
  </commentList>
</comments>
</file>

<file path=xl/comments4.xml><?xml version="1.0" encoding="utf-8"?>
<comments xmlns="http://schemas.openxmlformats.org/spreadsheetml/2006/main">
  <authors>
    <author>Simon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162"/>
          </rPr>
          <t>Simon:</t>
        </r>
        <r>
          <rPr>
            <sz val="9"/>
            <color indexed="81"/>
            <rFont val="Tahoma"/>
            <family val="2"/>
            <charset val="162"/>
          </rPr>
          <t xml:space="preserve">
in order to make this data more readable we cud turn it into a table and get every other row have different color. 
other option would be to apply a new rule inside conditional formatting (after selecting the table) this method is more flexible. next formula would format every 5th row that is evenly divisible by 5: =mod(row(), 5)=0
we can later on edit this rule</t>
        </r>
      </text>
    </comment>
  </commentList>
</comments>
</file>

<file path=xl/comments5.xml><?xml version="1.0" encoding="utf-8"?>
<comments xmlns="http://schemas.openxmlformats.org/spreadsheetml/2006/main">
  <authors>
    <author>Simon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  <charset val="162"/>
          </rPr>
          <t>Simon:</t>
        </r>
        <r>
          <rPr>
            <sz val="9"/>
            <color indexed="81"/>
            <rFont val="Tahoma"/>
            <family val="2"/>
            <charset val="162"/>
          </rPr>
          <t xml:space="preserve">
we can highlight the formulas by one of two ways: we can choose formulas command inside find&amp;select command under home tab. this method is not dynamic.
as second method which is dynamic after selecting the whole sheet we can apply conditional formatting with this formula: =ISFORMULA(A1)
</t>
        </r>
      </text>
    </comment>
  </commentList>
</comments>
</file>

<file path=xl/comments6.xml><?xml version="1.0" encoding="utf-8"?>
<comments xmlns="http://schemas.openxmlformats.org/spreadsheetml/2006/main">
  <authors>
    <author>Simon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  <charset val="162"/>
          </rPr>
          <t>Simon:</t>
        </r>
        <r>
          <rPr>
            <sz val="9"/>
            <color indexed="81"/>
            <rFont val="Tahoma"/>
            <family val="2"/>
            <charset val="162"/>
          </rPr>
          <t xml:space="preserve">
we can use conditional formatting to determine which orders have been shipped later than 2 days after being ordered. 
after highlighting column c we used this formula: =C1&gt;B1+2
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  <charset val="162"/>
          </rPr>
          <t>Simon:</t>
        </r>
        <r>
          <rPr>
            <sz val="9"/>
            <color indexed="81"/>
            <rFont val="Tahoma"/>
            <family val="2"/>
            <charset val="162"/>
          </rPr>
          <t xml:space="preserve">
in order to write down hours worked column to the left in time format we first divided the hours by 24 then applied specific time format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  <charset val="162"/>
          </rPr>
          <t>Simon:</t>
        </r>
        <r>
          <rPr>
            <sz val="9"/>
            <color indexed="81"/>
            <rFont val="Tahoma"/>
            <family val="2"/>
            <charset val="162"/>
          </rPr>
          <t xml:space="preserve">
we might apply custom formats
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  <charset val="162"/>
          </rPr>
          <t>Simon:</t>
        </r>
        <r>
          <rPr>
            <sz val="9"/>
            <color indexed="81"/>
            <rFont val="Tahoma"/>
            <family val="2"/>
            <charset val="162"/>
          </rPr>
          <t xml:space="preserve">
yukarısındaki cell ile aynı value'yu taşıyan Ohio'yu highlight etmek için I columnunu taradıktan sonra aşağıdaki formül kullanıldı:
=I1=I1048576
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  <charset val="162"/>
          </rPr>
          <t>Simon:</t>
        </r>
        <r>
          <rPr>
            <sz val="9"/>
            <color indexed="81"/>
            <rFont val="Tahoma"/>
            <family val="2"/>
            <charset val="162"/>
          </rPr>
          <t xml:space="preserve">
in order to show time exceeding 24 hours we used this custom formula: [h]:mm
</t>
        </r>
      </text>
    </comment>
  </commentList>
</comments>
</file>

<file path=xl/sharedStrings.xml><?xml version="1.0" encoding="utf-8"?>
<sst xmlns="http://schemas.openxmlformats.org/spreadsheetml/2006/main" count="6953" uniqueCount="1583">
  <si>
    <t>Hourly</t>
  </si>
  <si>
    <t>Research/Development</t>
  </si>
  <si>
    <t>Watson</t>
  </si>
  <si>
    <t>Flynn, Melissa</t>
  </si>
  <si>
    <t>DMR</t>
  </si>
  <si>
    <t>Half-Time</t>
  </si>
  <si>
    <t>Green, Kim</t>
  </si>
  <si>
    <t>Contract</t>
  </si>
  <si>
    <t>North</t>
  </si>
  <si>
    <t>Bradshaw, Sheryl</t>
  </si>
  <si>
    <t>Olsen, Ewan</t>
  </si>
  <si>
    <t>Full Time</t>
  </si>
  <si>
    <t>Taft</t>
  </si>
  <si>
    <t>Riley, David</t>
  </si>
  <si>
    <t>D</t>
  </si>
  <si>
    <t>Research Center</t>
  </si>
  <si>
    <t>West</t>
  </si>
  <si>
    <t>Leblanc, Jenny</t>
  </si>
  <si>
    <t>R</t>
  </si>
  <si>
    <t>Bailey, Victor</t>
  </si>
  <si>
    <t>Main</t>
  </si>
  <si>
    <t>Patterson, Robert</t>
  </si>
  <si>
    <t>Montoya, Lisa</t>
  </si>
  <si>
    <t>Dalton, Carol</t>
  </si>
  <si>
    <t>Quality Control</t>
  </si>
  <si>
    <t>Martin, Terry</t>
  </si>
  <si>
    <t>Grimes, Jeffrey</t>
  </si>
  <si>
    <t>M</t>
  </si>
  <si>
    <t>Sweeney, Barbara</t>
  </si>
  <si>
    <t>Craig, Alan</t>
  </si>
  <si>
    <t>Goodwin, April</t>
  </si>
  <si>
    <t>Harvey, Michael</t>
  </si>
  <si>
    <t>Sparks, Terri</t>
  </si>
  <si>
    <t>Lester, Sherri</t>
  </si>
  <si>
    <t>Ramirez, Keith</t>
  </si>
  <si>
    <t>DM</t>
  </si>
  <si>
    <t>Welch, Michael</t>
  </si>
  <si>
    <t>Davenport, Troy</t>
  </si>
  <si>
    <t>Lewis, Frederick</t>
  </si>
  <si>
    <t>Kennedy, Kimberly</t>
  </si>
  <si>
    <t>Ellison, Melyssa</t>
  </si>
  <si>
    <t>Rodgers, Daniel</t>
  </si>
  <si>
    <t>Quinn, Cinnamon</t>
  </si>
  <si>
    <t>Hubbard, Sandra</t>
  </si>
  <si>
    <t>Kelley, Nancy</t>
  </si>
  <si>
    <t>Hensley, William</t>
  </si>
  <si>
    <t>Hopkins, Lisa</t>
  </si>
  <si>
    <t>Snyder, Duane</t>
  </si>
  <si>
    <t>Hunt, Norman</t>
  </si>
  <si>
    <t>South</t>
  </si>
  <si>
    <t>Giles, Kathleen</t>
  </si>
  <si>
    <t>Kramer, Faye</t>
  </si>
  <si>
    <t>Rivera, Timothy</t>
  </si>
  <si>
    <t>Gonzalez, David</t>
  </si>
  <si>
    <t>Parks, Christopher</t>
  </si>
  <si>
    <t>Buchanan, Dennis</t>
  </si>
  <si>
    <t>Blake, Thomas</t>
  </si>
  <si>
    <t>Morales, Linda</t>
  </si>
  <si>
    <t>Salazar, Ruben</t>
  </si>
  <si>
    <t>Zimmerman, Julian</t>
  </si>
  <si>
    <t>Blackwell, Brandon</t>
  </si>
  <si>
    <t>Graham, David</t>
  </si>
  <si>
    <t>Pennington, Gary</t>
  </si>
  <si>
    <t>Garcia, Karen</t>
  </si>
  <si>
    <t>Cook, Mark</t>
  </si>
  <si>
    <t>Garrett, Chris</t>
  </si>
  <si>
    <t>Sims, Don</t>
  </si>
  <si>
    <t>Brown, Donald</t>
  </si>
  <si>
    <t>Mills, Melissa</t>
  </si>
  <si>
    <t>Bowen, Kes</t>
  </si>
  <si>
    <t>Klein, Robert</t>
  </si>
  <si>
    <t>Willis, Ralph</t>
  </si>
  <si>
    <t>Hansen, Andrew</t>
  </si>
  <si>
    <t>Graves, Michael</t>
  </si>
  <si>
    <t>Jimenez, Dominic</t>
  </si>
  <si>
    <t>Keith, Thomas</t>
  </si>
  <si>
    <t>Keller, Jason</t>
  </si>
  <si>
    <t>Wilkerson, Claudia</t>
  </si>
  <si>
    <t>Lang, Dana</t>
  </si>
  <si>
    <t>Sanchez, Greg</t>
  </si>
  <si>
    <t>Singleton, David</t>
  </si>
  <si>
    <t>Rose, Mark</t>
  </si>
  <si>
    <t>Erickson, Ricky</t>
  </si>
  <si>
    <t>McClure, Gary</t>
  </si>
  <si>
    <t>Sheppard, Curtis</t>
  </si>
  <si>
    <t>Stevenson, Michael</t>
  </si>
  <si>
    <t>Hicks, Monica</t>
  </si>
  <si>
    <t>Ortiz, Cynthia</t>
  </si>
  <si>
    <t>Cochran, Andrea</t>
  </si>
  <si>
    <t>Ware, David</t>
  </si>
  <si>
    <t>Gibson, Janet</t>
  </si>
  <si>
    <t>Schwartz, Joseph</t>
  </si>
  <si>
    <t>Ortega, Jeffrey</t>
  </si>
  <si>
    <t>Beasley, Timothy</t>
  </si>
  <si>
    <t>Morrison, Julie</t>
  </si>
  <si>
    <t>Beard, Sandi</t>
  </si>
  <si>
    <t>McIntosh, Jeremy</t>
  </si>
  <si>
    <t>Cruz, Janene</t>
  </si>
  <si>
    <t>Leonard, Paul</t>
  </si>
  <si>
    <t>Newman, Aria</t>
  </si>
  <si>
    <t>Salinas, Jon</t>
  </si>
  <si>
    <t>Larsen, Lara</t>
  </si>
  <si>
    <t>Hart, Richard</t>
  </si>
  <si>
    <t>Armstrong, David</t>
  </si>
  <si>
    <t>George, Jessica</t>
  </si>
  <si>
    <t>Webster, David</t>
  </si>
  <si>
    <t>Mueller, Philip</t>
  </si>
  <si>
    <t>Thomas, Shannon</t>
  </si>
  <si>
    <t>Sandoval, James</t>
  </si>
  <si>
    <t>Henderson, Anthony</t>
  </si>
  <si>
    <t>Palmer, Terry</t>
  </si>
  <si>
    <t>Daniels, Janet</t>
  </si>
  <si>
    <t>Gray, Mark</t>
  </si>
  <si>
    <t>Roy, Margarita</t>
  </si>
  <si>
    <t>Davis, Tonya</t>
  </si>
  <si>
    <t>Hall, Jenny</t>
  </si>
  <si>
    <t>Crawford, Ronald</t>
  </si>
  <si>
    <t>Barrett, John</t>
  </si>
  <si>
    <t>Myers, Marc</t>
  </si>
  <si>
    <t>Casey, Ronald</t>
  </si>
  <si>
    <t>Marsh, Cynthia</t>
  </si>
  <si>
    <t>Lopez, Stephen</t>
  </si>
  <si>
    <t>Quality Assurance</t>
  </si>
  <si>
    <t>Harrington, Aron</t>
  </si>
  <si>
    <t>Warner, Stephen</t>
  </si>
  <si>
    <t>McDaniel, Tamara</t>
  </si>
  <si>
    <t>Massey, Mark</t>
  </si>
  <si>
    <t>Obrien, Madelyn</t>
  </si>
  <si>
    <t>Wilcox, Robert</t>
  </si>
  <si>
    <t>Avila, Jody</t>
  </si>
  <si>
    <t>Hatfield, Carl</t>
  </si>
  <si>
    <t>McCormick, Hsi</t>
  </si>
  <si>
    <t>Middleton, Jen</t>
  </si>
  <si>
    <t>Marks, LaReina</t>
  </si>
  <si>
    <t>Schroeder, Bennet</t>
  </si>
  <si>
    <t>Dennis, Paul</t>
  </si>
  <si>
    <t>Branch, Brady</t>
  </si>
  <si>
    <t>Pugh, Lawrence</t>
  </si>
  <si>
    <t>Turner, Ray</t>
  </si>
  <si>
    <t>Horton, Cleatis</t>
  </si>
  <si>
    <t>Gaines, Sheela</t>
  </si>
  <si>
    <t>Ruiz, Randall</t>
  </si>
  <si>
    <t>Dean, Gayla</t>
  </si>
  <si>
    <t>Aguilar, Kevin</t>
  </si>
  <si>
    <t>Barnes, Grant</t>
  </si>
  <si>
    <t>Alvarez, Steven</t>
  </si>
  <si>
    <t>Murphy, Jeff</t>
  </si>
  <si>
    <t>Fisher, Maria</t>
  </si>
  <si>
    <t>Cooper, Lisa</t>
  </si>
  <si>
    <t>Monroe, Justin</t>
  </si>
  <si>
    <t>Rush, Lateef</t>
  </si>
  <si>
    <t>Tyler, Javier</t>
  </si>
  <si>
    <t>Moreno, Chris</t>
  </si>
  <si>
    <t>Holt, Robert</t>
  </si>
  <si>
    <t>Kirk, Chris</t>
  </si>
  <si>
    <t>Johnson, Mary Jo</t>
  </si>
  <si>
    <t>Miles, Kenneth</t>
  </si>
  <si>
    <t>Acosta, Robert</t>
  </si>
  <si>
    <t>Hughes, Kevin</t>
  </si>
  <si>
    <t>Dyer, Carrie</t>
  </si>
  <si>
    <t>Hodge, Craig</t>
  </si>
  <si>
    <t>Hoffman, Brian D</t>
  </si>
  <si>
    <t>Foster, Blane</t>
  </si>
  <si>
    <t>Clark, William</t>
  </si>
  <si>
    <t>Blankenship, Roger</t>
  </si>
  <si>
    <t>Mason, Suzanne</t>
  </si>
  <si>
    <t>Munoz, Michael</t>
  </si>
  <si>
    <t>Adkins, Michael</t>
  </si>
  <si>
    <t>Solomon, Michael</t>
  </si>
  <si>
    <t>Paul, Michael</t>
  </si>
  <si>
    <t>Lane, Brandyn</t>
  </si>
  <si>
    <t>Owens, Dwight</t>
  </si>
  <si>
    <t>Stevens, Andrew</t>
  </si>
  <si>
    <t>Woods, Marcus</t>
  </si>
  <si>
    <t>Walter, Michael</t>
  </si>
  <si>
    <t>Abbott, James</t>
  </si>
  <si>
    <t>Torres, Bruce</t>
  </si>
  <si>
    <t>Vega, Alexandra</t>
  </si>
  <si>
    <t>Carpenter, Ronald</t>
  </si>
  <si>
    <t>Velez, Letitia</t>
  </si>
  <si>
    <t>Black, Cliff</t>
  </si>
  <si>
    <t>Bruce, Kevin</t>
  </si>
  <si>
    <t>Duncan, George</t>
  </si>
  <si>
    <t>King, Taslim</t>
  </si>
  <si>
    <t>Collier, Dean</t>
  </si>
  <si>
    <t>Ferguson, John</t>
  </si>
  <si>
    <t>Hoover, Evangeline</t>
  </si>
  <si>
    <t>Strong, Lisa</t>
  </si>
  <si>
    <t>Glenn, Christopher</t>
  </si>
  <si>
    <t>Baldwin, Ray</t>
  </si>
  <si>
    <t>Santiago, Michael</t>
  </si>
  <si>
    <t>Charles, Jeffrey</t>
  </si>
  <si>
    <t>Rogers, Colleen</t>
  </si>
  <si>
    <t>Henry, Craig</t>
  </si>
  <si>
    <t>Harrell, Cristin</t>
  </si>
  <si>
    <t>Guzman, Don</t>
  </si>
  <si>
    <t>Project &amp; Contract Services</t>
  </si>
  <si>
    <t>French, Robert</t>
  </si>
  <si>
    <t>Cannon, Jenny</t>
  </si>
  <si>
    <t>Ford, Matt</t>
  </si>
  <si>
    <t>Hunter, Lisa</t>
  </si>
  <si>
    <t>Glass, John</t>
  </si>
  <si>
    <t>Fitzgerald, George</t>
  </si>
  <si>
    <t>Morton, Brian</t>
  </si>
  <si>
    <t>Solis, Daniel</t>
  </si>
  <si>
    <t>Woodard, Charles</t>
  </si>
  <si>
    <t>Kirby, Michael</t>
  </si>
  <si>
    <t>Shaw, Pat</t>
  </si>
  <si>
    <t>Mann, Lowell</t>
  </si>
  <si>
    <t>Horn, George</t>
  </si>
  <si>
    <t>Serrano, Al</t>
  </si>
  <si>
    <t>Cameron, John</t>
  </si>
  <si>
    <t>Shannon, Kevin</t>
  </si>
  <si>
    <t>Walls, Brian</t>
  </si>
  <si>
    <t>Neal, Sally</t>
  </si>
  <si>
    <t>Frank, William</t>
  </si>
  <si>
    <t>Scott, Todd</t>
  </si>
  <si>
    <t>Morrow, Richard</t>
  </si>
  <si>
    <t>Delgado, Dale</t>
  </si>
  <si>
    <t>Burnett, Kevin</t>
  </si>
  <si>
    <t>Jenkins, Scott</t>
  </si>
  <si>
    <t>Vasquez, Michael</t>
  </si>
  <si>
    <t>Lawson, Erin</t>
  </si>
  <si>
    <t>Lindsey, Deborah</t>
  </si>
  <si>
    <t>Farmer, Suzanne</t>
  </si>
  <si>
    <t>Gutierrez, Regina</t>
  </si>
  <si>
    <t>Chapman, Jessica</t>
  </si>
  <si>
    <t>Carlson, Jeremy</t>
  </si>
  <si>
    <t>Doyle, Leslie</t>
  </si>
  <si>
    <t>Atkinson, Danielle</t>
  </si>
  <si>
    <t>Vargas, Bryant</t>
  </si>
  <si>
    <t>Edwards, Phillip</t>
  </si>
  <si>
    <t>Ramsey, Nathaniel</t>
  </si>
  <si>
    <t>Long, Gary</t>
  </si>
  <si>
    <t>Wells, Carlos</t>
  </si>
  <si>
    <t>Grant, Leonard</t>
  </si>
  <si>
    <t>Fox, Ellen</t>
  </si>
  <si>
    <t>Roman, Teri</t>
  </si>
  <si>
    <t>Shepherd, Annie</t>
  </si>
  <si>
    <t>Bean, Deborah</t>
  </si>
  <si>
    <t>Rivers, Douglas</t>
  </si>
  <si>
    <t>Walters, Ann</t>
  </si>
  <si>
    <t>Cain, Lon</t>
  </si>
  <si>
    <t>Gilbert, Shannon</t>
  </si>
  <si>
    <t>Wiley, Gustavo</t>
  </si>
  <si>
    <t>Herrera, Shawn</t>
  </si>
  <si>
    <t>Castillo, Sheri</t>
  </si>
  <si>
    <t>Villarreal, Stephen</t>
  </si>
  <si>
    <t>Reid, Elizabeth</t>
  </si>
  <si>
    <t>Barker, Heidi</t>
  </si>
  <si>
    <t>Ward, Williams</t>
  </si>
  <si>
    <t>Wilson, Jessica</t>
  </si>
  <si>
    <t>Higgins, Angela</t>
  </si>
  <si>
    <t>Schmidt, Michael</t>
  </si>
  <si>
    <t>Lynch, Scott</t>
  </si>
  <si>
    <t>Henson, Debra</t>
  </si>
  <si>
    <t>Curry, Hunyen</t>
  </si>
  <si>
    <t>Freeman, Dennis</t>
  </si>
  <si>
    <t>William, William</t>
  </si>
  <si>
    <t>Moses, Mark</t>
  </si>
  <si>
    <t>Frost, Adam</t>
  </si>
  <si>
    <t>Hayes, Edward</t>
  </si>
  <si>
    <t>Soto, Christopher</t>
  </si>
  <si>
    <t>Gordon, Diane</t>
  </si>
  <si>
    <t>Christian, Melissa</t>
  </si>
  <si>
    <t>Booth, Raquel</t>
  </si>
  <si>
    <t>Preston, Chris</t>
  </si>
  <si>
    <t>Bowman, Michael</t>
  </si>
  <si>
    <t>Jefferson, Elaine</t>
  </si>
  <si>
    <t>Cobb, Nicole</t>
  </si>
  <si>
    <t>Howell, Douglas</t>
  </si>
  <si>
    <t>Austin, William</t>
  </si>
  <si>
    <t>Anderson, Teason</t>
  </si>
  <si>
    <t>Jackson, Eric</t>
  </si>
  <si>
    <t>Ayala, Polly</t>
  </si>
  <si>
    <t>West, Jeffrey</t>
  </si>
  <si>
    <t>Andrews, Diane</t>
  </si>
  <si>
    <t>Stanley, Eric</t>
  </si>
  <si>
    <t>Ashley, Michael</t>
  </si>
  <si>
    <t>Jennings, Gary</t>
  </si>
  <si>
    <t>Holloway, Chris</t>
  </si>
  <si>
    <t>Carter, Allan</t>
  </si>
  <si>
    <t>Harper, Cynthia</t>
  </si>
  <si>
    <t>Espinoza, Derrell</t>
  </si>
  <si>
    <t>Watkins, Gary</t>
  </si>
  <si>
    <t>Professional Training Group</t>
  </si>
  <si>
    <t>Barton, Barry</t>
  </si>
  <si>
    <t>Gentry, John</t>
  </si>
  <si>
    <t>Rodriquez, Denise</t>
  </si>
  <si>
    <t>Parsons, Phillip</t>
  </si>
  <si>
    <t>Williams, Scott</t>
  </si>
  <si>
    <t>Bartlett, Julia</t>
  </si>
  <si>
    <t>Maldonado, Robert</t>
  </si>
  <si>
    <t>Dodson, David</t>
  </si>
  <si>
    <t>Watts, Curtis</t>
  </si>
  <si>
    <t>Garza, Anthony</t>
  </si>
  <si>
    <t>Lamb, John</t>
  </si>
  <si>
    <t>Cross, Marc</t>
  </si>
  <si>
    <t>Contreras, Dean</t>
  </si>
  <si>
    <t>Webb, Jim</t>
  </si>
  <si>
    <t>Hartman, Michael</t>
  </si>
  <si>
    <t>Estes, Mary</t>
  </si>
  <si>
    <t>Process Development</t>
  </si>
  <si>
    <t>Yates, Doug</t>
  </si>
  <si>
    <t>Mack, Barry</t>
  </si>
  <si>
    <t>Skinner, Jason</t>
  </si>
  <si>
    <t>Mosley, Michael</t>
  </si>
  <si>
    <t>Russell, Mark</t>
  </si>
  <si>
    <t>Guerra, Karen</t>
  </si>
  <si>
    <t>Olson, Melanie</t>
  </si>
  <si>
    <t>Greer, Brian</t>
  </si>
  <si>
    <t>Sutton, Matthew</t>
  </si>
  <si>
    <t>Fowler, John</t>
  </si>
  <si>
    <t>Alvarado, Sonia</t>
  </si>
  <si>
    <t>Robbins, Suzanne</t>
  </si>
  <si>
    <t>Guerrero, Laura</t>
  </si>
  <si>
    <t>Terry, Karin</t>
  </si>
  <si>
    <t>Anthony, Robert</t>
  </si>
  <si>
    <t>Pace, Joseph</t>
  </si>
  <si>
    <t>Underwood, Todd</t>
  </si>
  <si>
    <t>Hess, Brian</t>
  </si>
  <si>
    <t>Mathews, Marcia</t>
  </si>
  <si>
    <t>Sawyer, Catherine</t>
  </si>
  <si>
    <t>Hines, Herb</t>
  </si>
  <si>
    <t>Luna, Rodney</t>
  </si>
  <si>
    <t>Bauer, Chris</t>
  </si>
  <si>
    <t>Banks, Ryan</t>
  </si>
  <si>
    <t>Morris, Richelle</t>
  </si>
  <si>
    <t>Best, Lara</t>
  </si>
  <si>
    <t>Walsh, Matthew</t>
  </si>
  <si>
    <t>Saunders, Corey</t>
  </si>
  <si>
    <t>Chandler, Diane</t>
  </si>
  <si>
    <t>Hancock, Allen</t>
  </si>
  <si>
    <t>Floyd, Eric</t>
  </si>
  <si>
    <t>McClain, Steven</t>
  </si>
  <si>
    <t>Garrison, Chris</t>
  </si>
  <si>
    <t>Ellis, Brenda</t>
  </si>
  <si>
    <t>Ballard, Martin</t>
  </si>
  <si>
    <t>Cline, Rebecca</t>
  </si>
  <si>
    <t>Murray, Rebecca</t>
  </si>
  <si>
    <t>Hodges, Lisa</t>
  </si>
  <si>
    <t>Peterson, Shaun</t>
  </si>
  <si>
    <t>Bennett, Chris</t>
  </si>
  <si>
    <t>Orr, Jennifer</t>
  </si>
  <si>
    <t>Reeves, Greg</t>
  </si>
  <si>
    <t>Dudley, James</t>
  </si>
  <si>
    <t>Wong, Dennis</t>
  </si>
  <si>
    <t>Pharmacokinetics</t>
  </si>
  <si>
    <t>Knight, Denise</t>
  </si>
  <si>
    <t>Wall, John</t>
  </si>
  <si>
    <t>Stephenson, Matt</t>
  </si>
  <si>
    <t>Medina, Warren</t>
  </si>
  <si>
    <t>Peptide Chemistry</t>
  </si>
  <si>
    <t>Arnold, Cole</t>
  </si>
  <si>
    <t>McCullough, Scott</t>
  </si>
  <si>
    <t>Maynard, Susan</t>
  </si>
  <si>
    <t>Short, Timothy</t>
  </si>
  <si>
    <t>Burke, Michael</t>
  </si>
  <si>
    <t>Owen, Robert</t>
  </si>
  <si>
    <t>Pope, Duane</t>
  </si>
  <si>
    <t>Bryan, Thomas</t>
  </si>
  <si>
    <t>Lucas, John</t>
  </si>
  <si>
    <t>Bowers, Tammy</t>
  </si>
  <si>
    <t>Christensen, Jill</t>
  </si>
  <si>
    <t>Moody, Matthew</t>
  </si>
  <si>
    <t>Norman, Rita</t>
  </si>
  <si>
    <t>McCarthy, Ryan</t>
  </si>
  <si>
    <t>Vaughn, Harlon</t>
  </si>
  <si>
    <t>Ball, Kirk</t>
  </si>
  <si>
    <t>Byrd, Asa</t>
  </si>
  <si>
    <t>Franklin, Alicia</t>
  </si>
  <si>
    <t>Kelly, Icelita</t>
  </si>
  <si>
    <t>Leon, Emily</t>
  </si>
  <si>
    <t>Livingston, Lynette</t>
  </si>
  <si>
    <t>Operations</t>
  </si>
  <si>
    <t>Hogan, Daniel</t>
  </si>
  <si>
    <t>Johnston, Daniel</t>
  </si>
  <si>
    <t>Holmes, Tito</t>
  </si>
  <si>
    <t>Jones, John</t>
  </si>
  <si>
    <t>Howard, Lisa</t>
  </si>
  <si>
    <t>Gill, Douglas</t>
  </si>
  <si>
    <t>Prince, Robert</t>
  </si>
  <si>
    <t>Bryant, Douglas</t>
  </si>
  <si>
    <t>Brooks, Richard</t>
  </si>
  <si>
    <t>Hamilton, Theo</t>
  </si>
  <si>
    <t>Griffin, Debbi</t>
  </si>
  <si>
    <t>Chavez, Thomas</t>
  </si>
  <si>
    <t>Stephens, Bonnie</t>
  </si>
  <si>
    <t>Fischer, David</t>
  </si>
  <si>
    <t>Sellers, William</t>
  </si>
  <si>
    <t>Ingram, Matt</t>
  </si>
  <si>
    <t>Tucker, James</t>
  </si>
  <si>
    <t>Love, Danny</t>
  </si>
  <si>
    <t>Randall, Yvonne</t>
  </si>
  <si>
    <t>McLean, Richard</t>
  </si>
  <si>
    <t>Campbell, Michael</t>
  </si>
  <si>
    <t>Trevino, Gary</t>
  </si>
  <si>
    <t>Marquez, Thomas</t>
  </si>
  <si>
    <t>Everett, Dan</t>
  </si>
  <si>
    <t>Lambert, Jody</t>
  </si>
  <si>
    <t>Robles, Charles</t>
  </si>
  <si>
    <t>Knox, Lori</t>
  </si>
  <si>
    <t>Patton, Corey</t>
  </si>
  <si>
    <t>Reyes, Mary</t>
  </si>
  <si>
    <t>Bishop, Juan</t>
  </si>
  <si>
    <t>Hull, Jeanne</t>
  </si>
  <si>
    <t>Simon, Sheila</t>
  </si>
  <si>
    <t>Koch, Danielle</t>
  </si>
  <si>
    <t>Lowery, Charles</t>
  </si>
  <si>
    <t>Reed, Larry</t>
  </si>
  <si>
    <t>Caldwell, Pete</t>
  </si>
  <si>
    <t>Gonzales, David</t>
  </si>
  <si>
    <t>Blevins, Carey</t>
  </si>
  <si>
    <t>Jensen, Kristina</t>
  </si>
  <si>
    <t>Leach, Jingwen</t>
  </si>
  <si>
    <t>Weeks, Troy</t>
  </si>
  <si>
    <t>Barr, Jennifer</t>
  </si>
  <si>
    <t>Ross, Janice</t>
  </si>
  <si>
    <t>Moore, Robert</t>
  </si>
  <si>
    <t>Bush, Rena</t>
  </si>
  <si>
    <t>Johns, Chad</t>
  </si>
  <si>
    <t>Spears, Melanie</t>
  </si>
  <si>
    <t>Buckel, Patricia</t>
  </si>
  <si>
    <t>Reynolds, Barbara</t>
  </si>
  <si>
    <t>Valdez, Ann</t>
  </si>
  <si>
    <t>Waters, Alfred</t>
  </si>
  <si>
    <t>Manufacturing Admin</t>
  </si>
  <si>
    <t>Roberts, Jackie</t>
  </si>
  <si>
    <t>Alexander, Charles</t>
  </si>
  <si>
    <t>Wood, Larry</t>
  </si>
  <si>
    <t>Hanson, Dennis</t>
  </si>
  <si>
    <t>Carr, Susan</t>
  </si>
  <si>
    <t>Hernandez, Glenn</t>
  </si>
  <si>
    <t>Savage, John</t>
  </si>
  <si>
    <t>Manufacturing</t>
  </si>
  <si>
    <t>McConnell, Justin</t>
  </si>
  <si>
    <t>Velasquez, Clint</t>
  </si>
  <si>
    <t>Moss, Chan</t>
  </si>
  <si>
    <t>Mitchell, Shannon</t>
  </si>
  <si>
    <t>Miller, Jessica</t>
  </si>
  <si>
    <t>Finley, James</t>
  </si>
  <si>
    <t>Small, Athanasios</t>
  </si>
  <si>
    <t>Ayers, Douglas</t>
  </si>
  <si>
    <t>McLaughlin, Edward</t>
  </si>
  <si>
    <t>Burgess, Cherie</t>
  </si>
  <si>
    <t>Bates, Verna</t>
  </si>
  <si>
    <t>Parrish, Debra</t>
  </si>
  <si>
    <t>Huffman, Ignacio</t>
  </si>
  <si>
    <t>Merritt, Kevin</t>
  </si>
  <si>
    <t>McGuire, Rebecca</t>
  </si>
  <si>
    <t>Conner, Mark</t>
  </si>
  <si>
    <t>Golden, Christine</t>
  </si>
  <si>
    <t>Callahan, Marilyn</t>
  </si>
  <si>
    <t>Meyer, Charles</t>
  </si>
  <si>
    <t>Dixon, Richard</t>
  </si>
  <si>
    <t>Hampton, Catherine</t>
  </si>
  <si>
    <t>Dominguez, Duane</t>
  </si>
  <si>
    <t>Petersen, Timothy</t>
  </si>
  <si>
    <t>DR</t>
  </si>
  <si>
    <t>Rios, Fredrick</t>
  </si>
  <si>
    <t>Dickerson, Lincoln</t>
  </si>
  <si>
    <t>Atkins, Kevin</t>
  </si>
  <si>
    <t>Coleman, Roque</t>
  </si>
  <si>
    <t>Carson, Anthony</t>
  </si>
  <si>
    <t>Castro, Christopher</t>
  </si>
  <si>
    <t>Oneal, William</t>
  </si>
  <si>
    <t>Wilkinson, Gregory</t>
  </si>
  <si>
    <t>Jacobs, Florianne</t>
  </si>
  <si>
    <t>Stewart, Elizabeth</t>
  </si>
  <si>
    <t>Hurst, Thomas</t>
  </si>
  <si>
    <t>Glover, Eugene</t>
  </si>
  <si>
    <t>McGee, Carol</t>
  </si>
  <si>
    <t>Walker, Mike</t>
  </si>
  <si>
    <t>Harrison, Jonathan</t>
  </si>
  <si>
    <t>Barber, Robbie</t>
  </si>
  <si>
    <t>Mendez, Max</t>
  </si>
  <si>
    <t>Haynes, Ernest</t>
  </si>
  <si>
    <t>Stafford, Rhonda</t>
  </si>
  <si>
    <t>Kemp, Holly</t>
  </si>
  <si>
    <t>Joseph, Christopher</t>
  </si>
  <si>
    <t>Patrick, Wendy</t>
  </si>
  <si>
    <t>Eaton, Cris</t>
  </si>
  <si>
    <t>Gibbs, Debra</t>
  </si>
  <si>
    <t>McKinney, Chris</t>
  </si>
  <si>
    <t>Rice, Diane</t>
  </si>
  <si>
    <t>Marshall, Anita</t>
  </si>
  <si>
    <t>Butler, Roy</t>
  </si>
  <si>
    <t>Herring, Joanna</t>
  </si>
  <si>
    <t>Davidson, Jaime</t>
  </si>
  <si>
    <t>Powell, Juli</t>
  </si>
  <si>
    <t>Shelton, Donna</t>
  </si>
  <si>
    <t>Snow, Desiree</t>
  </si>
  <si>
    <t>Francis, Todd</t>
  </si>
  <si>
    <t>Perez, Kim</t>
  </si>
  <si>
    <t>Payne, Vicky</t>
  </si>
  <si>
    <t>Bell, David</t>
  </si>
  <si>
    <t>Herman, Henrietta</t>
  </si>
  <si>
    <t>Rojas, Charles</t>
  </si>
  <si>
    <t>Smith, Koleen</t>
  </si>
  <si>
    <t>Roth, Tony</t>
  </si>
  <si>
    <t>English, David</t>
  </si>
  <si>
    <t>Richard, Karen</t>
  </si>
  <si>
    <t>McCall, Keith</t>
  </si>
  <si>
    <t>Boyd, Debra</t>
  </si>
  <si>
    <t>Bradford, Raymond</t>
  </si>
  <si>
    <t>Rhodes, Brenda</t>
  </si>
  <si>
    <t>Washington, Phillip</t>
  </si>
  <si>
    <t>Collins, Michael</t>
  </si>
  <si>
    <t>Robinson, John</t>
  </si>
  <si>
    <t>Harris, Brian</t>
  </si>
  <si>
    <t>McKee, Michelle</t>
  </si>
  <si>
    <t>Moran, Carol</t>
  </si>
  <si>
    <t>Whitaker, Jessica</t>
  </si>
  <si>
    <t>Fernandez, Marie</t>
  </si>
  <si>
    <t>Pierce, Karen</t>
  </si>
  <si>
    <t>Schultz, Norman</t>
  </si>
  <si>
    <t>Houston, Mark</t>
  </si>
  <si>
    <t>House, Paul</t>
  </si>
  <si>
    <t>Vincent, Guy</t>
  </si>
  <si>
    <t>Sullivan, Robert</t>
  </si>
  <si>
    <t>Meyers, David</t>
  </si>
  <si>
    <t>Wright, Brad</t>
  </si>
  <si>
    <t>Patel, Donald</t>
  </si>
  <si>
    <t>Sloan, Cindy</t>
  </si>
  <si>
    <t>Colon, Donnie</t>
  </si>
  <si>
    <t>Pena, Erik</t>
  </si>
  <si>
    <t>Boyer, John</t>
  </si>
  <si>
    <t>Heath, Deborah</t>
  </si>
  <si>
    <t>Trujillo, Shawn</t>
  </si>
  <si>
    <t>Pearson, Cassy</t>
  </si>
  <si>
    <t>Cox, Stephanie</t>
  </si>
  <si>
    <t>Burns, Fiona</t>
  </si>
  <si>
    <t>Parker, Carl</t>
  </si>
  <si>
    <t>Logan, Karen</t>
  </si>
  <si>
    <t>Brady, Traci</t>
  </si>
  <si>
    <t>Chambers, Richard</t>
  </si>
  <si>
    <t>Brock, Ensley</t>
  </si>
  <si>
    <t>Hobbs, Scott</t>
  </si>
  <si>
    <t>Osborne, Bill</t>
  </si>
  <si>
    <t>Diaz, David</t>
  </si>
  <si>
    <t>Lyons, Brian</t>
  </si>
  <si>
    <t>Sharp, Janine</t>
  </si>
  <si>
    <t>Summers, Harold</t>
  </si>
  <si>
    <t>Browning, Kathleen</t>
  </si>
  <si>
    <t>Richards, Richard</t>
  </si>
  <si>
    <t>Fields, Cathy</t>
  </si>
  <si>
    <t>Williamson, Sumed</t>
  </si>
  <si>
    <t>Larson, David</t>
  </si>
  <si>
    <t>Flores, Angela</t>
  </si>
  <si>
    <t>Peters, Robert</t>
  </si>
  <si>
    <t>Melton, Scott</t>
  </si>
  <si>
    <t>Benson, Troy</t>
  </si>
  <si>
    <t>Allen, Thomas</t>
  </si>
  <si>
    <t>Fuller, Brenda</t>
  </si>
  <si>
    <t>Pittman, Bacardi</t>
  </si>
  <si>
    <t>Clay, William</t>
  </si>
  <si>
    <t>Combs, Rick</t>
  </si>
  <si>
    <t>Humphrey, Andrew</t>
  </si>
  <si>
    <t>Mercado, David</t>
  </si>
  <si>
    <t>Drake, Kyle</t>
  </si>
  <si>
    <t>Cole, Elbert</t>
  </si>
  <si>
    <t>Watson, Christian</t>
  </si>
  <si>
    <t>Manning, John</t>
  </si>
  <si>
    <t>Sexton, John</t>
  </si>
  <si>
    <t>Little, Steve</t>
  </si>
  <si>
    <t>Tate, Zachary</t>
  </si>
  <si>
    <t>Price, Diana</t>
  </si>
  <si>
    <t>Bridges, Jeff</t>
  </si>
  <si>
    <t>Greene, Alexander</t>
  </si>
  <si>
    <t>Frazier, Chris</t>
  </si>
  <si>
    <t>Day, David</t>
  </si>
  <si>
    <t>Baxter, Teresa</t>
  </si>
  <si>
    <t>Blackburn, Kathryn</t>
  </si>
  <si>
    <t>Sanders, Troy</t>
  </si>
  <si>
    <t>McBride, Grazyna</t>
  </si>
  <si>
    <t>Nash, Mark</t>
  </si>
  <si>
    <t>Barron, Michael</t>
  </si>
  <si>
    <t>Berry, Jacklyn</t>
  </si>
  <si>
    <t>Carrillo, Robert</t>
  </si>
  <si>
    <t>Decker, Amy</t>
  </si>
  <si>
    <t>Rodriguez, Scott</t>
  </si>
  <si>
    <t>Ryan, Ryan</t>
  </si>
  <si>
    <t>Bradley, David</t>
  </si>
  <si>
    <t>Conley, Mark</t>
  </si>
  <si>
    <t>Weaver, Eric</t>
  </si>
  <si>
    <t>Elliott, Anthony</t>
  </si>
  <si>
    <t>Camacho, Stephanie</t>
  </si>
  <si>
    <t>Major Mfg Projects</t>
  </si>
  <si>
    <t>Douglas, Kenneth</t>
  </si>
  <si>
    <t>Tran, Chad</t>
  </si>
  <si>
    <t>Gilmore, Terry</t>
  </si>
  <si>
    <t>Boone, Eric</t>
  </si>
  <si>
    <t>Miranda, Elena</t>
  </si>
  <si>
    <t>Romero, Randy</t>
  </si>
  <si>
    <t>Campos, Richard</t>
  </si>
  <si>
    <t>Randolph, Kristin</t>
  </si>
  <si>
    <t>Logistics</t>
  </si>
  <si>
    <t>Curtis, Patrick</t>
  </si>
  <si>
    <t>Townsend, Jerry</t>
  </si>
  <si>
    <t>Wagner, Lynne</t>
  </si>
  <si>
    <t>Jordan, Mark</t>
  </si>
  <si>
    <t>Nunez, Benning</t>
  </si>
  <si>
    <t>Santos, Garret</t>
  </si>
  <si>
    <t>Vazquez, Kenneth</t>
  </si>
  <si>
    <t>Gallegos, Rick</t>
  </si>
  <si>
    <t>Cummings, Jose</t>
  </si>
  <si>
    <t>Lowe, Michelle</t>
  </si>
  <si>
    <t>Newton, Leigh</t>
  </si>
  <si>
    <t>Reese, Marc</t>
  </si>
  <si>
    <t>Rich, Brent</t>
  </si>
  <si>
    <t>Padilla, Christopher</t>
  </si>
  <si>
    <t>Hale, Deon</t>
  </si>
  <si>
    <t>Lara, Mark</t>
  </si>
  <si>
    <t>Bass, Justin</t>
  </si>
  <si>
    <t>Chen, Jaime</t>
  </si>
  <si>
    <t>Shaffer, Nobuko</t>
  </si>
  <si>
    <t>Lee, Charles</t>
  </si>
  <si>
    <t>Robertson, Nathan</t>
  </si>
  <si>
    <t>Clarke, Dennis</t>
  </si>
  <si>
    <t>Montgomery, Chris</t>
  </si>
  <si>
    <t>Gates, Anne</t>
  </si>
  <si>
    <t>Noble, Michael</t>
  </si>
  <si>
    <t>Adams, David</t>
  </si>
  <si>
    <t>Woodward, Tim</t>
  </si>
  <si>
    <t>Oliver, Francisco</t>
  </si>
  <si>
    <t>Young, Benjamin</t>
  </si>
  <si>
    <t>Estrada, Joan</t>
  </si>
  <si>
    <t>Mathis, Shari</t>
  </si>
  <si>
    <t>Shields, Robert</t>
  </si>
  <si>
    <t>Hardy, Svetlana</t>
  </si>
  <si>
    <t>Gross, Davin</t>
  </si>
  <si>
    <t>Wise, Ted</t>
  </si>
  <si>
    <t>Calhoun, Dac Vinh</t>
  </si>
  <si>
    <t>Morse, Michael</t>
  </si>
  <si>
    <t>Evans, Rolin</t>
  </si>
  <si>
    <t>International Clinical Safety</t>
  </si>
  <si>
    <t>Gregory, Jon</t>
  </si>
  <si>
    <t>Barnett, Brenda</t>
  </si>
  <si>
    <t>Nelson, Shira</t>
  </si>
  <si>
    <t>Ramos, Jan</t>
  </si>
  <si>
    <t>Daniel, Robert</t>
  </si>
  <si>
    <t>Executive Education</t>
  </si>
  <si>
    <t>Park, Timothy</t>
  </si>
  <si>
    <t>Copeland, Roger</t>
  </si>
  <si>
    <t>Maxwell, Jill</t>
  </si>
  <si>
    <t>Allison, Timothy</t>
  </si>
  <si>
    <t>Nixon, Randy</t>
  </si>
  <si>
    <t>Silva, Stephen</t>
  </si>
  <si>
    <t>Durham, Troy</t>
  </si>
  <si>
    <t>Garner, Terry</t>
  </si>
  <si>
    <t>McCoy, Preston</t>
  </si>
  <si>
    <t>Hutchinson, Robin</t>
  </si>
  <si>
    <t>Winters, Shaun</t>
  </si>
  <si>
    <t>Figueroa, Leonard</t>
  </si>
  <si>
    <t>Roberson, Eileen</t>
  </si>
  <si>
    <t>McDowell, Scott</t>
  </si>
  <si>
    <t>Lloyd, John</t>
  </si>
  <si>
    <t>Molina, Michael</t>
  </si>
  <si>
    <t>Baker, Barney</t>
  </si>
  <si>
    <t>Ray, ReAnnon</t>
  </si>
  <si>
    <t>Perkins, Donald</t>
  </si>
  <si>
    <t>Environmental Health/Safety</t>
  </si>
  <si>
    <t>Carey, Andrea</t>
  </si>
  <si>
    <t>Kim, Deborah</t>
  </si>
  <si>
    <t>Malone, Daniel</t>
  </si>
  <si>
    <t>Norton, Bruce</t>
  </si>
  <si>
    <t>Gomez, Ed</t>
  </si>
  <si>
    <t>Hill, Robin</t>
  </si>
  <si>
    <t>Landry, Linda</t>
  </si>
  <si>
    <t>Hawkins, Douglas</t>
  </si>
  <si>
    <t>Foley, Peter</t>
  </si>
  <si>
    <t>Engineering/Operations</t>
  </si>
  <si>
    <t>Kerr, Mihaela</t>
  </si>
  <si>
    <t>Pacheco, Therese</t>
  </si>
  <si>
    <t>Wade, Kevin</t>
  </si>
  <si>
    <t>Stokes, Jonathan</t>
  </si>
  <si>
    <t>Cohen, Bruce</t>
  </si>
  <si>
    <t>Juarez, Neill</t>
  </si>
  <si>
    <t>Hardin, Gregory</t>
  </si>
  <si>
    <t>Cortez, Jack</t>
  </si>
  <si>
    <t>Engineering/Maintenance</t>
  </si>
  <si>
    <t>Clayton, Gregory</t>
  </si>
  <si>
    <t>Weiss, Marisa</t>
  </si>
  <si>
    <t>Farrell, Laura</t>
  </si>
  <si>
    <t>Bullock, Greg</t>
  </si>
  <si>
    <t>Hammond, Robert</t>
  </si>
  <si>
    <t>Vance, Cheryl</t>
  </si>
  <si>
    <t>Poole, Tracy</t>
  </si>
  <si>
    <t>Martinez, Kathleen</t>
  </si>
  <si>
    <t>Whitehead, Carolyn</t>
  </si>
  <si>
    <t>Pitts, Dana</t>
  </si>
  <si>
    <t>May, Steve</t>
  </si>
  <si>
    <t>Booker, Judith</t>
  </si>
  <si>
    <t>Conway, Brett</t>
  </si>
  <si>
    <t>Thompson, John</t>
  </si>
  <si>
    <t>Navarro, Marc</t>
  </si>
  <si>
    <t>Griffith, Michelle</t>
  </si>
  <si>
    <t>Warren, Jean</t>
  </si>
  <si>
    <t>McDonald, Debra</t>
  </si>
  <si>
    <t>Hood, Renee</t>
  </si>
  <si>
    <t>Wheeler, Meegan</t>
  </si>
  <si>
    <t>Stone, Brian</t>
  </si>
  <si>
    <t>Cunningham, Denise</t>
  </si>
  <si>
    <t>Simpson, Jimmy</t>
  </si>
  <si>
    <t>Hudson, Lorna</t>
  </si>
  <si>
    <t>Huff, Erik</t>
  </si>
  <si>
    <t>Perry, Christopher</t>
  </si>
  <si>
    <t>Richardson, Debbie</t>
  </si>
  <si>
    <t>Kent, Angus</t>
  </si>
  <si>
    <t>Simmons, Robert</t>
  </si>
  <si>
    <t>Morgan, Patricia</t>
  </si>
  <si>
    <t>Mullins, Angela</t>
  </si>
  <si>
    <t>Mendoza, Bobby</t>
  </si>
  <si>
    <t>Dorsey, Matthew</t>
  </si>
  <si>
    <t>Deleon, Jaquelyn</t>
  </si>
  <si>
    <t>Nichols, Nathaniel</t>
  </si>
  <si>
    <t>Gardner, Anthony</t>
  </si>
  <si>
    <t>Fletcher, Brian</t>
  </si>
  <si>
    <t>Harding, Erin</t>
  </si>
  <si>
    <t>York, Steven</t>
  </si>
  <si>
    <t>Powers, Tia</t>
  </si>
  <si>
    <t>Flowers, Kathleen</t>
  </si>
  <si>
    <t>Briggs, Bryan</t>
  </si>
  <si>
    <t>Porter, Rachel</t>
  </si>
  <si>
    <t>Wolfe, Keith</t>
  </si>
  <si>
    <t>Wallace, Timothy</t>
  </si>
  <si>
    <t>Schneider, Gay</t>
  </si>
  <si>
    <t>Goodman, Kuyler</t>
  </si>
  <si>
    <t>Hickman, John</t>
  </si>
  <si>
    <t>Sherman, Karin</t>
  </si>
  <si>
    <t>James, Lynn</t>
  </si>
  <si>
    <t>Pruitt, Randy</t>
  </si>
  <si>
    <t>Harmon, Paul</t>
  </si>
  <si>
    <t>Steele, Gerald</t>
  </si>
  <si>
    <t>Becker, Gretchen</t>
  </si>
  <si>
    <t>Swanson, Vicki</t>
  </si>
  <si>
    <t>Lawrence, Ronald</t>
  </si>
  <si>
    <t>Matthews, Diane</t>
  </si>
  <si>
    <t>Norris, Tamara</t>
  </si>
  <si>
    <t>Nicholson, Lee</t>
  </si>
  <si>
    <t>Compliance</t>
  </si>
  <si>
    <t>Beck, Craig</t>
  </si>
  <si>
    <t>Chang, Gabriel</t>
  </si>
  <si>
    <t>Phelps, Gretchen</t>
  </si>
  <si>
    <t>Bond, John</t>
  </si>
  <si>
    <t>Audit Services</t>
  </si>
  <si>
    <t>McKenzie, Michelle</t>
  </si>
  <si>
    <t>Dunn, Matthew</t>
  </si>
  <si>
    <t>Carroll, Lesa</t>
  </si>
  <si>
    <t>Thornton, Charles</t>
  </si>
  <si>
    <t>Blair, Sperry</t>
  </si>
  <si>
    <t>Nguyen, Dennis</t>
  </si>
  <si>
    <t>Potter, Dawn</t>
  </si>
  <si>
    <t>Wyatt, Kelly</t>
  </si>
  <si>
    <t>Walton, Benjamin</t>
  </si>
  <si>
    <t>Fleming, Irv</t>
  </si>
  <si>
    <t>Admin Training</t>
  </si>
  <si>
    <t>Brewer, Ken</t>
  </si>
  <si>
    <t>Todd, Steven</t>
  </si>
  <si>
    <t>Wilkins, Jesse</t>
  </si>
  <si>
    <t>Rowe, Ken</t>
  </si>
  <si>
    <t>Burton, Cam</t>
  </si>
  <si>
    <t>White, Daniel</t>
  </si>
  <si>
    <t>Wiggins, Frank</t>
  </si>
  <si>
    <t>Pratt, Erik</t>
  </si>
  <si>
    <t>Wolf, Debbie</t>
  </si>
  <si>
    <t>Oconnor, Kent</t>
  </si>
  <si>
    <t>Strickland, Rajean</t>
  </si>
  <si>
    <t>Gallagher, Johnson</t>
  </si>
  <si>
    <t>Tanner, Timothy</t>
  </si>
  <si>
    <t>Spencer, Boyd</t>
  </si>
  <si>
    <t>Holland, Donald</t>
  </si>
  <si>
    <t>Chase, Troy</t>
  </si>
  <si>
    <t>Dec</t>
  </si>
  <si>
    <t>Jun</t>
  </si>
  <si>
    <t>Phillips, Liesl</t>
  </si>
  <si>
    <t>Nov</t>
  </si>
  <si>
    <t>May</t>
  </si>
  <si>
    <t>ADC</t>
  </si>
  <si>
    <t>Page, Lisa</t>
  </si>
  <si>
    <t>Oct</t>
  </si>
  <si>
    <t>Apr</t>
  </si>
  <si>
    <t>Dawson, Jonathan</t>
  </si>
  <si>
    <t>Sep</t>
  </si>
  <si>
    <t>Mar</t>
  </si>
  <si>
    <t>Duran, Brian</t>
  </si>
  <si>
    <t>Aug</t>
  </si>
  <si>
    <t>Feb</t>
  </si>
  <si>
    <t>Taylor, Hector</t>
  </si>
  <si>
    <t>Jul</t>
  </si>
  <si>
    <t>Jan</t>
  </si>
  <si>
    <t>Weber, Larry</t>
  </si>
  <si>
    <t>Job Rating</t>
  </si>
  <si>
    <t>Benefits</t>
  </si>
  <si>
    <t>Years</t>
  </si>
  <si>
    <t>Hire Date</t>
  </si>
  <si>
    <t>Status</t>
  </si>
  <si>
    <t>Phone</t>
  </si>
  <si>
    <t>SS#</t>
  </si>
  <si>
    <t>Department</t>
  </si>
  <si>
    <t>Building</t>
  </si>
  <si>
    <t>Employee Name</t>
  </si>
  <si>
    <t>Expenses</t>
  </si>
  <si>
    <t>Sales</t>
  </si>
  <si>
    <t>Net Profit</t>
  </si>
  <si>
    <t>Total Expenses</t>
  </si>
  <si>
    <t>Water</t>
  </si>
  <si>
    <t>Utilities</t>
  </si>
  <si>
    <t>Travel</t>
  </si>
  <si>
    <t>Training</t>
  </si>
  <si>
    <t>Telephone</t>
  </si>
  <si>
    <t>Taxes</t>
  </si>
  <si>
    <t>Salaries</t>
  </si>
  <si>
    <t>Rent</t>
  </si>
  <si>
    <t>Office Supplies</t>
  </si>
  <si>
    <t>Legal Services</t>
  </si>
  <si>
    <t>Interest</t>
  </si>
  <si>
    <t>Insurance</t>
  </si>
  <si>
    <t>Heat</t>
  </si>
  <si>
    <t>Food</t>
  </si>
  <si>
    <t>Electricity</t>
  </si>
  <si>
    <t>Advertising</t>
  </si>
  <si>
    <t>Gross Profit</t>
  </si>
  <si>
    <t>Cost of Goods Total</t>
  </si>
  <si>
    <t>Miscellaneous</t>
  </si>
  <si>
    <t>Freight</t>
  </si>
  <si>
    <t>Goods</t>
  </si>
  <si>
    <t>Cost of Goods Sold</t>
  </si>
  <si>
    <t>Gross Revenue</t>
  </si>
  <si>
    <t>Shipping</t>
  </si>
  <si>
    <t>TOTAL</t>
  </si>
  <si>
    <t>4th Q</t>
  </si>
  <si>
    <t>3rd Q</t>
  </si>
  <si>
    <t>2nd Q</t>
  </si>
  <si>
    <t>1st Q</t>
  </si>
  <si>
    <t>Total</t>
  </si>
  <si>
    <t>Average</t>
  </si>
  <si>
    <t>Profits</t>
  </si>
  <si>
    <t>YTD Profits</t>
  </si>
  <si>
    <t>YTD Average</t>
  </si>
  <si>
    <t>% Sales Change</t>
  </si>
  <si>
    <t>% Expenses Change</t>
  </si>
  <si>
    <t>% Profits Change</t>
  </si>
  <si>
    <t>Sales:Expenses</t>
  </si>
  <si>
    <t>Sales:Profits</t>
  </si>
  <si>
    <t>Expenses:Profits</t>
  </si>
  <si>
    <t>Order #</t>
  </si>
  <si>
    <t>Order Date</t>
  </si>
  <si>
    <t>Shipping Date</t>
  </si>
  <si>
    <t>State</t>
  </si>
  <si>
    <t>Project</t>
  </si>
  <si>
    <t>Hours Worked</t>
  </si>
  <si>
    <t>Midwest</t>
  </si>
  <si>
    <t>Kennel</t>
  </si>
  <si>
    <t>Hertzel</t>
  </si>
  <si>
    <t>Lee</t>
  </si>
  <si>
    <t>International</t>
  </si>
  <si>
    <t>Ryan</t>
  </si>
  <si>
    <t>Groh</t>
  </si>
  <si>
    <t>Dunn</t>
  </si>
  <si>
    <t>Gault</t>
  </si>
  <si>
    <t>East</t>
  </si>
  <si>
    <t>Region</t>
  </si>
  <si>
    <t>Time</t>
  </si>
  <si>
    <t>Date</t>
  </si>
  <si>
    <t>Amount</t>
  </si>
  <si>
    <t>Units</t>
  </si>
  <si>
    <t>Salesperson</t>
  </si>
  <si>
    <t>ID Number</t>
  </si>
  <si>
    <t>Spc</t>
  </si>
  <si>
    <t>Ht</t>
  </si>
  <si>
    <t>Gross Wt</t>
  </si>
  <si>
    <t>Spec</t>
  </si>
  <si>
    <t>Tare</t>
  </si>
  <si>
    <t>Wt Unit</t>
  </si>
  <si>
    <t>Generated</t>
  </si>
  <si>
    <t>Description</t>
  </si>
  <si>
    <t>Req. No.</t>
  </si>
  <si>
    <t>Gram Equivalent</t>
  </si>
  <si>
    <t>Gamma Date</t>
  </si>
  <si>
    <t>Gamma10</t>
  </si>
  <si>
    <t>Gamma 30</t>
  </si>
  <si>
    <t>Gamma 5</t>
  </si>
  <si>
    <t>GammaSource</t>
  </si>
  <si>
    <t>General Comments</t>
  </si>
  <si>
    <t>Generator</t>
  </si>
  <si>
    <t>Org</t>
  </si>
  <si>
    <t>Hazard</t>
  </si>
  <si>
    <t>Heat Load (watts)</t>
  </si>
  <si>
    <t>BTU</t>
  </si>
  <si>
    <t>Isotope Source</t>
  </si>
  <si>
    <t>Method of Det</t>
  </si>
  <si>
    <t>Neutron Date</t>
  </si>
  <si>
    <t>Distance</t>
  </si>
  <si>
    <t>\Dose</t>
  </si>
  <si>
    <t>Dose Source</t>
  </si>
  <si>
    <t>Containers</t>
  </si>
  <si>
    <t>Issues</t>
  </si>
  <si>
    <t>Container ID</t>
  </si>
  <si>
    <t>Pad Number</t>
  </si>
  <si>
    <t>Unit Price</t>
  </si>
  <si>
    <t>Quantity</t>
  </si>
  <si>
    <t>Total Charge</t>
  </si>
  <si>
    <t>235F01043</t>
  </si>
  <si>
    <t>lbs</t>
  </si>
  <si>
    <t>Job Control</t>
  </si>
  <si>
    <t>OSR 29-90</t>
  </si>
  <si>
    <t>Drum Liner 57558</t>
  </si>
  <si>
    <t>235 F</t>
  </si>
  <si>
    <t>NMMD</t>
  </si>
  <si>
    <t>RAS-P</t>
  </si>
  <si>
    <t/>
  </si>
  <si>
    <t>235F01044</t>
  </si>
  <si>
    <t>Drum Liner 57559</t>
  </si>
  <si>
    <t>235F01045</t>
  </si>
  <si>
    <t>Drum Liner 57560</t>
  </si>
  <si>
    <t>235F01046</t>
  </si>
  <si>
    <t>Drum Liner 57561</t>
  </si>
  <si>
    <t>235F01047</t>
  </si>
  <si>
    <t>Drum Liner 57562</t>
  </si>
  <si>
    <t>235F01048</t>
  </si>
  <si>
    <t>Drum Liner 57563</t>
  </si>
  <si>
    <t>235F01049</t>
  </si>
  <si>
    <t>Drum Liner 57564</t>
  </si>
  <si>
    <t>235F01050</t>
  </si>
  <si>
    <t>Drum Liner 57565</t>
  </si>
  <si>
    <t>235F01051</t>
  </si>
  <si>
    <t>Drum Liner 57566</t>
  </si>
  <si>
    <t>235F01053</t>
  </si>
  <si>
    <t>Kg</t>
  </si>
  <si>
    <t>Drum Liner 57567</t>
  </si>
  <si>
    <t>235F01054</t>
  </si>
  <si>
    <t>Drum Liner 57568</t>
  </si>
  <si>
    <t>235F01055</t>
  </si>
  <si>
    <t>Drum Liner 57569</t>
  </si>
  <si>
    <t>235F01056</t>
  </si>
  <si>
    <t>Drum Liner 57570</t>
  </si>
  <si>
    <t>235F01057</t>
  </si>
  <si>
    <t>Drum Liner 57571</t>
  </si>
  <si>
    <t>235F01058</t>
  </si>
  <si>
    <t>Drum Liner 57572</t>
  </si>
  <si>
    <t>235F01059</t>
  </si>
  <si>
    <t>Drum Liner 57573</t>
  </si>
  <si>
    <t>235F01060</t>
  </si>
  <si>
    <t>Drum Liner 57574</t>
  </si>
  <si>
    <t>235F01061</t>
  </si>
  <si>
    <t>Drum Liner 57575</t>
  </si>
  <si>
    <t>235F01062</t>
  </si>
  <si>
    <t>Drum Liner 57576</t>
  </si>
  <si>
    <t>235F01063</t>
  </si>
  <si>
    <t>Drum Liner 57577</t>
  </si>
  <si>
    <t>235F01064</t>
  </si>
  <si>
    <t>Drum Liner 57578</t>
  </si>
  <si>
    <t>235F01070</t>
  </si>
  <si>
    <t>Drum Liner 57579</t>
  </si>
  <si>
    <t>235F01071</t>
  </si>
  <si>
    <t>Drum Liner 57580</t>
  </si>
  <si>
    <t>235F01073</t>
  </si>
  <si>
    <t>Drum Liner 57581</t>
  </si>
  <si>
    <t>235F01075</t>
  </si>
  <si>
    <t>Drum Liner 57582</t>
  </si>
  <si>
    <t>235F01076</t>
  </si>
  <si>
    <t>Drum Liner 57583</t>
  </si>
  <si>
    <t>235F01078</t>
  </si>
  <si>
    <t>Drum Liner 57584</t>
  </si>
  <si>
    <t>235F01079</t>
  </si>
  <si>
    <t>Drum Liner 57585</t>
  </si>
  <si>
    <t>235F02001</t>
  </si>
  <si>
    <t>Drum Liner 57586</t>
  </si>
  <si>
    <t>235F02002</t>
  </si>
  <si>
    <t>Drum Liner 57587</t>
  </si>
  <si>
    <t>235F02003</t>
  </si>
  <si>
    <t>Drum Liner 57588</t>
  </si>
  <si>
    <t>235F02004</t>
  </si>
  <si>
    <t>Drum Liner 57589</t>
  </si>
  <si>
    <t>235F02005</t>
  </si>
  <si>
    <t>Drum Liner 57590</t>
  </si>
  <si>
    <t>235F02006</t>
  </si>
  <si>
    <t>Drum Liner 57591</t>
  </si>
  <si>
    <t>235F02007</t>
  </si>
  <si>
    <t>Drum Liner 57592</t>
  </si>
  <si>
    <t>235F02008</t>
  </si>
  <si>
    <t>Drum Liner 57593</t>
  </si>
  <si>
    <t>235F02009</t>
  </si>
  <si>
    <t>Drum Liner 57594</t>
  </si>
  <si>
    <t>235F02010</t>
  </si>
  <si>
    <t>Drum Liner 57595</t>
  </si>
  <si>
    <t>235F02011</t>
  </si>
  <si>
    <t>Drum Liner 57596</t>
  </si>
  <si>
    <t>235F02012</t>
  </si>
  <si>
    <t>Drum Liner 57597</t>
  </si>
  <si>
    <t>235F02013</t>
  </si>
  <si>
    <t>Drum Liner 57598</t>
  </si>
  <si>
    <t>772F000002</t>
  </si>
  <si>
    <t>Drum Liner 57599</t>
  </si>
  <si>
    <t>772 F</t>
  </si>
  <si>
    <t>CLAB</t>
  </si>
  <si>
    <t>772F-00-0002</t>
  </si>
  <si>
    <t>772F000007</t>
  </si>
  <si>
    <t>Drum Liner 57600</t>
  </si>
  <si>
    <t>772F-00-0007</t>
  </si>
  <si>
    <t>772F000008</t>
  </si>
  <si>
    <t>Drum Liner 57601</t>
  </si>
  <si>
    <t>772F-00-0008</t>
  </si>
  <si>
    <t>772F000009</t>
  </si>
  <si>
    <t>Drum Liner 57602</t>
  </si>
  <si>
    <t>772F-00-0009</t>
  </si>
  <si>
    <t>772F000010</t>
  </si>
  <si>
    <t>Drum Liner 57603</t>
  </si>
  <si>
    <t>772F-00-0010</t>
  </si>
  <si>
    <t>772F000011</t>
  </si>
  <si>
    <t>Drum Liner 57604</t>
  </si>
  <si>
    <t>772F-00-0011</t>
  </si>
  <si>
    <t>772F000012</t>
  </si>
  <si>
    <t>Drum Liner 57605</t>
  </si>
  <si>
    <t>772F-00-0012</t>
  </si>
  <si>
    <t>772F000013</t>
  </si>
  <si>
    <t>Drum Liner 57606</t>
  </si>
  <si>
    <t>772F-00-0013</t>
  </si>
  <si>
    <t>772F000014</t>
  </si>
  <si>
    <t>Drum Liner 57607</t>
  </si>
  <si>
    <t>772F-00-0014</t>
  </si>
  <si>
    <t>772F000015</t>
  </si>
  <si>
    <t>Drum Liner 57608</t>
  </si>
  <si>
    <t>772F-00-0015</t>
  </si>
  <si>
    <t>772F000016</t>
  </si>
  <si>
    <t>Drum Liner 57609</t>
  </si>
  <si>
    <t>772F-00-0016</t>
  </si>
  <si>
    <t>772F000017</t>
  </si>
  <si>
    <t>Drum Liner 57610</t>
  </si>
  <si>
    <t>772F-00-0017</t>
  </si>
  <si>
    <t>772F000018</t>
  </si>
  <si>
    <t>Drum Liner 57611</t>
  </si>
  <si>
    <t>772F-00-0018</t>
  </si>
  <si>
    <t>772F000019</t>
  </si>
  <si>
    <t>Drum Liner 57612</t>
  </si>
  <si>
    <t>772F-00-0019</t>
  </si>
  <si>
    <t>772F000020</t>
  </si>
  <si>
    <t>Drum Liner 57613</t>
  </si>
  <si>
    <t>772F-00-0020</t>
  </si>
  <si>
    <t>772F000021</t>
  </si>
  <si>
    <t>Drum Liner 57614</t>
  </si>
  <si>
    <t>772F-00-0021</t>
  </si>
  <si>
    <t>772F000022</t>
  </si>
  <si>
    <t>Drum Liner 57615</t>
  </si>
  <si>
    <t>772F-00-0022</t>
  </si>
  <si>
    <t>772F000023</t>
  </si>
  <si>
    <t>Drum Liner 57616</t>
  </si>
  <si>
    <t>772F-00-0023</t>
  </si>
  <si>
    <t>772F000024</t>
  </si>
  <si>
    <t>Drum Liner 57617</t>
  </si>
  <si>
    <t>772F-00-0024</t>
  </si>
  <si>
    <t>772F000025</t>
  </si>
  <si>
    <t>Drum Liner 57618</t>
  </si>
  <si>
    <t>772F-00-0025</t>
  </si>
  <si>
    <t>772F000026</t>
  </si>
  <si>
    <t>Drum Liner 57619</t>
  </si>
  <si>
    <t>772F-00-0026</t>
  </si>
  <si>
    <t>772F000027</t>
  </si>
  <si>
    <t>Drum Liner 57620</t>
  </si>
  <si>
    <t>772F-00-0027</t>
  </si>
  <si>
    <t>772F000028</t>
  </si>
  <si>
    <t>Drum Liner 57621</t>
  </si>
  <si>
    <t>772F-00-0028</t>
  </si>
  <si>
    <t>772F000029</t>
  </si>
  <si>
    <t>Drum Liner 57622</t>
  </si>
  <si>
    <t>772F-00-0029</t>
  </si>
  <si>
    <t>772F000030</t>
  </si>
  <si>
    <t>Drum Liner 57623</t>
  </si>
  <si>
    <t>772F-00-0030</t>
  </si>
  <si>
    <t>772F000041</t>
  </si>
  <si>
    <t>Drum Liner 57624</t>
  </si>
  <si>
    <t>772F-00-0041</t>
  </si>
  <si>
    <t>772F000042</t>
  </si>
  <si>
    <t>Drum Liner 57625</t>
  </si>
  <si>
    <t>772F-00-0042</t>
  </si>
  <si>
    <t>772F000048</t>
  </si>
  <si>
    <t>Drum Liner 57626</t>
  </si>
  <si>
    <t>772F-00-0048</t>
  </si>
  <si>
    <t>772F000053</t>
  </si>
  <si>
    <t>Drum Liner 57627</t>
  </si>
  <si>
    <t>772F-00-0053</t>
  </si>
  <si>
    <t>772F010005</t>
  </si>
  <si>
    <t>Drum Liner 57628</t>
  </si>
  <si>
    <t>772-F-01-0005</t>
  </si>
  <si>
    <t>772F010007</t>
  </si>
  <si>
    <t>Drum Liner 57629</t>
  </si>
  <si>
    <t>772F-01-0007</t>
  </si>
  <si>
    <t>772F010014</t>
  </si>
  <si>
    <t>Drum Liner 57630</t>
  </si>
  <si>
    <t>FSSD</t>
  </si>
  <si>
    <t>772F-01-0014</t>
  </si>
  <si>
    <t>772F010015</t>
  </si>
  <si>
    <t>Drum Liner 57631</t>
  </si>
  <si>
    <t>772F-01-0015</t>
  </si>
  <si>
    <t>772F010016</t>
  </si>
  <si>
    <t>Drum Liner 57632</t>
  </si>
  <si>
    <t>772F-01-0016</t>
  </si>
  <si>
    <t>772F010017</t>
  </si>
  <si>
    <t>Drum Liner 57633</t>
  </si>
  <si>
    <t>772F-01-0017</t>
  </si>
  <si>
    <t>772F010018</t>
  </si>
  <si>
    <t>Drum Liner 57634</t>
  </si>
  <si>
    <t>772F-01-0018</t>
  </si>
  <si>
    <t>772F010021</t>
  </si>
  <si>
    <t>Drum Liner 57635</t>
  </si>
  <si>
    <t>772F-01-0021</t>
  </si>
  <si>
    <t>772F010030</t>
  </si>
  <si>
    <t>Drum Liner 57636</t>
  </si>
  <si>
    <t>772F-01-0030</t>
  </si>
  <si>
    <t>772F010047</t>
  </si>
  <si>
    <t>Drum Liner 57637</t>
  </si>
  <si>
    <t>FSSD/CLAB</t>
  </si>
  <si>
    <t>772F-01-0047</t>
  </si>
  <si>
    <t>772F010048</t>
  </si>
  <si>
    <t>Drum Liner 57638</t>
  </si>
  <si>
    <t>772F-01-0048</t>
  </si>
  <si>
    <t>772F010049</t>
  </si>
  <si>
    <t>Drum Liner 57639</t>
  </si>
  <si>
    <t>772F-01-0049</t>
  </si>
  <si>
    <t>772F010050</t>
  </si>
  <si>
    <t>Drum Liner 57640</t>
  </si>
  <si>
    <t>772F-01-0050</t>
  </si>
  <si>
    <t>772F010051</t>
  </si>
  <si>
    <t>Drum Liner 57641</t>
  </si>
  <si>
    <t>772F-01-0051</t>
  </si>
  <si>
    <t>772F010052</t>
  </si>
  <si>
    <t>Drum Liner 57642</t>
  </si>
  <si>
    <t>772F-01-0052</t>
  </si>
  <si>
    <t>772F010053</t>
  </si>
  <si>
    <t>Drum Liner 57643</t>
  </si>
  <si>
    <t>772F-01-0053</t>
  </si>
  <si>
    <t>772F010054</t>
  </si>
  <si>
    <t>Drum Liner 57644</t>
  </si>
  <si>
    <t>772F--01-0054</t>
  </si>
  <si>
    <t>772F010056</t>
  </si>
  <si>
    <t>Drum Liner 57645</t>
  </si>
  <si>
    <t>772F-01-0056</t>
  </si>
  <si>
    <t>772F010059</t>
  </si>
  <si>
    <t>Drum Liner 57646</t>
  </si>
  <si>
    <t>772F-01-0059</t>
  </si>
  <si>
    <t>772F010060</t>
  </si>
  <si>
    <t>Drum Liner 57647</t>
  </si>
  <si>
    <t>772F-01-0060</t>
  </si>
  <si>
    <t>772F010063</t>
  </si>
  <si>
    <t>Drum Liner 57648</t>
  </si>
  <si>
    <t>772F-01-0063</t>
  </si>
  <si>
    <t>772F010064</t>
  </si>
  <si>
    <t>Drum Liner 57649</t>
  </si>
  <si>
    <t>772F-01-0064</t>
  </si>
  <si>
    <t>772F020004</t>
  </si>
  <si>
    <t>Drum Liner 57650</t>
  </si>
  <si>
    <t>772F-02-0004</t>
  </si>
  <si>
    <t>772F020006</t>
  </si>
  <si>
    <t>Drum Liner 57651</t>
  </si>
  <si>
    <t>772F-02-0006</t>
  </si>
  <si>
    <t>772F020010</t>
  </si>
  <si>
    <t>Drum Liner 57652</t>
  </si>
  <si>
    <t>772 1F</t>
  </si>
  <si>
    <t>772F-02-0010</t>
  </si>
  <si>
    <t>772F020011</t>
  </si>
  <si>
    <t>Drum Liner 57653</t>
  </si>
  <si>
    <t>772F-02-0011</t>
  </si>
  <si>
    <t>772F020012</t>
  </si>
  <si>
    <t>Drum Liner 57654</t>
  </si>
  <si>
    <t>772F-02-0012</t>
  </si>
  <si>
    <t>772F020014</t>
  </si>
  <si>
    <t>Drum Liner 57655</t>
  </si>
  <si>
    <t>772F-02-0014</t>
  </si>
  <si>
    <t>772F020015</t>
  </si>
  <si>
    <t>Drum Liner 57656</t>
  </si>
  <si>
    <t>772F-02-0015</t>
  </si>
  <si>
    <t>772F020018</t>
  </si>
  <si>
    <t>Drum Liner 57657</t>
  </si>
  <si>
    <t>772F-02-0018</t>
  </si>
  <si>
    <t>772F020019</t>
  </si>
  <si>
    <t>Drum Liner 57658</t>
  </si>
  <si>
    <t>772F-02-0019</t>
  </si>
  <si>
    <t>772F020021</t>
  </si>
  <si>
    <t>Drum Liner 57659</t>
  </si>
  <si>
    <t>772F-02-0021</t>
  </si>
  <si>
    <t>772F020022</t>
  </si>
  <si>
    <t>Drum Liner 57660</t>
  </si>
  <si>
    <t>772F-02-0022</t>
  </si>
  <si>
    <t>772F020023</t>
  </si>
  <si>
    <t>Drum Liner 57661</t>
  </si>
  <si>
    <t>772F-02-0023</t>
  </si>
  <si>
    <t>772F020030</t>
  </si>
  <si>
    <t>Drum Liner 57662</t>
  </si>
  <si>
    <t>772F-02-0030</t>
  </si>
  <si>
    <t>772F020033</t>
  </si>
  <si>
    <t>Drum Liner 57663</t>
  </si>
  <si>
    <t>772F-02-0033</t>
  </si>
  <si>
    <t>772F020034</t>
  </si>
  <si>
    <t>Drum Liner 57664</t>
  </si>
  <si>
    <t>772F-02-0034</t>
  </si>
  <si>
    <t>772F020035</t>
  </si>
  <si>
    <t>Drum Liner 57665</t>
  </si>
  <si>
    <t>772F-02-0035</t>
  </si>
  <si>
    <t>772F020037</t>
  </si>
  <si>
    <t>Drum Liner 57666</t>
  </si>
  <si>
    <t>772F-02-0037</t>
  </si>
  <si>
    <t>772F020041</t>
  </si>
  <si>
    <t>Drum Liner 57667</t>
  </si>
  <si>
    <t>772F-02-0041</t>
  </si>
  <si>
    <t>772F020045</t>
  </si>
  <si>
    <t>Drum Liner 57668</t>
  </si>
  <si>
    <t>772F-02-0045</t>
  </si>
  <si>
    <t>772F020047</t>
  </si>
  <si>
    <t>Drum Liner 57669</t>
  </si>
  <si>
    <t>772F-02-0047</t>
  </si>
  <si>
    <t>772F020050</t>
  </si>
  <si>
    <t>Drum Liner 57670</t>
  </si>
  <si>
    <t>772F-02-0050</t>
  </si>
  <si>
    <t>772F020054</t>
  </si>
  <si>
    <t>Drum Liner 57671</t>
  </si>
  <si>
    <t>Yes</t>
  </si>
  <si>
    <t>772F-02-0054</t>
  </si>
  <si>
    <t>772F020055</t>
  </si>
  <si>
    <t>Drum Liner 57672</t>
  </si>
  <si>
    <t>772F-02-0055</t>
  </si>
  <si>
    <t>772F020060</t>
  </si>
  <si>
    <t>Drum Liner 57673</t>
  </si>
  <si>
    <t>772F-02-0060</t>
  </si>
  <si>
    <t>772F020062</t>
  </si>
  <si>
    <t>Drum Liner 57674</t>
  </si>
  <si>
    <t>772F-02-0062</t>
  </si>
  <si>
    <t>772F020064</t>
  </si>
  <si>
    <t>Drum Liner 57675</t>
  </si>
  <si>
    <t>772F-02-0064</t>
  </si>
  <si>
    <t>772F020065</t>
  </si>
  <si>
    <t>Drum Liner 57676</t>
  </si>
  <si>
    <t>772F-02-0065</t>
  </si>
  <si>
    <t>772F020067</t>
  </si>
  <si>
    <t>Drum Liner 57677</t>
  </si>
  <si>
    <t>772F-02-0067</t>
  </si>
  <si>
    <t>772F020068</t>
  </si>
  <si>
    <t>Drum Liner 57678</t>
  </si>
  <si>
    <t>772F-02-0068</t>
  </si>
  <si>
    <t>772F020069</t>
  </si>
  <si>
    <t>Drum Liner 57679</t>
  </si>
  <si>
    <t>772F-02-0069</t>
  </si>
  <si>
    <t>772F030002</t>
  </si>
  <si>
    <t>Drum Liner 57680</t>
  </si>
  <si>
    <t>772F-03-0002</t>
  </si>
  <si>
    <t>772F030005</t>
  </si>
  <si>
    <t>Drum Liner 57681</t>
  </si>
  <si>
    <t>772F-03-0005</t>
  </si>
  <si>
    <t>772F030006</t>
  </si>
  <si>
    <t>Drum Liner 57682</t>
  </si>
  <si>
    <t>772F-03-0006</t>
  </si>
  <si>
    <t>772F030007</t>
  </si>
  <si>
    <t>Drum Liner 57683</t>
  </si>
  <si>
    <t>772F-03-0007</t>
  </si>
  <si>
    <t>772F030008</t>
  </si>
  <si>
    <t>Drum Liner 57684</t>
  </si>
  <si>
    <t>772F-03-0008</t>
  </si>
  <si>
    <t>772F030009</t>
  </si>
  <si>
    <t>Drum Liner 57685</t>
  </si>
  <si>
    <t>772F-03-0009</t>
  </si>
  <si>
    <t>772F030010</t>
  </si>
  <si>
    <t>Drum Liner 57686</t>
  </si>
  <si>
    <t>772F-03-0010</t>
  </si>
  <si>
    <t>772F030011</t>
  </si>
  <si>
    <t>Drum Liner 57687</t>
  </si>
  <si>
    <t>772F-03-0011</t>
  </si>
  <si>
    <t>772F030012</t>
  </si>
  <si>
    <t>Drum Liner 57688</t>
  </si>
  <si>
    <t>772F-03-0012</t>
  </si>
  <si>
    <t>772F030014</t>
  </si>
  <si>
    <t>Drum Liner 57689</t>
  </si>
  <si>
    <t>772F-03-0014</t>
  </si>
  <si>
    <t>772F030015</t>
  </si>
  <si>
    <t>Drum Liner 57690</t>
  </si>
  <si>
    <t>772F-03-0015</t>
  </si>
  <si>
    <t>772F030018</t>
  </si>
  <si>
    <t>Drum Liner 57691</t>
  </si>
  <si>
    <t>772F-03-0018</t>
  </si>
  <si>
    <t>772F030019</t>
  </si>
  <si>
    <t>Drum Liner 57692</t>
  </si>
  <si>
    <t>772F-03-0019</t>
  </si>
  <si>
    <t>772F030021</t>
  </si>
  <si>
    <t>Drum Liner 57693</t>
  </si>
  <si>
    <t>772F-03-0021</t>
  </si>
  <si>
    <t>772F030023</t>
  </si>
  <si>
    <t>Drum Liner 57694</t>
  </si>
  <si>
    <t>772F-03-0023</t>
  </si>
  <si>
    <t>772F030024</t>
  </si>
  <si>
    <t>Drum Liner 57695</t>
  </si>
  <si>
    <t>772F-03-0024</t>
  </si>
  <si>
    <t>772F030025</t>
  </si>
  <si>
    <t>Drum Liner 57696</t>
  </si>
  <si>
    <t>CBU/FH Area Lab</t>
  </si>
  <si>
    <t>772F-03-0025</t>
  </si>
  <si>
    <t>772F030026</t>
  </si>
  <si>
    <t>Drum Liner 57697</t>
  </si>
  <si>
    <t>772F-03-0026</t>
  </si>
  <si>
    <t>772F030028</t>
  </si>
  <si>
    <t>Drum Liner 57698</t>
  </si>
  <si>
    <t>772F-03-0028</t>
  </si>
  <si>
    <t>772F030029</t>
  </si>
  <si>
    <t>Drum Liner 57699</t>
  </si>
  <si>
    <t>FH Area Lab</t>
  </si>
  <si>
    <t>772F-03-0029</t>
  </si>
  <si>
    <t>772F030030</t>
  </si>
  <si>
    <t>Drum Liner 57700</t>
  </si>
  <si>
    <t>772F-03-0030</t>
  </si>
  <si>
    <t>772F030031</t>
  </si>
  <si>
    <t>Drum Liner 57701</t>
  </si>
  <si>
    <t>772F-03-0031</t>
  </si>
  <si>
    <t>772F030036</t>
  </si>
  <si>
    <t>Drum Liner 57702</t>
  </si>
  <si>
    <t>772F-03-0036</t>
  </si>
  <si>
    <t>772F030038</t>
  </si>
  <si>
    <t>Drum Liner 57703</t>
  </si>
  <si>
    <t>772F-03-0038</t>
  </si>
  <si>
    <t>772F030039</t>
  </si>
  <si>
    <t>Drum Liner 57704</t>
  </si>
  <si>
    <t>772F-03-0039</t>
  </si>
  <si>
    <t>772F030040</t>
  </si>
  <si>
    <t>Drum Liner 57705</t>
  </si>
  <si>
    <t>772F-03-0040</t>
  </si>
  <si>
    <t>772F030041</t>
  </si>
  <si>
    <t>Drum Liner 57706</t>
  </si>
  <si>
    <t>772F-03-0041</t>
  </si>
  <si>
    <t>772F030042</t>
  </si>
  <si>
    <t>Drum Liner 57707</t>
  </si>
  <si>
    <t>772F-03-0042</t>
  </si>
  <si>
    <t>772F030043</t>
  </si>
  <si>
    <t>Drum Liner 57708</t>
  </si>
  <si>
    <t>772F-03-0043</t>
  </si>
  <si>
    <t>772F030044</t>
  </si>
  <si>
    <t>Drum Liner 57709</t>
  </si>
  <si>
    <t>772F-03-0044</t>
  </si>
  <si>
    <t>772F030046</t>
  </si>
  <si>
    <t>Drum Liner 57710</t>
  </si>
  <si>
    <t>772F-03-0046</t>
  </si>
  <si>
    <t>772F030050</t>
  </si>
  <si>
    <t>Drum Liner 57711</t>
  </si>
  <si>
    <t>772F-03-0050</t>
  </si>
  <si>
    <t>772F030051</t>
  </si>
  <si>
    <t>Drum Liner 57712</t>
  </si>
  <si>
    <t>772F-03-0051</t>
  </si>
  <si>
    <t>772F030053</t>
  </si>
  <si>
    <t>Drum Liner 57713</t>
  </si>
  <si>
    <t>772F-03-0053</t>
  </si>
  <si>
    <t>772F030059</t>
  </si>
  <si>
    <t>Drum Liner 57714</t>
  </si>
  <si>
    <t>772F-03-0059</t>
  </si>
  <si>
    <t>772F030062</t>
  </si>
  <si>
    <t>Drum Liner 57715</t>
  </si>
  <si>
    <t>772F-03-0062</t>
  </si>
  <si>
    <t>772F030063</t>
  </si>
  <si>
    <t>Drum Liner 57716</t>
  </si>
  <si>
    <t>772F-03-0063</t>
  </si>
  <si>
    <t>772F030064</t>
  </si>
  <si>
    <t>Drum Liner 57717</t>
  </si>
  <si>
    <t>772F-03-0064</t>
  </si>
  <si>
    <t>772F030066</t>
  </si>
  <si>
    <t>Drum Liner 57718</t>
  </si>
  <si>
    <t>772F-03-0066</t>
  </si>
  <si>
    <t>772F030070</t>
  </si>
  <si>
    <t>Drum Liner 57719</t>
  </si>
  <si>
    <t>772F-03-0070</t>
  </si>
  <si>
    <t>772F030071</t>
  </si>
  <si>
    <t>Drum Liner 57720</t>
  </si>
  <si>
    <t>772F-03-0071</t>
  </si>
  <si>
    <t>772F030078</t>
  </si>
  <si>
    <t>Drum Liner 57721</t>
  </si>
  <si>
    <t>772F-03-0078</t>
  </si>
  <si>
    <t>772F040005</t>
  </si>
  <si>
    <t>kg</t>
  </si>
  <si>
    <t>Drum Liner 57722</t>
  </si>
  <si>
    <t>772F040006</t>
  </si>
  <si>
    <t>Drum Liner 57723</t>
  </si>
  <si>
    <t>772F040011</t>
  </si>
  <si>
    <t>Drum Liner 57724</t>
  </si>
  <si>
    <t>772F040012</t>
  </si>
  <si>
    <t>Drum Liner 57725</t>
  </si>
  <si>
    <t>772F040013</t>
  </si>
  <si>
    <t>Drum Liner 57726</t>
  </si>
  <si>
    <t>772F040014</t>
  </si>
  <si>
    <t>Drum Liner 57727</t>
  </si>
  <si>
    <t>772F040017</t>
  </si>
  <si>
    <t>Drum Liner 57728</t>
  </si>
  <si>
    <t>772F040018</t>
  </si>
  <si>
    <t>Drum Liner 57729</t>
  </si>
  <si>
    <t>772F040019</t>
  </si>
  <si>
    <t>Drum Liner 57730</t>
  </si>
  <si>
    <t>772F040020</t>
  </si>
  <si>
    <t>Drum Liner 57731</t>
  </si>
  <si>
    <t>772F040021</t>
  </si>
  <si>
    <t>Drum Liner 57732</t>
  </si>
  <si>
    <t>772F040022</t>
  </si>
  <si>
    <t>Drum Liner 57733</t>
  </si>
  <si>
    <t>772F040023</t>
  </si>
  <si>
    <t>Drum Liner 57734</t>
  </si>
  <si>
    <t>772F040024</t>
  </si>
  <si>
    <t>Drum Liner 57735</t>
  </si>
  <si>
    <t>772F040025</t>
  </si>
  <si>
    <t>Drum Liner 57736</t>
  </si>
  <si>
    <t>772F040026</t>
  </si>
  <si>
    <t>Drum Liner 57737</t>
  </si>
  <si>
    <t>772F050001</t>
  </si>
  <si>
    <t>Drum Liner 57738</t>
  </si>
  <si>
    <t>772F050002</t>
  </si>
  <si>
    <t>Drum Liner 57739</t>
  </si>
  <si>
    <t>772F050003</t>
  </si>
  <si>
    <t>Drum Liner 57740</t>
  </si>
  <si>
    <t>772F050004</t>
  </si>
  <si>
    <t>Drum Liner 57741</t>
  </si>
  <si>
    <t>772F050005</t>
  </si>
  <si>
    <t>Drum Liner 57742</t>
  </si>
  <si>
    <t>772F050006</t>
  </si>
  <si>
    <t>Drum Liner 57743</t>
  </si>
  <si>
    <t>772F050007</t>
  </si>
  <si>
    <t>Drum Liner 57744</t>
  </si>
  <si>
    <t>772F050008</t>
  </si>
  <si>
    <t>Drum Liner 57745</t>
  </si>
  <si>
    <t>772F050009</t>
  </si>
  <si>
    <t>Drum Liner 57746</t>
  </si>
  <si>
    <t>772F050010</t>
  </si>
  <si>
    <t>Drum Liner 57747</t>
  </si>
  <si>
    <t>772F050011</t>
  </si>
  <si>
    <t>Drum Liner 57748</t>
  </si>
  <si>
    <t>772F050012</t>
  </si>
  <si>
    <t>Drum Liner 57749</t>
  </si>
  <si>
    <t>772F050013</t>
  </si>
  <si>
    <t>Drum Liner 57750</t>
  </si>
  <si>
    <t>772F050014</t>
  </si>
  <si>
    <t>Drum Liner 57751</t>
  </si>
  <si>
    <t>772F050015</t>
  </si>
  <si>
    <t>Drum Liner 57752</t>
  </si>
  <si>
    <t>772F050016</t>
  </si>
  <si>
    <t>Drum Liner 57753</t>
  </si>
  <si>
    <t>772F050017</t>
  </si>
  <si>
    <t>Drum Liner 57754</t>
  </si>
  <si>
    <t>772F050018</t>
  </si>
  <si>
    <t>Drum Liner 57755</t>
  </si>
  <si>
    <t>2015 Budget Projections</t>
  </si>
  <si>
    <t>Tax Rate</t>
  </si>
  <si>
    <t>New Comp.</t>
  </si>
  <si>
    <t>Comp.</t>
  </si>
  <si>
    <t>(2014 - Thousands of Dollars)</t>
  </si>
  <si>
    <t>Excellerated Learning Tools</t>
  </si>
  <si>
    <r>
      <t>.</t>
    </r>
    <r>
      <rPr>
        <sz val="11"/>
        <rFont val="Calibri"/>
        <family val="2"/>
      </rPr>
      <t>California</t>
    </r>
  </si>
  <si>
    <r>
      <t>.</t>
    </r>
    <r>
      <rPr>
        <sz val="11"/>
        <rFont val="Calibri"/>
        <family val="2"/>
      </rPr>
      <t>Texas</t>
    </r>
  </si>
  <si>
    <r>
      <t>.</t>
    </r>
    <r>
      <rPr>
        <sz val="11"/>
        <rFont val="Calibri"/>
        <family val="2"/>
      </rPr>
      <t>New York</t>
    </r>
  </si>
  <si>
    <r>
      <t>.</t>
    </r>
    <r>
      <rPr>
        <sz val="11"/>
        <rFont val="Calibri"/>
        <family val="2"/>
      </rPr>
      <t>Florida</t>
    </r>
  </si>
  <si>
    <r>
      <t>.</t>
    </r>
    <r>
      <rPr>
        <sz val="11"/>
        <rFont val="Calibri"/>
        <family val="2"/>
      </rPr>
      <t>Illinois</t>
    </r>
  </si>
  <si>
    <r>
      <t>.</t>
    </r>
    <r>
      <rPr>
        <sz val="11"/>
        <rFont val="Calibri"/>
        <family val="2"/>
      </rPr>
      <t>Pennsylvania</t>
    </r>
  </si>
  <si>
    <r>
      <t>.</t>
    </r>
    <r>
      <rPr>
        <sz val="11"/>
        <rFont val="Calibri"/>
        <family val="2"/>
      </rPr>
      <t>Ohio</t>
    </r>
  </si>
  <si>
    <r>
      <t>.</t>
    </r>
    <r>
      <rPr>
        <sz val="11"/>
        <rFont val="Calibri"/>
        <family val="2"/>
      </rPr>
      <t>Michigan</t>
    </r>
  </si>
  <si>
    <r>
      <t>.</t>
    </r>
    <r>
      <rPr>
        <sz val="11"/>
        <rFont val="Calibri"/>
        <family val="2"/>
      </rPr>
      <t>North Carolina</t>
    </r>
  </si>
  <si>
    <r>
      <t>.</t>
    </r>
    <r>
      <rPr>
        <sz val="11"/>
        <rFont val="Calibri"/>
        <family val="2"/>
      </rPr>
      <t>New Jersey</t>
    </r>
  </si>
  <si>
    <r>
      <t>.</t>
    </r>
    <r>
      <rPr>
        <sz val="11"/>
        <rFont val="Calibri"/>
        <family val="2"/>
      </rPr>
      <t>Virginia</t>
    </r>
  </si>
  <si>
    <r>
      <t>.</t>
    </r>
    <r>
      <rPr>
        <sz val="11"/>
        <rFont val="Calibri"/>
        <family val="2"/>
      </rPr>
      <t>Washington</t>
    </r>
  </si>
  <si>
    <r>
      <t>.</t>
    </r>
    <r>
      <rPr>
        <sz val="11"/>
        <rFont val="Calibri"/>
        <family val="2"/>
      </rPr>
      <t>Massachusetts</t>
    </r>
  </si>
  <si>
    <r>
      <t>.</t>
    </r>
    <r>
      <rPr>
        <sz val="11"/>
        <rFont val="Calibri"/>
        <family val="2"/>
      </rPr>
      <t>Arizona</t>
    </r>
  </si>
  <si>
    <r>
      <t>.</t>
    </r>
    <r>
      <rPr>
        <sz val="11"/>
        <rFont val="Calibri"/>
        <family val="2"/>
      </rPr>
      <t>Indiana</t>
    </r>
  </si>
  <si>
    <r>
      <t>.</t>
    </r>
    <r>
      <rPr>
        <sz val="11"/>
        <rFont val="Calibri"/>
        <family val="2"/>
      </rPr>
      <t>Tennessee</t>
    </r>
  </si>
  <si>
    <r>
      <t>.</t>
    </r>
    <r>
      <rPr>
        <sz val="11"/>
        <rFont val="Calibri"/>
        <family val="2"/>
      </rPr>
      <t>Missouri</t>
    </r>
  </si>
  <si>
    <r>
      <t>.</t>
    </r>
    <r>
      <rPr>
        <sz val="11"/>
        <rFont val="Calibri"/>
        <family val="2"/>
      </rPr>
      <t>Maryland</t>
    </r>
  </si>
  <si>
    <r>
      <t>.</t>
    </r>
    <r>
      <rPr>
        <sz val="11"/>
        <rFont val="Calibri"/>
        <family val="2"/>
      </rPr>
      <t>Wisconsin</t>
    </r>
  </si>
  <si>
    <r>
      <t>.</t>
    </r>
    <r>
      <rPr>
        <sz val="11"/>
        <rFont val="Calibri"/>
        <family val="2"/>
      </rPr>
      <t>Minnesota</t>
    </r>
  </si>
  <si>
    <r>
      <t>.</t>
    </r>
    <r>
      <rPr>
        <sz val="11"/>
        <rFont val="Calibri"/>
        <family val="2"/>
      </rPr>
      <t>Colorado</t>
    </r>
  </si>
  <si>
    <r>
      <t>.</t>
    </r>
    <r>
      <rPr>
        <sz val="11"/>
        <rFont val="Calibri"/>
        <family val="2"/>
      </rPr>
      <t>Alabama</t>
    </r>
  </si>
  <si>
    <r>
      <t>.</t>
    </r>
    <r>
      <rPr>
        <sz val="11"/>
        <rFont val="Calibri"/>
        <family val="2"/>
      </rPr>
      <t>South Carolina</t>
    </r>
  </si>
  <si>
    <r>
      <t>.</t>
    </r>
    <r>
      <rPr>
        <sz val="11"/>
        <rFont val="Calibri"/>
        <family val="2"/>
      </rPr>
      <t>Louisiana</t>
    </r>
  </si>
  <si>
    <r>
      <t>.</t>
    </r>
    <r>
      <rPr>
        <sz val="11"/>
        <rFont val="Calibri"/>
        <family val="2"/>
      </rPr>
      <t>Kentucky</t>
    </r>
  </si>
  <si>
    <r>
      <t>.</t>
    </r>
    <r>
      <rPr>
        <sz val="11"/>
        <rFont val="Calibri"/>
        <family val="2"/>
      </rPr>
      <t>Oregon</t>
    </r>
  </si>
  <si>
    <r>
      <t>.</t>
    </r>
    <r>
      <rPr>
        <sz val="11"/>
        <rFont val="Calibri"/>
        <family val="2"/>
      </rPr>
      <t>Oklahoma</t>
    </r>
  </si>
  <si>
    <r>
      <t>.</t>
    </r>
    <r>
      <rPr>
        <sz val="11"/>
        <rFont val="Calibri"/>
        <family val="2"/>
      </rPr>
      <t>Connecticut</t>
    </r>
  </si>
  <si>
    <r>
      <t>.</t>
    </r>
    <r>
      <rPr>
        <sz val="11"/>
        <rFont val="Calibri"/>
        <family val="2"/>
      </rPr>
      <t>Iowa</t>
    </r>
  </si>
  <si>
    <r>
      <t>.</t>
    </r>
    <r>
      <rPr>
        <sz val="11"/>
        <rFont val="Calibri"/>
        <family val="2"/>
      </rPr>
      <t>Mississippi</t>
    </r>
  </si>
  <si>
    <r>
      <t>.</t>
    </r>
    <r>
      <rPr>
        <sz val="11"/>
        <rFont val="Calibri"/>
        <family val="2"/>
      </rPr>
      <t>Arkansas</t>
    </r>
  </si>
  <si>
    <r>
      <t>.</t>
    </r>
    <r>
      <rPr>
        <sz val="11"/>
        <rFont val="Calibri"/>
        <family val="2"/>
      </rPr>
      <t>Utah</t>
    </r>
  </si>
  <si>
    <r>
      <t>.</t>
    </r>
    <r>
      <rPr>
        <sz val="11"/>
        <rFont val="Calibri"/>
        <family val="2"/>
      </rPr>
      <t>Kansas</t>
    </r>
  </si>
  <si>
    <r>
      <t>.</t>
    </r>
    <r>
      <rPr>
        <sz val="11"/>
        <rFont val="Calibri"/>
        <family val="2"/>
      </rPr>
      <t>Nevada</t>
    </r>
  </si>
  <si>
    <r>
      <t>.</t>
    </r>
    <r>
      <rPr>
        <sz val="11"/>
        <rFont val="Calibri"/>
        <family val="2"/>
      </rPr>
      <t>New Mexico</t>
    </r>
  </si>
  <si>
    <r>
      <t>.</t>
    </r>
    <r>
      <rPr>
        <sz val="11"/>
        <rFont val="Calibri"/>
        <family val="2"/>
      </rPr>
      <t>Nebraska</t>
    </r>
  </si>
  <si>
    <r>
      <t>.</t>
    </r>
    <r>
      <rPr>
        <sz val="11"/>
        <rFont val="Calibri"/>
        <family val="2"/>
      </rPr>
      <t>West Virginia</t>
    </r>
  </si>
  <si>
    <r>
      <t>.</t>
    </r>
    <r>
      <rPr>
        <sz val="11"/>
        <rFont val="Calibri"/>
        <family val="2"/>
      </rPr>
      <t>Idaho</t>
    </r>
  </si>
  <si>
    <r>
      <t>.</t>
    </r>
    <r>
      <rPr>
        <sz val="11"/>
        <rFont val="Calibri"/>
        <family val="2"/>
      </rPr>
      <t>Hawaii</t>
    </r>
  </si>
  <si>
    <r>
      <t>.</t>
    </r>
    <r>
      <rPr>
        <sz val="11"/>
        <rFont val="Calibri"/>
        <family val="2"/>
      </rPr>
      <t>Maine</t>
    </r>
  </si>
  <si>
    <r>
      <t>.</t>
    </r>
    <r>
      <rPr>
        <sz val="11"/>
        <rFont val="Calibri"/>
        <family val="2"/>
      </rPr>
      <t>New Hampshire</t>
    </r>
  </si>
  <si>
    <r>
      <t>.</t>
    </r>
    <r>
      <rPr>
        <sz val="11"/>
        <rFont val="Calibri"/>
        <family val="2"/>
      </rPr>
      <t>Rhode Island</t>
    </r>
  </si>
  <si>
    <r>
      <t>.</t>
    </r>
    <r>
      <rPr>
        <sz val="11"/>
        <rFont val="Calibri"/>
        <family val="2"/>
      </rPr>
      <t>Montana</t>
    </r>
  </si>
  <si>
    <r>
      <t>.</t>
    </r>
    <r>
      <rPr>
        <sz val="11"/>
        <rFont val="Calibri"/>
        <family val="2"/>
      </rPr>
      <t>Delaware</t>
    </r>
  </si>
  <si>
    <r>
      <t>.</t>
    </r>
    <r>
      <rPr>
        <sz val="11"/>
        <rFont val="Calibri"/>
        <family val="2"/>
      </rPr>
      <t>South Dakota</t>
    </r>
  </si>
  <si>
    <r>
      <t>.</t>
    </r>
    <r>
      <rPr>
        <sz val="11"/>
        <rFont val="Calibri"/>
        <family val="2"/>
      </rPr>
      <t>Alaska</t>
    </r>
  </si>
  <si>
    <r>
      <t>.</t>
    </r>
    <r>
      <rPr>
        <sz val="11"/>
        <rFont val="Calibri"/>
        <family val="2"/>
      </rPr>
      <t>North Dakota</t>
    </r>
  </si>
  <si>
    <r>
      <t>.</t>
    </r>
    <r>
      <rPr>
        <sz val="11"/>
        <rFont val="Calibri"/>
        <family val="2"/>
      </rPr>
      <t>District of Columbia</t>
    </r>
  </si>
  <si>
    <r>
      <t>.</t>
    </r>
    <r>
      <rPr>
        <sz val="11"/>
        <rFont val="Calibri"/>
        <family val="2"/>
      </rPr>
      <t>Vermont</t>
    </r>
  </si>
  <si>
    <r>
      <t>.</t>
    </r>
    <r>
      <rPr>
        <sz val="11"/>
        <rFont val="Calibri"/>
        <family val="2"/>
      </rPr>
      <t>Wyoming</t>
    </r>
  </si>
  <si>
    <t>Rank</t>
  </si>
  <si>
    <t>~
`</t>
  </si>
  <si>
    <t>!
1</t>
  </si>
  <si>
    <t>@
2</t>
  </si>
  <si>
    <t>#
3</t>
  </si>
  <si>
    <t>$
4</t>
  </si>
  <si>
    <t>^
6</t>
  </si>
  <si>
    <t>%
5</t>
  </si>
  <si>
    <t>General</t>
  </si>
  <si>
    <t>Number</t>
  </si>
  <si>
    <t>Currency</t>
  </si>
  <si>
    <t>Percent</t>
  </si>
  <si>
    <t>Scientific</t>
  </si>
  <si>
    <t xml:space="preserve">Use these keys with Ctrl and Shift to apply the format shown below </t>
  </si>
  <si>
    <t>Entry as typed ---&gt;</t>
  </si>
  <si>
    <t>After formatting with keystroke shortcut---&gt;</t>
  </si>
  <si>
    <t>Weight / M ?</t>
  </si>
  <si>
    <t xml:space="preserve">  ~
  `</t>
  </si>
  <si>
    <t xml:space="preserve">% </t>
  </si>
  <si>
    <t>FOB</t>
  </si>
  <si>
    <t>C&amp;F</t>
  </si>
  <si>
    <t>Conversions</t>
  </si>
  <si>
    <t>Metric</t>
  </si>
  <si>
    <t>US</t>
  </si>
  <si>
    <t>Length (inches)  ?</t>
  </si>
  <si>
    <t>PRICE</t>
  </si>
  <si>
    <t>USD</t>
  </si>
  <si>
    <t>TL Cx</t>
  </si>
  <si>
    <t>cm</t>
  </si>
  <si>
    <t>inches</t>
  </si>
  <si>
    <t>Per pound price</t>
  </si>
  <si>
    <t>Freight ?</t>
  </si>
  <si>
    <t>Cntr cost</t>
  </si>
  <si>
    <t>Freight =</t>
  </si>
  <si>
    <t>Per unit freight cost</t>
  </si>
  <si>
    <t xml:space="preserve">Qty per 40' cntr = </t>
  </si>
  <si>
    <t>C&amp;F =</t>
  </si>
  <si>
    <t>Incl. freight</t>
  </si>
  <si>
    <t># of plts ?</t>
  </si>
  <si>
    <t>Load</t>
  </si>
  <si>
    <t>Qty ?</t>
  </si>
  <si>
    <t>Order Information</t>
  </si>
  <si>
    <t>Info</t>
  </si>
  <si>
    <t>TL's</t>
  </si>
  <si>
    <t>Px</t>
  </si>
  <si>
    <t>each</t>
  </si>
  <si>
    <t xml:space="preserve">Pieces / skid = </t>
  </si>
  <si>
    <t>Round</t>
  </si>
  <si>
    <t>Qty</t>
  </si>
  <si>
    <t>pcs</t>
  </si>
  <si>
    <t>Round QTY</t>
  </si>
  <si>
    <t>$ Amt</t>
  </si>
  <si>
    <t>Net</t>
  </si>
  <si>
    <t>Net Wt.</t>
  </si>
  <si>
    <t>Gros Wt.</t>
  </si>
  <si>
    <t>Gross</t>
  </si>
  <si>
    <t>Mixed/combination loads</t>
  </si>
  <si>
    <t>Weight A</t>
  </si>
  <si>
    <t>Weight B</t>
  </si>
  <si>
    <t>Wt/M ?</t>
  </si>
  <si>
    <t>Length ?</t>
  </si>
  <si>
    <t>Weights</t>
  </si>
  <si>
    <t xml:space="preserve">Net = </t>
  </si>
  <si>
    <t>Lbs</t>
  </si>
  <si>
    <t>(A+B)</t>
  </si>
  <si>
    <t>per piece</t>
  </si>
  <si>
    <t>per 1000</t>
  </si>
  <si>
    <t>Weight C</t>
  </si>
  <si>
    <t>Weight D</t>
  </si>
  <si>
    <t>enter pallet qty</t>
  </si>
  <si>
    <t>plts</t>
  </si>
  <si>
    <t>pcs per plt</t>
  </si>
  <si>
    <t>weight per plt</t>
  </si>
  <si>
    <t>(C+D)</t>
  </si>
  <si>
    <t xml:space="preserve">Total wt. </t>
  </si>
  <si>
    <t>Weight E</t>
  </si>
  <si>
    <t>Weight F</t>
  </si>
  <si>
    <t>(E+F)</t>
  </si>
  <si>
    <t>Weight G</t>
  </si>
  <si>
    <t>Weight H</t>
  </si>
  <si>
    <t>(G+H)</t>
  </si>
  <si>
    <t>DiskDrives</t>
  </si>
  <si>
    <t>StorageSlots</t>
  </si>
  <si>
    <t>Estimated 2013
Population</t>
  </si>
  <si>
    <t>Number format---&gt;</t>
  </si>
  <si>
    <t>Custom Numeric Formats</t>
  </si>
  <si>
    <t>newest</t>
  </si>
  <si>
    <t>we can apply formats above using ctrl+1 or from the number group inside home tab as well as indicated shortcuts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</si>
</sst>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(&quot;$&quot;* #,##0_);_(&quot;$&quot;* \(#,##0\);_(&quot;$&quot;* &quot;-&quot;??_);_(@_)"/>
    <numFmt numFmtId="168" formatCode="0.0%;[Red]\-0.0%"/>
    <numFmt numFmtId="169" formatCode="m/d/yyyy;@"/>
    <numFmt numFmtId="170" formatCode="m/d/yy;@"/>
    <numFmt numFmtId="171" formatCode="h:mm;@"/>
    <numFmt numFmtId="172" formatCode="_(* #,##0.00000000_);_(* \(#,##0.00000000\);_(* &quot;-&quot;??_);_(@_)"/>
    <numFmt numFmtId="173" formatCode="0.000000"/>
    <numFmt numFmtId="174" formatCode="0.00%;\(0.00%\)"/>
    <numFmt numFmtId="175" formatCode="_(&quot;$&quot;* #,##0.0000_);_(&quot;$&quot;* \(#,##0.0000\);_(&quot;$&quot;* &quot;-&quot;??_);_(@_)"/>
    <numFmt numFmtId="176" formatCode="_(&quot;$&quot;* #,##0.000_);_(&quot;$&quot;* \(#,##0.000\);_(&quot;$&quot;* &quot;-&quot;??_);_(@_)"/>
    <numFmt numFmtId="177" formatCode="0.000"/>
    <numFmt numFmtId="178" formatCode="_(* #,##0.000_);_(* \(#,##0.000\);_(* &quot;-&quot;??_);_(@_)"/>
    <numFmt numFmtId="179" formatCode="&quot;$&quot;#,##0"/>
    <numFmt numFmtId="180" formatCode="General*."/>
    <numFmt numFmtId="181" formatCode="&quot;$&quot;**#,##0.00"/>
    <numFmt numFmtId="182" formatCode="&quot;$&quot;*-#,##0.00"/>
    <numFmt numFmtId="183" formatCode="*_General"/>
    <numFmt numFmtId="184" formatCode="_(&quot;$&quot;*.#,##0.00_);_(* \(#,##0.00\);_(* &quot;-&quot;??_);_(@_)"/>
    <numFmt numFmtId="185" formatCode="_(*.#,##0_);_(* \(#,##0\);_(* &quot;-&quot;??_);_(@_)"/>
    <numFmt numFmtId="205" formatCode="000\-00\-0000"/>
    <numFmt numFmtId="206" formatCode="[&lt;=9999999]###\-####;\(###\)\ ###\-####"/>
    <numFmt numFmtId="207" formatCode="000&quot;.&quot;000&quot;.&quot;0000"/>
    <numFmt numFmtId="210" formatCode="[h]:mm"/>
  </numFmts>
  <fonts count="31" x14ac:knownFonts="1">
    <font>
      <sz val="11"/>
      <color theme="1"/>
      <name val="Calibri"/>
      <family val="2"/>
    </font>
    <font>
      <sz val="11"/>
      <color theme="1"/>
      <name val="Century Gothic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entury Gothic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7"/>
      <name val="Calibri"/>
      <family val="2"/>
    </font>
    <font>
      <b/>
      <sz val="10"/>
      <color indexed="12"/>
      <name val="Calibri"/>
      <family val="2"/>
    </font>
    <font>
      <b/>
      <sz val="12"/>
      <name val="Calibri"/>
      <family val="2"/>
    </font>
    <font>
      <b/>
      <sz val="16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name val="Century Gothic"/>
      <family val="2"/>
      <scheme val="minor"/>
    </font>
    <font>
      <sz val="11"/>
      <name val="Century Gothic"/>
      <family val="2"/>
      <scheme val="minor"/>
    </font>
    <font>
      <sz val="10"/>
      <color indexed="8"/>
      <name val="Arial"/>
      <family val="2"/>
    </font>
    <font>
      <b/>
      <sz val="18"/>
      <name val="Century Gothic"/>
      <family val="2"/>
      <scheme val="minor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sz val="11"/>
      <name val="Century Gothic"/>
      <family val="2"/>
      <charset val="162"/>
      <scheme val="minor"/>
    </font>
    <font>
      <sz val="11"/>
      <color rgb="FFFF0000"/>
      <name val="Century Gothic"/>
      <family val="2"/>
      <charset val="162"/>
      <scheme val="minor"/>
    </font>
    <font>
      <i/>
      <sz val="11"/>
      <name val="Century Gothic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trike/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Dashed">
        <color theme="5"/>
      </left>
      <right style="mediumDashed">
        <color theme="5"/>
      </right>
      <top style="mediumDashed">
        <color theme="5"/>
      </top>
      <bottom style="mediumDashed">
        <color theme="5"/>
      </bottom>
      <diagonal/>
    </border>
    <border>
      <left style="medium">
        <color indexed="64"/>
      </left>
      <right style="mediumDashed">
        <color theme="5"/>
      </right>
      <top style="medium">
        <color indexed="64"/>
      </top>
      <bottom style="mediumDashed">
        <color theme="5"/>
      </bottom>
      <diagonal/>
    </border>
    <border>
      <left style="mediumDashed">
        <color theme="5"/>
      </left>
      <right style="mediumDashed">
        <color theme="5"/>
      </right>
      <top style="medium">
        <color indexed="64"/>
      </top>
      <bottom style="mediumDashed">
        <color theme="5"/>
      </bottom>
      <diagonal/>
    </border>
    <border>
      <left style="medium">
        <color indexed="64"/>
      </left>
      <right style="mediumDashed">
        <color theme="5"/>
      </right>
      <top style="mediumDashed">
        <color theme="5"/>
      </top>
      <bottom style="mediumDashed">
        <color theme="5"/>
      </bottom>
      <diagonal/>
    </border>
    <border>
      <left style="medium">
        <color indexed="64"/>
      </left>
      <right style="mediumDashed">
        <color theme="5"/>
      </right>
      <top style="mediumDashed">
        <color theme="5"/>
      </top>
      <bottom style="medium">
        <color indexed="64"/>
      </bottom>
      <diagonal/>
    </border>
    <border>
      <left style="mediumDashed">
        <color theme="5"/>
      </left>
      <right style="mediumDashed">
        <color theme="5"/>
      </right>
      <top style="mediumDashed">
        <color theme="5"/>
      </top>
      <bottom style="medium">
        <color indexed="64"/>
      </bottom>
      <diagonal/>
    </border>
  </borders>
  <cellStyleXfs count="22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0" fontId="2" fillId="2" borderId="0" applyNumberFormat="0" applyBorder="0" applyAlignment="0" applyProtection="0"/>
    <xf numFmtId="43" fontId="2" fillId="0" borderId="0" applyFont="0" applyFill="0" applyBorder="0" applyAlignment="0" applyProtection="0"/>
    <xf numFmtId="0" fontId="4" fillId="3" borderId="1"/>
    <xf numFmtId="0" fontId="5" fillId="0" borderId="0"/>
    <xf numFmtId="0" fontId="2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4" fillId="8" borderId="15" applyNumberFormat="0" applyAlignment="0" applyProtection="0"/>
    <xf numFmtId="43" fontId="3" fillId="0" borderId="0" applyFont="0" applyFill="0" applyBorder="0" applyAlignment="0" applyProtection="0"/>
    <xf numFmtId="0" fontId="18" fillId="0" borderId="0"/>
    <xf numFmtId="9" fontId="3" fillId="0" borderId="0" applyFont="0" applyFill="0" applyBorder="0" applyAlignment="0" applyProtection="0"/>
  </cellStyleXfs>
  <cellXfs count="258">
    <xf numFmtId="0" fontId="0" fillId="0" borderId="0" xfId="0"/>
    <xf numFmtId="0" fontId="13" fillId="0" borderId="0" xfId="8" applyNumberFormat="1" applyFont="1" applyFill="1" applyBorder="1" applyAlignment="1"/>
    <xf numFmtId="0" fontId="20" fillId="0" borderId="0" xfId="8" applyNumberFormat="1" applyFont="1" applyAlignment="1">
      <alignment horizontal="center"/>
    </xf>
    <xf numFmtId="0" fontId="22" fillId="11" borderId="0" xfId="0" applyFont="1" applyFill="1" applyAlignment="1">
      <alignment horizontal="center"/>
    </xf>
    <xf numFmtId="0" fontId="6" fillId="0" borderId="0" xfId="8" applyFont="1" applyProtection="1">
      <protection locked="0"/>
    </xf>
    <xf numFmtId="0" fontId="6" fillId="0" borderId="0" xfId="8" applyNumberFormat="1" applyFont="1" applyProtection="1">
      <protection locked="0"/>
    </xf>
    <xf numFmtId="164" fontId="6" fillId="0" borderId="0" xfId="15" applyNumberFormat="1" applyFont="1" applyAlignment="1" applyProtection="1">
      <protection locked="0"/>
    </xf>
    <xf numFmtId="0" fontId="6" fillId="0" borderId="0" xfId="8" applyFont="1" applyFill="1" applyProtection="1"/>
    <xf numFmtId="0" fontId="6" fillId="0" borderId="0" xfId="8" applyFont="1" applyAlignment="1" applyProtection="1">
      <alignment horizontal="center"/>
      <protection locked="0"/>
    </xf>
    <xf numFmtId="0" fontId="6" fillId="0" borderId="0" xfId="8" applyNumberFormat="1" applyFont="1" applyAlignment="1" applyProtection="1">
      <alignment horizontal="right"/>
      <protection locked="0"/>
    </xf>
    <xf numFmtId="0" fontId="6" fillId="0" borderId="0" xfId="8" applyFont="1" applyFill="1" applyAlignment="1" applyProtection="1">
      <alignment horizontal="center"/>
      <protection locked="0"/>
    </xf>
    <xf numFmtId="0" fontId="6" fillId="0" borderId="0" xfId="8" applyFont="1" applyFill="1" applyProtection="1">
      <protection locked="0"/>
    </xf>
    <xf numFmtId="0" fontId="6" fillId="0" borderId="0" xfId="8" applyNumberFormat="1" applyFont="1" applyFill="1" applyAlignment="1" applyProtection="1">
      <alignment horizontal="right"/>
      <protection locked="0"/>
    </xf>
    <xf numFmtId="0" fontId="7" fillId="5" borderId="2" xfId="8" applyFont="1" applyFill="1" applyBorder="1" applyAlignment="1" applyProtection="1">
      <alignment horizontal="center" vertical="top"/>
      <protection locked="0"/>
    </xf>
    <xf numFmtId="0" fontId="7" fillId="5" borderId="2" xfId="8" applyFont="1" applyFill="1" applyBorder="1" applyAlignment="1" applyProtection="1">
      <alignment vertical="top"/>
      <protection locked="0"/>
    </xf>
    <xf numFmtId="0" fontId="7" fillId="5" borderId="2" xfId="8" applyNumberFormat="1" applyFont="1" applyFill="1" applyBorder="1" applyAlignment="1" applyProtection="1">
      <alignment horizontal="center" vertical="top"/>
      <protection locked="0"/>
    </xf>
    <xf numFmtId="0" fontId="7" fillId="5" borderId="2" xfId="8" applyFont="1" applyFill="1" applyBorder="1" applyAlignment="1" applyProtection="1">
      <alignment horizontal="left" vertical="top"/>
      <protection locked="0"/>
    </xf>
    <xf numFmtId="0" fontId="6" fillId="0" borderId="0" xfId="8" applyFont="1"/>
    <xf numFmtId="0" fontId="6" fillId="0" borderId="0" xfId="8" applyFont="1" applyFill="1" applyBorder="1"/>
    <xf numFmtId="167" fontId="7" fillId="6" borderId="2" xfId="1" applyNumberFormat="1" applyFont="1" applyFill="1" applyBorder="1" applyAlignment="1"/>
    <xf numFmtId="167" fontId="7" fillId="4" borderId="2" xfId="1" applyNumberFormat="1" applyFont="1" applyFill="1" applyBorder="1" applyAlignment="1"/>
    <xf numFmtId="167" fontId="7" fillId="0" borderId="2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 indent="1"/>
    </xf>
    <xf numFmtId="167" fontId="7" fillId="0" borderId="3" xfId="2" applyNumberFormat="1" applyFont="1" applyFill="1" applyBorder="1" applyAlignment="1"/>
    <xf numFmtId="167" fontId="6" fillId="0" borderId="3" xfId="4" applyNumberFormat="1" applyFont="1" applyFill="1" applyBorder="1" applyAlignment="1"/>
    <xf numFmtId="167" fontId="6" fillId="0" borderId="0" xfId="17" applyNumberFormat="1" applyFont="1" applyFill="1" applyBorder="1" applyAlignment="1"/>
    <xf numFmtId="0" fontId="10" fillId="0" borderId="0" xfId="17" applyNumberFormat="1" applyFont="1" applyFill="1" applyBorder="1" applyAlignment="1">
      <alignment horizontal="left"/>
    </xf>
    <xf numFmtId="164" fontId="7" fillId="6" borderId="4" xfId="2" applyNumberFormat="1" applyFont="1" applyFill="1" applyBorder="1" applyAlignment="1"/>
    <xf numFmtId="164" fontId="6" fillId="4" borderId="4" xfId="3" applyNumberFormat="1" applyFont="1" applyFill="1" applyBorder="1" applyAlignment="1"/>
    <xf numFmtId="164" fontId="6" fillId="0" borderId="5" xfId="3" applyNumberFormat="1" applyFont="1" applyFill="1" applyBorder="1" applyAlignment="1"/>
    <xf numFmtId="0" fontId="11" fillId="0" borderId="0" xfId="17" applyNumberFormat="1" applyFont="1" applyFill="1" applyBorder="1" applyAlignment="1">
      <alignment horizontal="left"/>
    </xf>
    <xf numFmtId="164" fontId="7" fillId="6" borderId="6" xfId="2" applyNumberFormat="1" applyFont="1" applyFill="1" applyBorder="1" applyAlignment="1"/>
    <xf numFmtId="164" fontId="6" fillId="4" borderId="6" xfId="4" applyNumberFormat="1" applyFont="1" applyFill="1" applyBorder="1" applyAlignment="1"/>
    <xf numFmtId="164" fontId="6" fillId="0" borderId="0" xfId="15" applyNumberFormat="1" applyFont="1" applyFill="1" applyBorder="1" applyAlignment="1"/>
    <xf numFmtId="164" fontId="6" fillId="0" borderId="0" xfId="15" applyNumberFormat="1" applyFont="1" applyFill="1" applyBorder="1"/>
    <xf numFmtId="164" fontId="7" fillId="6" borderId="2" xfId="2" applyNumberFormat="1" applyFont="1" applyFill="1" applyBorder="1" applyAlignment="1"/>
    <xf numFmtId="164" fontId="6" fillId="4" borderId="2" xfId="4" applyNumberFormat="1" applyFont="1" applyFill="1" applyBorder="1" applyAlignment="1"/>
    <xf numFmtId="167" fontId="7" fillId="6" borderId="2" xfId="2" applyNumberFormat="1" applyFont="1" applyFill="1" applyBorder="1" applyAlignment="1"/>
    <xf numFmtId="167" fontId="6" fillId="4" borderId="2" xfId="4" applyNumberFormat="1" applyFont="1" applyFill="1" applyBorder="1" applyAlignment="1"/>
    <xf numFmtId="167" fontId="6" fillId="0" borderId="0" xfId="17" applyNumberFormat="1" applyFont="1" applyFill="1" applyBorder="1"/>
    <xf numFmtId="167" fontId="7" fillId="0" borderId="2" xfId="2" applyNumberFormat="1" applyFont="1" applyFill="1" applyBorder="1" applyAlignment="1"/>
    <xf numFmtId="167" fontId="6" fillId="0" borderId="2" xfId="4" applyNumberFormat="1" applyFont="1" applyFill="1" applyBorder="1" applyAlignment="1"/>
    <xf numFmtId="167" fontId="7" fillId="0" borderId="7" xfId="2" applyNumberFormat="1" applyFont="1" applyFill="1" applyBorder="1" applyAlignment="1"/>
    <xf numFmtId="167" fontId="6" fillId="0" borderId="7" xfId="4" applyNumberFormat="1" applyFont="1" applyFill="1" applyBorder="1" applyAlignment="1"/>
    <xf numFmtId="0" fontId="7" fillId="0" borderId="0" xfId="8" applyNumberFormat="1" applyFont="1"/>
    <xf numFmtId="164" fontId="7" fillId="6" borderId="8" xfId="2" applyNumberFormat="1" applyFont="1" applyFill="1" applyBorder="1" applyAlignment="1"/>
    <xf numFmtId="164" fontId="6" fillId="4" borderId="8" xfId="3" applyNumberFormat="1" applyFont="1" applyFill="1" applyBorder="1" applyAlignment="1"/>
    <xf numFmtId="0" fontId="6" fillId="0" borderId="0" xfId="3" applyNumberFormat="1" applyFont="1" applyFill="1" applyBorder="1" applyAlignment="1">
      <alignment horizontal="left" indent="1"/>
    </xf>
    <xf numFmtId="164" fontId="7" fillId="6" borderId="9" xfId="2" applyNumberFormat="1" applyFont="1" applyFill="1" applyBorder="1" applyAlignment="1"/>
    <xf numFmtId="164" fontId="6" fillId="4" borderId="10" xfId="4" applyNumberFormat="1" applyFont="1" applyFill="1" applyBorder="1" applyAlignment="1"/>
    <xf numFmtId="164" fontId="6" fillId="0" borderId="11" xfId="5" applyNumberFormat="1" applyFont="1" applyFill="1" applyBorder="1" applyAlignment="1"/>
    <xf numFmtId="0" fontId="6" fillId="0" borderId="0" xfId="5" applyNumberFormat="1" applyFont="1" applyFill="1" applyBorder="1" applyAlignment="1">
      <alignment horizontal="left" indent="1"/>
    </xf>
    <xf numFmtId="0" fontId="7" fillId="0" borderId="0" xfId="17" applyNumberFormat="1" applyFont="1" applyFill="1" applyBorder="1" applyAlignment="1">
      <alignment horizontal="left" indent="3"/>
    </xf>
    <xf numFmtId="164" fontId="7" fillId="0" borderId="12" xfId="2" applyNumberFormat="1" applyFont="1" applyFill="1" applyBorder="1" applyAlignment="1"/>
    <xf numFmtId="164" fontId="6" fillId="0" borderId="3" xfId="4" applyNumberFormat="1" applyFont="1" applyFill="1" applyBorder="1" applyAlignment="1"/>
    <xf numFmtId="164" fontId="6" fillId="0" borderId="0" xfId="8" applyNumberFormat="1" applyFont="1" applyFill="1" applyBorder="1" applyAlignment="1"/>
    <xf numFmtId="0" fontId="6" fillId="0" borderId="0" xfId="8" applyNumberFormat="1" applyFont="1" applyFill="1" applyBorder="1" applyAlignment="1">
      <alignment horizontal="left" indent="1"/>
    </xf>
    <xf numFmtId="0" fontId="7" fillId="0" borderId="2" xfId="2" applyFont="1" applyFill="1" applyBorder="1"/>
    <xf numFmtId="0" fontId="6" fillId="0" borderId="7" xfId="4" applyFont="1" applyFill="1" applyBorder="1" applyAlignment="1"/>
    <xf numFmtId="166" fontId="6" fillId="0" borderId="0" xfId="17" applyNumberFormat="1" applyFont="1" applyFill="1" applyBorder="1" applyAlignment="1"/>
    <xf numFmtId="166" fontId="6" fillId="0" borderId="0" xfId="8" applyNumberFormat="1" applyFont="1" applyFill="1" applyBorder="1"/>
    <xf numFmtId="0" fontId="7" fillId="5" borderId="13" xfId="2" applyFont="1" applyFill="1" applyBorder="1" applyAlignment="1">
      <alignment horizontal="right"/>
    </xf>
    <xf numFmtId="0" fontId="6" fillId="4" borderId="10" xfId="4" applyFont="1" applyFill="1" applyBorder="1" applyAlignment="1">
      <alignment horizontal="right"/>
    </xf>
    <xf numFmtId="44" fontId="7" fillId="0" borderId="13" xfId="17" applyFont="1" applyFill="1" applyBorder="1" applyAlignment="1">
      <alignment horizontal="right"/>
    </xf>
    <xf numFmtId="0" fontId="7" fillId="0" borderId="0" xfId="8" applyFont="1" applyFill="1" applyBorder="1" applyAlignment="1"/>
    <xf numFmtId="0" fontId="7" fillId="0" borderId="0" xfId="2" applyFont="1" applyFill="1" applyBorder="1"/>
    <xf numFmtId="0" fontId="6" fillId="0" borderId="0" xfId="4" applyFont="1" applyFill="1" applyBorder="1"/>
    <xf numFmtId="167" fontId="12" fillId="7" borderId="14" xfId="17" applyNumberFormat="1" applyFont="1" applyFill="1" applyBorder="1" applyAlignment="1">
      <alignment horizontal="right"/>
    </xf>
    <xf numFmtId="169" fontId="6" fillId="0" borderId="0" xfId="8" applyNumberFormat="1" applyFont="1" applyProtection="1">
      <protection locked="0"/>
    </xf>
    <xf numFmtId="0" fontId="18" fillId="0" borderId="0" xfId="20"/>
    <xf numFmtId="0" fontId="18" fillId="0" borderId="2" xfId="20" applyFont="1" applyFill="1" applyBorder="1" applyAlignment="1">
      <alignment wrapText="1"/>
    </xf>
    <xf numFmtId="0" fontId="18" fillId="0" borderId="2" xfId="20" applyFont="1" applyFill="1" applyBorder="1" applyAlignment="1">
      <alignment horizontal="right" wrapText="1"/>
    </xf>
    <xf numFmtId="172" fontId="18" fillId="0" borderId="2" xfId="19" applyNumberFormat="1" applyFont="1" applyFill="1" applyBorder="1" applyAlignment="1">
      <alignment horizontal="right" wrapText="1"/>
    </xf>
    <xf numFmtId="43" fontId="18" fillId="0" borderId="0" xfId="20" applyNumberFormat="1"/>
    <xf numFmtId="173" fontId="18" fillId="0" borderId="2" xfId="20" applyNumberFormat="1" applyFont="1" applyFill="1" applyBorder="1" applyAlignment="1">
      <alignment horizontal="right" wrapText="1"/>
    </xf>
    <xf numFmtId="11" fontId="18" fillId="0" borderId="2" xfId="20" applyNumberFormat="1" applyFont="1" applyFill="1" applyBorder="1" applyAlignment="1">
      <alignment horizontal="right" wrapText="1"/>
    </xf>
    <xf numFmtId="165" fontId="18" fillId="0" borderId="0" xfId="19" applyNumberFormat="1" applyFont="1"/>
    <xf numFmtId="4" fontId="18" fillId="0" borderId="0" xfId="20" applyNumberFormat="1"/>
    <xf numFmtId="172" fontId="18" fillId="0" borderId="0" xfId="19" applyNumberFormat="1" applyFont="1"/>
    <xf numFmtId="14" fontId="6" fillId="0" borderId="0" xfId="8" applyNumberFormat="1" applyFont="1" applyProtection="1">
      <protection locked="0"/>
    </xf>
    <xf numFmtId="164" fontId="6" fillId="0" borderId="0" xfId="19" applyNumberFormat="1" applyFont="1" applyProtection="1">
      <protection locked="0"/>
    </xf>
    <xf numFmtId="164" fontId="6" fillId="0" borderId="0" xfId="19" applyNumberFormat="1" applyFont="1" applyFill="1" applyProtection="1"/>
    <xf numFmtId="0" fontId="6" fillId="0" borderId="0" xfId="21" applyNumberFormat="1" applyFont="1" applyProtection="1">
      <protection locked="0"/>
    </xf>
    <xf numFmtId="9" fontId="6" fillId="0" borderId="0" xfId="21" applyFont="1" applyProtection="1">
      <protection locked="0"/>
    </xf>
    <xf numFmtId="0" fontId="6" fillId="0" borderId="0" xfId="8" applyNumberFormat="1" applyFont="1" applyBorder="1" applyProtection="1">
      <protection locked="0"/>
    </xf>
    <xf numFmtId="0" fontId="6" fillId="0" borderId="0" xfId="21" applyNumberFormat="1" applyFont="1" applyBorder="1" applyProtection="1">
      <protection locked="0"/>
    </xf>
    <xf numFmtId="0" fontId="6" fillId="0" borderId="0" xfId="19" applyNumberFormat="1" applyFont="1" applyBorder="1" applyProtection="1">
      <protection locked="0"/>
    </xf>
    <xf numFmtId="0" fontId="6" fillId="0" borderId="0" xfId="19" applyNumberFormat="1" applyFont="1" applyProtection="1">
      <protection locked="0"/>
    </xf>
    <xf numFmtId="164" fontId="6" fillId="0" borderId="0" xfId="19" applyNumberFormat="1" applyFont="1" applyBorder="1" applyProtection="1">
      <protection locked="0"/>
    </xf>
    <xf numFmtId="164" fontId="6" fillId="0" borderId="0" xfId="19" applyNumberFormat="1" applyFont="1" applyFill="1" applyBorder="1" applyProtection="1"/>
    <xf numFmtId="174" fontId="7" fillId="0" borderId="0" xfId="21" applyNumberFormat="1" applyFont="1" applyFill="1" applyBorder="1" applyAlignment="1" applyProtection="1">
      <alignment vertical="top" wrapText="1"/>
      <protection locked="0"/>
    </xf>
    <xf numFmtId="0" fontId="7" fillId="5" borderId="2" xfId="8" applyNumberFormat="1" applyFont="1" applyFill="1" applyBorder="1" applyAlignment="1" applyProtection="1">
      <alignment vertical="top"/>
      <protection locked="0"/>
    </xf>
    <xf numFmtId="0" fontId="7" fillId="5" borderId="2" xfId="8" applyNumberFormat="1" applyFont="1" applyFill="1" applyBorder="1" applyAlignment="1" applyProtection="1">
      <alignment horizontal="right" vertical="top"/>
    </xf>
    <xf numFmtId="0" fontId="7" fillId="5" borderId="2" xfId="8" applyNumberFormat="1" applyFont="1" applyFill="1" applyBorder="1" applyAlignment="1" applyProtection="1">
      <alignment horizontal="right" vertical="top"/>
      <protection locked="0"/>
    </xf>
    <xf numFmtId="44" fontId="17" fillId="0" borderId="0" xfId="18" applyNumberFormat="1" applyFont="1" applyFill="1" applyBorder="1"/>
    <xf numFmtId="43" fontId="17" fillId="0" borderId="0" xfId="18" applyNumberFormat="1" applyFont="1" applyFill="1" applyBorder="1"/>
    <xf numFmtId="0" fontId="16" fillId="0" borderId="0" xfId="8" applyFont="1" applyFill="1" applyBorder="1"/>
    <xf numFmtId="44" fontId="17" fillId="0" borderId="0" xfId="17" applyFont="1" applyFill="1" applyBorder="1"/>
    <xf numFmtId="43" fontId="17" fillId="0" borderId="0" xfId="15" applyFont="1" applyFill="1" applyBorder="1"/>
    <xf numFmtId="40" fontId="17" fillId="0" borderId="0" xfId="8" applyNumberFormat="1" applyFont="1" applyFill="1" applyBorder="1"/>
    <xf numFmtId="0" fontId="17" fillId="0" borderId="0" xfId="8" applyFont="1" applyFill="1" applyBorder="1"/>
    <xf numFmtId="0" fontId="18" fillId="10" borderId="19" xfId="20" applyFont="1" applyFill="1" applyBorder="1" applyAlignment="1">
      <alignment horizontal="center"/>
    </xf>
    <xf numFmtId="0" fontId="20" fillId="6" borderId="18" xfId="8" applyFont="1" applyFill="1" applyBorder="1"/>
    <xf numFmtId="0" fontId="20" fillId="6" borderId="17" xfId="8" applyFont="1" applyFill="1" applyBorder="1" applyAlignment="1">
      <alignment horizontal="right"/>
    </xf>
    <xf numFmtId="15" fontId="20" fillId="6" borderId="17" xfId="8" applyNumberFormat="1" applyFont="1" applyFill="1" applyBorder="1" applyAlignment="1">
      <alignment horizontal="right"/>
    </xf>
    <xf numFmtId="171" fontId="20" fillId="6" borderId="17" xfId="8" applyNumberFormat="1" applyFont="1" applyFill="1" applyBorder="1" applyAlignment="1">
      <alignment horizontal="right"/>
    </xf>
    <xf numFmtId="0" fontId="20" fillId="6" borderId="16" xfId="8" applyFont="1" applyFill="1" applyBorder="1" applyAlignment="1">
      <alignment horizontal="right"/>
    </xf>
    <xf numFmtId="0" fontId="20" fillId="0" borderId="0" xfId="8" applyFont="1" applyFill="1" applyBorder="1" applyAlignment="1">
      <alignment horizontal="right"/>
    </xf>
    <xf numFmtId="15" fontId="15" fillId="0" borderId="0" xfId="8" applyNumberFormat="1" applyFont="1"/>
    <xf numFmtId="0" fontId="15" fillId="0" borderId="0" xfId="8" applyFont="1"/>
    <xf numFmtId="164" fontId="15" fillId="0" borderId="0" xfId="19" applyNumberFormat="1" applyFont="1"/>
    <xf numFmtId="171" fontId="15" fillId="0" borderId="0" xfId="8" applyNumberFormat="1" applyFont="1"/>
    <xf numFmtId="170" fontId="15" fillId="0" borderId="0" xfId="8" applyNumberFormat="1" applyFont="1"/>
    <xf numFmtId="164" fontId="15" fillId="0" borderId="0" xfId="19" applyNumberFormat="1" applyFont="1" applyBorder="1"/>
    <xf numFmtId="3" fontId="15" fillId="0" borderId="0" xfId="8" applyNumberFormat="1" applyFont="1"/>
    <xf numFmtId="0" fontId="15" fillId="0" borderId="0" xfId="8" applyFont="1" applyAlignment="1">
      <alignment horizontal="center"/>
    </xf>
    <xf numFmtId="14" fontId="15" fillId="0" borderId="0" xfId="8" applyNumberFormat="1" applyFont="1"/>
    <xf numFmtId="0" fontId="15" fillId="0" borderId="0" xfId="7" applyNumberFormat="1" applyFont="1"/>
    <xf numFmtId="0" fontId="21" fillId="0" borderId="0" xfId="0" applyFont="1" applyFill="1" applyBorder="1" applyProtection="1">
      <protection locked="0"/>
    </xf>
    <xf numFmtId="3" fontId="15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8" applyNumberFormat="1" applyFont="1"/>
    <xf numFmtId="3" fontId="15" fillId="0" borderId="0" xfId="6" applyNumberFormat="1" applyFont="1"/>
    <xf numFmtId="172" fontId="18" fillId="10" borderId="19" xfId="19" applyNumberFormat="1" applyFont="1" applyFill="1" applyBorder="1" applyAlignment="1">
      <alignment horizontal="center"/>
    </xf>
    <xf numFmtId="0" fontId="18" fillId="9" borderId="0" xfId="20" applyFont="1" applyFill="1"/>
    <xf numFmtId="0" fontId="18" fillId="9" borderId="0" xfId="20" applyFill="1"/>
    <xf numFmtId="0" fontId="0" fillId="0" borderId="0" xfId="0" applyNumberFormat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3" fillId="0" borderId="20" xfId="0" applyFont="1" applyBorder="1" applyAlignment="1">
      <alignment horizontal="center" wrapText="1"/>
    </xf>
    <xf numFmtId="0" fontId="22" fillId="0" borderId="0" xfId="0" applyFont="1" applyAlignment="1">
      <alignment horizontal="right" wrapText="1"/>
    </xf>
    <xf numFmtId="0" fontId="0" fillId="0" borderId="0" xfId="0" quotePrefix="1" applyNumberFormat="1"/>
    <xf numFmtId="0" fontId="0" fillId="0" borderId="0" xfId="0" applyNumberFormat="1" applyAlignment="1"/>
    <xf numFmtId="4" fontId="0" fillId="0" borderId="0" xfId="0" applyNumberFormat="1" applyAlignment="1"/>
    <xf numFmtId="8" fontId="0" fillId="0" borderId="0" xfId="0" applyNumberFormat="1" applyAlignment="1"/>
    <xf numFmtId="9" fontId="0" fillId="0" borderId="0" xfId="0" applyNumberFormat="1" applyBorder="1" applyAlignment="1"/>
    <xf numFmtId="11" fontId="0" fillId="0" borderId="0" xfId="0" applyNumberFormat="1" applyAlignment="1"/>
    <xf numFmtId="0" fontId="15" fillId="0" borderId="0" xfId="8" applyFont="1" applyFill="1" applyBorder="1"/>
    <xf numFmtId="0" fontId="15" fillId="0" borderId="0" xfId="8" applyFont="1" applyFill="1" applyBorder="1" applyAlignment="1">
      <alignment horizontal="center"/>
    </xf>
    <xf numFmtId="0" fontId="15" fillId="0" borderId="0" xfId="8" applyFont="1" applyFill="1" applyBorder="1" applyAlignment="1">
      <alignment wrapText="1"/>
    </xf>
    <xf numFmtId="0" fontId="15" fillId="0" borderId="0" xfId="8" applyNumberFormat="1" applyFont="1" applyFill="1" applyBorder="1"/>
    <xf numFmtId="167" fontId="15" fillId="0" borderId="0" xfId="17" applyNumberFormat="1" applyFont="1" applyFill="1" applyBorder="1"/>
    <xf numFmtId="175" fontId="15" fillId="0" borderId="0" xfId="8" applyNumberFormat="1" applyFont="1" applyFill="1" applyBorder="1" applyAlignment="1">
      <alignment horizontal="center"/>
    </xf>
    <xf numFmtId="167" fontId="15" fillId="0" borderId="0" xfId="8" applyNumberFormat="1" applyFont="1" applyFill="1" applyBorder="1"/>
    <xf numFmtId="175" fontId="15" fillId="0" borderId="0" xfId="17" applyNumberFormat="1" applyFont="1" applyFill="1" applyBorder="1"/>
    <xf numFmtId="176" fontId="15" fillId="0" borderId="0" xfId="17" applyNumberFormat="1" applyFont="1" applyFill="1" applyBorder="1"/>
    <xf numFmtId="2" fontId="15" fillId="0" borderId="21" xfId="8" applyNumberFormat="1" applyFont="1" applyFill="1" applyBorder="1" applyAlignment="1">
      <alignment horizontal="center"/>
    </xf>
    <xf numFmtId="2" fontId="15" fillId="0" borderId="0" xfId="8" applyNumberFormat="1" applyFont="1" applyFill="1" applyBorder="1" applyAlignment="1">
      <alignment horizontal="center"/>
    </xf>
    <xf numFmtId="176" fontId="15" fillId="0" borderId="0" xfId="17" applyNumberFormat="1" applyFont="1" applyFill="1" applyBorder="1" applyAlignment="1">
      <alignment horizontal="center"/>
    </xf>
    <xf numFmtId="0" fontId="15" fillId="0" borderId="0" xfId="8" applyFont="1" applyFill="1" applyBorder="1" applyAlignment="1">
      <alignment horizontal="right"/>
    </xf>
    <xf numFmtId="167" fontId="15" fillId="0" borderId="0" xfId="17" applyNumberFormat="1" applyFont="1" applyFill="1" applyBorder="1" applyAlignment="1">
      <alignment horizontal="center"/>
    </xf>
    <xf numFmtId="167" fontId="15" fillId="0" borderId="0" xfId="17" applyNumberFormat="1" applyFont="1" applyFill="1" applyBorder="1" applyAlignment="1">
      <alignment horizontal="right"/>
    </xf>
    <xf numFmtId="176" fontId="15" fillId="0" borderId="0" xfId="8" applyNumberFormat="1" applyFont="1" applyFill="1" applyBorder="1"/>
    <xf numFmtId="177" fontId="15" fillId="0" borderId="0" xfId="8" applyNumberFormat="1" applyFont="1" applyFill="1" applyBorder="1" applyAlignment="1">
      <alignment horizontal="left"/>
    </xf>
    <xf numFmtId="164" fontId="15" fillId="0" borderId="0" xfId="19" applyNumberFormat="1" applyFont="1" applyFill="1" applyBorder="1" applyAlignment="1">
      <alignment horizontal="center"/>
    </xf>
    <xf numFmtId="177" fontId="15" fillId="0" borderId="0" xfId="8" applyNumberFormat="1" applyFont="1" applyFill="1" applyBorder="1" applyAlignment="1">
      <alignment horizontal="center"/>
    </xf>
    <xf numFmtId="164" fontId="15" fillId="0" borderId="0" xfId="19" applyNumberFormat="1" applyFont="1" applyFill="1" applyBorder="1" applyAlignment="1">
      <alignment horizontal="right"/>
    </xf>
    <xf numFmtId="43" fontId="15" fillId="0" borderId="0" xfId="8" applyNumberFormat="1" applyFont="1" applyFill="1" applyBorder="1" applyAlignment="1">
      <alignment horizontal="right"/>
    </xf>
    <xf numFmtId="43" fontId="15" fillId="0" borderId="0" xfId="19" applyNumberFormat="1" applyFont="1" applyFill="1" applyBorder="1" applyAlignment="1">
      <alignment horizontal="center"/>
    </xf>
    <xf numFmtId="43" fontId="15" fillId="0" borderId="0" xfId="8" applyNumberFormat="1" applyFont="1" applyFill="1" applyBorder="1"/>
    <xf numFmtId="164" fontId="15" fillId="0" borderId="0" xfId="8" applyNumberFormat="1" applyFont="1" applyFill="1" applyBorder="1"/>
    <xf numFmtId="0" fontId="15" fillId="0" borderId="0" xfId="8" applyFont="1" applyFill="1" applyBorder="1" applyAlignment="1">
      <alignment horizontal="left"/>
    </xf>
    <xf numFmtId="164" fontId="15" fillId="0" borderId="0" xfId="19" applyNumberFormat="1" applyFont="1" applyFill="1" applyBorder="1" applyAlignment="1">
      <alignment horizontal="left"/>
    </xf>
    <xf numFmtId="164" fontId="15" fillId="0" borderId="0" xfId="19" applyNumberFormat="1" applyFont="1" applyFill="1" applyBorder="1"/>
    <xf numFmtId="0" fontId="20" fillId="0" borderId="0" xfId="8" applyFont="1" applyFill="1" applyBorder="1"/>
    <xf numFmtId="175" fontId="15" fillId="0" borderId="0" xfId="8" applyNumberFormat="1" applyFont="1" applyFill="1" applyBorder="1"/>
    <xf numFmtId="0" fontId="15" fillId="0" borderId="22" xfId="8" applyFont="1" applyFill="1" applyBorder="1"/>
    <xf numFmtId="0" fontId="15" fillId="0" borderId="23" xfId="8" applyFont="1" applyFill="1" applyBorder="1" applyAlignment="1">
      <alignment horizontal="center"/>
    </xf>
    <xf numFmtId="0" fontId="15" fillId="0" borderId="23" xfId="8" applyFont="1" applyFill="1" applyBorder="1"/>
    <xf numFmtId="0" fontId="15" fillId="0" borderId="24" xfId="8" applyFont="1" applyFill="1" applyBorder="1"/>
    <xf numFmtId="0" fontId="15" fillId="0" borderId="25" xfId="8" applyFont="1" applyFill="1" applyBorder="1"/>
    <xf numFmtId="178" fontId="15" fillId="0" borderId="0" xfId="19" applyNumberFormat="1" applyFont="1" applyFill="1" applyBorder="1" applyAlignment="1">
      <alignment horizontal="right"/>
    </xf>
    <xf numFmtId="0" fontId="15" fillId="0" borderId="26" xfId="8" applyFont="1" applyFill="1" applyBorder="1"/>
    <xf numFmtId="0" fontId="15" fillId="0" borderId="25" xfId="8" applyFont="1" applyFill="1" applyBorder="1" applyAlignment="1">
      <alignment horizontal="left"/>
    </xf>
    <xf numFmtId="164" fontId="15" fillId="0" borderId="0" xfId="8" applyNumberFormat="1" applyFont="1" applyFill="1" applyBorder="1" applyAlignment="1">
      <alignment horizontal="right"/>
    </xf>
    <xf numFmtId="0" fontId="15" fillId="0" borderId="27" xfId="8" applyFont="1" applyFill="1" applyBorder="1" applyAlignment="1">
      <alignment horizontal="left"/>
    </xf>
    <xf numFmtId="0" fontId="15" fillId="0" borderId="13" xfId="8" applyFont="1" applyFill="1" applyBorder="1" applyAlignment="1">
      <alignment horizontal="center"/>
    </xf>
    <xf numFmtId="164" fontId="15" fillId="0" borderId="13" xfId="8" applyNumberFormat="1" applyFont="1" applyFill="1" applyBorder="1" applyAlignment="1">
      <alignment horizontal="right"/>
    </xf>
    <xf numFmtId="0" fontId="15" fillId="0" borderId="28" xfId="8" applyFont="1" applyFill="1" applyBorder="1"/>
    <xf numFmtId="164" fontId="20" fillId="0" borderId="0" xfId="8" applyNumberFormat="1" applyFont="1" applyFill="1" applyBorder="1"/>
    <xf numFmtId="0" fontId="20" fillId="0" borderId="0" xfId="8" applyFont="1" applyFill="1" applyBorder="1" applyAlignment="1">
      <alignment horizontal="center"/>
    </xf>
    <xf numFmtId="164" fontId="20" fillId="0" borderId="29" xfId="8" applyNumberFormat="1" applyFont="1" applyFill="1" applyBorder="1"/>
    <xf numFmtId="0" fontId="15" fillId="0" borderId="0" xfId="8" applyFont="1" applyFill="1" applyAlignment="1"/>
    <xf numFmtId="0" fontId="20" fillId="0" borderId="0" xfId="8" applyFont="1" applyFill="1" applyBorder="1" applyAlignment="1"/>
    <xf numFmtId="179" fontId="15" fillId="0" borderId="0" xfId="8" applyNumberFormat="1" applyFont="1" applyFill="1" applyBorder="1" applyAlignment="1"/>
    <xf numFmtId="0" fontId="20" fillId="0" borderId="0" xfId="8" applyFont="1" applyFill="1" applyBorder="1" applyAlignment="1">
      <alignment vertical="center"/>
    </xf>
    <xf numFmtId="179" fontId="15" fillId="0" borderId="0" xfId="8" applyNumberFormat="1" applyFont="1" applyFill="1" applyBorder="1" applyAlignment="1">
      <alignment vertical="center"/>
    </xf>
    <xf numFmtId="0" fontId="20" fillId="0" borderId="1" xfId="8" applyFont="1" applyFill="1" applyBorder="1" applyAlignment="1"/>
    <xf numFmtId="3" fontId="15" fillId="0" borderId="0" xfId="8" applyNumberFormat="1" applyFont="1" applyFill="1" applyBorder="1" applyAlignment="1"/>
    <xf numFmtId="6" fontId="20" fillId="0" borderId="0" xfId="8" applyNumberFormat="1" applyFont="1" applyFill="1" applyBorder="1" applyAlignment="1"/>
    <xf numFmtId="0" fontId="15" fillId="0" borderId="0" xfId="8" applyFont="1" applyFill="1" applyBorder="1" applyAlignment="1"/>
    <xf numFmtId="6" fontId="15" fillId="0" borderId="0" xfId="8" applyNumberFormat="1" applyFont="1" applyFill="1" applyBorder="1" applyAlignment="1"/>
    <xf numFmtId="179" fontId="20" fillId="0" borderId="0" xfId="8" applyNumberFormat="1" applyFont="1" applyFill="1" applyBorder="1" applyAlignment="1"/>
    <xf numFmtId="0" fontId="20" fillId="0" borderId="0" xfId="0" applyFont="1" applyFill="1" applyBorder="1" applyAlignment="1" applyProtection="1">
      <alignment horizontal="right" vertical="center" wrapText="1"/>
      <protection locked="0"/>
    </xf>
    <xf numFmtId="164" fontId="7" fillId="5" borderId="2" xfId="7" applyNumberFormat="1" applyFont="1" applyFill="1" applyBorder="1" applyAlignment="1" applyProtection="1">
      <alignment horizontal="right" vertical="top"/>
      <protection locked="0"/>
    </xf>
    <xf numFmtId="164" fontId="6" fillId="0" borderId="0" xfId="7" applyNumberFormat="1" applyFont="1" applyFill="1" applyAlignment="1" applyProtection="1">
      <protection locked="0"/>
    </xf>
    <xf numFmtId="164" fontId="6" fillId="0" borderId="0" xfId="7" applyNumberFormat="1" applyFont="1" applyProtection="1">
      <protection locked="0"/>
    </xf>
    <xf numFmtId="3" fontId="7" fillId="5" borderId="2" xfId="19" applyNumberFormat="1" applyFont="1" applyFill="1" applyBorder="1" applyAlignment="1" applyProtection="1">
      <alignment horizontal="right" vertical="top"/>
    </xf>
    <xf numFmtId="3" fontId="6" fillId="0" borderId="0" xfId="19" applyNumberFormat="1" applyFont="1" applyFill="1" applyAlignment="1" applyProtection="1">
      <protection locked="0"/>
    </xf>
    <xf numFmtId="3" fontId="6" fillId="0" borderId="0" xfId="8" applyNumberFormat="1" applyFont="1" applyProtection="1">
      <protection locked="0"/>
    </xf>
    <xf numFmtId="14" fontId="18" fillId="0" borderId="0" xfId="20" applyNumberFormat="1"/>
    <xf numFmtId="14" fontId="18" fillId="10" borderId="19" xfId="20" applyNumberFormat="1" applyFont="1" applyFill="1" applyBorder="1" applyAlignment="1">
      <alignment horizontal="center"/>
    </xf>
    <xf numFmtId="0" fontId="20" fillId="0" borderId="0" xfId="8" applyFont="1" applyAlignment="1">
      <alignment horizontal="center" vertical="center"/>
    </xf>
    <xf numFmtId="0" fontId="20" fillId="0" borderId="0" xfId="8" applyFont="1" applyAlignment="1">
      <alignment vertical="center"/>
    </xf>
    <xf numFmtId="0" fontId="0" fillId="0" borderId="0" xfId="0" applyAlignment="1">
      <alignment vertical="center"/>
    </xf>
    <xf numFmtId="0" fontId="15" fillId="0" borderId="0" xfId="8" applyFont="1" applyAlignment="1">
      <alignment vertical="center"/>
    </xf>
    <xf numFmtId="0" fontId="20" fillId="0" borderId="0" xfId="8" applyFont="1" applyAlignment="1">
      <alignment horizontal="right" vertical="center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20" fillId="0" borderId="0" xfId="8" applyFont="1" applyAlignment="1">
      <alignment horizontal="center"/>
    </xf>
    <xf numFmtId="0" fontId="15" fillId="0" borderId="0" xfId="8" applyNumberFormat="1" applyFont="1" applyAlignment="1">
      <alignment horizontal="center"/>
    </xf>
    <xf numFmtId="181" fontId="15" fillId="0" borderId="0" xfId="8" applyNumberFormat="1" applyFont="1" applyAlignment="1">
      <alignment horizontal="center"/>
    </xf>
    <xf numFmtId="180" fontId="15" fillId="0" borderId="0" xfId="8" applyNumberFormat="1" applyFont="1" applyAlignment="1">
      <alignment horizontal="center"/>
    </xf>
    <xf numFmtId="182" fontId="15" fillId="0" borderId="0" xfId="8" applyNumberFormat="1" applyFont="1" applyAlignment="1">
      <alignment horizontal="center"/>
    </xf>
    <xf numFmtId="0" fontId="15" fillId="0" borderId="0" xfId="8" applyFont="1" applyAlignment="1"/>
    <xf numFmtId="183" fontId="15" fillId="0" borderId="0" xfId="8" applyNumberFormat="1" applyFont="1" applyAlignment="1"/>
    <xf numFmtId="0" fontId="20" fillId="0" borderId="0" xfId="8" applyNumberFormat="1" applyFont="1" applyAlignment="1">
      <alignment horizontal="left"/>
    </xf>
    <xf numFmtId="43" fontId="15" fillId="0" borderId="0" xfId="7" applyFont="1" applyAlignment="1"/>
    <xf numFmtId="184" fontId="15" fillId="0" borderId="0" xfId="7" applyNumberFormat="1" applyFont="1" applyAlignment="1">
      <alignment horizontal="right"/>
    </xf>
    <xf numFmtId="185" fontId="15" fillId="0" borderId="0" xfId="7" applyNumberFormat="1" applyFont="1" applyAlignment="1">
      <alignment horizontal="right"/>
    </xf>
    <xf numFmtId="166" fontId="1" fillId="0" borderId="0" xfId="9" applyNumberFormat="1" applyFont="1" applyFill="1" applyBorder="1"/>
    <xf numFmtId="0" fontId="17" fillId="0" borderId="0" xfId="8" applyFont="1" applyBorder="1"/>
    <xf numFmtId="0" fontId="16" fillId="0" borderId="0" xfId="8" applyFont="1" applyBorder="1"/>
    <xf numFmtId="168" fontId="1" fillId="0" borderId="0" xfId="9" applyNumberFormat="1" applyFont="1" applyFill="1" applyBorder="1"/>
    <xf numFmtId="0" fontId="24" fillId="0" borderId="0" xfId="0" applyFont="1"/>
    <xf numFmtId="0" fontId="26" fillId="0" borderId="0" xfId="8" applyFont="1" applyBorder="1"/>
    <xf numFmtId="0" fontId="27" fillId="12" borderId="0" xfId="8" applyFont="1" applyFill="1" applyBorder="1" applyAlignment="1">
      <alignment horizontal="center" vertical="center" textRotation="90"/>
    </xf>
    <xf numFmtId="0" fontId="16" fillId="12" borderId="14" xfId="8" applyFont="1" applyFill="1" applyBorder="1" applyAlignment="1">
      <alignment horizontal="center" vertical="center" textRotation="45"/>
    </xf>
    <xf numFmtId="0" fontId="25" fillId="12" borderId="0" xfId="8" applyFont="1" applyFill="1" applyBorder="1"/>
    <xf numFmtId="0" fontId="19" fillId="12" borderId="0" xfId="8" applyFont="1" applyFill="1" applyBorder="1" applyAlignment="1">
      <alignment horizontal="center"/>
    </xf>
    <xf numFmtId="0" fontId="16" fillId="12" borderId="0" xfId="8" applyFont="1" applyFill="1" applyBorder="1" applyAlignment="1">
      <alignment horizontal="center"/>
    </xf>
    <xf numFmtId="0" fontId="7" fillId="12" borderId="0" xfId="17" applyNumberFormat="1" applyFont="1" applyFill="1" applyBorder="1" applyAlignment="1">
      <alignment horizontal="left" indent="2"/>
    </xf>
    <xf numFmtId="0" fontId="21" fillId="13" borderId="0" xfId="0" applyFont="1" applyFill="1" applyBorder="1" applyProtection="1">
      <protection locked="0"/>
    </xf>
    <xf numFmtId="205" fontId="6" fillId="12" borderId="0" xfId="8" applyNumberFormat="1" applyFont="1" applyFill="1" applyAlignment="1" applyProtection="1">
      <alignment horizontal="right"/>
      <protection locked="0"/>
    </xf>
    <xf numFmtId="206" fontId="6" fillId="12" borderId="0" xfId="8" applyNumberFormat="1" applyFont="1" applyFill="1" applyAlignment="1" applyProtection="1">
      <alignment horizontal="right"/>
      <protection locked="0"/>
    </xf>
    <xf numFmtId="207" fontId="6" fillId="12" borderId="0" xfId="8" applyNumberFormat="1" applyFont="1" applyFill="1" applyAlignment="1" applyProtection="1">
      <alignment horizontal="right"/>
      <protection locked="0"/>
    </xf>
    <xf numFmtId="171" fontId="15" fillId="12" borderId="0" xfId="8" applyNumberFormat="1" applyFont="1" applyFill="1"/>
    <xf numFmtId="210" fontId="15" fillId="12" borderId="0" xfId="8" applyNumberFormat="1" applyFont="1" applyFill="1"/>
    <xf numFmtId="0" fontId="30" fillId="0" borderId="0" xfId="8" applyFont="1" applyProtection="1">
      <protection locked="0"/>
    </xf>
    <xf numFmtId="0" fontId="30" fillId="0" borderId="0" xfId="8" applyFont="1" applyFill="1" applyAlignment="1" applyProtection="1">
      <alignment horizontal="center"/>
      <protection locked="0"/>
    </xf>
    <xf numFmtId="0" fontId="30" fillId="0" borderId="0" xfId="8" applyNumberFormat="1" applyFont="1" applyAlignment="1" applyProtection="1">
      <alignment horizontal="right"/>
      <protection locked="0"/>
    </xf>
    <xf numFmtId="14" fontId="30" fillId="0" borderId="0" xfId="8" applyNumberFormat="1" applyFont="1" applyProtection="1">
      <protection locked="0"/>
    </xf>
    <xf numFmtId="164" fontId="30" fillId="0" borderId="0" xfId="19" applyNumberFormat="1" applyFont="1" applyFill="1" applyProtection="1"/>
    <xf numFmtId="164" fontId="30" fillId="0" borderId="0" xfId="19" applyNumberFormat="1" applyFont="1" applyProtection="1">
      <protection locked="0"/>
    </xf>
    <xf numFmtId="0" fontId="30" fillId="0" borderId="0" xfId="8" applyFont="1" applyAlignment="1" applyProtection="1">
      <alignment horizontal="center"/>
      <protection locked="0"/>
    </xf>
    <xf numFmtId="164" fontId="30" fillId="0" borderId="0" xfId="7" applyNumberFormat="1" applyFont="1" applyFill="1" applyAlignment="1" applyProtection="1">
      <protection locked="0"/>
    </xf>
    <xf numFmtId="3" fontId="30" fillId="0" borderId="0" xfId="19" applyNumberFormat="1" applyFont="1" applyFill="1" applyAlignment="1" applyProtection="1">
      <protection locked="0"/>
    </xf>
    <xf numFmtId="165" fontId="17" fillId="0" borderId="30" xfId="15" applyNumberFormat="1" applyFont="1" applyFill="1" applyBorder="1"/>
    <xf numFmtId="165" fontId="17" fillId="0" borderId="31" xfId="15" applyNumberFormat="1" applyFont="1" applyFill="1" applyBorder="1"/>
    <xf numFmtId="165" fontId="17" fillId="0" borderId="32" xfId="15" applyNumberFormat="1" applyFont="1" applyFill="1" applyBorder="1"/>
    <xf numFmtId="165" fontId="17" fillId="0" borderId="24" xfId="15" applyNumberFormat="1" applyFont="1" applyFill="1" applyBorder="1"/>
    <xf numFmtId="165" fontId="17" fillId="0" borderId="33" xfId="15" applyNumberFormat="1" applyFont="1" applyFill="1" applyBorder="1"/>
    <xf numFmtId="165" fontId="17" fillId="0" borderId="26" xfId="15" applyNumberFormat="1" applyFont="1" applyFill="1" applyBorder="1"/>
    <xf numFmtId="165" fontId="17" fillId="0" borderId="34" xfId="15" applyNumberFormat="1" applyFont="1" applyFill="1" applyBorder="1"/>
    <xf numFmtId="165" fontId="17" fillId="0" borderId="35" xfId="15" applyNumberFormat="1" applyFont="1" applyFill="1" applyBorder="1"/>
    <xf numFmtId="165" fontId="17" fillId="0" borderId="28" xfId="15" applyNumberFormat="1" applyFont="1" applyFill="1" applyBorder="1"/>
  </cellXfs>
  <cellStyles count="22">
    <cellStyle name="40% - Accent5 2" xfId="9"/>
    <cellStyle name="Check Cell 2" xfId="18"/>
    <cellStyle name="ColLevel_1" xfId="2" builtinId="2" iLevel="0"/>
    <cellStyle name="ColLevel_2" xfId="4" builtinId="2" iLevel="1"/>
    <cellStyle name="Comma" xfId="7" builtinId="3"/>
    <cellStyle name="Comma 2" xfId="10"/>
    <cellStyle name="Comma 2 2" xfId="19"/>
    <cellStyle name="Comma 3" xfId="15"/>
    <cellStyle name="Currency 2" xfId="17"/>
    <cellStyle name="MyBlue" xfId="11"/>
    <cellStyle name="Normal" xfId="0" builtinId="0"/>
    <cellStyle name="Normal 2" xfId="8"/>
    <cellStyle name="Normal 3" xfId="12"/>
    <cellStyle name="Normal 4" xfId="13"/>
    <cellStyle name="Normal_tblDataInput" xfId="20"/>
    <cellStyle name="Percent" xfId="6" builtinId="5"/>
    <cellStyle name="Percent 2" xfId="14"/>
    <cellStyle name="Percent 2 2" xfId="21"/>
    <cellStyle name="Percent 3" xfId="16"/>
    <cellStyle name="RowLevel_1" xfId="1" builtinId="1" iLevel="0"/>
    <cellStyle name="RowLevel_2" xfId="3" builtinId="1" iLevel="1"/>
    <cellStyle name="RowLevel_3" xfId="5" builtinId="1" iLevel="2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ennis-Jan2010\Desktop\__Excel-SkillPath\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N742"/>
  <sheetViews>
    <sheetView zoomScale="130" zoomScaleNormal="130" zoomScaleSheetLayoutView="100" workbookViewId="0">
      <selection activeCell="E9" sqref="E9"/>
    </sheetView>
  </sheetViews>
  <sheetFormatPr defaultColWidth="19.85546875" defaultRowHeight="12.75" x14ac:dyDescent="0.2"/>
  <cols>
    <col min="1" max="1" width="17.28515625" style="4" bestFit="1" customWidth="1"/>
    <col min="2" max="2" width="7.140625" style="8" bestFit="1" customWidth="1"/>
    <col min="3" max="3" width="23.85546875" style="4" bestFit="1" customWidth="1"/>
    <col min="4" max="4" width="11.140625" style="5" bestFit="1" customWidth="1"/>
    <col min="5" max="5" width="13.28515625" style="5" bestFit="1" customWidth="1"/>
    <col min="6" max="6" width="8.5703125" style="4" bestFit="1" customWidth="1"/>
    <col min="7" max="7" width="10.42578125" style="68" bestFit="1" customWidth="1"/>
    <col min="8" max="8" width="5.28515625" style="7" bestFit="1" customWidth="1"/>
    <col min="9" max="9" width="7.42578125" style="4" customWidth="1"/>
    <col min="10" max="10" width="8.85546875" style="6" customWidth="1"/>
    <col min="11" max="11" width="11" style="199" bestFit="1" customWidth="1"/>
    <col min="12" max="12" width="10.140625" style="202" bestFit="1" customWidth="1"/>
    <col min="13" max="13" width="7.5703125" style="4" bestFit="1" customWidth="1"/>
    <col min="14" max="14" width="5.7109375" style="4" bestFit="1" customWidth="1"/>
    <col min="15" max="19" width="9.28515625" style="4" customWidth="1"/>
    <col min="20" max="16384" width="19.85546875" style="4"/>
  </cols>
  <sheetData>
    <row r="1" spans="1:14" x14ac:dyDescent="0.2">
      <c r="A1" s="16" t="s">
        <v>801</v>
      </c>
      <c r="B1" s="13" t="s">
        <v>800</v>
      </c>
      <c r="C1" s="14" t="s">
        <v>799</v>
      </c>
      <c r="D1" s="15" t="s">
        <v>798</v>
      </c>
      <c r="E1" s="15" t="s">
        <v>797</v>
      </c>
      <c r="F1" s="14" t="s">
        <v>796</v>
      </c>
      <c r="G1" s="93" t="s">
        <v>795</v>
      </c>
      <c r="H1" s="92" t="s">
        <v>794</v>
      </c>
      <c r="I1" s="91" t="s">
        <v>793</v>
      </c>
      <c r="J1" s="15" t="s">
        <v>792</v>
      </c>
      <c r="K1" s="197" t="s">
        <v>1442</v>
      </c>
      <c r="L1" s="200" t="s">
        <v>1441</v>
      </c>
      <c r="M1" s="91" t="s">
        <v>1440</v>
      </c>
      <c r="N1" s="90">
        <v>3.73E-2</v>
      </c>
    </row>
    <row r="2" spans="1:14" x14ac:dyDescent="0.2">
      <c r="A2" s="4" t="s">
        <v>175</v>
      </c>
      <c r="B2" s="10" t="s">
        <v>8</v>
      </c>
      <c r="C2" s="4" t="s">
        <v>122</v>
      </c>
      <c r="D2" s="235">
        <v>337411408</v>
      </c>
      <c r="E2" s="9">
        <v>3034729409</v>
      </c>
      <c r="F2" s="4" t="s">
        <v>11</v>
      </c>
      <c r="G2" s="79">
        <v>37582</v>
      </c>
      <c r="H2" s="81">
        <f t="shared" ref="H2:H65" ca="1" si="0">DATEDIF(G2,TODAY(),"Y")</f>
        <v>15</v>
      </c>
      <c r="I2" s="80" t="s">
        <v>4</v>
      </c>
      <c r="J2" s="8">
        <v>4</v>
      </c>
      <c r="K2" s="198">
        <v>45112</v>
      </c>
      <c r="L2" s="201">
        <f>ROUND(K2*$N$1+K2,0)</f>
        <v>46795</v>
      </c>
      <c r="M2" s="5"/>
    </row>
    <row r="3" spans="1:14" x14ac:dyDescent="0.2">
      <c r="A3" s="4" t="s">
        <v>157</v>
      </c>
      <c r="B3" s="10" t="s">
        <v>20</v>
      </c>
      <c r="C3" s="4" t="s">
        <v>122</v>
      </c>
      <c r="D3" s="9">
        <v>709234421</v>
      </c>
      <c r="E3" s="236">
        <v>7193838954</v>
      </c>
      <c r="F3" s="4" t="s">
        <v>11</v>
      </c>
      <c r="G3" s="79">
        <v>35810</v>
      </c>
      <c r="H3" s="81">
        <f t="shared" ca="1" si="0"/>
        <v>19</v>
      </c>
      <c r="I3" s="80" t="s">
        <v>4</v>
      </c>
      <c r="J3" s="8">
        <v>5</v>
      </c>
      <c r="K3" s="198">
        <v>46800</v>
      </c>
      <c r="L3" s="201">
        <f t="shared" ref="L3:L66" si="1">ROUND(K3*$N$1+K3,0)</f>
        <v>48546</v>
      </c>
      <c r="M3" s="5"/>
    </row>
    <row r="4" spans="1:14" x14ac:dyDescent="0.2">
      <c r="A4" s="4" t="s">
        <v>622</v>
      </c>
      <c r="B4" s="10" t="s">
        <v>20</v>
      </c>
      <c r="C4" s="4" t="s">
        <v>596</v>
      </c>
      <c r="D4" s="9">
        <v>707553376</v>
      </c>
      <c r="E4" s="237">
        <v>9704194193</v>
      </c>
      <c r="F4" s="4" t="s">
        <v>11</v>
      </c>
      <c r="G4" s="79">
        <v>36140</v>
      </c>
      <c r="H4" s="81">
        <f t="shared" ca="1" si="0"/>
        <v>18</v>
      </c>
      <c r="I4" s="80" t="s">
        <v>14</v>
      </c>
      <c r="J4" s="8">
        <v>3</v>
      </c>
      <c r="K4" s="198">
        <v>59112</v>
      </c>
      <c r="L4" s="201">
        <f t="shared" si="1"/>
        <v>61317</v>
      </c>
      <c r="M4" s="5"/>
    </row>
    <row r="5" spans="1:14" x14ac:dyDescent="0.2">
      <c r="A5" s="4" t="s">
        <v>167</v>
      </c>
      <c r="B5" s="10" t="s">
        <v>8</v>
      </c>
      <c r="C5" s="4" t="s">
        <v>122</v>
      </c>
      <c r="D5" s="9">
        <v>420739404</v>
      </c>
      <c r="E5" s="9">
        <v>3037785583</v>
      </c>
      <c r="F5" s="4" t="s">
        <v>11</v>
      </c>
      <c r="G5" s="79">
        <v>34325</v>
      </c>
      <c r="H5" s="81">
        <f t="shared" ca="1" si="0"/>
        <v>23</v>
      </c>
      <c r="I5" s="80" t="s">
        <v>18</v>
      </c>
      <c r="J5" s="8">
        <v>1</v>
      </c>
      <c r="K5" s="198">
        <v>29808</v>
      </c>
      <c r="L5" s="201">
        <f t="shared" si="1"/>
        <v>30920</v>
      </c>
      <c r="M5" s="5"/>
    </row>
    <row r="6" spans="1:14" x14ac:dyDescent="0.2">
      <c r="A6" s="4" t="s">
        <v>143</v>
      </c>
      <c r="B6" s="10" t="s">
        <v>16</v>
      </c>
      <c r="C6" s="4" t="s">
        <v>122</v>
      </c>
      <c r="D6" s="9">
        <v>512404764</v>
      </c>
      <c r="E6" s="9">
        <v>5053976775</v>
      </c>
      <c r="F6" s="4" t="s">
        <v>11</v>
      </c>
      <c r="G6" s="79">
        <v>37346</v>
      </c>
      <c r="H6" s="81">
        <f t="shared" ca="1" si="0"/>
        <v>15</v>
      </c>
      <c r="I6" s="80" t="s">
        <v>18</v>
      </c>
      <c r="J6" s="8">
        <v>3</v>
      </c>
      <c r="K6" s="198">
        <v>46800</v>
      </c>
      <c r="L6" s="201">
        <f t="shared" si="1"/>
        <v>48546</v>
      </c>
      <c r="M6" s="5"/>
    </row>
    <row r="7" spans="1:14" x14ac:dyDescent="0.2">
      <c r="A7" s="4" t="s">
        <v>428</v>
      </c>
      <c r="B7" s="10" t="s">
        <v>16</v>
      </c>
      <c r="C7" s="4" t="s">
        <v>426</v>
      </c>
      <c r="D7" s="9">
        <v>292006053</v>
      </c>
      <c r="E7" s="9">
        <v>7197045091</v>
      </c>
      <c r="F7" s="4" t="s">
        <v>7</v>
      </c>
      <c r="G7" s="79">
        <v>37821</v>
      </c>
      <c r="H7" s="81">
        <f t="shared" ca="1" si="0"/>
        <v>14</v>
      </c>
      <c r="I7" s="80"/>
      <c r="J7" s="8">
        <v>4</v>
      </c>
      <c r="K7" s="198">
        <v>89400</v>
      </c>
      <c r="L7" s="201">
        <f t="shared" si="1"/>
        <v>92735</v>
      </c>
      <c r="M7" s="5"/>
    </row>
    <row r="8" spans="1:14" x14ac:dyDescent="0.2">
      <c r="A8" s="4" t="s">
        <v>552</v>
      </c>
      <c r="B8" s="10" t="s">
        <v>20</v>
      </c>
      <c r="C8" s="4" t="s">
        <v>434</v>
      </c>
      <c r="D8" s="9">
        <v>501523688</v>
      </c>
      <c r="E8" s="9">
        <v>3038560698</v>
      </c>
      <c r="F8" s="4" t="s">
        <v>11</v>
      </c>
      <c r="G8" s="79">
        <v>36576</v>
      </c>
      <c r="H8" s="81">
        <f t="shared" ca="1" si="0"/>
        <v>17</v>
      </c>
      <c r="I8" s="80" t="s">
        <v>4</v>
      </c>
      <c r="J8" s="8">
        <v>2</v>
      </c>
      <c r="K8" s="198">
        <v>95676</v>
      </c>
      <c r="L8" s="201">
        <f t="shared" si="1"/>
        <v>99245</v>
      </c>
      <c r="M8" s="5"/>
    </row>
    <row r="9" spans="1:14" x14ac:dyDescent="0.2">
      <c r="A9" s="4" t="s">
        <v>645</v>
      </c>
      <c r="B9" s="10" t="s">
        <v>20</v>
      </c>
      <c r="C9" s="4" t="s">
        <v>641</v>
      </c>
      <c r="D9" s="9">
        <v>690374765</v>
      </c>
      <c r="E9" s="9">
        <v>5055786813</v>
      </c>
      <c r="F9" s="4" t="s">
        <v>11</v>
      </c>
      <c r="G9" s="79">
        <v>34669</v>
      </c>
      <c r="H9" s="81">
        <f t="shared" ca="1" si="0"/>
        <v>23</v>
      </c>
      <c r="I9" s="80" t="s">
        <v>27</v>
      </c>
      <c r="J9" s="8">
        <v>5</v>
      </c>
      <c r="K9" s="198">
        <v>99000</v>
      </c>
      <c r="L9" s="201">
        <f t="shared" si="1"/>
        <v>102693</v>
      </c>
      <c r="M9" s="5"/>
    </row>
    <row r="10" spans="1:14" x14ac:dyDescent="0.2">
      <c r="A10" s="240" t="s">
        <v>313</v>
      </c>
      <c r="B10" s="241" t="s">
        <v>20</v>
      </c>
      <c r="C10" s="240" t="s">
        <v>302</v>
      </c>
      <c r="D10" s="242">
        <v>290385638</v>
      </c>
      <c r="E10" s="242">
        <v>9704518022</v>
      </c>
      <c r="F10" s="240" t="s">
        <v>5</v>
      </c>
      <c r="G10" s="243">
        <v>34558</v>
      </c>
      <c r="H10" s="244">
        <f t="shared" ca="1" si="0"/>
        <v>23</v>
      </c>
      <c r="I10" s="245" t="s">
        <v>35</v>
      </c>
      <c r="J10" s="246">
        <v>4</v>
      </c>
      <c r="K10" s="247">
        <v>42054</v>
      </c>
      <c r="L10" s="248">
        <f t="shared" si="1"/>
        <v>43623</v>
      </c>
      <c r="M10" s="5"/>
    </row>
    <row r="11" spans="1:14" x14ac:dyDescent="0.2">
      <c r="A11" s="4" t="s">
        <v>145</v>
      </c>
      <c r="B11" s="10" t="s">
        <v>12</v>
      </c>
      <c r="C11" s="4" t="s">
        <v>122</v>
      </c>
      <c r="D11" s="9">
        <v>265993407</v>
      </c>
      <c r="E11" s="9">
        <v>3033558443</v>
      </c>
      <c r="F11" s="4" t="s">
        <v>7</v>
      </c>
      <c r="G11" s="79">
        <v>34338</v>
      </c>
      <c r="H11" s="81">
        <f t="shared" ca="1" si="0"/>
        <v>23</v>
      </c>
      <c r="I11" s="80"/>
      <c r="J11" s="8">
        <v>2</v>
      </c>
      <c r="K11" s="198">
        <v>107340</v>
      </c>
      <c r="L11" s="201">
        <f t="shared" si="1"/>
        <v>111344</v>
      </c>
      <c r="M11" s="5"/>
    </row>
    <row r="12" spans="1:14" x14ac:dyDescent="0.2">
      <c r="A12" s="4" t="s">
        <v>272</v>
      </c>
      <c r="B12" s="10" t="s">
        <v>2</v>
      </c>
      <c r="C12" s="4" t="s">
        <v>196</v>
      </c>
      <c r="D12" s="9">
        <v>239847790</v>
      </c>
      <c r="E12" s="9">
        <v>9704045531</v>
      </c>
      <c r="F12" s="4" t="s">
        <v>7</v>
      </c>
      <c r="G12" s="79">
        <v>37431</v>
      </c>
      <c r="H12" s="81">
        <f t="shared" ca="1" si="0"/>
        <v>15</v>
      </c>
      <c r="I12" s="80"/>
      <c r="J12" s="8">
        <v>5</v>
      </c>
      <c r="K12" s="198">
        <v>85560</v>
      </c>
      <c r="L12" s="201">
        <f t="shared" si="1"/>
        <v>88751</v>
      </c>
      <c r="M12" s="5"/>
    </row>
    <row r="13" spans="1:14" x14ac:dyDescent="0.2">
      <c r="A13" s="4" t="s">
        <v>276</v>
      </c>
      <c r="B13" s="10" t="s">
        <v>8</v>
      </c>
      <c r="C13" s="4" t="s">
        <v>196</v>
      </c>
      <c r="D13" s="9">
        <v>699386024</v>
      </c>
      <c r="E13" s="9">
        <v>7195842116</v>
      </c>
      <c r="F13" s="4" t="s">
        <v>0</v>
      </c>
      <c r="G13" s="79">
        <v>37084</v>
      </c>
      <c r="H13" s="81">
        <f t="shared" ca="1" si="0"/>
        <v>16</v>
      </c>
      <c r="I13" s="80"/>
      <c r="J13" s="8">
        <v>3</v>
      </c>
      <c r="K13" s="198">
        <v>20026</v>
      </c>
      <c r="L13" s="201">
        <f t="shared" si="1"/>
        <v>20773</v>
      </c>
      <c r="M13" s="5"/>
    </row>
    <row r="14" spans="1:14" x14ac:dyDescent="0.2">
      <c r="A14" s="4" t="s">
        <v>317</v>
      </c>
      <c r="B14" s="10" t="s">
        <v>2</v>
      </c>
      <c r="C14" s="4" t="s">
        <v>302</v>
      </c>
      <c r="D14" s="9">
        <v>851400058</v>
      </c>
      <c r="E14" s="9">
        <v>5056012031</v>
      </c>
      <c r="F14" s="4" t="s">
        <v>5</v>
      </c>
      <c r="G14" s="79">
        <v>41449</v>
      </c>
      <c r="H14" s="81">
        <f t="shared" ca="1" si="0"/>
        <v>4</v>
      </c>
      <c r="I14" s="80" t="s">
        <v>4</v>
      </c>
      <c r="J14" s="8">
        <v>1</v>
      </c>
      <c r="K14" s="198">
        <v>20310</v>
      </c>
      <c r="L14" s="201">
        <f t="shared" si="1"/>
        <v>21068</v>
      </c>
      <c r="M14" s="5"/>
    </row>
    <row r="15" spans="1:14" x14ac:dyDescent="0.2">
      <c r="A15" s="4" t="s">
        <v>103</v>
      </c>
      <c r="B15" s="10" t="s">
        <v>8</v>
      </c>
      <c r="C15" s="4" t="s">
        <v>24</v>
      </c>
      <c r="D15" s="9">
        <v>695198896</v>
      </c>
      <c r="E15" s="9">
        <v>9703533906</v>
      </c>
      <c r="F15" s="4" t="s">
        <v>7</v>
      </c>
      <c r="G15" s="79">
        <v>36882</v>
      </c>
      <c r="H15" s="81">
        <f t="shared" ca="1" si="0"/>
        <v>16</v>
      </c>
      <c r="I15" s="80"/>
      <c r="J15" s="8">
        <v>3</v>
      </c>
      <c r="K15" s="198">
        <v>54036</v>
      </c>
      <c r="L15" s="201">
        <f t="shared" si="1"/>
        <v>56052</v>
      </c>
      <c r="M15" s="5"/>
    </row>
    <row r="16" spans="1:14" x14ac:dyDescent="0.2">
      <c r="A16" s="4" t="s">
        <v>353</v>
      </c>
      <c r="B16" s="10" t="s">
        <v>8</v>
      </c>
      <c r="C16" s="4" t="s">
        <v>352</v>
      </c>
      <c r="D16" s="9">
        <v>414905182</v>
      </c>
      <c r="E16" s="9">
        <v>3033820411</v>
      </c>
      <c r="F16" s="4" t="s">
        <v>11</v>
      </c>
      <c r="G16" s="79">
        <v>36177</v>
      </c>
      <c r="H16" s="81">
        <f t="shared" ca="1" si="0"/>
        <v>18</v>
      </c>
      <c r="I16" s="80" t="s">
        <v>18</v>
      </c>
      <c r="J16" s="8">
        <v>5</v>
      </c>
      <c r="K16" s="198">
        <v>27432</v>
      </c>
      <c r="L16" s="201">
        <f t="shared" si="1"/>
        <v>28455</v>
      </c>
      <c r="M16" s="5"/>
    </row>
    <row r="17" spans="1:13" x14ac:dyDescent="0.2">
      <c r="A17" s="4" t="s">
        <v>278</v>
      </c>
      <c r="B17" s="10" t="s">
        <v>8</v>
      </c>
      <c r="C17" s="4" t="s">
        <v>196</v>
      </c>
      <c r="D17" s="9">
        <v>449987941</v>
      </c>
      <c r="E17" s="9">
        <v>5058742282</v>
      </c>
      <c r="F17" s="4" t="s">
        <v>11</v>
      </c>
      <c r="G17" s="79">
        <v>41533</v>
      </c>
      <c r="H17" s="81">
        <f t="shared" ca="1" si="0"/>
        <v>4</v>
      </c>
      <c r="I17" s="80" t="s">
        <v>27</v>
      </c>
      <c r="J17" s="8">
        <v>1</v>
      </c>
      <c r="K17" s="198">
        <v>75847</v>
      </c>
      <c r="L17" s="201">
        <f t="shared" si="1"/>
        <v>78676</v>
      </c>
      <c r="M17" s="5"/>
    </row>
    <row r="18" spans="1:13" x14ac:dyDescent="0.2">
      <c r="A18" s="4" t="s">
        <v>461</v>
      </c>
      <c r="B18" s="10" t="s">
        <v>8</v>
      </c>
      <c r="C18" s="4" t="s">
        <v>434</v>
      </c>
      <c r="D18" s="9">
        <v>722630791</v>
      </c>
      <c r="E18" s="9">
        <v>9702263363</v>
      </c>
      <c r="F18" s="4" t="s">
        <v>0</v>
      </c>
      <c r="G18" s="79">
        <v>37038</v>
      </c>
      <c r="H18" s="81">
        <f t="shared" ca="1" si="0"/>
        <v>16</v>
      </c>
      <c r="I18" s="80"/>
      <c r="J18" s="8">
        <v>3</v>
      </c>
      <c r="K18" s="198">
        <v>10685</v>
      </c>
      <c r="L18" s="201">
        <f t="shared" si="1"/>
        <v>11084</v>
      </c>
      <c r="M18" s="5"/>
    </row>
    <row r="19" spans="1:13" x14ac:dyDescent="0.2">
      <c r="A19" s="4" t="s">
        <v>229</v>
      </c>
      <c r="B19" s="10" t="s">
        <v>8</v>
      </c>
      <c r="C19" s="4" t="s">
        <v>196</v>
      </c>
      <c r="D19" s="9">
        <v>945160038</v>
      </c>
      <c r="E19" s="9">
        <v>5057909707</v>
      </c>
      <c r="F19" s="4" t="s">
        <v>11</v>
      </c>
      <c r="G19" s="79">
        <v>38757</v>
      </c>
      <c r="H19" s="81">
        <f t="shared" ca="1" si="0"/>
        <v>11</v>
      </c>
      <c r="I19" s="80" t="s">
        <v>35</v>
      </c>
      <c r="J19" s="8">
        <v>3</v>
      </c>
      <c r="K19" s="198">
        <v>28272</v>
      </c>
      <c r="L19" s="201">
        <f t="shared" si="1"/>
        <v>29327</v>
      </c>
      <c r="M19" s="5"/>
    </row>
    <row r="20" spans="1:13" x14ac:dyDescent="0.2">
      <c r="A20" s="4" t="s">
        <v>271</v>
      </c>
      <c r="B20" s="10" t="s">
        <v>20</v>
      </c>
      <c r="C20" s="4" t="s">
        <v>196</v>
      </c>
      <c r="D20" s="9">
        <v>313358310</v>
      </c>
      <c r="E20" s="9">
        <v>3035442791</v>
      </c>
      <c r="F20" s="4" t="s">
        <v>11</v>
      </c>
      <c r="G20" s="79">
        <v>35278</v>
      </c>
      <c r="H20" s="81">
        <f t="shared" ca="1" si="0"/>
        <v>21</v>
      </c>
      <c r="I20" s="80" t="s">
        <v>4</v>
      </c>
      <c r="J20" s="8">
        <v>2</v>
      </c>
      <c r="K20" s="198">
        <v>75226</v>
      </c>
      <c r="L20" s="201">
        <f t="shared" si="1"/>
        <v>78032</v>
      </c>
      <c r="M20" s="5"/>
    </row>
    <row r="21" spans="1:13" x14ac:dyDescent="0.2">
      <c r="A21" s="4" t="s">
        <v>129</v>
      </c>
      <c r="B21" s="10" t="s">
        <v>20</v>
      </c>
      <c r="C21" s="4" t="s">
        <v>122</v>
      </c>
      <c r="D21" s="9">
        <v>412159105</v>
      </c>
      <c r="E21" s="9">
        <v>7198252392</v>
      </c>
      <c r="F21" s="4" t="s">
        <v>0</v>
      </c>
      <c r="G21" s="79">
        <v>36458</v>
      </c>
      <c r="H21" s="81">
        <f t="shared" ca="1" si="0"/>
        <v>18</v>
      </c>
      <c r="I21" s="80"/>
      <c r="J21" s="8">
        <v>4</v>
      </c>
      <c r="K21" s="198">
        <v>40210</v>
      </c>
      <c r="L21" s="201">
        <f t="shared" si="1"/>
        <v>41710</v>
      </c>
      <c r="M21" s="5"/>
    </row>
    <row r="22" spans="1:13" x14ac:dyDescent="0.2">
      <c r="A22" s="4" t="s">
        <v>274</v>
      </c>
      <c r="B22" s="10" t="s">
        <v>20</v>
      </c>
      <c r="C22" s="4" t="s">
        <v>196</v>
      </c>
      <c r="D22" s="9">
        <v>558903229</v>
      </c>
      <c r="E22" s="9">
        <v>5055699651</v>
      </c>
      <c r="F22" s="4" t="s">
        <v>11</v>
      </c>
      <c r="G22" s="79">
        <v>35117</v>
      </c>
      <c r="H22" s="81">
        <f t="shared" ca="1" si="0"/>
        <v>21</v>
      </c>
      <c r="I22" s="80" t="s">
        <v>4</v>
      </c>
      <c r="J22" s="8">
        <v>4</v>
      </c>
      <c r="K22" s="198">
        <v>27984</v>
      </c>
      <c r="L22" s="201">
        <f t="shared" si="1"/>
        <v>29028</v>
      </c>
      <c r="M22" s="5"/>
    </row>
    <row r="23" spans="1:13" x14ac:dyDescent="0.2">
      <c r="A23" s="4" t="s">
        <v>442</v>
      </c>
      <c r="B23" s="10" t="s">
        <v>20</v>
      </c>
      <c r="C23" s="4" t="s">
        <v>434</v>
      </c>
      <c r="D23" s="9">
        <v>592631929</v>
      </c>
      <c r="E23" s="9">
        <v>5053922629</v>
      </c>
      <c r="F23" s="4" t="s">
        <v>7</v>
      </c>
      <c r="G23" s="79">
        <v>36405</v>
      </c>
      <c r="H23" s="81">
        <f t="shared" ca="1" si="0"/>
        <v>18</v>
      </c>
      <c r="I23" s="80"/>
      <c r="J23" s="8">
        <v>4</v>
      </c>
      <c r="K23" s="198">
        <v>63528</v>
      </c>
      <c r="L23" s="201">
        <f t="shared" si="1"/>
        <v>65898</v>
      </c>
      <c r="M23" s="5"/>
    </row>
    <row r="24" spans="1:13" x14ac:dyDescent="0.2">
      <c r="A24" s="4" t="s">
        <v>19</v>
      </c>
      <c r="B24" s="10" t="s">
        <v>2</v>
      </c>
      <c r="C24" s="4" t="s">
        <v>15</v>
      </c>
      <c r="D24" s="9">
        <v>443926890</v>
      </c>
      <c r="E24" s="9">
        <v>5054411859</v>
      </c>
      <c r="F24" s="4" t="s">
        <v>11</v>
      </c>
      <c r="G24" s="79">
        <v>38740</v>
      </c>
      <c r="H24" s="81">
        <f t="shared" ca="1" si="0"/>
        <v>11</v>
      </c>
      <c r="I24" s="80" t="s">
        <v>18</v>
      </c>
      <c r="J24" s="8">
        <v>5</v>
      </c>
      <c r="K24" s="198">
        <v>51360</v>
      </c>
      <c r="L24" s="201">
        <f t="shared" si="1"/>
        <v>53276</v>
      </c>
      <c r="M24" s="5"/>
    </row>
    <row r="25" spans="1:13" x14ac:dyDescent="0.2">
      <c r="A25" s="4" t="s">
        <v>658</v>
      </c>
      <c r="B25" s="10" t="s">
        <v>12</v>
      </c>
      <c r="C25" s="4" t="s">
        <v>641</v>
      </c>
      <c r="D25" s="9">
        <v>938508346</v>
      </c>
      <c r="E25" s="9">
        <v>3036738901</v>
      </c>
      <c r="F25" s="4" t="s">
        <v>7</v>
      </c>
      <c r="G25" s="79">
        <v>34301</v>
      </c>
      <c r="H25" s="81">
        <f t="shared" ca="1" si="0"/>
        <v>24</v>
      </c>
      <c r="I25" s="80"/>
      <c r="J25" s="8">
        <v>2</v>
      </c>
      <c r="K25" s="198">
        <v>96060</v>
      </c>
      <c r="L25" s="201">
        <f t="shared" si="1"/>
        <v>99643</v>
      </c>
      <c r="M25" s="5"/>
    </row>
    <row r="26" spans="1:13" x14ac:dyDescent="0.2">
      <c r="A26" s="4" t="s">
        <v>189</v>
      </c>
      <c r="B26" s="10" t="s">
        <v>2</v>
      </c>
      <c r="C26" s="4" t="s">
        <v>122</v>
      </c>
      <c r="D26" s="9">
        <v>889210902</v>
      </c>
      <c r="E26" s="9">
        <v>3037422559</v>
      </c>
      <c r="F26" s="4" t="s">
        <v>11</v>
      </c>
      <c r="G26" s="79">
        <v>37570</v>
      </c>
      <c r="H26" s="81">
        <f t="shared" ca="1" si="0"/>
        <v>15</v>
      </c>
      <c r="I26" s="80" t="s">
        <v>18</v>
      </c>
      <c r="J26" s="8">
        <v>3</v>
      </c>
      <c r="K26" s="198">
        <v>57900</v>
      </c>
      <c r="L26" s="201">
        <f t="shared" si="1"/>
        <v>60060</v>
      </c>
      <c r="M26" s="5"/>
    </row>
    <row r="27" spans="1:13" x14ac:dyDescent="0.2">
      <c r="A27" s="4" t="s">
        <v>368</v>
      </c>
      <c r="B27" s="10" t="s">
        <v>8</v>
      </c>
      <c r="C27" s="4" t="s">
        <v>352</v>
      </c>
      <c r="D27" s="9">
        <v>802700229</v>
      </c>
      <c r="E27" s="9">
        <v>5054264889</v>
      </c>
      <c r="F27" s="4" t="s">
        <v>11</v>
      </c>
      <c r="G27" s="79">
        <v>34960</v>
      </c>
      <c r="H27" s="81">
        <f t="shared" ca="1" si="0"/>
        <v>22</v>
      </c>
      <c r="I27" s="80" t="s">
        <v>35</v>
      </c>
      <c r="J27" s="8">
        <v>1</v>
      </c>
      <c r="K27" s="198">
        <v>105576</v>
      </c>
      <c r="L27" s="201">
        <f t="shared" si="1"/>
        <v>109514</v>
      </c>
      <c r="M27" s="5"/>
    </row>
    <row r="28" spans="1:13" x14ac:dyDescent="0.2">
      <c r="A28" s="4" t="s">
        <v>337</v>
      </c>
      <c r="B28" s="10" t="s">
        <v>49</v>
      </c>
      <c r="C28" s="4" t="s">
        <v>302</v>
      </c>
      <c r="D28" s="9">
        <v>542214575</v>
      </c>
      <c r="E28" s="9">
        <v>9702172913</v>
      </c>
      <c r="F28" s="4" t="s">
        <v>11</v>
      </c>
      <c r="G28" s="79">
        <v>35758</v>
      </c>
      <c r="H28" s="81">
        <f t="shared" ca="1" si="0"/>
        <v>20</v>
      </c>
      <c r="I28" s="80" t="s">
        <v>4</v>
      </c>
      <c r="J28" s="8">
        <v>3</v>
      </c>
      <c r="K28" s="198">
        <v>104436</v>
      </c>
      <c r="L28" s="201">
        <f t="shared" si="1"/>
        <v>108331</v>
      </c>
      <c r="M28" s="5"/>
    </row>
    <row r="29" spans="1:13" x14ac:dyDescent="0.2">
      <c r="A29" s="4" t="s">
        <v>326</v>
      </c>
      <c r="B29" s="10" t="s">
        <v>20</v>
      </c>
      <c r="C29" s="4" t="s">
        <v>302</v>
      </c>
      <c r="D29" s="9">
        <v>272714784</v>
      </c>
      <c r="E29" s="9">
        <v>9701162663</v>
      </c>
      <c r="F29" s="4" t="s">
        <v>0</v>
      </c>
      <c r="G29" s="79">
        <v>38767</v>
      </c>
      <c r="H29" s="81">
        <f t="shared" ca="1" si="0"/>
        <v>11</v>
      </c>
      <c r="I29" s="80"/>
      <c r="J29" s="8">
        <v>2</v>
      </c>
      <c r="K29" s="198">
        <v>25978</v>
      </c>
      <c r="L29" s="201">
        <f t="shared" si="1"/>
        <v>26947</v>
      </c>
      <c r="M29" s="5"/>
    </row>
    <row r="30" spans="1:13" x14ac:dyDescent="0.2">
      <c r="A30" s="4" t="s">
        <v>474</v>
      </c>
      <c r="B30" s="10" t="s">
        <v>8</v>
      </c>
      <c r="C30" s="4" t="s">
        <v>434</v>
      </c>
      <c r="D30" s="9">
        <v>319449613</v>
      </c>
      <c r="E30" s="9">
        <v>5053454032</v>
      </c>
      <c r="F30" s="4" t="s">
        <v>11</v>
      </c>
      <c r="G30" s="79">
        <v>37388</v>
      </c>
      <c r="H30" s="81">
        <f t="shared" ca="1" si="0"/>
        <v>15</v>
      </c>
      <c r="I30" s="80" t="s">
        <v>27</v>
      </c>
      <c r="J30" s="8">
        <v>2</v>
      </c>
      <c r="K30" s="198">
        <v>45312</v>
      </c>
      <c r="L30" s="201">
        <f t="shared" si="1"/>
        <v>47002</v>
      </c>
      <c r="M30" s="5"/>
    </row>
    <row r="31" spans="1:13" x14ac:dyDescent="0.2">
      <c r="A31" s="4" t="s">
        <v>249</v>
      </c>
      <c r="B31" s="10" t="s">
        <v>16</v>
      </c>
      <c r="C31" s="4" t="s">
        <v>196</v>
      </c>
      <c r="D31" s="9">
        <v>991221095</v>
      </c>
      <c r="E31" s="9">
        <v>7194630903</v>
      </c>
      <c r="F31" s="4" t="s">
        <v>11</v>
      </c>
      <c r="G31" s="79">
        <v>36207</v>
      </c>
      <c r="H31" s="81">
        <f t="shared" ca="1" si="0"/>
        <v>18</v>
      </c>
      <c r="I31" s="80" t="s">
        <v>14</v>
      </c>
      <c r="J31" s="8">
        <v>2</v>
      </c>
      <c r="K31" s="198">
        <v>35712</v>
      </c>
      <c r="L31" s="201">
        <f t="shared" si="1"/>
        <v>37044</v>
      </c>
      <c r="M31" s="5"/>
    </row>
    <row r="32" spans="1:13" x14ac:dyDescent="0.2">
      <c r="A32" s="4" t="s">
        <v>144</v>
      </c>
      <c r="B32" s="10" t="s">
        <v>20</v>
      </c>
      <c r="C32" s="4" t="s">
        <v>122</v>
      </c>
      <c r="D32" s="9">
        <v>843632637</v>
      </c>
      <c r="E32" s="9">
        <v>5058545681</v>
      </c>
      <c r="F32" s="4" t="s">
        <v>0</v>
      </c>
      <c r="G32" s="79">
        <v>36917</v>
      </c>
      <c r="H32" s="81">
        <f t="shared" ca="1" si="0"/>
        <v>16</v>
      </c>
      <c r="I32" s="80"/>
      <c r="J32" s="8">
        <v>5</v>
      </c>
      <c r="K32" s="198">
        <v>15403</v>
      </c>
      <c r="L32" s="201">
        <f t="shared" si="1"/>
        <v>15978</v>
      </c>
      <c r="M32" s="5"/>
    </row>
    <row r="33" spans="1:14" x14ac:dyDescent="0.2">
      <c r="A33" s="4" t="s">
        <v>637</v>
      </c>
      <c r="B33" s="10" t="s">
        <v>8</v>
      </c>
      <c r="C33" s="4" t="s">
        <v>635</v>
      </c>
      <c r="D33" s="9">
        <v>850210766</v>
      </c>
      <c r="E33" s="9">
        <v>5057838614</v>
      </c>
      <c r="F33" s="4" t="s">
        <v>11</v>
      </c>
      <c r="G33" s="79">
        <v>39643</v>
      </c>
      <c r="H33" s="81">
        <f t="shared" ca="1" si="0"/>
        <v>9</v>
      </c>
      <c r="I33" s="80" t="s">
        <v>4</v>
      </c>
      <c r="J33" s="8">
        <v>5</v>
      </c>
      <c r="K33" s="198">
        <v>56820</v>
      </c>
      <c r="L33" s="201">
        <f t="shared" si="1"/>
        <v>58939</v>
      </c>
      <c r="M33" s="5"/>
    </row>
    <row r="34" spans="1:14" x14ac:dyDescent="0.2">
      <c r="A34" s="4" t="s">
        <v>416</v>
      </c>
      <c r="B34" s="10" t="s">
        <v>8</v>
      </c>
      <c r="C34" s="4" t="s">
        <v>374</v>
      </c>
      <c r="D34" s="9">
        <v>567266382</v>
      </c>
      <c r="E34" s="9">
        <v>5051683770</v>
      </c>
      <c r="F34" s="4" t="s">
        <v>11</v>
      </c>
      <c r="G34" s="79">
        <v>37172</v>
      </c>
      <c r="H34" s="81">
        <f t="shared" ca="1" si="0"/>
        <v>16</v>
      </c>
      <c r="I34" s="80" t="s">
        <v>14</v>
      </c>
      <c r="J34" s="8">
        <v>1</v>
      </c>
      <c r="K34" s="198">
        <v>59724</v>
      </c>
      <c r="L34" s="201">
        <f t="shared" si="1"/>
        <v>61952</v>
      </c>
      <c r="M34" s="5"/>
    </row>
    <row r="35" spans="1:14" x14ac:dyDescent="0.2">
      <c r="A35" s="4" t="s">
        <v>117</v>
      </c>
      <c r="B35" s="10" t="s">
        <v>8</v>
      </c>
      <c r="C35" s="4" t="s">
        <v>24</v>
      </c>
      <c r="D35" s="9">
        <v>380304349</v>
      </c>
      <c r="E35" s="9">
        <v>7196129939</v>
      </c>
      <c r="F35" s="4" t="s">
        <v>11</v>
      </c>
      <c r="G35" s="79">
        <v>37605</v>
      </c>
      <c r="H35" s="81">
        <f t="shared" ca="1" si="0"/>
        <v>14</v>
      </c>
      <c r="I35" s="80" t="s">
        <v>18</v>
      </c>
      <c r="J35" s="8">
        <v>1</v>
      </c>
      <c r="K35" s="198">
        <v>42552</v>
      </c>
      <c r="L35" s="201">
        <f t="shared" si="1"/>
        <v>44139</v>
      </c>
      <c r="M35" s="5"/>
    </row>
    <row r="36" spans="1:14" x14ac:dyDescent="0.2">
      <c r="A36" s="4" t="s">
        <v>576</v>
      </c>
      <c r="B36" s="10" t="s">
        <v>16</v>
      </c>
      <c r="C36" s="4" t="s">
        <v>434</v>
      </c>
      <c r="D36" s="9">
        <v>865073824</v>
      </c>
      <c r="E36" s="9">
        <v>9704785979</v>
      </c>
      <c r="F36" s="4" t="s">
        <v>11</v>
      </c>
      <c r="G36" s="79">
        <v>35597</v>
      </c>
      <c r="H36" s="81">
        <f t="shared" ca="1" si="0"/>
        <v>20</v>
      </c>
      <c r="I36" s="80" t="s">
        <v>14</v>
      </c>
      <c r="J36" s="8">
        <v>3</v>
      </c>
      <c r="K36" s="198">
        <v>41376</v>
      </c>
      <c r="L36" s="201">
        <f t="shared" si="1"/>
        <v>42919</v>
      </c>
      <c r="M36" s="5"/>
    </row>
    <row r="37" spans="1:14" x14ac:dyDescent="0.2">
      <c r="A37" s="4" t="s">
        <v>291</v>
      </c>
      <c r="B37" s="10" t="s">
        <v>2</v>
      </c>
      <c r="C37" s="4" t="s">
        <v>285</v>
      </c>
      <c r="D37" s="9">
        <v>834061135</v>
      </c>
      <c r="E37" s="9">
        <v>9708472270</v>
      </c>
      <c r="F37" s="4" t="s">
        <v>11</v>
      </c>
      <c r="G37" s="79">
        <v>34569</v>
      </c>
      <c r="H37" s="81">
        <f t="shared" ca="1" si="0"/>
        <v>23</v>
      </c>
      <c r="I37" s="80" t="s">
        <v>27</v>
      </c>
      <c r="J37" s="8">
        <v>2</v>
      </c>
      <c r="K37" s="198">
        <v>53472</v>
      </c>
      <c r="L37" s="201">
        <f t="shared" si="1"/>
        <v>55467</v>
      </c>
      <c r="M37" s="5"/>
    </row>
    <row r="38" spans="1:14" x14ac:dyDescent="0.2">
      <c r="A38" s="4" t="s">
        <v>286</v>
      </c>
      <c r="B38" s="10" t="s">
        <v>8</v>
      </c>
      <c r="C38" s="4" t="s">
        <v>285</v>
      </c>
      <c r="D38" s="9">
        <v>198564686</v>
      </c>
      <c r="E38" s="9">
        <v>5053355100</v>
      </c>
      <c r="F38" s="4" t="s">
        <v>11</v>
      </c>
      <c r="G38" s="79">
        <v>34302</v>
      </c>
      <c r="H38" s="81">
        <f t="shared" ca="1" si="0"/>
        <v>24</v>
      </c>
      <c r="I38" s="80" t="s">
        <v>4</v>
      </c>
      <c r="J38" s="8">
        <v>1</v>
      </c>
      <c r="K38" s="198">
        <v>86076</v>
      </c>
      <c r="L38" s="201">
        <f t="shared" si="1"/>
        <v>89287</v>
      </c>
      <c r="M38" s="5"/>
    </row>
    <row r="39" spans="1:14" x14ac:dyDescent="0.2">
      <c r="A39" s="4" t="s">
        <v>613</v>
      </c>
      <c r="B39" s="10" t="s">
        <v>8</v>
      </c>
      <c r="C39" s="4" t="s">
        <v>596</v>
      </c>
      <c r="D39" s="9">
        <v>575648597</v>
      </c>
      <c r="E39" s="9">
        <v>5058865267</v>
      </c>
      <c r="F39" s="4" t="s">
        <v>7</v>
      </c>
      <c r="G39" s="79">
        <v>38697</v>
      </c>
      <c r="H39" s="81">
        <f t="shared" ca="1" si="0"/>
        <v>11</v>
      </c>
      <c r="I39" s="80"/>
      <c r="J39" s="8">
        <v>5</v>
      </c>
      <c r="K39" s="198">
        <v>38364</v>
      </c>
      <c r="L39" s="201">
        <f t="shared" si="1"/>
        <v>39795</v>
      </c>
      <c r="M39" s="5"/>
    </row>
    <row r="40" spans="1:14" x14ac:dyDescent="0.2">
      <c r="A40" s="4" t="s">
        <v>445</v>
      </c>
      <c r="B40" s="10" t="s">
        <v>8</v>
      </c>
      <c r="C40" s="4" t="s">
        <v>434</v>
      </c>
      <c r="D40" s="9">
        <v>894030119</v>
      </c>
      <c r="E40" s="9">
        <v>3038652588</v>
      </c>
      <c r="F40" s="4" t="s">
        <v>11</v>
      </c>
      <c r="G40" s="79">
        <v>38124</v>
      </c>
      <c r="H40" s="81">
        <f t="shared" ca="1" si="0"/>
        <v>13</v>
      </c>
      <c r="I40" s="80" t="s">
        <v>35</v>
      </c>
      <c r="J40" s="8">
        <v>5</v>
      </c>
      <c r="K40" s="198">
        <v>79212</v>
      </c>
      <c r="L40" s="201">
        <f t="shared" si="1"/>
        <v>82167</v>
      </c>
      <c r="M40" s="5"/>
    </row>
    <row r="41" spans="1:14" x14ac:dyDescent="0.2">
      <c r="A41" s="4" t="s">
        <v>325</v>
      </c>
      <c r="B41" s="10" t="s">
        <v>16</v>
      </c>
      <c r="C41" s="4" t="s">
        <v>302</v>
      </c>
      <c r="D41" s="9">
        <v>972791650</v>
      </c>
      <c r="E41" s="9">
        <v>7195236892</v>
      </c>
      <c r="F41" s="4" t="s">
        <v>5</v>
      </c>
      <c r="G41" s="79">
        <v>38526</v>
      </c>
      <c r="H41" s="81">
        <f t="shared" ca="1" si="0"/>
        <v>12</v>
      </c>
      <c r="I41" s="80" t="s">
        <v>4</v>
      </c>
      <c r="J41" s="8">
        <v>5</v>
      </c>
      <c r="K41" s="198">
        <v>40572</v>
      </c>
      <c r="L41" s="201">
        <f t="shared" si="1"/>
        <v>42085</v>
      </c>
      <c r="M41" s="5"/>
    </row>
    <row r="42" spans="1:14" x14ac:dyDescent="0.2">
      <c r="A42" s="4" t="s">
        <v>571</v>
      </c>
      <c r="B42" s="10" t="s">
        <v>12</v>
      </c>
      <c r="C42" s="4" t="s">
        <v>434</v>
      </c>
      <c r="D42" s="9">
        <v>100679868</v>
      </c>
      <c r="E42" s="9">
        <v>5058082183</v>
      </c>
      <c r="F42" s="4" t="s">
        <v>5</v>
      </c>
      <c r="G42" s="79">
        <v>36863</v>
      </c>
      <c r="H42" s="81">
        <f t="shared" ca="1" si="0"/>
        <v>17</v>
      </c>
      <c r="I42" s="80" t="s">
        <v>4</v>
      </c>
      <c r="J42" s="8">
        <v>5</v>
      </c>
      <c r="K42" s="198">
        <v>58602</v>
      </c>
      <c r="L42" s="201">
        <f t="shared" si="1"/>
        <v>60788</v>
      </c>
      <c r="M42" s="5"/>
    </row>
    <row r="43" spans="1:14" x14ac:dyDescent="0.2">
      <c r="A43" s="4" t="s">
        <v>239</v>
      </c>
      <c r="B43" s="10" t="s">
        <v>20</v>
      </c>
      <c r="C43" s="4" t="s">
        <v>196</v>
      </c>
      <c r="D43" s="9">
        <v>214291610</v>
      </c>
      <c r="E43" s="9">
        <v>9703858464</v>
      </c>
      <c r="F43" s="4" t="s">
        <v>11</v>
      </c>
      <c r="G43" s="79">
        <v>36275</v>
      </c>
      <c r="H43" s="81">
        <f t="shared" ca="1" si="0"/>
        <v>18</v>
      </c>
      <c r="I43" s="80" t="s">
        <v>4</v>
      </c>
      <c r="J43" s="8">
        <v>2</v>
      </c>
      <c r="K43" s="198">
        <v>56808</v>
      </c>
      <c r="L43" s="201">
        <f t="shared" si="1"/>
        <v>58927</v>
      </c>
      <c r="M43" s="5"/>
    </row>
    <row r="44" spans="1:14" x14ac:dyDescent="0.2">
      <c r="A44" s="4" t="s">
        <v>95</v>
      </c>
      <c r="B44" s="10" t="s">
        <v>2</v>
      </c>
      <c r="C44" s="4" t="s">
        <v>24</v>
      </c>
      <c r="D44" s="9">
        <v>758001890</v>
      </c>
      <c r="E44" s="9">
        <v>7191202348</v>
      </c>
      <c r="F44" s="4" t="s">
        <v>5</v>
      </c>
      <c r="G44" s="79">
        <v>36353</v>
      </c>
      <c r="H44" s="81">
        <f t="shared" ca="1" si="0"/>
        <v>18</v>
      </c>
      <c r="I44" s="80" t="s">
        <v>18</v>
      </c>
      <c r="J44" s="8">
        <v>2</v>
      </c>
      <c r="K44" s="198">
        <v>45726</v>
      </c>
      <c r="L44" s="201">
        <f t="shared" si="1"/>
        <v>47432</v>
      </c>
      <c r="M44" s="5"/>
    </row>
    <row r="45" spans="1:14" x14ac:dyDescent="0.2">
      <c r="A45" s="4" t="s">
        <v>93</v>
      </c>
      <c r="B45" s="10" t="s">
        <v>8</v>
      </c>
      <c r="C45" s="4" t="s">
        <v>24</v>
      </c>
      <c r="D45" s="9">
        <v>163350417</v>
      </c>
      <c r="E45" s="9">
        <v>9706466230</v>
      </c>
      <c r="F45" s="4" t="s">
        <v>11</v>
      </c>
      <c r="G45" s="79">
        <v>37728</v>
      </c>
      <c r="H45" s="81">
        <f t="shared" ca="1" si="0"/>
        <v>14</v>
      </c>
      <c r="I45" s="80" t="s">
        <v>35</v>
      </c>
      <c r="J45" s="8">
        <v>5</v>
      </c>
      <c r="K45" s="198">
        <v>78384</v>
      </c>
      <c r="L45" s="201">
        <f t="shared" si="1"/>
        <v>81308</v>
      </c>
      <c r="M45" s="5"/>
    </row>
    <row r="46" spans="1:14" x14ac:dyDescent="0.2">
      <c r="A46" s="4" t="s">
        <v>741</v>
      </c>
      <c r="B46" s="10" t="s">
        <v>8</v>
      </c>
      <c r="C46" s="4" t="s">
        <v>740</v>
      </c>
      <c r="D46" s="9">
        <v>682791418</v>
      </c>
      <c r="E46" s="9">
        <v>3034603155</v>
      </c>
      <c r="F46" s="4" t="s">
        <v>11</v>
      </c>
      <c r="G46" s="79">
        <v>34769</v>
      </c>
      <c r="H46" s="81">
        <f t="shared" ca="1" si="0"/>
        <v>22</v>
      </c>
      <c r="I46" s="80" t="s">
        <v>4</v>
      </c>
      <c r="J46" s="8">
        <v>3</v>
      </c>
      <c r="K46" s="198">
        <v>55464</v>
      </c>
      <c r="L46" s="201">
        <f t="shared" si="1"/>
        <v>57533</v>
      </c>
      <c r="M46" s="86"/>
      <c r="N46" s="5"/>
    </row>
    <row r="47" spans="1:14" x14ac:dyDescent="0.2">
      <c r="A47" s="4" t="s">
        <v>734</v>
      </c>
      <c r="B47" s="10" t="s">
        <v>16</v>
      </c>
      <c r="C47" s="4" t="s">
        <v>680</v>
      </c>
      <c r="D47" s="9">
        <v>365117800</v>
      </c>
      <c r="E47" s="9">
        <v>7194125146</v>
      </c>
      <c r="F47" s="4" t="s">
        <v>11</v>
      </c>
      <c r="G47" s="79">
        <v>39016</v>
      </c>
      <c r="H47" s="81">
        <f t="shared" ca="1" si="0"/>
        <v>11</v>
      </c>
      <c r="I47" s="80" t="s">
        <v>4</v>
      </c>
      <c r="J47" s="8">
        <v>5</v>
      </c>
      <c r="K47" s="198">
        <v>80268</v>
      </c>
      <c r="L47" s="201">
        <f t="shared" si="1"/>
        <v>83262</v>
      </c>
      <c r="M47" s="5"/>
    </row>
    <row r="48" spans="1:14" x14ac:dyDescent="0.2">
      <c r="A48" s="4" t="s">
        <v>495</v>
      </c>
      <c r="B48" s="10" t="s">
        <v>49</v>
      </c>
      <c r="C48" s="4" t="s">
        <v>434</v>
      </c>
      <c r="D48" s="9">
        <v>647552282</v>
      </c>
      <c r="E48" s="9">
        <v>3033392642</v>
      </c>
      <c r="F48" s="4" t="s">
        <v>7</v>
      </c>
      <c r="G48" s="79">
        <v>35321</v>
      </c>
      <c r="H48" s="81">
        <f t="shared" ca="1" si="0"/>
        <v>21</v>
      </c>
      <c r="I48" s="80"/>
      <c r="J48" s="8">
        <v>3</v>
      </c>
      <c r="K48" s="198">
        <v>42552</v>
      </c>
      <c r="L48" s="201">
        <f t="shared" si="1"/>
        <v>44139</v>
      </c>
      <c r="M48" s="5"/>
    </row>
    <row r="49" spans="1:13" x14ac:dyDescent="0.2">
      <c r="A49" s="4" t="s">
        <v>342</v>
      </c>
      <c r="B49" s="10" t="s">
        <v>12</v>
      </c>
      <c r="C49" s="4" t="s">
        <v>302</v>
      </c>
      <c r="D49" s="9">
        <v>551132018</v>
      </c>
      <c r="E49" s="9">
        <v>5055796953</v>
      </c>
      <c r="F49" s="4" t="s">
        <v>11</v>
      </c>
      <c r="G49" s="79">
        <v>41426</v>
      </c>
      <c r="H49" s="81">
        <f t="shared" ca="1" si="0"/>
        <v>4</v>
      </c>
      <c r="I49" s="80" t="s">
        <v>4</v>
      </c>
      <c r="J49" s="8">
        <v>4</v>
      </c>
      <c r="K49" s="198">
        <v>80208</v>
      </c>
      <c r="L49" s="201">
        <f t="shared" si="1"/>
        <v>83200</v>
      </c>
      <c r="M49" s="5"/>
    </row>
    <row r="50" spans="1:13" x14ac:dyDescent="0.2">
      <c r="A50" s="4" t="s">
        <v>551</v>
      </c>
      <c r="B50" s="10" t="s">
        <v>2</v>
      </c>
      <c r="C50" s="4" t="s">
        <v>434</v>
      </c>
      <c r="D50" s="9">
        <v>906321388</v>
      </c>
      <c r="E50" s="9">
        <v>3037919826</v>
      </c>
      <c r="F50" s="4" t="s">
        <v>7</v>
      </c>
      <c r="G50" s="79">
        <v>36416</v>
      </c>
      <c r="H50" s="81">
        <f t="shared" ca="1" si="0"/>
        <v>18</v>
      </c>
      <c r="I50" s="80"/>
      <c r="J50" s="8">
        <v>5</v>
      </c>
      <c r="K50" s="198">
        <v>33912</v>
      </c>
      <c r="L50" s="201">
        <f t="shared" si="1"/>
        <v>35177</v>
      </c>
      <c r="M50" s="5"/>
    </row>
    <row r="51" spans="1:13" x14ac:dyDescent="0.2">
      <c r="A51" s="4" t="s">
        <v>577</v>
      </c>
      <c r="B51" s="10" t="s">
        <v>12</v>
      </c>
      <c r="C51" s="4" t="s">
        <v>434</v>
      </c>
      <c r="D51" s="9">
        <v>884025623</v>
      </c>
      <c r="E51" s="9">
        <v>3031280865</v>
      </c>
      <c r="F51" s="4" t="s">
        <v>7</v>
      </c>
      <c r="G51" s="79">
        <v>35087</v>
      </c>
      <c r="H51" s="81">
        <f t="shared" ca="1" si="0"/>
        <v>21</v>
      </c>
      <c r="I51" s="80"/>
      <c r="J51" s="8">
        <v>4</v>
      </c>
      <c r="K51" s="198">
        <v>77316</v>
      </c>
      <c r="L51" s="201">
        <f t="shared" si="1"/>
        <v>80200</v>
      </c>
      <c r="M51" s="5"/>
    </row>
    <row r="52" spans="1:13" x14ac:dyDescent="0.2">
      <c r="A52" s="4" t="s">
        <v>328</v>
      </c>
      <c r="B52" s="10" t="s">
        <v>20</v>
      </c>
      <c r="C52" s="4" t="s">
        <v>302</v>
      </c>
      <c r="D52" s="9">
        <v>972086665</v>
      </c>
      <c r="E52" s="9">
        <v>9706007063</v>
      </c>
      <c r="F52" s="4" t="s">
        <v>11</v>
      </c>
      <c r="G52" s="79">
        <v>39283</v>
      </c>
      <c r="H52" s="81">
        <f t="shared" ca="1" si="0"/>
        <v>10</v>
      </c>
      <c r="I52" s="80" t="s">
        <v>18</v>
      </c>
      <c r="J52" s="8">
        <v>3</v>
      </c>
      <c r="K52" s="198">
        <v>103440</v>
      </c>
      <c r="L52" s="201">
        <f t="shared" si="1"/>
        <v>107298</v>
      </c>
      <c r="M52" s="5"/>
    </row>
    <row r="53" spans="1:13" x14ac:dyDescent="0.2">
      <c r="A53" s="4" t="s">
        <v>404</v>
      </c>
      <c r="B53" s="10" t="s">
        <v>8</v>
      </c>
      <c r="C53" s="4" t="s">
        <v>374</v>
      </c>
      <c r="D53" s="9">
        <v>364404060</v>
      </c>
      <c r="E53" s="9">
        <v>7197722509</v>
      </c>
      <c r="F53" s="4" t="s">
        <v>5</v>
      </c>
      <c r="G53" s="79">
        <v>39418</v>
      </c>
      <c r="H53" s="81">
        <f t="shared" ca="1" si="0"/>
        <v>10</v>
      </c>
      <c r="I53" s="80" t="s">
        <v>4</v>
      </c>
      <c r="J53" s="8">
        <v>5</v>
      </c>
      <c r="K53" s="198">
        <v>37506</v>
      </c>
      <c r="L53" s="201">
        <f t="shared" si="1"/>
        <v>38905</v>
      </c>
      <c r="M53" s="5"/>
    </row>
    <row r="54" spans="1:13" x14ac:dyDescent="0.2">
      <c r="A54" s="4" t="s">
        <v>180</v>
      </c>
      <c r="B54" s="10" t="s">
        <v>2</v>
      </c>
      <c r="C54" s="4" t="s">
        <v>122</v>
      </c>
      <c r="D54" s="9">
        <v>313648228</v>
      </c>
      <c r="E54" s="9">
        <v>9704998145</v>
      </c>
      <c r="F54" s="4" t="s">
        <v>11</v>
      </c>
      <c r="G54" s="79">
        <v>38681</v>
      </c>
      <c r="H54" s="81">
        <f t="shared" ca="1" si="0"/>
        <v>12</v>
      </c>
      <c r="I54" s="80" t="s">
        <v>18</v>
      </c>
      <c r="J54" s="8">
        <v>5</v>
      </c>
      <c r="K54" s="198">
        <v>98988</v>
      </c>
      <c r="L54" s="201">
        <f t="shared" si="1"/>
        <v>102680</v>
      </c>
      <c r="M54" s="5"/>
    </row>
    <row r="55" spans="1:13" x14ac:dyDescent="0.2">
      <c r="A55" s="4" t="s">
        <v>572</v>
      </c>
      <c r="B55" s="10" t="s">
        <v>16</v>
      </c>
      <c r="C55" s="4" t="s">
        <v>434</v>
      </c>
      <c r="D55" s="9">
        <v>318068637</v>
      </c>
      <c r="E55" s="9">
        <v>7193709408</v>
      </c>
      <c r="F55" s="4" t="s">
        <v>7</v>
      </c>
      <c r="G55" s="79">
        <v>40594</v>
      </c>
      <c r="H55" s="81">
        <f t="shared" ca="1" si="0"/>
        <v>6</v>
      </c>
      <c r="I55" s="80"/>
      <c r="J55" s="8">
        <v>4</v>
      </c>
      <c r="K55" s="198">
        <v>75336</v>
      </c>
      <c r="L55" s="201">
        <f t="shared" si="1"/>
        <v>78146</v>
      </c>
      <c r="M55" s="5"/>
    </row>
    <row r="56" spans="1:13" x14ac:dyDescent="0.2">
      <c r="A56" s="4" t="s">
        <v>60</v>
      </c>
      <c r="B56" s="10" t="s">
        <v>16</v>
      </c>
      <c r="C56" s="4" t="s">
        <v>24</v>
      </c>
      <c r="D56" s="9">
        <v>247422007</v>
      </c>
      <c r="E56" s="9">
        <v>9708012440</v>
      </c>
      <c r="F56" s="4" t="s">
        <v>7</v>
      </c>
      <c r="G56" s="79">
        <v>37249</v>
      </c>
      <c r="H56" s="81">
        <f t="shared" ca="1" si="0"/>
        <v>15</v>
      </c>
      <c r="I56" s="80"/>
      <c r="J56" s="8">
        <v>2</v>
      </c>
      <c r="K56" s="198">
        <v>69900</v>
      </c>
      <c r="L56" s="201">
        <f t="shared" si="1"/>
        <v>72507</v>
      </c>
      <c r="M56" s="5"/>
    </row>
    <row r="57" spans="1:13" x14ac:dyDescent="0.2">
      <c r="A57" s="4" t="s">
        <v>750</v>
      </c>
      <c r="B57" s="10" t="s">
        <v>16</v>
      </c>
      <c r="C57" s="4" t="s">
        <v>745</v>
      </c>
      <c r="D57" s="9">
        <v>460412180</v>
      </c>
      <c r="E57" s="9">
        <v>7196822349</v>
      </c>
      <c r="F57" s="4" t="s">
        <v>11</v>
      </c>
      <c r="G57" s="79">
        <v>41162</v>
      </c>
      <c r="H57" s="81">
        <f t="shared" ca="1" si="0"/>
        <v>5</v>
      </c>
      <c r="I57" s="80" t="s">
        <v>35</v>
      </c>
      <c r="J57" s="8">
        <v>3</v>
      </c>
      <c r="K57" s="198">
        <v>61416</v>
      </c>
      <c r="L57" s="201">
        <f t="shared" si="1"/>
        <v>63707</v>
      </c>
      <c r="M57" s="84"/>
    </row>
    <row r="58" spans="1:13" x14ac:dyDescent="0.2">
      <c r="A58" s="4" t="s">
        <v>56</v>
      </c>
      <c r="B58" s="10" t="s">
        <v>49</v>
      </c>
      <c r="C58" s="4" t="s">
        <v>24</v>
      </c>
      <c r="D58" s="9">
        <v>426812736</v>
      </c>
      <c r="E58" s="9">
        <v>5058399625</v>
      </c>
      <c r="F58" s="4" t="s">
        <v>7</v>
      </c>
      <c r="G58" s="79">
        <v>35215</v>
      </c>
      <c r="H58" s="81">
        <f t="shared" ca="1" si="0"/>
        <v>21</v>
      </c>
      <c r="I58" s="80"/>
      <c r="J58" s="8">
        <v>3</v>
      </c>
      <c r="K58" s="198">
        <v>42288</v>
      </c>
      <c r="L58" s="201">
        <f t="shared" si="1"/>
        <v>43865</v>
      </c>
      <c r="M58" s="5"/>
    </row>
    <row r="59" spans="1:13" x14ac:dyDescent="0.2">
      <c r="A59" s="4" t="s">
        <v>164</v>
      </c>
      <c r="B59" s="10" t="s">
        <v>8</v>
      </c>
      <c r="C59" s="4" t="s">
        <v>122</v>
      </c>
      <c r="D59" s="9">
        <v>110726520</v>
      </c>
      <c r="E59" s="9">
        <v>5057963782</v>
      </c>
      <c r="F59" s="4" t="s">
        <v>11</v>
      </c>
      <c r="G59" s="79">
        <v>36553</v>
      </c>
      <c r="H59" s="81">
        <f t="shared" ca="1" si="0"/>
        <v>17</v>
      </c>
      <c r="I59" s="80" t="s">
        <v>4</v>
      </c>
      <c r="J59" s="8">
        <v>4</v>
      </c>
      <c r="K59" s="198">
        <v>94452</v>
      </c>
      <c r="L59" s="201">
        <f t="shared" si="1"/>
        <v>97975</v>
      </c>
      <c r="M59" s="5"/>
    </row>
    <row r="60" spans="1:13" x14ac:dyDescent="0.2">
      <c r="A60" s="4" t="s">
        <v>412</v>
      </c>
      <c r="B60" s="10" t="s">
        <v>12</v>
      </c>
      <c r="C60" s="4" t="s">
        <v>374</v>
      </c>
      <c r="D60" s="9">
        <v>634954970</v>
      </c>
      <c r="E60" s="9">
        <v>3034900864</v>
      </c>
      <c r="F60" s="4" t="s">
        <v>11</v>
      </c>
      <c r="G60" s="79">
        <v>36338</v>
      </c>
      <c r="H60" s="81">
        <f t="shared" ca="1" si="0"/>
        <v>18</v>
      </c>
      <c r="I60" s="80" t="s">
        <v>4</v>
      </c>
      <c r="J60" s="8">
        <v>4</v>
      </c>
      <c r="K60" s="198">
        <v>69072</v>
      </c>
      <c r="L60" s="201">
        <f t="shared" si="1"/>
        <v>71648</v>
      </c>
      <c r="M60" s="5"/>
    </row>
    <row r="61" spans="1:13" x14ac:dyDescent="0.2">
      <c r="A61" s="4" t="s">
        <v>744</v>
      </c>
      <c r="B61" s="10" t="s">
        <v>8</v>
      </c>
      <c r="C61" s="4" t="s">
        <v>740</v>
      </c>
      <c r="D61" s="9">
        <v>534034571</v>
      </c>
      <c r="E61" s="9">
        <v>5056169135</v>
      </c>
      <c r="F61" s="4" t="s">
        <v>5</v>
      </c>
      <c r="G61" s="79">
        <v>40473</v>
      </c>
      <c r="H61" s="81">
        <f t="shared" ca="1" si="0"/>
        <v>7</v>
      </c>
      <c r="I61" s="80" t="s">
        <v>27</v>
      </c>
      <c r="J61" s="8">
        <v>3</v>
      </c>
      <c r="K61" s="198">
        <v>55314</v>
      </c>
      <c r="L61" s="201">
        <f t="shared" si="1"/>
        <v>57377</v>
      </c>
      <c r="M61" s="5"/>
    </row>
    <row r="62" spans="1:13" x14ac:dyDescent="0.2">
      <c r="A62" s="4" t="s">
        <v>692</v>
      </c>
      <c r="B62" s="10" t="s">
        <v>16</v>
      </c>
      <c r="C62" s="4" t="s">
        <v>680</v>
      </c>
      <c r="D62" s="9">
        <v>580960042</v>
      </c>
      <c r="E62" s="9">
        <v>5057528456</v>
      </c>
      <c r="F62" s="4" t="s">
        <v>7</v>
      </c>
      <c r="G62" s="79">
        <v>40096</v>
      </c>
      <c r="H62" s="81">
        <f t="shared" ca="1" si="0"/>
        <v>8</v>
      </c>
      <c r="I62" s="80"/>
      <c r="J62" s="8">
        <v>4</v>
      </c>
      <c r="K62" s="198">
        <v>74580</v>
      </c>
      <c r="L62" s="201">
        <f t="shared" si="1"/>
        <v>77362</v>
      </c>
      <c r="M62" s="5"/>
    </row>
    <row r="63" spans="1:13" x14ac:dyDescent="0.2">
      <c r="A63" s="4" t="s">
        <v>591</v>
      </c>
      <c r="B63" s="10" t="s">
        <v>12</v>
      </c>
      <c r="C63" s="4" t="s">
        <v>587</v>
      </c>
      <c r="D63" s="9">
        <v>117896630</v>
      </c>
      <c r="E63" s="9">
        <v>5057173558</v>
      </c>
      <c r="F63" s="4" t="s">
        <v>7</v>
      </c>
      <c r="G63" s="79">
        <v>41319</v>
      </c>
      <c r="H63" s="81">
        <f t="shared" ca="1" si="0"/>
        <v>4</v>
      </c>
      <c r="I63" s="80" t="s">
        <v>27</v>
      </c>
      <c r="J63" s="8">
        <v>4</v>
      </c>
      <c r="K63" s="198">
        <v>85428</v>
      </c>
      <c r="L63" s="201">
        <f t="shared" si="1"/>
        <v>88614</v>
      </c>
      <c r="M63" s="5"/>
    </row>
    <row r="64" spans="1:13" x14ac:dyDescent="0.2">
      <c r="A64" s="4" t="s">
        <v>265</v>
      </c>
      <c r="B64" s="10" t="s">
        <v>16</v>
      </c>
      <c r="C64" s="4" t="s">
        <v>196</v>
      </c>
      <c r="D64" s="9">
        <v>525699951</v>
      </c>
      <c r="E64" s="9">
        <v>5058400261</v>
      </c>
      <c r="F64" s="4" t="s">
        <v>0</v>
      </c>
      <c r="G64" s="79">
        <v>37002</v>
      </c>
      <c r="H64" s="81">
        <f t="shared" ca="1" si="0"/>
        <v>16</v>
      </c>
      <c r="I64" s="80"/>
      <c r="J64" s="8">
        <v>5</v>
      </c>
      <c r="K64" s="198">
        <v>17198</v>
      </c>
      <c r="L64" s="201">
        <f t="shared" si="1"/>
        <v>17839</v>
      </c>
      <c r="M64" s="5"/>
    </row>
    <row r="65" spans="1:13" x14ac:dyDescent="0.2">
      <c r="A65" s="4" t="s">
        <v>69</v>
      </c>
      <c r="B65" s="10" t="s">
        <v>16</v>
      </c>
      <c r="C65" s="4" t="s">
        <v>24</v>
      </c>
      <c r="D65" s="9">
        <v>741258203</v>
      </c>
      <c r="E65" s="9">
        <v>3035157707</v>
      </c>
      <c r="F65" s="4" t="s">
        <v>7</v>
      </c>
      <c r="G65" s="79">
        <v>34845</v>
      </c>
      <c r="H65" s="81">
        <f t="shared" ca="1" si="0"/>
        <v>22</v>
      </c>
      <c r="I65" s="80"/>
      <c r="J65" s="8">
        <v>4</v>
      </c>
      <c r="K65" s="198">
        <v>70954</v>
      </c>
      <c r="L65" s="201">
        <f t="shared" si="1"/>
        <v>73601</v>
      </c>
      <c r="M65" s="5"/>
    </row>
    <row r="66" spans="1:13" x14ac:dyDescent="0.2">
      <c r="A66" s="4" t="s">
        <v>362</v>
      </c>
      <c r="B66" s="10" t="s">
        <v>49</v>
      </c>
      <c r="C66" s="4" t="s">
        <v>352</v>
      </c>
      <c r="D66" s="9">
        <v>303641529</v>
      </c>
      <c r="E66" s="9">
        <v>9706753698</v>
      </c>
      <c r="F66" s="4" t="s">
        <v>5</v>
      </c>
      <c r="G66" s="79">
        <v>36206</v>
      </c>
      <c r="H66" s="81">
        <f t="shared" ref="H66:H129" ca="1" si="2">DATEDIF(G66,TODAY(),"Y")</f>
        <v>18</v>
      </c>
      <c r="I66" s="80" t="s">
        <v>4</v>
      </c>
      <c r="J66" s="8">
        <v>4</v>
      </c>
      <c r="K66" s="198">
        <v>59286</v>
      </c>
      <c r="L66" s="201">
        <f t="shared" si="1"/>
        <v>61497</v>
      </c>
      <c r="M66" s="5"/>
    </row>
    <row r="67" spans="1:13" x14ac:dyDescent="0.2">
      <c r="A67" s="4" t="s">
        <v>267</v>
      </c>
      <c r="B67" s="10" t="s">
        <v>16</v>
      </c>
      <c r="C67" s="4" t="s">
        <v>196</v>
      </c>
      <c r="D67" s="9">
        <v>106686151</v>
      </c>
      <c r="E67" s="9">
        <v>7191246633</v>
      </c>
      <c r="F67" s="4" t="s">
        <v>7</v>
      </c>
      <c r="G67" s="79">
        <v>37142</v>
      </c>
      <c r="H67" s="81">
        <f t="shared" ca="1" si="2"/>
        <v>16</v>
      </c>
      <c r="I67" s="80"/>
      <c r="J67" s="8">
        <v>1</v>
      </c>
      <c r="K67" s="198">
        <v>57024</v>
      </c>
      <c r="L67" s="201">
        <f t="shared" ref="L67:L130" si="3">ROUND(K67*$N$1+K67,0)</f>
        <v>59151</v>
      </c>
      <c r="M67" s="5"/>
    </row>
    <row r="68" spans="1:13" x14ac:dyDescent="0.2">
      <c r="A68" s="4" t="s">
        <v>503</v>
      </c>
      <c r="B68" s="10" t="s">
        <v>8</v>
      </c>
      <c r="C68" s="4" t="s">
        <v>434</v>
      </c>
      <c r="D68" s="9">
        <v>356242235</v>
      </c>
      <c r="E68" s="9">
        <v>5051667727</v>
      </c>
      <c r="F68" s="4" t="s">
        <v>5</v>
      </c>
      <c r="G68" s="79">
        <v>37660</v>
      </c>
      <c r="H68" s="81">
        <f t="shared" ca="1" si="2"/>
        <v>14</v>
      </c>
      <c r="I68" s="80" t="s">
        <v>18</v>
      </c>
      <c r="J68" s="8">
        <v>3</v>
      </c>
      <c r="K68" s="198">
        <v>56052</v>
      </c>
      <c r="L68" s="201">
        <f t="shared" si="3"/>
        <v>58143</v>
      </c>
      <c r="M68" s="5"/>
    </row>
    <row r="69" spans="1:13" x14ac:dyDescent="0.2">
      <c r="A69" s="4" t="s">
        <v>526</v>
      </c>
      <c r="B69" s="10" t="s">
        <v>16</v>
      </c>
      <c r="C69" s="4" t="s">
        <v>434</v>
      </c>
      <c r="D69" s="9">
        <v>612295735</v>
      </c>
      <c r="E69" s="9">
        <v>3035228292</v>
      </c>
      <c r="F69" s="4" t="s">
        <v>11</v>
      </c>
      <c r="G69" s="79">
        <v>36567</v>
      </c>
      <c r="H69" s="81">
        <f t="shared" ca="1" si="2"/>
        <v>17</v>
      </c>
      <c r="I69" s="80" t="s">
        <v>18</v>
      </c>
      <c r="J69" s="8">
        <v>5</v>
      </c>
      <c r="K69" s="198">
        <v>87773</v>
      </c>
      <c r="L69" s="201">
        <f t="shared" si="3"/>
        <v>91047</v>
      </c>
      <c r="M69" s="5"/>
    </row>
    <row r="70" spans="1:13" x14ac:dyDescent="0.2">
      <c r="A70" s="4" t="s">
        <v>504</v>
      </c>
      <c r="B70" s="10" t="s">
        <v>8</v>
      </c>
      <c r="C70" s="4" t="s">
        <v>434</v>
      </c>
      <c r="D70" s="9">
        <v>725801036</v>
      </c>
      <c r="E70" s="9">
        <v>9705089157</v>
      </c>
      <c r="F70" s="4" t="s">
        <v>7</v>
      </c>
      <c r="G70" s="79">
        <v>37028</v>
      </c>
      <c r="H70" s="81">
        <f t="shared" ca="1" si="2"/>
        <v>16</v>
      </c>
      <c r="I70" s="80"/>
      <c r="J70" s="8">
        <v>5</v>
      </c>
      <c r="K70" s="198">
        <v>86052</v>
      </c>
      <c r="L70" s="201">
        <f t="shared" si="3"/>
        <v>89262</v>
      </c>
      <c r="M70" s="5"/>
    </row>
    <row r="71" spans="1:13" x14ac:dyDescent="0.2">
      <c r="A71" s="4" t="s">
        <v>582</v>
      </c>
      <c r="B71" s="10" t="s">
        <v>20</v>
      </c>
      <c r="C71" s="4" t="s">
        <v>434</v>
      </c>
      <c r="D71" s="9">
        <v>415299442</v>
      </c>
      <c r="E71" s="9">
        <v>7191408985</v>
      </c>
      <c r="F71" s="4" t="s">
        <v>11</v>
      </c>
      <c r="G71" s="79">
        <v>40752</v>
      </c>
      <c r="H71" s="81">
        <f t="shared" ca="1" si="2"/>
        <v>6</v>
      </c>
      <c r="I71" s="80" t="s">
        <v>4</v>
      </c>
      <c r="J71" s="8">
        <v>3</v>
      </c>
      <c r="K71" s="198">
        <v>83184</v>
      </c>
      <c r="L71" s="201">
        <f t="shared" si="3"/>
        <v>86287</v>
      </c>
      <c r="M71" s="5"/>
    </row>
    <row r="72" spans="1:13" x14ac:dyDescent="0.2">
      <c r="A72" s="4" t="s">
        <v>9</v>
      </c>
      <c r="B72" s="10" t="s">
        <v>8</v>
      </c>
      <c r="C72" s="4" t="s">
        <v>1</v>
      </c>
      <c r="D72" s="9">
        <v>978092408</v>
      </c>
      <c r="E72" s="9">
        <v>7191888279</v>
      </c>
      <c r="F72" s="4" t="s">
        <v>7</v>
      </c>
      <c r="G72" s="79">
        <v>35581</v>
      </c>
      <c r="H72" s="81">
        <f t="shared" ca="1" si="2"/>
        <v>20</v>
      </c>
      <c r="I72" s="80"/>
      <c r="J72" s="8">
        <v>5</v>
      </c>
      <c r="K72" s="198">
        <v>77664</v>
      </c>
      <c r="L72" s="201">
        <f t="shared" si="3"/>
        <v>80561</v>
      </c>
      <c r="M72" s="5"/>
    </row>
    <row r="73" spans="1:13" x14ac:dyDescent="0.2">
      <c r="A73" s="4" t="s">
        <v>534</v>
      </c>
      <c r="B73" s="10" t="s">
        <v>20</v>
      </c>
      <c r="C73" s="4" t="s">
        <v>434</v>
      </c>
      <c r="D73" s="9">
        <v>387517948</v>
      </c>
      <c r="E73" s="9">
        <v>9708213594</v>
      </c>
      <c r="F73" s="4" t="s">
        <v>11</v>
      </c>
      <c r="G73" s="79">
        <v>41690</v>
      </c>
      <c r="H73" s="81">
        <f t="shared" ca="1" si="2"/>
        <v>3</v>
      </c>
      <c r="I73" s="80" t="s">
        <v>4</v>
      </c>
      <c r="J73" s="8">
        <v>3</v>
      </c>
      <c r="K73" s="198">
        <v>56928</v>
      </c>
      <c r="L73" s="201">
        <f t="shared" si="3"/>
        <v>59051</v>
      </c>
      <c r="M73" s="5"/>
    </row>
    <row r="74" spans="1:13" x14ac:dyDescent="0.2">
      <c r="A74" s="4" t="s">
        <v>136</v>
      </c>
      <c r="B74" s="10" t="s">
        <v>8</v>
      </c>
      <c r="C74" s="4" t="s">
        <v>122</v>
      </c>
      <c r="D74" s="9">
        <v>932553359</v>
      </c>
      <c r="E74" s="9">
        <v>3032376215</v>
      </c>
      <c r="F74" s="4" t="s">
        <v>7</v>
      </c>
      <c r="G74" s="79">
        <v>40776</v>
      </c>
      <c r="H74" s="81">
        <f t="shared" ca="1" si="2"/>
        <v>6</v>
      </c>
      <c r="I74" s="80"/>
      <c r="J74" s="8">
        <v>5</v>
      </c>
      <c r="K74" s="198">
        <v>51984</v>
      </c>
      <c r="L74" s="201">
        <f t="shared" si="3"/>
        <v>53923</v>
      </c>
      <c r="M74" s="5"/>
    </row>
    <row r="75" spans="1:13" x14ac:dyDescent="0.2">
      <c r="A75" s="11" t="s">
        <v>757</v>
      </c>
      <c r="B75" s="10" t="s">
        <v>20</v>
      </c>
      <c r="C75" s="11" t="s">
        <v>756</v>
      </c>
      <c r="D75" s="12">
        <v>535539723</v>
      </c>
      <c r="E75" s="12">
        <v>7193492633</v>
      </c>
      <c r="F75" s="11" t="s">
        <v>5</v>
      </c>
      <c r="G75" s="79">
        <v>34530</v>
      </c>
      <c r="H75" s="81">
        <f t="shared" ca="1" si="2"/>
        <v>23</v>
      </c>
      <c r="I75" s="80" t="s">
        <v>35</v>
      </c>
      <c r="J75" s="8">
        <v>1</v>
      </c>
      <c r="K75" s="198">
        <v>36534</v>
      </c>
      <c r="L75" s="201">
        <f t="shared" si="3"/>
        <v>37897</v>
      </c>
      <c r="M75" s="82"/>
    </row>
    <row r="76" spans="1:13" x14ac:dyDescent="0.2">
      <c r="A76" s="4" t="s">
        <v>567</v>
      </c>
      <c r="B76" s="10" t="s">
        <v>16</v>
      </c>
      <c r="C76" s="4" t="s">
        <v>434</v>
      </c>
      <c r="D76" s="9">
        <v>466947318</v>
      </c>
      <c r="E76" s="9">
        <v>3031765611</v>
      </c>
      <c r="F76" s="4" t="s">
        <v>11</v>
      </c>
      <c r="G76" s="79">
        <v>41634</v>
      </c>
      <c r="H76" s="81">
        <f t="shared" ca="1" si="2"/>
        <v>3</v>
      </c>
      <c r="I76" s="80" t="s">
        <v>4</v>
      </c>
      <c r="J76" s="8">
        <v>2</v>
      </c>
      <c r="K76" s="198">
        <v>52584</v>
      </c>
      <c r="L76" s="201">
        <f t="shared" si="3"/>
        <v>54545</v>
      </c>
      <c r="M76" s="5"/>
    </row>
    <row r="77" spans="1:13" x14ac:dyDescent="0.2">
      <c r="A77" s="4" t="s">
        <v>722</v>
      </c>
      <c r="B77" s="10" t="s">
        <v>20</v>
      </c>
      <c r="C77" s="4" t="s">
        <v>680</v>
      </c>
      <c r="D77" s="9">
        <v>981106829</v>
      </c>
      <c r="E77" s="9">
        <v>5056196095</v>
      </c>
      <c r="F77" s="4" t="s">
        <v>7</v>
      </c>
      <c r="G77" s="79">
        <v>36904</v>
      </c>
      <c r="H77" s="81">
        <f t="shared" ca="1" si="2"/>
        <v>16</v>
      </c>
      <c r="I77" s="80"/>
      <c r="J77" s="8">
        <v>5</v>
      </c>
      <c r="K77" s="198">
        <v>102576</v>
      </c>
      <c r="L77" s="201">
        <f t="shared" si="3"/>
        <v>106402</v>
      </c>
      <c r="M77" s="5"/>
    </row>
    <row r="78" spans="1:13" x14ac:dyDescent="0.2">
      <c r="A78" s="4" t="s">
        <v>536</v>
      </c>
      <c r="B78" s="10" t="s">
        <v>12</v>
      </c>
      <c r="C78" s="4" t="s">
        <v>434</v>
      </c>
      <c r="D78" s="9">
        <v>682907379</v>
      </c>
      <c r="E78" s="9">
        <v>7191854525</v>
      </c>
      <c r="F78" s="4" t="s">
        <v>11</v>
      </c>
      <c r="G78" s="79">
        <v>36367</v>
      </c>
      <c r="H78" s="81">
        <f t="shared" ca="1" si="2"/>
        <v>18</v>
      </c>
      <c r="I78" s="80" t="s">
        <v>27</v>
      </c>
      <c r="J78" s="8">
        <v>5</v>
      </c>
      <c r="K78" s="198">
        <v>47424</v>
      </c>
      <c r="L78" s="201">
        <f t="shared" si="3"/>
        <v>49193</v>
      </c>
      <c r="M78" s="5"/>
    </row>
    <row r="79" spans="1:13" x14ac:dyDescent="0.2">
      <c r="A79" s="4" t="s">
        <v>383</v>
      </c>
      <c r="B79" s="10" t="s">
        <v>16</v>
      </c>
      <c r="C79" s="4" t="s">
        <v>374</v>
      </c>
      <c r="D79" s="9">
        <v>980960186</v>
      </c>
      <c r="E79" s="9">
        <v>5051517218</v>
      </c>
      <c r="F79" s="4" t="s">
        <v>5</v>
      </c>
      <c r="G79" s="79">
        <v>40154</v>
      </c>
      <c r="H79" s="81">
        <f t="shared" ca="1" si="2"/>
        <v>8</v>
      </c>
      <c r="I79" s="80" t="s">
        <v>18</v>
      </c>
      <c r="J79" s="8">
        <v>5</v>
      </c>
      <c r="K79" s="198">
        <v>57246</v>
      </c>
      <c r="L79" s="201">
        <f t="shared" si="3"/>
        <v>59381</v>
      </c>
      <c r="M79" s="5"/>
    </row>
    <row r="80" spans="1:13" x14ac:dyDescent="0.2">
      <c r="A80" s="4" t="s">
        <v>67</v>
      </c>
      <c r="B80" s="10" t="s">
        <v>8</v>
      </c>
      <c r="C80" s="4" t="s">
        <v>24</v>
      </c>
      <c r="D80" s="9">
        <v>101829876</v>
      </c>
      <c r="E80" s="9">
        <v>7192552565</v>
      </c>
      <c r="F80" s="4" t="s">
        <v>0</v>
      </c>
      <c r="G80" s="79">
        <v>36303</v>
      </c>
      <c r="H80" s="81">
        <f t="shared" ca="1" si="2"/>
        <v>18</v>
      </c>
      <c r="I80" s="80"/>
      <c r="J80" s="8">
        <v>3</v>
      </c>
      <c r="K80" s="198">
        <v>40502</v>
      </c>
      <c r="L80" s="201">
        <f t="shared" si="3"/>
        <v>42013</v>
      </c>
      <c r="M80" s="5"/>
    </row>
    <row r="81" spans="1:14" x14ac:dyDescent="0.2">
      <c r="A81" s="4" t="s">
        <v>543</v>
      </c>
      <c r="B81" s="10" t="s">
        <v>49</v>
      </c>
      <c r="C81" s="4" t="s">
        <v>434</v>
      </c>
      <c r="D81" s="9">
        <v>826450563</v>
      </c>
      <c r="E81" s="9">
        <v>9706607355</v>
      </c>
      <c r="F81" s="4" t="s">
        <v>7</v>
      </c>
      <c r="G81" s="79">
        <v>37760</v>
      </c>
      <c r="H81" s="81">
        <f t="shared" ca="1" si="2"/>
        <v>14</v>
      </c>
      <c r="I81" s="80"/>
      <c r="J81" s="8">
        <v>3</v>
      </c>
      <c r="K81" s="198">
        <v>69312</v>
      </c>
      <c r="L81" s="201">
        <f t="shared" si="3"/>
        <v>71897</v>
      </c>
      <c r="M81" s="5"/>
    </row>
    <row r="82" spans="1:14" x14ac:dyDescent="0.2">
      <c r="A82" s="4" t="s">
        <v>181</v>
      </c>
      <c r="B82" s="10" t="s">
        <v>20</v>
      </c>
      <c r="C82" s="4" t="s">
        <v>122</v>
      </c>
      <c r="D82" s="9">
        <v>705186668</v>
      </c>
      <c r="E82" s="9">
        <v>9703922813</v>
      </c>
      <c r="F82" s="4" t="s">
        <v>0</v>
      </c>
      <c r="G82" s="79">
        <v>35236</v>
      </c>
      <c r="H82" s="81">
        <f t="shared" ca="1" si="2"/>
        <v>21</v>
      </c>
      <c r="I82" s="80"/>
      <c r="J82" s="8">
        <v>5</v>
      </c>
      <c r="K82" s="198">
        <v>31781</v>
      </c>
      <c r="L82" s="201">
        <f t="shared" si="3"/>
        <v>32966</v>
      </c>
      <c r="M82" s="5"/>
    </row>
    <row r="83" spans="1:14" x14ac:dyDescent="0.2">
      <c r="A83" s="4" t="s">
        <v>360</v>
      </c>
      <c r="B83" s="10" t="s">
        <v>49</v>
      </c>
      <c r="C83" s="4" t="s">
        <v>352</v>
      </c>
      <c r="D83" s="9">
        <v>478004556</v>
      </c>
      <c r="E83" s="9">
        <v>7193891189</v>
      </c>
      <c r="F83" s="4" t="s">
        <v>11</v>
      </c>
      <c r="G83" s="79">
        <v>41589</v>
      </c>
      <c r="H83" s="81">
        <f t="shared" ca="1" si="2"/>
        <v>4</v>
      </c>
      <c r="I83" s="80" t="s">
        <v>14</v>
      </c>
      <c r="J83" s="8">
        <v>2</v>
      </c>
      <c r="K83" s="198">
        <v>74616</v>
      </c>
      <c r="L83" s="201">
        <f t="shared" si="3"/>
        <v>77399</v>
      </c>
      <c r="M83" s="5"/>
    </row>
    <row r="84" spans="1:14" x14ac:dyDescent="0.2">
      <c r="A84" s="4" t="s">
        <v>382</v>
      </c>
      <c r="B84" s="10" t="s">
        <v>8</v>
      </c>
      <c r="C84" s="4" t="s">
        <v>374</v>
      </c>
      <c r="D84" s="9">
        <v>424800509</v>
      </c>
      <c r="E84" s="9">
        <v>9703986051</v>
      </c>
      <c r="F84" s="4" t="s">
        <v>11</v>
      </c>
      <c r="G84" s="79">
        <v>37519</v>
      </c>
      <c r="H84" s="81">
        <f t="shared" ca="1" si="2"/>
        <v>15</v>
      </c>
      <c r="I84" s="80" t="s">
        <v>4</v>
      </c>
      <c r="J84" s="8">
        <v>3</v>
      </c>
      <c r="K84" s="198">
        <v>53064</v>
      </c>
      <c r="L84" s="201">
        <f t="shared" si="3"/>
        <v>55043</v>
      </c>
      <c r="M84" s="5"/>
    </row>
    <row r="85" spans="1:14" x14ac:dyDescent="0.2">
      <c r="A85" s="4" t="s">
        <v>55</v>
      </c>
      <c r="B85" s="10" t="s">
        <v>8</v>
      </c>
      <c r="C85" s="4" t="s">
        <v>24</v>
      </c>
      <c r="D85" s="9">
        <v>324069262</v>
      </c>
      <c r="E85" s="9">
        <v>3035459665</v>
      </c>
      <c r="F85" s="4" t="s">
        <v>7</v>
      </c>
      <c r="G85" s="79">
        <v>35590</v>
      </c>
      <c r="H85" s="81">
        <f t="shared" ca="1" si="2"/>
        <v>20</v>
      </c>
      <c r="I85" s="80"/>
      <c r="J85" s="8">
        <v>1</v>
      </c>
      <c r="K85" s="198">
        <v>54126</v>
      </c>
      <c r="L85" s="201">
        <f t="shared" si="3"/>
        <v>56145</v>
      </c>
      <c r="M85" s="5"/>
    </row>
    <row r="86" spans="1:14" x14ac:dyDescent="0.2">
      <c r="A86" s="4" t="s">
        <v>422</v>
      </c>
      <c r="B86" s="10" t="s">
        <v>12</v>
      </c>
      <c r="C86" s="4" t="s">
        <v>374</v>
      </c>
      <c r="D86" s="9">
        <v>159415552</v>
      </c>
      <c r="E86" s="9">
        <v>7194221208</v>
      </c>
      <c r="F86" s="4" t="s">
        <v>11</v>
      </c>
      <c r="G86" s="79">
        <v>34821</v>
      </c>
      <c r="H86" s="81">
        <f t="shared" ca="1" si="2"/>
        <v>22</v>
      </c>
      <c r="I86" s="80" t="s">
        <v>35</v>
      </c>
      <c r="J86" s="8">
        <v>1</v>
      </c>
      <c r="K86" s="198">
        <v>88716</v>
      </c>
      <c r="L86" s="201">
        <f t="shared" si="3"/>
        <v>92025</v>
      </c>
      <c r="M86" s="5"/>
    </row>
    <row r="87" spans="1:14" x14ac:dyDescent="0.2">
      <c r="A87" s="4" t="s">
        <v>684</v>
      </c>
      <c r="B87" s="10" t="s">
        <v>8</v>
      </c>
      <c r="C87" s="4" t="s">
        <v>680</v>
      </c>
      <c r="D87" s="9">
        <v>260815239</v>
      </c>
      <c r="E87" s="9">
        <v>9703040292</v>
      </c>
      <c r="F87" s="4" t="s">
        <v>0</v>
      </c>
      <c r="G87" s="79">
        <v>34676</v>
      </c>
      <c r="H87" s="81">
        <f t="shared" ca="1" si="2"/>
        <v>23</v>
      </c>
      <c r="I87" s="80"/>
      <c r="J87" s="8">
        <v>3</v>
      </c>
      <c r="K87" s="198">
        <v>17482</v>
      </c>
      <c r="L87" s="201">
        <f t="shared" si="3"/>
        <v>18134</v>
      </c>
      <c r="M87" s="5"/>
      <c r="N87" s="5"/>
    </row>
    <row r="88" spans="1:14" x14ac:dyDescent="0.2">
      <c r="A88" s="4" t="s">
        <v>444</v>
      </c>
      <c r="B88" s="10" t="s">
        <v>8</v>
      </c>
      <c r="C88" s="4" t="s">
        <v>434</v>
      </c>
      <c r="D88" s="9">
        <v>618535019</v>
      </c>
      <c r="E88" s="9">
        <v>5053695179</v>
      </c>
      <c r="F88" s="4" t="s">
        <v>11</v>
      </c>
      <c r="G88" s="79">
        <v>36988</v>
      </c>
      <c r="H88" s="81">
        <f t="shared" ca="1" si="2"/>
        <v>16</v>
      </c>
      <c r="I88" s="80" t="s">
        <v>18</v>
      </c>
      <c r="J88" s="8">
        <v>5</v>
      </c>
      <c r="K88" s="198">
        <v>107688</v>
      </c>
      <c r="L88" s="201">
        <f t="shared" si="3"/>
        <v>111705</v>
      </c>
      <c r="M88" s="5"/>
    </row>
    <row r="89" spans="1:14" x14ac:dyDescent="0.2">
      <c r="A89" s="4" t="s">
        <v>357</v>
      </c>
      <c r="B89" s="10" t="s">
        <v>12</v>
      </c>
      <c r="C89" s="4" t="s">
        <v>352</v>
      </c>
      <c r="D89" s="9">
        <v>859204644</v>
      </c>
      <c r="E89" s="9">
        <v>9701617913</v>
      </c>
      <c r="F89" s="4" t="s">
        <v>7</v>
      </c>
      <c r="G89" s="79">
        <v>36780</v>
      </c>
      <c r="H89" s="81">
        <f t="shared" ca="1" si="2"/>
        <v>17</v>
      </c>
      <c r="I89" s="80"/>
      <c r="J89" s="8">
        <v>4</v>
      </c>
      <c r="K89" s="198">
        <v>103764</v>
      </c>
      <c r="L89" s="201">
        <f t="shared" si="3"/>
        <v>107634</v>
      </c>
      <c r="M89" s="5"/>
    </row>
    <row r="90" spans="1:14" x14ac:dyDescent="0.2">
      <c r="A90" s="4" t="s">
        <v>219</v>
      </c>
      <c r="B90" s="10" t="s">
        <v>20</v>
      </c>
      <c r="C90" s="4" t="s">
        <v>196</v>
      </c>
      <c r="D90" s="9">
        <v>728567428</v>
      </c>
      <c r="E90" s="9">
        <v>9701957923</v>
      </c>
      <c r="F90" s="4" t="s">
        <v>11</v>
      </c>
      <c r="G90" s="79">
        <v>41680</v>
      </c>
      <c r="H90" s="81">
        <f t="shared" ca="1" si="2"/>
        <v>3</v>
      </c>
      <c r="I90" s="80" t="s">
        <v>14</v>
      </c>
      <c r="J90" s="8">
        <v>1</v>
      </c>
      <c r="K90" s="198">
        <v>103800</v>
      </c>
      <c r="L90" s="201">
        <f t="shared" si="3"/>
        <v>107672</v>
      </c>
      <c r="M90" s="5"/>
    </row>
    <row r="91" spans="1:14" x14ac:dyDescent="0.2">
      <c r="A91" s="4" t="s">
        <v>531</v>
      </c>
      <c r="B91" s="10" t="s">
        <v>20</v>
      </c>
      <c r="C91" s="4" t="s">
        <v>434</v>
      </c>
      <c r="D91" s="9">
        <v>665773893</v>
      </c>
      <c r="E91" s="9">
        <v>9708857217</v>
      </c>
      <c r="F91" s="4" t="s">
        <v>0</v>
      </c>
      <c r="G91" s="79">
        <v>41630</v>
      </c>
      <c r="H91" s="81">
        <f t="shared" ca="1" si="2"/>
        <v>3</v>
      </c>
      <c r="I91" s="80"/>
      <c r="J91" s="8">
        <v>4</v>
      </c>
      <c r="K91" s="198">
        <v>34109</v>
      </c>
      <c r="L91" s="201">
        <f t="shared" si="3"/>
        <v>35381</v>
      </c>
      <c r="M91" s="5"/>
    </row>
    <row r="92" spans="1:14" x14ac:dyDescent="0.2">
      <c r="A92" s="11" t="s">
        <v>761</v>
      </c>
      <c r="B92" s="10" t="s">
        <v>16</v>
      </c>
      <c r="C92" s="11" t="s">
        <v>756</v>
      </c>
      <c r="D92" s="12">
        <v>297852686</v>
      </c>
      <c r="E92" s="12">
        <v>7195832994</v>
      </c>
      <c r="F92" s="11" t="s">
        <v>11</v>
      </c>
      <c r="G92" s="79">
        <v>40760</v>
      </c>
      <c r="H92" s="81">
        <f t="shared" ca="1" si="2"/>
        <v>6</v>
      </c>
      <c r="I92" s="80" t="s">
        <v>14</v>
      </c>
      <c r="J92" s="8">
        <v>5</v>
      </c>
      <c r="K92" s="198">
        <v>69948</v>
      </c>
      <c r="L92" s="201">
        <f t="shared" si="3"/>
        <v>72557</v>
      </c>
      <c r="M92" s="82"/>
    </row>
    <row r="93" spans="1:14" x14ac:dyDescent="0.2">
      <c r="A93" s="4" t="s">
        <v>419</v>
      </c>
      <c r="B93" s="10" t="s">
        <v>49</v>
      </c>
      <c r="C93" s="4" t="s">
        <v>374</v>
      </c>
      <c r="D93" s="9">
        <v>991764142</v>
      </c>
      <c r="E93" s="9">
        <v>9702490678</v>
      </c>
      <c r="F93" s="4" t="s">
        <v>7</v>
      </c>
      <c r="G93" s="79">
        <v>36003</v>
      </c>
      <c r="H93" s="81">
        <f t="shared" ca="1" si="2"/>
        <v>19</v>
      </c>
      <c r="I93" s="80"/>
      <c r="J93" s="8">
        <v>5</v>
      </c>
      <c r="K93" s="198">
        <v>98316</v>
      </c>
      <c r="L93" s="201">
        <f t="shared" si="3"/>
        <v>101983</v>
      </c>
      <c r="M93" s="5"/>
    </row>
    <row r="94" spans="1:14" x14ac:dyDescent="0.2">
      <c r="A94" s="4" t="s">
        <v>486</v>
      </c>
      <c r="B94" s="10" t="s">
        <v>12</v>
      </c>
      <c r="C94" s="4" t="s">
        <v>434</v>
      </c>
      <c r="D94" s="9">
        <v>923123594</v>
      </c>
      <c r="E94" s="9">
        <v>5058669137</v>
      </c>
      <c r="F94" s="4" t="s">
        <v>11</v>
      </c>
      <c r="G94" s="79">
        <v>37254</v>
      </c>
      <c r="H94" s="81">
        <f t="shared" ca="1" si="2"/>
        <v>15</v>
      </c>
      <c r="I94" s="80" t="s">
        <v>14</v>
      </c>
      <c r="J94" s="8">
        <v>2</v>
      </c>
      <c r="K94" s="198">
        <v>97680</v>
      </c>
      <c r="L94" s="201">
        <f t="shared" si="3"/>
        <v>101323</v>
      </c>
      <c r="M94" s="5"/>
    </row>
    <row r="95" spans="1:14" x14ac:dyDescent="0.2">
      <c r="A95" s="4" t="s">
        <v>369</v>
      </c>
      <c r="B95" s="10" t="s">
        <v>2</v>
      </c>
      <c r="C95" s="4" t="s">
        <v>352</v>
      </c>
      <c r="D95" s="9">
        <v>917195248</v>
      </c>
      <c r="E95" s="9">
        <v>9704605984</v>
      </c>
      <c r="F95" s="4" t="s">
        <v>0</v>
      </c>
      <c r="G95" s="79">
        <v>38883</v>
      </c>
      <c r="H95" s="81">
        <f t="shared" ca="1" si="2"/>
        <v>11</v>
      </c>
      <c r="I95" s="80"/>
      <c r="J95" s="8">
        <v>2</v>
      </c>
      <c r="K95" s="198">
        <v>13253</v>
      </c>
      <c r="L95" s="201">
        <f t="shared" si="3"/>
        <v>13747</v>
      </c>
      <c r="M95" s="5"/>
    </row>
    <row r="96" spans="1:14" x14ac:dyDescent="0.2">
      <c r="A96" s="4" t="s">
        <v>242</v>
      </c>
      <c r="B96" s="10" t="s">
        <v>8</v>
      </c>
      <c r="C96" s="4" t="s">
        <v>196</v>
      </c>
      <c r="D96" s="9">
        <v>967035612</v>
      </c>
      <c r="E96" s="9">
        <v>3038842613</v>
      </c>
      <c r="F96" s="4" t="s">
        <v>11</v>
      </c>
      <c r="G96" s="79">
        <v>35205</v>
      </c>
      <c r="H96" s="81">
        <f t="shared" ca="1" si="2"/>
        <v>21</v>
      </c>
      <c r="I96" s="80" t="s">
        <v>14</v>
      </c>
      <c r="J96" s="8">
        <v>3</v>
      </c>
      <c r="K96" s="198">
        <v>76128</v>
      </c>
      <c r="L96" s="201">
        <f t="shared" si="3"/>
        <v>78968</v>
      </c>
      <c r="M96" s="5"/>
    </row>
    <row r="97" spans="1:14" x14ac:dyDescent="0.2">
      <c r="A97" s="4" t="s">
        <v>410</v>
      </c>
      <c r="B97" s="10" t="s">
        <v>20</v>
      </c>
      <c r="C97" s="4" t="s">
        <v>374</v>
      </c>
      <c r="D97" s="9">
        <v>796685092</v>
      </c>
      <c r="E97" s="9">
        <v>7197469217</v>
      </c>
      <c r="F97" s="4" t="s">
        <v>11</v>
      </c>
      <c r="G97" s="79">
        <v>37512</v>
      </c>
      <c r="H97" s="81">
        <f t="shared" ca="1" si="2"/>
        <v>15</v>
      </c>
      <c r="I97" s="80" t="s">
        <v>18</v>
      </c>
      <c r="J97" s="8">
        <v>5</v>
      </c>
      <c r="K97" s="198">
        <v>52152</v>
      </c>
      <c r="L97" s="201">
        <f t="shared" si="3"/>
        <v>54097</v>
      </c>
      <c r="M97" s="5"/>
    </row>
    <row r="98" spans="1:14" x14ac:dyDescent="0.2">
      <c r="A98" s="4" t="s">
        <v>632</v>
      </c>
      <c r="B98" s="10" t="s">
        <v>8</v>
      </c>
      <c r="C98" s="4" t="s">
        <v>596</v>
      </c>
      <c r="D98" s="9">
        <v>425598783</v>
      </c>
      <c r="E98" s="9">
        <v>7191559081</v>
      </c>
      <c r="F98" s="4" t="s">
        <v>5</v>
      </c>
      <c r="G98" s="79">
        <v>36126</v>
      </c>
      <c r="H98" s="81">
        <f t="shared" ca="1" si="2"/>
        <v>19</v>
      </c>
      <c r="I98" s="80" t="s">
        <v>14</v>
      </c>
      <c r="J98" s="8">
        <v>3</v>
      </c>
      <c r="K98" s="198">
        <v>25464</v>
      </c>
      <c r="L98" s="201">
        <f t="shared" si="3"/>
        <v>26414</v>
      </c>
      <c r="M98" s="5"/>
    </row>
    <row r="99" spans="1:14" x14ac:dyDescent="0.2">
      <c r="A99" s="4" t="s">
        <v>452</v>
      </c>
      <c r="B99" s="10" t="s">
        <v>49</v>
      </c>
      <c r="C99" s="4" t="s">
        <v>434</v>
      </c>
      <c r="D99" s="9">
        <v>487810878</v>
      </c>
      <c r="E99" s="9">
        <v>7194555389</v>
      </c>
      <c r="F99" s="4" t="s">
        <v>11</v>
      </c>
      <c r="G99" s="79">
        <v>35124</v>
      </c>
      <c r="H99" s="81">
        <f t="shared" ca="1" si="2"/>
        <v>21</v>
      </c>
      <c r="I99" s="80" t="s">
        <v>18</v>
      </c>
      <c r="J99" s="8">
        <v>4</v>
      </c>
      <c r="K99" s="198">
        <v>27996</v>
      </c>
      <c r="L99" s="201">
        <f t="shared" si="3"/>
        <v>29040</v>
      </c>
      <c r="M99" s="5"/>
    </row>
    <row r="100" spans="1:14" x14ac:dyDescent="0.2">
      <c r="A100" s="4" t="s">
        <v>586</v>
      </c>
      <c r="B100" s="10" t="s">
        <v>2</v>
      </c>
      <c r="C100" s="4" t="s">
        <v>434</v>
      </c>
      <c r="D100" s="9">
        <v>165917010</v>
      </c>
      <c r="E100" s="9">
        <v>7197038033</v>
      </c>
      <c r="F100" s="4" t="s">
        <v>7</v>
      </c>
      <c r="G100" s="79">
        <v>35727</v>
      </c>
      <c r="H100" s="81">
        <f t="shared" ca="1" si="2"/>
        <v>20</v>
      </c>
      <c r="I100" s="80"/>
      <c r="J100" s="8">
        <v>3</v>
      </c>
      <c r="K100" s="198">
        <v>96828</v>
      </c>
      <c r="L100" s="201">
        <f t="shared" si="3"/>
        <v>100440</v>
      </c>
      <c r="M100" s="5"/>
    </row>
    <row r="101" spans="1:14" x14ac:dyDescent="0.2">
      <c r="A101" s="4" t="s">
        <v>211</v>
      </c>
      <c r="B101" s="10" t="s">
        <v>8</v>
      </c>
      <c r="C101" s="4" t="s">
        <v>196</v>
      </c>
      <c r="D101" s="9">
        <v>938723321</v>
      </c>
      <c r="E101" s="9">
        <v>9706456972</v>
      </c>
      <c r="F101" s="4" t="s">
        <v>7</v>
      </c>
      <c r="G101" s="79">
        <v>37843</v>
      </c>
      <c r="H101" s="81">
        <f t="shared" ca="1" si="2"/>
        <v>14</v>
      </c>
      <c r="I101" s="80"/>
      <c r="J101" s="8">
        <v>4</v>
      </c>
      <c r="K101" s="198">
        <v>107568</v>
      </c>
      <c r="L101" s="201">
        <f t="shared" si="3"/>
        <v>111580</v>
      </c>
      <c r="M101" s="5"/>
    </row>
    <row r="102" spans="1:14" x14ac:dyDescent="0.2">
      <c r="A102" s="4" t="s">
        <v>395</v>
      </c>
      <c r="B102" s="10" t="s">
        <v>16</v>
      </c>
      <c r="C102" s="4" t="s">
        <v>374</v>
      </c>
      <c r="D102" s="9">
        <v>422929693</v>
      </c>
      <c r="E102" s="9">
        <v>3031487375</v>
      </c>
      <c r="F102" s="4" t="s">
        <v>11</v>
      </c>
      <c r="G102" s="79">
        <v>37718</v>
      </c>
      <c r="H102" s="81">
        <f t="shared" ca="1" si="2"/>
        <v>14</v>
      </c>
      <c r="I102" s="80" t="s">
        <v>18</v>
      </c>
      <c r="J102" s="8">
        <v>4</v>
      </c>
      <c r="K102" s="198">
        <v>62988</v>
      </c>
      <c r="L102" s="201">
        <f t="shared" si="3"/>
        <v>65337</v>
      </c>
      <c r="M102" s="5"/>
    </row>
    <row r="103" spans="1:14" x14ac:dyDescent="0.2">
      <c r="A103" s="4" t="s">
        <v>594</v>
      </c>
      <c r="B103" s="10" t="s">
        <v>20</v>
      </c>
      <c r="C103" s="4" t="s">
        <v>587</v>
      </c>
      <c r="D103" s="9">
        <v>351268538</v>
      </c>
      <c r="E103" s="9">
        <v>9705610944</v>
      </c>
      <c r="F103" s="4" t="s">
        <v>0</v>
      </c>
      <c r="G103" s="79">
        <v>37575</v>
      </c>
      <c r="H103" s="81">
        <f t="shared" ca="1" si="2"/>
        <v>15</v>
      </c>
      <c r="I103" s="80" t="s">
        <v>18</v>
      </c>
      <c r="J103" s="8">
        <v>5</v>
      </c>
      <c r="K103" s="198">
        <v>74232</v>
      </c>
      <c r="L103" s="201">
        <f t="shared" si="3"/>
        <v>77001</v>
      </c>
      <c r="M103" s="5"/>
    </row>
    <row r="104" spans="1:14" x14ac:dyDescent="0.2">
      <c r="A104" s="4" t="s">
        <v>198</v>
      </c>
      <c r="B104" s="10" t="s">
        <v>16</v>
      </c>
      <c r="C104" s="4" t="s">
        <v>196</v>
      </c>
      <c r="D104" s="9">
        <v>502200672</v>
      </c>
      <c r="E104" s="9">
        <v>3037925201</v>
      </c>
      <c r="F104" s="4" t="s">
        <v>7</v>
      </c>
      <c r="G104" s="79">
        <v>41466</v>
      </c>
      <c r="H104" s="81">
        <f t="shared" ca="1" si="2"/>
        <v>4</v>
      </c>
      <c r="I104" s="80"/>
      <c r="J104" s="8">
        <v>4</v>
      </c>
      <c r="K104" s="198">
        <v>69216</v>
      </c>
      <c r="L104" s="201">
        <f t="shared" si="3"/>
        <v>71798</v>
      </c>
      <c r="M104" s="5"/>
    </row>
    <row r="105" spans="1:14" x14ac:dyDescent="0.2">
      <c r="A105" s="4" t="s">
        <v>662</v>
      </c>
      <c r="B105" s="10" t="s">
        <v>8</v>
      </c>
      <c r="C105" s="4" t="s">
        <v>661</v>
      </c>
      <c r="D105" s="9">
        <v>124203063</v>
      </c>
      <c r="E105" s="9">
        <v>3032229885</v>
      </c>
      <c r="F105" s="4" t="s">
        <v>5</v>
      </c>
      <c r="G105" s="79">
        <v>41628</v>
      </c>
      <c r="H105" s="81">
        <f t="shared" ca="1" si="2"/>
        <v>3</v>
      </c>
      <c r="I105" s="80" t="s">
        <v>18</v>
      </c>
      <c r="J105" s="8">
        <v>4</v>
      </c>
      <c r="K105" s="198">
        <v>12624</v>
      </c>
      <c r="L105" s="201">
        <f t="shared" si="3"/>
        <v>13095</v>
      </c>
      <c r="M105" s="5"/>
      <c r="N105" s="5"/>
    </row>
    <row r="106" spans="1:14" x14ac:dyDescent="0.2">
      <c r="A106" s="4" t="s">
        <v>227</v>
      </c>
      <c r="B106" s="10" t="s">
        <v>20</v>
      </c>
      <c r="C106" s="4" t="s">
        <v>196</v>
      </c>
      <c r="D106" s="9">
        <v>924942231</v>
      </c>
      <c r="E106" s="9">
        <v>7193279828</v>
      </c>
      <c r="F106" s="4" t="s">
        <v>5</v>
      </c>
      <c r="G106" s="79">
        <v>41222</v>
      </c>
      <c r="H106" s="81">
        <f t="shared" ca="1" si="2"/>
        <v>5</v>
      </c>
      <c r="I106" s="80" t="s">
        <v>14</v>
      </c>
      <c r="J106" s="8">
        <v>5</v>
      </c>
      <c r="K106" s="198">
        <v>30294</v>
      </c>
      <c r="L106" s="201">
        <f t="shared" si="3"/>
        <v>31424</v>
      </c>
      <c r="M106" s="5"/>
    </row>
    <row r="107" spans="1:14" x14ac:dyDescent="0.2">
      <c r="A107" s="4" t="s">
        <v>178</v>
      </c>
      <c r="B107" s="10" t="s">
        <v>2</v>
      </c>
      <c r="C107" s="4" t="s">
        <v>122</v>
      </c>
      <c r="D107" s="9">
        <v>733881041</v>
      </c>
      <c r="E107" s="9">
        <v>3034072342</v>
      </c>
      <c r="F107" s="4" t="s">
        <v>0</v>
      </c>
      <c r="G107" s="79">
        <v>37613</v>
      </c>
      <c r="H107" s="81">
        <f t="shared" ca="1" si="2"/>
        <v>14</v>
      </c>
      <c r="I107" s="80"/>
      <c r="J107" s="8">
        <v>4</v>
      </c>
      <c r="K107" s="198">
        <v>18662</v>
      </c>
      <c r="L107" s="201">
        <f t="shared" si="3"/>
        <v>19358</v>
      </c>
      <c r="M107" s="5"/>
    </row>
    <row r="108" spans="1:14" x14ac:dyDescent="0.2">
      <c r="A108" s="4" t="s">
        <v>431</v>
      </c>
      <c r="B108" s="10" t="s">
        <v>49</v>
      </c>
      <c r="C108" s="4" t="s">
        <v>426</v>
      </c>
      <c r="D108" s="9">
        <v>742946482</v>
      </c>
      <c r="E108" s="9">
        <v>7197077326</v>
      </c>
      <c r="F108" s="4" t="s">
        <v>11</v>
      </c>
      <c r="G108" s="79">
        <v>34888</v>
      </c>
      <c r="H108" s="81">
        <f t="shared" ca="1" si="2"/>
        <v>22</v>
      </c>
      <c r="I108" s="80" t="s">
        <v>4</v>
      </c>
      <c r="J108" s="8">
        <v>3</v>
      </c>
      <c r="K108" s="198">
        <v>46992</v>
      </c>
      <c r="L108" s="201">
        <f t="shared" si="3"/>
        <v>48745</v>
      </c>
      <c r="M108" s="5"/>
    </row>
    <row r="109" spans="1:14" x14ac:dyDescent="0.2">
      <c r="A109" s="4" t="s">
        <v>578</v>
      </c>
      <c r="B109" s="10" t="s">
        <v>8</v>
      </c>
      <c r="C109" s="4" t="s">
        <v>434</v>
      </c>
      <c r="D109" s="9">
        <v>337370590</v>
      </c>
      <c r="E109" s="9">
        <v>7197046530</v>
      </c>
      <c r="F109" s="4" t="s">
        <v>7</v>
      </c>
      <c r="G109" s="79">
        <v>39100</v>
      </c>
      <c r="H109" s="81">
        <f t="shared" ca="1" si="2"/>
        <v>10</v>
      </c>
      <c r="I109" s="80"/>
      <c r="J109" s="8">
        <v>2</v>
      </c>
      <c r="K109" s="198">
        <v>68892</v>
      </c>
      <c r="L109" s="201">
        <f t="shared" si="3"/>
        <v>71462</v>
      </c>
      <c r="M109" s="5"/>
    </row>
    <row r="110" spans="1:14" x14ac:dyDescent="0.2">
      <c r="A110" s="4" t="s">
        <v>748</v>
      </c>
      <c r="B110" s="10" t="s">
        <v>16</v>
      </c>
      <c r="C110" s="4" t="s">
        <v>745</v>
      </c>
      <c r="D110" s="9">
        <v>515543972</v>
      </c>
      <c r="E110" s="9">
        <v>3033539483</v>
      </c>
      <c r="F110" s="4" t="s">
        <v>11</v>
      </c>
      <c r="G110" s="79">
        <v>37675</v>
      </c>
      <c r="H110" s="81">
        <f t="shared" ca="1" si="2"/>
        <v>14</v>
      </c>
      <c r="I110" s="80" t="s">
        <v>27</v>
      </c>
      <c r="J110" s="8">
        <v>1</v>
      </c>
      <c r="K110" s="198">
        <v>67728</v>
      </c>
      <c r="L110" s="201">
        <f t="shared" si="3"/>
        <v>70254</v>
      </c>
      <c r="M110" s="5"/>
    </row>
    <row r="111" spans="1:14" x14ac:dyDescent="0.2">
      <c r="A111" s="4" t="s">
        <v>463</v>
      </c>
      <c r="B111" s="10" t="s">
        <v>16</v>
      </c>
      <c r="C111" s="4" t="s">
        <v>434</v>
      </c>
      <c r="D111" s="9">
        <v>354619285</v>
      </c>
      <c r="E111" s="9">
        <v>5056657361</v>
      </c>
      <c r="F111" s="4" t="s">
        <v>11</v>
      </c>
      <c r="G111" s="79">
        <v>37178</v>
      </c>
      <c r="H111" s="81">
        <f t="shared" ca="1" si="2"/>
        <v>16</v>
      </c>
      <c r="I111" s="80" t="s">
        <v>35</v>
      </c>
      <c r="J111" s="8">
        <v>2</v>
      </c>
      <c r="K111" s="198">
        <v>27192</v>
      </c>
      <c r="L111" s="201">
        <f t="shared" si="3"/>
        <v>28206</v>
      </c>
      <c r="M111" s="5"/>
    </row>
    <row r="112" spans="1:14" x14ac:dyDescent="0.2">
      <c r="A112" s="4" t="s">
        <v>281</v>
      </c>
      <c r="B112" s="10" t="s">
        <v>20</v>
      </c>
      <c r="C112" s="4" t="s">
        <v>196</v>
      </c>
      <c r="D112" s="9">
        <v>978154935</v>
      </c>
      <c r="E112" s="9">
        <v>9701384592</v>
      </c>
      <c r="F112" s="4" t="s">
        <v>11</v>
      </c>
      <c r="G112" s="79">
        <v>37251</v>
      </c>
      <c r="H112" s="81">
        <f t="shared" ca="1" si="2"/>
        <v>15</v>
      </c>
      <c r="I112" s="80" t="s">
        <v>27</v>
      </c>
      <c r="J112" s="8">
        <v>5</v>
      </c>
      <c r="K112" s="198">
        <v>55632</v>
      </c>
      <c r="L112" s="201">
        <f t="shared" si="3"/>
        <v>57707</v>
      </c>
      <c r="M112" s="5"/>
    </row>
    <row r="113" spans="1:13" x14ac:dyDescent="0.2">
      <c r="A113" s="4" t="s">
        <v>119</v>
      </c>
      <c r="B113" s="10" t="s">
        <v>12</v>
      </c>
      <c r="C113" s="4" t="s">
        <v>24</v>
      </c>
      <c r="D113" s="9">
        <v>995590510</v>
      </c>
      <c r="E113" s="9">
        <v>9701838930</v>
      </c>
      <c r="F113" s="4" t="s">
        <v>7</v>
      </c>
      <c r="G113" s="79">
        <v>41694</v>
      </c>
      <c r="H113" s="81">
        <f t="shared" ca="1" si="2"/>
        <v>3</v>
      </c>
      <c r="I113" s="80"/>
      <c r="J113" s="8">
        <v>4</v>
      </c>
      <c r="K113" s="198">
        <v>51588</v>
      </c>
      <c r="L113" s="201">
        <f t="shared" si="3"/>
        <v>53512</v>
      </c>
      <c r="M113" s="5"/>
    </row>
    <row r="114" spans="1:13" x14ac:dyDescent="0.2">
      <c r="A114" s="4" t="s">
        <v>246</v>
      </c>
      <c r="B114" s="10" t="s">
        <v>12</v>
      </c>
      <c r="C114" s="4" t="s">
        <v>196</v>
      </c>
      <c r="D114" s="9">
        <v>698472533</v>
      </c>
      <c r="E114" s="9">
        <v>7192917217</v>
      </c>
      <c r="F114" s="4" t="s">
        <v>7</v>
      </c>
      <c r="G114" s="79">
        <v>36755</v>
      </c>
      <c r="H114" s="81">
        <f t="shared" ca="1" si="2"/>
        <v>17</v>
      </c>
      <c r="I114" s="80"/>
      <c r="J114" s="8">
        <v>2</v>
      </c>
      <c r="K114" s="198">
        <v>43476</v>
      </c>
      <c r="L114" s="201">
        <f t="shared" si="3"/>
        <v>45098</v>
      </c>
      <c r="M114" s="5"/>
    </row>
    <row r="115" spans="1:13" x14ac:dyDescent="0.2">
      <c r="A115" s="4" t="s">
        <v>464</v>
      </c>
      <c r="B115" s="10" t="s">
        <v>20</v>
      </c>
      <c r="C115" s="4" t="s">
        <v>434</v>
      </c>
      <c r="D115" s="9">
        <v>806508287</v>
      </c>
      <c r="E115" s="9">
        <v>7198801464</v>
      </c>
      <c r="F115" s="4" t="s">
        <v>11</v>
      </c>
      <c r="G115" s="79">
        <v>34687</v>
      </c>
      <c r="H115" s="81">
        <f t="shared" ca="1" si="2"/>
        <v>22</v>
      </c>
      <c r="I115" s="80" t="s">
        <v>4</v>
      </c>
      <c r="J115" s="8">
        <v>4</v>
      </c>
      <c r="K115" s="198">
        <v>63528</v>
      </c>
      <c r="L115" s="201">
        <f t="shared" si="3"/>
        <v>65898</v>
      </c>
      <c r="M115" s="5"/>
    </row>
    <row r="116" spans="1:13" x14ac:dyDescent="0.2">
      <c r="A116" s="4" t="s">
        <v>535</v>
      </c>
      <c r="B116" s="10" t="s">
        <v>20</v>
      </c>
      <c r="C116" s="4" t="s">
        <v>434</v>
      </c>
      <c r="D116" s="9">
        <v>332289257</v>
      </c>
      <c r="E116" s="9">
        <v>9708367725</v>
      </c>
      <c r="F116" s="4" t="s">
        <v>7</v>
      </c>
      <c r="G116" s="79">
        <v>37048</v>
      </c>
      <c r="H116" s="81">
        <f t="shared" ca="1" si="2"/>
        <v>16</v>
      </c>
      <c r="I116" s="80"/>
      <c r="J116" s="8">
        <v>5</v>
      </c>
      <c r="K116" s="198">
        <v>81912</v>
      </c>
      <c r="L116" s="201">
        <f t="shared" si="3"/>
        <v>84967</v>
      </c>
      <c r="M116" s="5"/>
    </row>
    <row r="117" spans="1:13" x14ac:dyDescent="0.2">
      <c r="A117" s="4" t="s">
        <v>331</v>
      </c>
      <c r="B117" s="10" t="s">
        <v>20</v>
      </c>
      <c r="C117" s="4" t="s">
        <v>302</v>
      </c>
      <c r="D117" s="9">
        <v>948252103</v>
      </c>
      <c r="E117" s="9">
        <v>5057430732</v>
      </c>
      <c r="F117" s="4" t="s">
        <v>0</v>
      </c>
      <c r="G117" s="79">
        <v>37385</v>
      </c>
      <c r="H117" s="81">
        <f t="shared" ca="1" si="2"/>
        <v>15</v>
      </c>
      <c r="I117" s="80"/>
      <c r="J117" s="8">
        <v>1</v>
      </c>
      <c r="K117" s="198">
        <v>47717</v>
      </c>
      <c r="L117" s="201">
        <f t="shared" si="3"/>
        <v>49497</v>
      </c>
      <c r="M117" s="5"/>
    </row>
    <row r="118" spans="1:13" x14ac:dyDescent="0.2">
      <c r="A118" s="4" t="s">
        <v>742</v>
      </c>
      <c r="B118" s="10" t="s">
        <v>20</v>
      </c>
      <c r="C118" s="4" t="s">
        <v>740</v>
      </c>
      <c r="D118" s="9">
        <v>601942708</v>
      </c>
      <c r="E118" s="9">
        <v>9708085402</v>
      </c>
      <c r="F118" s="4" t="s">
        <v>5</v>
      </c>
      <c r="G118" s="79">
        <v>41208</v>
      </c>
      <c r="H118" s="81">
        <f t="shared" ca="1" si="2"/>
        <v>5</v>
      </c>
      <c r="I118" s="80" t="s">
        <v>18</v>
      </c>
      <c r="J118" s="8">
        <v>1</v>
      </c>
      <c r="K118" s="198">
        <v>34416</v>
      </c>
      <c r="L118" s="201">
        <f t="shared" si="3"/>
        <v>35700</v>
      </c>
      <c r="M118" s="5"/>
    </row>
    <row r="119" spans="1:13" x14ac:dyDescent="0.2">
      <c r="A119" s="4" t="s">
        <v>226</v>
      </c>
      <c r="B119" s="10" t="s">
        <v>8</v>
      </c>
      <c r="C119" s="4" t="s">
        <v>196</v>
      </c>
      <c r="D119" s="9">
        <v>349174221</v>
      </c>
      <c r="E119" s="9">
        <v>3031220758</v>
      </c>
      <c r="F119" s="4" t="s">
        <v>5</v>
      </c>
      <c r="G119" s="79">
        <v>37140</v>
      </c>
      <c r="H119" s="81">
        <f t="shared" ca="1" si="2"/>
        <v>16</v>
      </c>
      <c r="I119" s="80" t="s">
        <v>35</v>
      </c>
      <c r="J119" s="8">
        <v>5</v>
      </c>
      <c r="K119" s="198">
        <v>54900</v>
      </c>
      <c r="L119" s="201">
        <f t="shared" si="3"/>
        <v>56948</v>
      </c>
      <c r="M119" s="5"/>
    </row>
    <row r="120" spans="1:13" x14ac:dyDescent="0.2">
      <c r="A120" s="4" t="s">
        <v>191</v>
      </c>
      <c r="B120" s="10" t="s">
        <v>12</v>
      </c>
      <c r="C120" s="4" t="s">
        <v>122</v>
      </c>
      <c r="D120" s="9">
        <v>462461365</v>
      </c>
      <c r="E120" s="9">
        <v>9707126482</v>
      </c>
      <c r="F120" s="4" t="s">
        <v>11</v>
      </c>
      <c r="G120" s="79">
        <v>35077</v>
      </c>
      <c r="H120" s="81">
        <f t="shared" ca="1" si="2"/>
        <v>21</v>
      </c>
      <c r="I120" s="80" t="s">
        <v>18</v>
      </c>
      <c r="J120" s="8">
        <v>2</v>
      </c>
      <c r="K120" s="198">
        <v>54132</v>
      </c>
      <c r="L120" s="201">
        <f t="shared" si="3"/>
        <v>56151</v>
      </c>
      <c r="M120" s="5"/>
    </row>
    <row r="121" spans="1:13" x14ac:dyDescent="0.2">
      <c r="A121" s="11" t="s">
        <v>772</v>
      </c>
      <c r="B121" s="10" t="s">
        <v>20</v>
      </c>
      <c r="C121" s="11" t="s">
        <v>756</v>
      </c>
      <c r="D121" s="12">
        <v>638271383</v>
      </c>
      <c r="E121" s="12">
        <v>3031641031</v>
      </c>
      <c r="F121" s="11" t="s">
        <v>11</v>
      </c>
      <c r="G121" s="79">
        <v>39198</v>
      </c>
      <c r="H121" s="81">
        <f t="shared" ca="1" si="2"/>
        <v>10</v>
      </c>
      <c r="I121" s="80" t="s">
        <v>4</v>
      </c>
      <c r="J121" s="8">
        <v>4</v>
      </c>
      <c r="K121" s="198">
        <v>59220</v>
      </c>
      <c r="L121" s="201">
        <f t="shared" si="3"/>
        <v>61429</v>
      </c>
      <c r="M121" s="5"/>
    </row>
    <row r="122" spans="1:13" x14ac:dyDescent="0.2">
      <c r="A122" s="4" t="s">
        <v>386</v>
      </c>
      <c r="B122" s="10" t="s">
        <v>20</v>
      </c>
      <c r="C122" s="4" t="s">
        <v>374</v>
      </c>
      <c r="D122" s="9">
        <v>597641409</v>
      </c>
      <c r="E122" s="9">
        <v>3036201509</v>
      </c>
      <c r="F122" s="4" t="s">
        <v>11</v>
      </c>
      <c r="G122" s="79">
        <v>36913</v>
      </c>
      <c r="H122" s="81">
        <f t="shared" ca="1" si="2"/>
        <v>16</v>
      </c>
      <c r="I122" s="80" t="s">
        <v>18</v>
      </c>
      <c r="J122" s="8">
        <v>3</v>
      </c>
      <c r="K122" s="198">
        <v>98532</v>
      </c>
      <c r="L122" s="201">
        <f t="shared" si="3"/>
        <v>102207</v>
      </c>
      <c r="M122" s="5"/>
    </row>
    <row r="123" spans="1:13" x14ac:dyDescent="0.2">
      <c r="A123" s="4" t="s">
        <v>614</v>
      </c>
      <c r="B123" s="10" t="s">
        <v>12</v>
      </c>
      <c r="C123" s="4" t="s">
        <v>596</v>
      </c>
      <c r="D123" s="9">
        <v>212136062</v>
      </c>
      <c r="E123" s="9">
        <v>7197226463</v>
      </c>
      <c r="F123" s="4" t="s">
        <v>11</v>
      </c>
      <c r="G123" s="79">
        <v>37138</v>
      </c>
      <c r="H123" s="81">
        <f t="shared" ca="1" si="2"/>
        <v>16</v>
      </c>
      <c r="I123" s="80" t="s">
        <v>18</v>
      </c>
      <c r="J123" s="8">
        <v>2</v>
      </c>
      <c r="K123" s="198">
        <v>98880</v>
      </c>
      <c r="L123" s="201">
        <f t="shared" si="3"/>
        <v>102568</v>
      </c>
      <c r="M123" s="5"/>
    </row>
    <row r="124" spans="1:13" x14ac:dyDescent="0.2">
      <c r="A124" s="4" t="s">
        <v>363</v>
      </c>
      <c r="B124" s="10" t="s">
        <v>20</v>
      </c>
      <c r="C124" s="4" t="s">
        <v>352</v>
      </c>
      <c r="D124" s="9">
        <v>788832967</v>
      </c>
      <c r="E124" s="9">
        <v>9701919147</v>
      </c>
      <c r="F124" s="4" t="s">
        <v>0</v>
      </c>
      <c r="G124" s="79">
        <v>36437</v>
      </c>
      <c r="H124" s="81">
        <f t="shared" ca="1" si="2"/>
        <v>18</v>
      </c>
      <c r="I124" s="80"/>
      <c r="J124" s="8">
        <v>3</v>
      </c>
      <c r="K124" s="198">
        <v>42374</v>
      </c>
      <c r="L124" s="201">
        <f t="shared" si="3"/>
        <v>43955</v>
      </c>
      <c r="M124" s="5"/>
    </row>
    <row r="125" spans="1:13" x14ac:dyDescent="0.2">
      <c r="A125" s="4" t="s">
        <v>264</v>
      </c>
      <c r="B125" s="10" t="s">
        <v>16</v>
      </c>
      <c r="C125" s="4" t="s">
        <v>196</v>
      </c>
      <c r="D125" s="9">
        <v>151277827</v>
      </c>
      <c r="E125" s="9">
        <v>9707179128</v>
      </c>
      <c r="F125" s="4" t="s">
        <v>11</v>
      </c>
      <c r="G125" s="79">
        <v>40955</v>
      </c>
      <c r="H125" s="81">
        <f t="shared" ca="1" si="2"/>
        <v>5</v>
      </c>
      <c r="I125" s="80" t="s">
        <v>4</v>
      </c>
      <c r="J125" s="8">
        <v>3</v>
      </c>
      <c r="K125" s="198">
        <v>29748</v>
      </c>
      <c r="L125" s="201">
        <f t="shared" si="3"/>
        <v>30858</v>
      </c>
      <c r="M125" s="5"/>
    </row>
    <row r="126" spans="1:13" x14ac:dyDescent="0.2">
      <c r="A126" s="4" t="s">
        <v>163</v>
      </c>
      <c r="B126" s="10" t="s">
        <v>8</v>
      </c>
      <c r="C126" s="4" t="s">
        <v>122</v>
      </c>
      <c r="D126" s="9">
        <v>983047016</v>
      </c>
      <c r="E126" s="9">
        <v>7198451642</v>
      </c>
      <c r="F126" s="4" t="s">
        <v>7</v>
      </c>
      <c r="G126" s="79">
        <v>39849</v>
      </c>
      <c r="H126" s="81">
        <f t="shared" ca="1" si="2"/>
        <v>8</v>
      </c>
      <c r="I126" s="80"/>
      <c r="J126" s="8">
        <v>2</v>
      </c>
      <c r="K126" s="198">
        <v>103116</v>
      </c>
      <c r="L126" s="201">
        <f t="shared" si="3"/>
        <v>106962</v>
      </c>
      <c r="M126" s="5"/>
    </row>
    <row r="127" spans="1:13" x14ac:dyDescent="0.2">
      <c r="A127" s="4" t="s">
        <v>618</v>
      </c>
      <c r="B127" s="10" t="s">
        <v>49</v>
      </c>
      <c r="C127" s="4" t="s">
        <v>596</v>
      </c>
      <c r="D127" s="9">
        <v>291841866</v>
      </c>
      <c r="E127" s="9">
        <v>3031534053</v>
      </c>
      <c r="F127" s="4" t="s">
        <v>11</v>
      </c>
      <c r="G127" s="79">
        <v>34928</v>
      </c>
      <c r="H127" s="81">
        <f t="shared" ca="1" si="2"/>
        <v>22</v>
      </c>
      <c r="I127" s="80" t="s">
        <v>4</v>
      </c>
      <c r="J127" s="8">
        <v>3</v>
      </c>
      <c r="K127" s="198">
        <v>77412</v>
      </c>
      <c r="L127" s="201">
        <f t="shared" si="3"/>
        <v>80299</v>
      </c>
      <c r="M127" s="5"/>
    </row>
    <row r="128" spans="1:13" x14ac:dyDescent="0.2">
      <c r="A128" s="4" t="s">
        <v>555</v>
      </c>
      <c r="B128" s="10" t="s">
        <v>2</v>
      </c>
      <c r="C128" s="4" t="s">
        <v>434</v>
      </c>
      <c r="D128" s="9">
        <v>143534593</v>
      </c>
      <c r="E128" s="9">
        <v>3037172882</v>
      </c>
      <c r="F128" s="4" t="s">
        <v>7</v>
      </c>
      <c r="G128" s="79">
        <v>38876</v>
      </c>
      <c r="H128" s="81">
        <f t="shared" ca="1" si="2"/>
        <v>11</v>
      </c>
      <c r="I128" s="80"/>
      <c r="J128" s="8">
        <v>1</v>
      </c>
      <c r="K128" s="198">
        <v>90504</v>
      </c>
      <c r="L128" s="201">
        <f t="shared" si="3"/>
        <v>93880</v>
      </c>
      <c r="M128" s="5"/>
    </row>
    <row r="129" spans="1:14" x14ac:dyDescent="0.2">
      <c r="A129" s="4" t="s">
        <v>681</v>
      </c>
      <c r="B129" s="10" t="s">
        <v>8</v>
      </c>
      <c r="C129" s="4" t="s">
        <v>680</v>
      </c>
      <c r="D129" s="9">
        <v>334574480</v>
      </c>
      <c r="E129" s="9">
        <v>9705165289</v>
      </c>
      <c r="F129" s="4" t="s">
        <v>11</v>
      </c>
      <c r="G129" s="79">
        <v>37562</v>
      </c>
      <c r="H129" s="81">
        <f t="shared" ca="1" si="2"/>
        <v>15</v>
      </c>
      <c r="I129" s="80" t="s">
        <v>18</v>
      </c>
      <c r="J129" s="8">
        <v>1</v>
      </c>
      <c r="K129" s="198">
        <v>38520</v>
      </c>
      <c r="L129" s="201">
        <f t="shared" si="3"/>
        <v>39957</v>
      </c>
      <c r="M129" s="87"/>
      <c r="N129" s="5"/>
    </row>
    <row r="130" spans="1:14" x14ac:dyDescent="0.2">
      <c r="A130" s="4" t="s">
        <v>338</v>
      </c>
      <c r="B130" s="10" t="s">
        <v>16</v>
      </c>
      <c r="C130" s="4" t="s">
        <v>302</v>
      </c>
      <c r="D130" s="9">
        <v>869524136</v>
      </c>
      <c r="E130" s="9">
        <v>3033640748</v>
      </c>
      <c r="F130" s="4" t="s">
        <v>11</v>
      </c>
      <c r="G130" s="79">
        <v>36395</v>
      </c>
      <c r="H130" s="81">
        <f t="shared" ref="H130:H193" ca="1" si="4">DATEDIF(G130,TODAY(),"Y")</f>
        <v>18</v>
      </c>
      <c r="I130" s="80" t="s">
        <v>18</v>
      </c>
      <c r="J130" s="8">
        <v>1</v>
      </c>
      <c r="K130" s="198">
        <v>52092</v>
      </c>
      <c r="L130" s="201">
        <f t="shared" si="3"/>
        <v>54035</v>
      </c>
      <c r="M130" s="5"/>
    </row>
    <row r="131" spans="1:14" x14ac:dyDescent="0.2">
      <c r="A131" s="4" t="s">
        <v>269</v>
      </c>
      <c r="B131" s="10" t="s">
        <v>8</v>
      </c>
      <c r="C131" s="4" t="s">
        <v>196</v>
      </c>
      <c r="D131" s="9">
        <v>963000861</v>
      </c>
      <c r="E131" s="9">
        <v>7192792063</v>
      </c>
      <c r="F131" s="4" t="s">
        <v>7</v>
      </c>
      <c r="G131" s="79">
        <v>36202</v>
      </c>
      <c r="H131" s="81">
        <f t="shared" ca="1" si="4"/>
        <v>18</v>
      </c>
      <c r="I131" s="80"/>
      <c r="J131" s="8">
        <v>1</v>
      </c>
      <c r="K131" s="198">
        <v>87828</v>
      </c>
      <c r="L131" s="201">
        <f t="shared" ref="L131:L194" si="5">ROUND(K131*$N$1+K131,0)</f>
        <v>91104</v>
      </c>
      <c r="M131" s="5"/>
    </row>
    <row r="132" spans="1:14" x14ac:dyDescent="0.2">
      <c r="A132" s="4" t="s">
        <v>88</v>
      </c>
      <c r="B132" s="10" t="s">
        <v>8</v>
      </c>
      <c r="C132" s="4" t="s">
        <v>24</v>
      </c>
      <c r="D132" s="9">
        <v>771110153</v>
      </c>
      <c r="E132" s="9">
        <v>3036799516</v>
      </c>
      <c r="F132" s="4" t="s">
        <v>11</v>
      </c>
      <c r="G132" s="79">
        <v>40339</v>
      </c>
      <c r="H132" s="81">
        <f t="shared" ca="1" si="4"/>
        <v>7</v>
      </c>
      <c r="I132" s="80" t="s">
        <v>4</v>
      </c>
      <c r="J132" s="8">
        <v>3</v>
      </c>
      <c r="K132" s="198">
        <v>29976</v>
      </c>
      <c r="L132" s="201">
        <f t="shared" si="5"/>
        <v>31094</v>
      </c>
      <c r="M132" s="5"/>
    </row>
    <row r="133" spans="1:14" x14ac:dyDescent="0.2">
      <c r="A133" s="4" t="s">
        <v>676</v>
      </c>
      <c r="B133" s="10" t="s">
        <v>12</v>
      </c>
      <c r="C133" s="4" t="s">
        <v>671</v>
      </c>
      <c r="D133" s="9">
        <v>640301378</v>
      </c>
      <c r="E133" s="9">
        <v>9704663056</v>
      </c>
      <c r="F133" s="4" t="s">
        <v>5</v>
      </c>
      <c r="G133" s="79">
        <v>41561</v>
      </c>
      <c r="H133" s="81">
        <f t="shared" ca="1" si="4"/>
        <v>4</v>
      </c>
      <c r="I133" s="80" t="s">
        <v>18</v>
      </c>
      <c r="J133" s="8">
        <v>2</v>
      </c>
      <c r="K133" s="198">
        <v>55476</v>
      </c>
      <c r="L133" s="201">
        <f t="shared" si="5"/>
        <v>57545</v>
      </c>
      <c r="M133" s="87"/>
      <c r="N133" s="5"/>
    </row>
    <row r="134" spans="1:14" x14ac:dyDescent="0.2">
      <c r="A134" s="4" t="s">
        <v>560</v>
      </c>
      <c r="B134" s="10" t="s">
        <v>49</v>
      </c>
      <c r="C134" s="4" t="s">
        <v>434</v>
      </c>
      <c r="D134" s="9">
        <v>396727504</v>
      </c>
      <c r="E134" s="9">
        <v>9703204992</v>
      </c>
      <c r="F134" s="4" t="s">
        <v>7</v>
      </c>
      <c r="G134" s="79">
        <v>37656</v>
      </c>
      <c r="H134" s="81">
        <f t="shared" ca="1" si="4"/>
        <v>14</v>
      </c>
      <c r="I134" s="80"/>
      <c r="J134" s="8">
        <v>2</v>
      </c>
      <c r="K134" s="198">
        <v>50208</v>
      </c>
      <c r="L134" s="201">
        <f t="shared" si="5"/>
        <v>52081</v>
      </c>
      <c r="M134" s="5"/>
    </row>
    <row r="135" spans="1:14" x14ac:dyDescent="0.2">
      <c r="A135" s="4" t="s">
        <v>462</v>
      </c>
      <c r="B135" s="10" t="s">
        <v>8</v>
      </c>
      <c r="C135" s="4" t="s">
        <v>434</v>
      </c>
      <c r="D135" s="9">
        <v>561737107</v>
      </c>
      <c r="E135" s="9">
        <v>7198294156</v>
      </c>
      <c r="F135" s="4" t="s">
        <v>11</v>
      </c>
      <c r="G135" s="79">
        <v>36080</v>
      </c>
      <c r="H135" s="81">
        <f t="shared" ca="1" si="4"/>
        <v>19</v>
      </c>
      <c r="I135" s="80" t="s">
        <v>18</v>
      </c>
      <c r="J135" s="8">
        <v>5</v>
      </c>
      <c r="K135" s="198">
        <v>87686</v>
      </c>
      <c r="L135" s="201">
        <f t="shared" si="5"/>
        <v>90957</v>
      </c>
      <c r="M135" s="5"/>
    </row>
    <row r="136" spans="1:14" x14ac:dyDescent="0.2">
      <c r="A136" s="4" t="s">
        <v>184</v>
      </c>
      <c r="B136" s="10" t="s">
        <v>8</v>
      </c>
      <c r="C136" s="4" t="s">
        <v>122</v>
      </c>
      <c r="D136" s="9">
        <v>489667166</v>
      </c>
      <c r="E136" s="9">
        <v>5052238881</v>
      </c>
      <c r="F136" s="4" t="s">
        <v>11</v>
      </c>
      <c r="G136" s="79">
        <v>37463</v>
      </c>
      <c r="H136" s="81">
        <f t="shared" ca="1" si="4"/>
        <v>15</v>
      </c>
      <c r="I136" s="80" t="s">
        <v>35</v>
      </c>
      <c r="J136" s="8">
        <v>5</v>
      </c>
      <c r="K136" s="198">
        <v>55056</v>
      </c>
      <c r="L136" s="201">
        <f t="shared" si="5"/>
        <v>57110</v>
      </c>
      <c r="M136" s="5"/>
    </row>
    <row r="137" spans="1:14" x14ac:dyDescent="0.2">
      <c r="A137" s="4" t="s">
        <v>507</v>
      </c>
      <c r="B137" s="10" t="s">
        <v>16</v>
      </c>
      <c r="C137" s="4" t="s">
        <v>434</v>
      </c>
      <c r="D137" s="9">
        <v>470935648</v>
      </c>
      <c r="E137" s="9">
        <v>7192053579</v>
      </c>
      <c r="F137" s="4" t="s">
        <v>7</v>
      </c>
      <c r="G137" s="79">
        <v>39593</v>
      </c>
      <c r="H137" s="81">
        <f t="shared" ca="1" si="4"/>
        <v>9</v>
      </c>
      <c r="I137" s="80"/>
      <c r="J137" s="8">
        <v>1</v>
      </c>
      <c r="K137" s="198">
        <v>47616</v>
      </c>
      <c r="L137" s="201">
        <f t="shared" si="5"/>
        <v>49392</v>
      </c>
      <c r="M137" s="5"/>
    </row>
    <row r="138" spans="1:14" x14ac:dyDescent="0.2">
      <c r="A138" s="4" t="s">
        <v>524</v>
      </c>
      <c r="B138" s="10" t="s">
        <v>8</v>
      </c>
      <c r="C138" s="4" t="s">
        <v>434</v>
      </c>
      <c r="D138" s="9">
        <v>337943008</v>
      </c>
      <c r="E138" s="9">
        <v>7191257896</v>
      </c>
      <c r="F138" s="4" t="s">
        <v>11</v>
      </c>
      <c r="G138" s="79">
        <v>38450</v>
      </c>
      <c r="H138" s="81">
        <f t="shared" ca="1" si="4"/>
        <v>12</v>
      </c>
      <c r="I138" s="80" t="s">
        <v>4</v>
      </c>
      <c r="J138" s="8">
        <v>3</v>
      </c>
      <c r="K138" s="198">
        <v>34764</v>
      </c>
      <c r="L138" s="201">
        <f t="shared" si="5"/>
        <v>36061</v>
      </c>
      <c r="M138" s="5"/>
    </row>
    <row r="139" spans="1:14" x14ac:dyDescent="0.2">
      <c r="A139" s="4" t="s">
        <v>556</v>
      </c>
      <c r="B139" s="10" t="s">
        <v>20</v>
      </c>
      <c r="C139" s="4" t="s">
        <v>434</v>
      </c>
      <c r="D139" s="9">
        <v>220781349</v>
      </c>
      <c r="E139" s="9">
        <v>5055185281</v>
      </c>
      <c r="F139" s="4" t="s">
        <v>7</v>
      </c>
      <c r="G139" s="79">
        <v>35205</v>
      </c>
      <c r="H139" s="81">
        <f t="shared" ca="1" si="4"/>
        <v>21</v>
      </c>
      <c r="I139" s="80"/>
      <c r="J139" s="8">
        <v>5</v>
      </c>
      <c r="K139" s="198">
        <v>54924</v>
      </c>
      <c r="L139" s="201">
        <f t="shared" si="5"/>
        <v>56973</v>
      </c>
      <c r="M139" s="5"/>
    </row>
    <row r="140" spans="1:14" x14ac:dyDescent="0.2">
      <c r="A140" s="4" t="s">
        <v>583</v>
      </c>
      <c r="B140" s="10" t="s">
        <v>49</v>
      </c>
      <c r="C140" s="4" t="s">
        <v>434</v>
      </c>
      <c r="D140" s="9">
        <v>620336005</v>
      </c>
      <c r="E140" s="9">
        <v>9706422185</v>
      </c>
      <c r="F140" s="4" t="s">
        <v>11</v>
      </c>
      <c r="G140" s="79">
        <v>39433</v>
      </c>
      <c r="H140" s="81">
        <f t="shared" ca="1" si="4"/>
        <v>9</v>
      </c>
      <c r="I140" s="80" t="s">
        <v>4</v>
      </c>
      <c r="J140" s="8">
        <v>3</v>
      </c>
      <c r="K140" s="198">
        <v>49272</v>
      </c>
      <c r="L140" s="201">
        <f t="shared" si="5"/>
        <v>51110</v>
      </c>
      <c r="M140" s="5"/>
    </row>
    <row r="141" spans="1:14" x14ac:dyDescent="0.2">
      <c r="A141" s="4" t="s">
        <v>450</v>
      </c>
      <c r="B141" s="10" t="s">
        <v>16</v>
      </c>
      <c r="C141" s="4" t="s">
        <v>434</v>
      </c>
      <c r="D141" s="9">
        <v>436778229</v>
      </c>
      <c r="E141" s="9">
        <v>3035871924</v>
      </c>
      <c r="F141" s="4" t="s">
        <v>7</v>
      </c>
      <c r="G141" s="79">
        <v>40878</v>
      </c>
      <c r="H141" s="81">
        <f t="shared" ca="1" si="4"/>
        <v>6</v>
      </c>
      <c r="I141" s="80"/>
      <c r="J141" s="8">
        <v>5</v>
      </c>
      <c r="K141" s="198">
        <v>72048</v>
      </c>
      <c r="L141" s="201">
        <f t="shared" si="5"/>
        <v>74735</v>
      </c>
      <c r="M141" s="5"/>
    </row>
    <row r="142" spans="1:14" x14ac:dyDescent="0.2">
      <c r="A142" s="4" t="s">
        <v>298</v>
      </c>
      <c r="B142" s="10" t="s">
        <v>20</v>
      </c>
      <c r="C142" s="4" t="s">
        <v>285</v>
      </c>
      <c r="D142" s="9">
        <v>763518183</v>
      </c>
      <c r="E142" s="9">
        <v>7192581491</v>
      </c>
      <c r="F142" s="4" t="s">
        <v>11</v>
      </c>
      <c r="G142" s="79">
        <v>34496</v>
      </c>
      <c r="H142" s="81">
        <f t="shared" ca="1" si="4"/>
        <v>23</v>
      </c>
      <c r="I142" s="80" t="s">
        <v>4</v>
      </c>
      <c r="J142" s="8">
        <v>5</v>
      </c>
      <c r="K142" s="198">
        <v>83280</v>
      </c>
      <c r="L142" s="201">
        <f t="shared" si="5"/>
        <v>86386</v>
      </c>
      <c r="M142" s="5"/>
    </row>
    <row r="143" spans="1:14" x14ac:dyDescent="0.2">
      <c r="A143" s="4" t="s">
        <v>693</v>
      </c>
      <c r="B143" s="10" t="s">
        <v>49</v>
      </c>
      <c r="C143" s="4" t="s">
        <v>680</v>
      </c>
      <c r="D143" s="9">
        <v>163292583</v>
      </c>
      <c r="E143" s="9">
        <v>9702005810</v>
      </c>
      <c r="F143" s="4" t="s">
        <v>7</v>
      </c>
      <c r="G143" s="79">
        <v>37094</v>
      </c>
      <c r="H143" s="81">
        <f t="shared" ca="1" si="4"/>
        <v>16</v>
      </c>
      <c r="I143" s="80"/>
      <c r="J143" s="8">
        <v>3</v>
      </c>
      <c r="K143" s="198">
        <v>36408</v>
      </c>
      <c r="L143" s="201">
        <f t="shared" si="5"/>
        <v>37766</v>
      </c>
      <c r="M143" s="5"/>
    </row>
    <row r="144" spans="1:14" x14ac:dyDescent="0.2">
      <c r="A144" s="4" t="s">
        <v>64</v>
      </c>
      <c r="B144" s="10" t="s">
        <v>2</v>
      </c>
      <c r="C144" s="4" t="s">
        <v>24</v>
      </c>
      <c r="D144" s="9">
        <v>147683641</v>
      </c>
      <c r="E144" s="9">
        <v>7191657646</v>
      </c>
      <c r="F144" s="4" t="s">
        <v>7</v>
      </c>
      <c r="G144" s="79">
        <v>41390</v>
      </c>
      <c r="H144" s="81">
        <f t="shared" ca="1" si="4"/>
        <v>4</v>
      </c>
      <c r="I144" s="80"/>
      <c r="J144" s="8">
        <v>1</v>
      </c>
      <c r="K144" s="198">
        <v>56736</v>
      </c>
      <c r="L144" s="201">
        <f t="shared" si="5"/>
        <v>58852</v>
      </c>
      <c r="M144" s="5"/>
    </row>
    <row r="145" spans="1:13" x14ac:dyDescent="0.2">
      <c r="A145" s="4" t="s">
        <v>148</v>
      </c>
      <c r="B145" s="10" t="s">
        <v>8</v>
      </c>
      <c r="C145" s="4" t="s">
        <v>122</v>
      </c>
      <c r="D145" s="9">
        <v>826508763</v>
      </c>
      <c r="E145" s="9">
        <v>7196801348</v>
      </c>
      <c r="F145" s="4" t="s">
        <v>11</v>
      </c>
      <c r="G145" s="79">
        <v>40801</v>
      </c>
      <c r="H145" s="81">
        <f t="shared" ca="1" si="4"/>
        <v>6</v>
      </c>
      <c r="I145" s="80" t="s">
        <v>18</v>
      </c>
      <c r="J145" s="8">
        <v>5</v>
      </c>
      <c r="K145" s="198">
        <v>35196</v>
      </c>
      <c r="L145" s="201">
        <f t="shared" si="5"/>
        <v>36509</v>
      </c>
      <c r="M145" s="5"/>
    </row>
    <row r="146" spans="1:13" x14ac:dyDescent="0.2">
      <c r="A146" s="4" t="s">
        <v>643</v>
      </c>
      <c r="B146" s="10" t="s">
        <v>2</v>
      </c>
      <c r="C146" s="4" t="s">
        <v>641</v>
      </c>
      <c r="D146" s="9">
        <v>707882019</v>
      </c>
      <c r="E146" s="9">
        <v>3033373445</v>
      </c>
      <c r="F146" s="4" t="s">
        <v>7</v>
      </c>
      <c r="G146" s="79">
        <v>37398</v>
      </c>
      <c r="H146" s="81">
        <f t="shared" ca="1" si="4"/>
        <v>15</v>
      </c>
      <c r="I146" s="80"/>
      <c r="J146" s="8">
        <v>4</v>
      </c>
      <c r="K146" s="198">
        <v>104364</v>
      </c>
      <c r="L146" s="201">
        <f t="shared" si="5"/>
        <v>108257</v>
      </c>
      <c r="M146" s="5"/>
    </row>
    <row r="147" spans="1:13" x14ac:dyDescent="0.2">
      <c r="A147" s="4" t="s">
        <v>679</v>
      </c>
      <c r="B147" s="10" t="s">
        <v>20</v>
      </c>
      <c r="C147" s="4" t="s">
        <v>671</v>
      </c>
      <c r="D147" s="9">
        <v>759350847</v>
      </c>
      <c r="E147" s="9">
        <v>7197474942</v>
      </c>
      <c r="F147" s="4" t="s">
        <v>11</v>
      </c>
      <c r="G147" s="79">
        <v>39453</v>
      </c>
      <c r="H147" s="81">
        <f t="shared" ca="1" si="4"/>
        <v>9</v>
      </c>
      <c r="I147" s="80" t="s">
        <v>4</v>
      </c>
      <c r="J147" s="8">
        <v>4</v>
      </c>
      <c r="K147" s="198">
        <v>43956</v>
      </c>
      <c r="L147" s="201">
        <f t="shared" si="5"/>
        <v>45596</v>
      </c>
      <c r="M147" s="5"/>
    </row>
    <row r="148" spans="1:13" x14ac:dyDescent="0.2">
      <c r="A148" s="4" t="s">
        <v>530</v>
      </c>
      <c r="B148" s="10" t="s">
        <v>2</v>
      </c>
      <c r="C148" s="4" t="s">
        <v>434</v>
      </c>
      <c r="D148" s="9">
        <v>292993080</v>
      </c>
      <c r="E148" s="9">
        <v>5055085320</v>
      </c>
      <c r="F148" s="4" t="s">
        <v>11</v>
      </c>
      <c r="G148" s="79">
        <v>40511</v>
      </c>
      <c r="H148" s="81">
        <f t="shared" ca="1" si="4"/>
        <v>7</v>
      </c>
      <c r="I148" s="80" t="s">
        <v>18</v>
      </c>
      <c r="J148" s="8">
        <v>4</v>
      </c>
      <c r="K148" s="198">
        <v>71304</v>
      </c>
      <c r="L148" s="201">
        <f t="shared" si="5"/>
        <v>73964</v>
      </c>
      <c r="M148" s="5"/>
    </row>
    <row r="149" spans="1:13" x14ac:dyDescent="0.2">
      <c r="A149" s="4" t="s">
        <v>29</v>
      </c>
      <c r="B149" s="10" t="s">
        <v>20</v>
      </c>
      <c r="C149" s="4" t="s">
        <v>24</v>
      </c>
      <c r="D149" s="9">
        <v>918436287</v>
      </c>
      <c r="E149" s="9">
        <v>5058238755</v>
      </c>
      <c r="F149" s="4" t="s">
        <v>7</v>
      </c>
      <c r="G149" s="79">
        <v>34249</v>
      </c>
      <c r="H149" s="81">
        <f t="shared" ca="1" si="4"/>
        <v>24</v>
      </c>
      <c r="I149" s="80"/>
      <c r="J149" s="8">
        <v>5</v>
      </c>
      <c r="K149" s="198">
        <v>76332</v>
      </c>
      <c r="L149" s="201">
        <f t="shared" si="5"/>
        <v>79179</v>
      </c>
      <c r="M149" s="5"/>
    </row>
    <row r="150" spans="1:13" x14ac:dyDescent="0.2">
      <c r="A150" s="4" t="s">
        <v>116</v>
      </c>
      <c r="B150" s="10" t="s">
        <v>8</v>
      </c>
      <c r="C150" s="4" t="s">
        <v>24</v>
      </c>
      <c r="D150" s="9">
        <v>249416723</v>
      </c>
      <c r="E150" s="9">
        <v>3031628807</v>
      </c>
      <c r="F150" s="4" t="s">
        <v>11</v>
      </c>
      <c r="G150" s="79">
        <v>37081</v>
      </c>
      <c r="H150" s="81">
        <f t="shared" ca="1" si="4"/>
        <v>16</v>
      </c>
      <c r="I150" s="80" t="s">
        <v>35</v>
      </c>
      <c r="J150" s="8">
        <v>5</v>
      </c>
      <c r="K150" s="198">
        <v>77364</v>
      </c>
      <c r="L150" s="201">
        <f t="shared" si="5"/>
        <v>80250</v>
      </c>
      <c r="M150" s="5"/>
    </row>
    <row r="151" spans="1:13" x14ac:dyDescent="0.2">
      <c r="A151" s="4" t="s">
        <v>297</v>
      </c>
      <c r="B151" s="10" t="s">
        <v>8</v>
      </c>
      <c r="C151" s="4" t="s">
        <v>285</v>
      </c>
      <c r="D151" s="9">
        <v>285295419</v>
      </c>
      <c r="E151" s="9">
        <v>5057904981</v>
      </c>
      <c r="F151" s="4" t="s">
        <v>0</v>
      </c>
      <c r="G151" s="79">
        <v>34214</v>
      </c>
      <c r="H151" s="81">
        <f t="shared" ca="1" si="4"/>
        <v>24</v>
      </c>
      <c r="I151" s="80"/>
      <c r="J151" s="8">
        <v>4</v>
      </c>
      <c r="K151" s="198">
        <v>39878</v>
      </c>
      <c r="L151" s="201">
        <f t="shared" si="5"/>
        <v>41365</v>
      </c>
      <c r="M151" s="5"/>
    </row>
    <row r="152" spans="1:13" x14ac:dyDescent="0.2">
      <c r="A152" s="4" t="s">
        <v>97</v>
      </c>
      <c r="B152" s="10" t="s">
        <v>49</v>
      </c>
      <c r="C152" s="4" t="s">
        <v>24</v>
      </c>
      <c r="D152" s="9">
        <v>658842625</v>
      </c>
      <c r="E152" s="9">
        <v>7193788281</v>
      </c>
      <c r="F152" s="4" t="s">
        <v>5</v>
      </c>
      <c r="G152" s="79">
        <v>37109</v>
      </c>
      <c r="H152" s="81">
        <f t="shared" ca="1" si="4"/>
        <v>16</v>
      </c>
      <c r="I152" s="80" t="s">
        <v>14</v>
      </c>
      <c r="J152" s="8">
        <v>5</v>
      </c>
      <c r="K152" s="198">
        <v>55326</v>
      </c>
      <c r="L152" s="201">
        <f t="shared" si="5"/>
        <v>57390</v>
      </c>
      <c r="M152" s="5"/>
    </row>
    <row r="153" spans="1:13" x14ac:dyDescent="0.2">
      <c r="A153" s="4" t="s">
        <v>605</v>
      </c>
      <c r="B153" s="10" t="s">
        <v>20</v>
      </c>
      <c r="C153" s="4" t="s">
        <v>596</v>
      </c>
      <c r="D153" s="9">
        <v>736688620</v>
      </c>
      <c r="E153" s="9">
        <v>9704562999</v>
      </c>
      <c r="F153" s="4" t="s">
        <v>5</v>
      </c>
      <c r="G153" s="79">
        <v>40824</v>
      </c>
      <c r="H153" s="81">
        <f t="shared" ca="1" si="4"/>
        <v>6</v>
      </c>
      <c r="I153" s="80" t="s">
        <v>4</v>
      </c>
      <c r="J153" s="8">
        <v>5</v>
      </c>
      <c r="K153" s="198">
        <v>47418</v>
      </c>
      <c r="L153" s="201">
        <f t="shared" si="5"/>
        <v>49187</v>
      </c>
      <c r="M153" s="5"/>
    </row>
    <row r="154" spans="1:13" x14ac:dyDescent="0.2">
      <c r="A154" s="4" t="s">
        <v>702</v>
      </c>
      <c r="B154" s="10" t="s">
        <v>20</v>
      </c>
      <c r="C154" s="4" t="s">
        <v>680</v>
      </c>
      <c r="D154" s="9">
        <v>923665952</v>
      </c>
      <c r="E154" s="9">
        <v>9705295649</v>
      </c>
      <c r="F154" s="4" t="s">
        <v>11</v>
      </c>
      <c r="G154" s="79">
        <v>36142</v>
      </c>
      <c r="H154" s="81">
        <f t="shared" ca="1" si="4"/>
        <v>18</v>
      </c>
      <c r="I154" s="80" t="s">
        <v>27</v>
      </c>
      <c r="J154" s="8">
        <v>5</v>
      </c>
      <c r="K154" s="198">
        <v>92820</v>
      </c>
      <c r="L154" s="201">
        <f t="shared" si="5"/>
        <v>96282</v>
      </c>
      <c r="M154" s="84"/>
    </row>
    <row r="155" spans="1:13" x14ac:dyDescent="0.2">
      <c r="A155" s="4" t="s">
        <v>256</v>
      </c>
      <c r="B155" s="10" t="s">
        <v>20</v>
      </c>
      <c r="C155" s="4" t="s">
        <v>196</v>
      </c>
      <c r="D155" s="9">
        <v>209846975</v>
      </c>
      <c r="E155" s="9">
        <v>3032639452</v>
      </c>
      <c r="F155" s="4" t="s">
        <v>5</v>
      </c>
      <c r="G155" s="79">
        <v>38305</v>
      </c>
      <c r="H155" s="81">
        <f t="shared" ca="1" si="4"/>
        <v>13</v>
      </c>
      <c r="I155" s="80" t="s">
        <v>14</v>
      </c>
      <c r="J155" s="8">
        <v>4</v>
      </c>
      <c r="K155" s="198">
        <v>15054</v>
      </c>
      <c r="L155" s="201">
        <f t="shared" si="5"/>
        <v>15616</v>
      </c>
      <c r="M155" s="5"/>
    </row>
    <row r="156" spans="1:13" x14ac:dyDescent="0.2">
      <c r="A156" s="4" t="s">
        <v>597</v>
      </c>
      <c r="B156" s="10" t="s">
        <v>8</v>
      </c>
      <c r="C156" s="4" t="s">
        <v>596</v>
      </c>
      <c r="D156" s="9">
        <v>393051351</v>
      </c>
      <c r="E156" s="9">
        <v>9707508998</v>
      </c>
      <c r="F156" s="4" t="s">
        <v>5</v>
      </c>
      <c r="G156" s="79">
        <v>36242</v>
      </c>
      <c r="H156" s="81">
        <f t="shared" ca="1" si="4"/>
        <v>18</v>
      </c>
      <c r="I156" s="80" t="s">
        <v>14</v>
      </c>
      <c r="J156" s="8">
        <v>2</v>
      </c>
      <c r="K156" s="198">
        <v>39402</v>
      </c>
      <c r="L156" s="201">
        <f t="shared" si="5"/>
        <v>40872</v>
      </c>
      <c r="M156" s="5"/>
    </row>
    <row r="157" spans="1:13" x14ac:dyDescent="0.2">
      <c r="A157" s="4" t="s">
        <v>23</v>
      </c>
      <c r="B157" s="10" t="s">
        <v>16</v>
      </c>
      <c r="C157" s="4" t="s">
        <v>15</v>
      </c>
      <c r="D157" s="9">
        <v>776823797</v>
      </c>
      <c r="E157" s="9">
        <v>7193482736</v>
      </c>
      <c r="F157" s="4" t="s">
        <v>7</v>
      </c>
      <c r="G157" s="79">
        <v>34443</v>
      </c>
      <c r="H157" s="81">
        <f t="shared" ca="1" si="4"/>
        <v>23</v>
      </c>
      <c r="I157" s="80"/>
      <c r="J157" s="8">
        <v>4</v>
      </c>
      <c r="K157" s="198">
        <v>102612</v>
      </c>
      <c r="L157" s="201">
        <f t="shared" si="5"/>
        <v>106439</v>
      </c>
      <c r="M157" s="5"/>
    </row>
    <row r="158" spans="1:13" x14ac:dyDescent="0.2">
      <c r="A158" s="4" t="s">
        <v>640</v>
      </c>
      <c r="B158" s="10" t="s">
        <v>8</v>
      </c>
      <c r="C158" s="4" t="s">
        <v>635</v>
      </c>
      <c r="D158" s="9">
        <v>699053064</v>
      </c>
      <c r="E158" s="9">
        <v>9701299076</v>
      </c>
      <c r="F158" s="4" t="s">
        <v>7</v>
      </c>
      <c r="G158" s="79">
        <v>39583</v>
      </c>
      <c r="H158" s="81">
        <f t="shared" ca="1" si="4"/>
        <v>9</v>
      </c>
      <c r="I158" s="80"/>
      <c r="J158" s="8">
        <v>2</v>
      </c>
      <c r="K158" s="198">
        <v>72072</v>
      </c>
      <c r="L158" s="201">
        <f t="shared" si="5"/>
        <v>74760</v>
      </c>
      <c r="M158" s="5"/>
    </row>
    <row r="159" spans="1:13" x14ac:dyDescent="0.2">
      <c r="A159" s="4" t="s">
        <v>111</v>
      </c>
      <c r="B159" s="10" t="s">
        <v>8</v>
      </c>
      <c r="C159" s="4" t="s">
        <v>24</v>
      </c>
      <c r="D159" s="9">
        <v>800685434</v>
      </c>
      <c r="E159" s="9">
        <v>3035821616</v>
      </c>
      <c r="F159" s="4" t="s">
        <v>11</v>
      </c>
      <c r="G159" s="79">
        <v>38012</v>
      </c>
      <c r="H159" s="81">
        <f t="shared" ca="1" si="4"/>
        <v>13</v>
      </c>
      <c r="I159" s="80" t="s">
        <v>14</v>
      </c>
      <c r="J159" s="8">
        <v>1</v>
      </c>
      <c r="K159" s="198">
        <v>59916</v>
      </c>
      <c r="L159" s="201">
        <f t="shared" si="5"/>
        <v>62151</v>
      </c>
      <c r="M159" s="5"/>
    </row>
    <row r="160" spans="1:13" x14ac:dyDescent="0.2">
      <c r="A160" s="4" t="s">
        <v>37</v>
      </c>
      <c r="B160" s="10" t="s">
        <v>8</v>
      </c>
      <c r="C160" s="4" t="s">
        <v>24</v>
      </c>
      <c r="D160" s="9">
        <v>177324163</v>
      </c>
      <c r="E160" s="9">
        <v>7197091949</v>
      </c>
      <c r="F160" s="4" t="s">
        <v>11</v>
      </c>
      <c r="G160" s="79">
        <v>38866</v>
      </c>
      <c r="H160" s="81">
        <f t="shared" ca="1" si="4"/>
        <v>11</v>
      </c>
      <c r="I160" s="80" t="s">
        <v>18</v>
      </c>
      <c r="J160" s="8">
        <v>3</v>
      </c>
      <c r="K160" s="198">
        <v>57612</v>
      </c>
      <c r="L160" s="201">
        <f t="shared" si="5"/>
        <v>59761</v>
      </c>
      <c r="M160" s="5"/>
    </row>
    <row r="161" spans="1:13" x14ac:dyDescent="0.2">
      <c r="A161" s="4" t="s">
        <v>488</v>
      </c>
      <c r="B161" s="10" t="s">
        <v>2</v>
      </c>
      <c r="C161" s="4" t="s">
        <v>434</v>
      </c>
      <c r="D161" s="9">
        <v>378189642</v>
      </c>
      <c r="E161" s="9">
        <v>5056228199</v>
      </c>
      <c r="F161" s="4" t="s">
        <v>7</v>
      </c>
      <c r="G161" s="79">
        <v>38955</v>
      </c>
      <c r="H161" s="81">
        <f t="shared" ca="1" si="4"/>
        <v>11</v>
      </c>
      <c r="I161" s="80"/>
      <c r="J161" s="8">
        <v>5</v>
      </c>
      <c r="K161" s="198">
        <v>77064</v>
      </c>
      <c r="L161" s="201">
        <f t="shared" si="5"/>
        <v>79938</v>
      </c>
      <c r="M161" s="5"/>
    </row>
    <row r="162" spans="1:13" x14ac:dyDescent="0.2">
      <c r="A162" s="4" t="s">
        <v>114</v>
      </c>
      <c r="B162" s="10" t="s">
        <v>20</v>
      </c>
      <c r="C162" s="4" t="s">
        <v>24</v>
      </c>
      <c r="D162" s="9">
        <v>693214759</v>
      </c>
      <c r="E162" s="9">
        <v>7192683895</v>
      </c>
      <c r="F162" s="4" t="s">
        <v>11</v>
      </c>
      <c r="G162" s="79">
        <v>34862</v>
      </c>
      <c r="H162" s="81">
        <f t="shared" ca="1" si="4"/>
        <v>22</v>
      </c>
      <c r="I162" s="80" t="s">
        <v>35</v>
      </c>
      <c r="J162" s="8">
        <v>3</v>
      </c>
      <c r="K162" s="198">
        <v>75336</v>
      </c>
      <c r="L162" s="201">
        <f t="shared" si="5"/>
        <v>78146</v>
      </c>
      <c r="M162" s="5"/>
    </row>
    <row r="163" spans="1:13" x14ac:dyDescent="0.2">
      <c r="A163" s="11" t="s">
        <v>782</v>
      </c>
      <c r="B163" s="10" t="s">
        <v>16</v>
      </c>
      <c r="C163" s="11" t="s">
        <v>778</v>
      </c>
      <c r="D163" s="12">
        <v>948195711</v>
      </c>
      <c r="E163" s="12">
        <v>7193539786</v>
      </c>
      <c r="F163" s="11" t="s">
        <v>7</v>
      </c>
      <c r="G163" s="79">
        <v>40203</v>
      </c>
      <c r="H163" s="81">
        <f t="shared" ca="1" si="4"/>
        <v>7</v>
      </c>
      <c r="I163" s="80"/>
      <c r="J163" s="8">
        <v>5</v>
      </c>
      <c r="K163" s="198">
        <v>51048</v>
      </c>
      <c r="L163" s="201">
        <f t="shared" si="5"/>
        <v>52952</v>
      </c>
      <c r="M163" s="83"/>
    </row>
    <row r="164" spans="1:13" x14ac:dyDescent="0.2">
      <c r="A164" s="4" t="s">
        <v>570</v>
      </c>
      <c r="B164" s="10" t="s">
        <v>20</v>
      </c>
      <c r="C164" s="4" t="s">
        <v>434</v>
      </c>
      <c r="D164" s="9">
        <v>708108747</v>
      </c>
      <c r="E164" s="9">
        <v>5052520526</v>
      </c>
      <c r="F164" s="4" t="s">
        <v>11</v>
      </c>
      <c r="G164" s="79">
        <v>38999</v>
      </c>
      <c r="H164" s="81">
        <f t="shared" ca="1" si="4"/>
        <v>11</v>
      </c>
      <c r="I164" s="80" t="s">
        <v>4</v>
      </c>
      <c r="J164" s="8">
        <v>3</v>
      </c>
      <c r="K164" s="198">
        <v>90211</v>
      </c>
      <c r="L164" s="201">
        <f t="shared" si="5"/>
        <v>93576</v>
      </c>
      <c r="M164" s="5"/>
    </row>
    <row r="165" spans="1:13" x14ac:dyDescent="0.2">
      <c r="A165" s="4" t="s">
        <v>142</v>
      </c>
      <c r="B165" s="10" t="s">
        <v>8</v>
      </c>
      <c r="C165" s="4" t="s">
        <v>122</v>
      </c>
      <c r="D165" s="9">
        <v>135633006</v>
      </c>
      <c r="E165" s="9">
        <v>9706732103</v>
      </c>
      <c r="F165" s="4" t="s">
        <v>7</v>
      </c>
      <c r="G165" s="79">
        <v>37535</v>
      </c>
      <c r="H165" s="81">
        <f t="shared" ca="1" si="4"/>
        <v>15</v>
      </c>
      <c r="I165" s="80"/>
      <c r="J165" s="8">
        <v>4</v>
      </c>
      <c r="K165" s="198">
        <v>65808</v>
      </c>
      <c r="L165" s="201">
        <f t="shared" si="5"/>
        <v>68263</v>
      </c>
      <c r="M165" s="5"/>
    </row>
    <row r="166" spans="1:13" x14ac:dyDescent="0.2">
      <c r="A166" s="4" t="s">
        <v>579</v>
      </c>
      <c r="B166" s="10" t="s">
        <v>49</v>
      </c>
      <c r="C166" s="4" t="s">
        <v>434</v>
      </c>
      <c r="D166" s="9">
        <v>504914685</v>
      </c>
      <c r="E166" s="9">
        <v>9705250630</v>
      </c>
      <c r="F166" s="4" t="s">
        <v>11</v>
      </c>
      <c r="G166" s="79">
        <v>37140</v>
      </c>
      <c r="H166" s="81">
        <f t="shared" ca="1" si="4"/>
        <v>16</v>
      </c>
      <c r="I166" s="80" t="s">
        <v>4</v>
      </c>
      <c r="J166" s="8">
        <v>4</v>
      </c>
      <c r="K166" s="198">
        <v>39852</v>
      </c>
      <c r="L166" s="201">
        <f t="shared" si="5"/>
        <v>41338</v>
      </c>
      <c r="M166" s="5"/>
    </row>
    <row r="167" spans="1:13" x14ac:dyDescent="0.2">
      <c r="A167" s="4" t="s">
        <v>714</v>
      </c>
      <c r="B167" s="10" t="s">
        <v>8</v>
      </c>
      <c r="C167" s="4" t="s">
        <v>680</v>
      </c>
      <c r="D167" s="9">
        <v>905675120</v>
      </c>
      <c r="E167" s="9">
        <v>3032526124</v>
      </c>
      <c r="F167" s="4" t="s">
        <v>11</v>
      </c>
      <c r="G167" s="79">
        <v>36263</v>
      </c>
      <c r="H167" s="81">
        <f t="shared" ca="1" si="4"/>
        <v>18</v>
      </c>
      <c r="I167" s="80" t="s">
        <v>27</v>
      </c>
      <c r="J167" s="8">
        <v>3</v>
      </c>
      <c r="K167" s="198">
        <v>93096</v>
      </c>
      <c r="L167" s="201">
        <f t="shared" si="5"/>
        <v>96568</v>
      </c>
      <c r="M167" s="5"/>
    </row>
    <row r="168" spans="1:13" x14ac:dyDescent="0.2">
      <c r="A168" s="4" t="s">
        <v>218</v>
      </c>
      <c r="B168" s="10" t="s">
        <v>8</v>
      </c>
      <c r="C168" s="4" t="s">
        <v>196</v>
      </c>
      <c r="D168" s="9">
        <v>953109212</v>
      </c>
      <c r="E168" s="9">
        <v>9701664940</v>
      </c>
      <c r="F168" s="4" t="s">
        <v>11</v>
      </c>
      <c r="G168" s="79">
        <v>41494</v>
      </c>
      <c r="H168" s="81">
        <f t="shared" ca="1" si="4"/>
        <v>4</v>
      </c>
      <c r="I168" s="80" t="s">
        <v>27</v>
      </c>
      <c r="J168" s="8">
        <v>4</v>
      </c>
      <c r="K168" s="198">
        <v>70980</v>
      </c>
      <c r="L168" s="201">
        <f t="shared" si="5"/>
        <v>73628</v>
      </c>
      <c r="M168" s="5"/>
    </row>
    <row r="169" spans="1:13" x14ac:dyDescent="0.2">
      <c r="A169" s="4" t="s">
        <v>135</v>
      </c>
      <c r="B169" s="10" t="s">
        <v>20</v>
      </c>
      <c r="C169" s="4" t="s">
        <v>122</v>
      </c>
      <c r="D169" s="9">
        <v>548704405</v>
      </c>
      <c r="E169" s="9">
        <v>7196458440</v>
      </c>
      <c r="F169" s="4" t="s">
        <v>7</v>
      </c>
      <c r="G169" s="79">
        <v>37462</v>
      </c>
      <c r="H169" s="81">
        <f t="shared" ca="1" si="4"/>
        <v>15</v>
      </c>
      <c r="I169" s="80"/>
      <c r="J169" s="8">
        <v>4</v>
      </c>
      <c r="K169" s="198">
        <v>72960</v>
      </c>
      <c r="L169" s="201">
        <f t="shared" si="5"/>
        <v>75681</v>
      </c>
      <c r="M169" s="5"/>
    </row>
    <row r="170" spans="1:13" x14ac:dyDescent="0.2">
      <c r="A170" s="4" t="s">
        <v>539</v>
      </c>
      <c r="B170" s="10" t="s">
        <v>20</v>
      </c>
      <c r="C170" s="4" t="s">
        <v>434</v>
      </c>
      <c r="D170" s="9">
        <v>384454025</v>
      </c>
      <c r="E170" s="9">
        <v>7192064219</v>
      </c>
      <c r="F170" s="4" t="s">
        <v>7</v>
      </c>
      <c r="G170" s="79">
        <v>37511</v>
      </c>
      <c r="H170" s="81">
        <f t="shared" ca="1" si="4"/>
        <v>15</v>
      </c>
      <c r="I170" s="80"/>
      <c r="J170" s="8">
        <v>4</v>
      </c>
      <c r="K170" s="198">
        <v>28572</v>
      </c>
      <c r="L170" s="201">
        <f t="shared" si="5"/>
        <v>29638</v>
      </c>
      <c r="M170" s="5"/>
    </row>
    <row r="171" spans="1:13" x14ac:dyDescent="0.2">
      <c r="A171" s="4" t="s">
        <v>460</v>
      </c>
      <c r="B171" s="10" t="s">
        <v>8</v>
      </c>
      <c r="C171" s="4" t="s">
        <v>434</v>
      </c>
      <c r="D171" s="9">
        <v>167058119</v>
      </c>
      <c r="E171" s="9">
        <v>3037237007</v>
      </c>
      <c r="F171" s="4" t="s">
        <v>0</v>
      </c>
      <c r="G171" s="79">
        <v>38786</v>
      </c>
      <c r="H171" s="81">
        <f t="shared" ca="1" si="4"/>
        <v>11</v>
      </c>
      <c r="I171" s="80"/>
      <c r="J171" s="8">
        <v>1</v>
      </c>
      <c r="K171" s="198">
        <v>10670</v>
      </c>
      <c r="L171" s="201">
        <f t="shared" si="5"/>
        <v>11068</v>
      </c>
      <c r="M171" s="5"/>
    </row>
    <row r="172" spans="1:13" x14ac:dyDescent="0.2">
      <c r="A172" s="4" t="s">
        <v>454</v>
      </c>
      <c r="B172" s="10" t="s">
        <v>16</v>
      </c>
      <c r="C172" s="4" t="s">
        <v>434</v>
      </c>
      <c r="D172" s="9">
        <v>405396173</v>
      </c>
      <c r="E172" s="9">
        <v>5051777060</v>
      </c>
      <c r="F172" s="4" t="s">
        <v>11</v>
      </c>
      <c r="G172" s="79">
        <v>39789</v>
      </c>
      <c r="H172" s="81">
        <f t="shared" ca="1" si="4"/>
        <v>9</v>
      </c>
      <c r="I172" s="80" t="s">
        <v>14</v>
      </c>
      <c r="J172" s="8">
        <v>4</v>
      </c>
      <c r="K172" s="198">
        <v>82452</v>
      </c>
      <c r="L172" s="201">
        <f t="shared" si="5"/>
        <v>85527</v>
      </c>
      <c r="M172" s="5"/>
    </row>
    <row r="173" spans="1:13" x14ac:dyDescent="0.2">
      <c r="A173" s="4" t="s">
        <v>293</v>
      </c>
      <c r="B173" s="10" t="s">
        <v>8</v>
      </c>
      <c r="C173" s="4" t="s">
        <v>285</v>
      </c>
      <c r="D173" s="9">
        <v>852430023</v>
      </c>
      <c r="E173" s="9">
        <v>9705506190</v>
      </c>
      <c r="F173" s="4" t="s">
        <v>5</v>
      </c>
      <c r="G173" s="79">
        <v>34168</v>
      </c>
      <c r="H173" s="81">
        <f t="shared" ca="1" si="4"/>
        <v>24</v>
      </c>
      <c r="I173" s="80" t="s">
        <v>27</v>
      </c>
      <c r="J173" s="8">
        <v>1</v>
      </c>
      <c r="K173" s="198">
        <v>29778</v>
      </c>
      <c r="L173" s="201">
        <f t="shared" si="5"/>
        <v>30889</v>
      </c>
      <c r="M173" s="5"/>
    </row>
    <row r="174" spans="1:13" x14ac:dyDescent="0.2">
      <c r="A174" s="4" t="s">
        <v>456</v>
      </c>
      <c r="B174" s="10" t="s">
        <v>8</v>
      </c>
      <c r="C174" s="4" t="s">
        <v>434</v>
      </c>
      <c r="D174" s="9">
        <v>399060898</v>
      </c>
      <c r="E174" s="9">
        <v>9705197037</v>
      </c>
      <c r="F174" s="4" t="s">
        <v>7</v>
      </c>
      <c r="G174" s="79">
        <v>39377</v>
      </c>
      <c r="H174" s="81">
        <f t="shared" ca="1" si="4"/>
        <v>10</v>
      </c>
      <c r="I174" s="80"/>
      <c r="J174" s="8">
        <v>4</v>
      </c>
      <c r="K174" s="198">
        <v>45576</v>
      </c>
      <c r="L174" s="201">
        <f t="shared" si="5"/>
        <v>47276</v>
      </c>
      <c r="M174" s="5"/>
    </row>
    <row r="175" spans="1:13" x14ac:dyDescent="0.2">
      <c r="A175" s="4" t="s">
        <v>713</v>
      </c>
      <c r="B175" s="10" t="s">
        <v>20</v>
      </c>
      <c r="C175" s="4" t="s">
        <v>680</v>
      </c>
      <c r="D175" s="9">
        <v>242099349</v>
      </c>
      <c r="E175" s="9">
        <v>5056576057</v>
      </c>
      <c r="F175" s="4" t="s">
        <v>11</v>
      </c>
      <c r="G175" s="79">
        <v>41557</v>
      </c>
      <c r="H175" s="81">
        <f t="shared" ca="1" si="4"/>
        <v>4</v>
      </c>
      <c r="I175" s="80" t="s">
        <v>27</v>
      </c>
      <c r="J175" s="8">
        <v>3</v>
      </c>
      <c r="K175" s="198">
        <v>93384</v>
      </c>
      <c r="L175" s="201">
        <f t="shared" si="5"/>
        <v>96867</v>
      </c>
      <c r="M175" s="5"/>
    </row>
    <row r="176" spans="1:13" x14ac:dyDescent="0.2">
      <c r="A176" s="4" t="s">
        <v>588</v>
      </c>
      <c r="B176" s="10" t="s">
        <v>8</v>
      </c>
      <c r="C176" s="4" t="s">
        <v>587</v>
      </c>
      <c r="D176" s="9">
        <v>771953685</v>
      </c>
      <c r="E176" s="9">
        <v>3036739978</v>
      </c>
      <c r="F176" s="4" t="s">
        <v>0</v>
      </c>
      <c r="G176" s="79">
        <v>39002</v>
      </c>
      <c r="H176" s="81">
        <f t="shared" ca="1" si="4"/>
        <v>11</v>
      </c>
      <c r="I176" s="80" t="s">
        <v>4</v>
      </c>
      <c r="J176" s="8">
        <v>5</v>
      </c>
      <c r="K176" s="198">
        <v>102156</v>
      </c>
      <c r="L176" s="201">
        <f t="shared" si="5"/>
        <v>105966</v>
      </c>
      <c r="M176" s="5"/>
    </row>
    <row r="177" spans="1:14" x14ac:dyDescent="0.2">
      <c r="A177" s="4" t="s">
        <v>228</v>
      </c>
      <c r="B177" s="10" t="s">
        <v>12</v>
      </c>
      <c r="C177" s="4" t="s">
        <v>196</v>
      </c>
      <c r="D177" s="9">
        <v>265323292</v>
      </c>
      <c r="E177" s="9">
        <v>3032939413</v>
      </c>
      <c r="F177" s="4" t="s">
        <v>11</v>
      </c>
      <c r="G177" s="79">
        <v>37192</v>
      </c>
      <c r="H177" s="81">
        <f t="shared" ca="1" si="4"/>
        <v>16</v>
      </c>
      <c r="I177" s="80" t="s">
        <v>18</v>
      </c>
      <c r="J177" s="8">
        <v>4</v>
      </c>
      <c r="K177" s="198">
        <v>54000</v>
      </c>
      <c r="L177" s="201">
        <f t="shared" si="5"/>
        <v>56014</v>
      </c>
      <c r="M177" s="5"/>
    </row>
    <row r="178" spans="1:14" x14ac:dyDescent="0.2">
      <c r="A178" s="4" t="s">
        <v>559</v>
      </c>
      <c r="B178" s="10" t="s">
        <v>49</v>
      </c>
      <c r="C178" s="4" t="s">
        <v>434</v>
      </c>
      <c r="D178" s="9">
        <v>575270646</v>
      </c>
      <c r="E178" s="9">
        <v>5057819805</v>
      </c>
      <c r="F178" s="4" t="s">
        <v>11</v>
      </c>
      <c r="G178" s="79">
        <v>40404</v>
      </c>
      <c r="H178" s="81">
        <f t="shared" ca="1" si="4"/>
        <v>7</v>
      </c>
      <c r="I178" s="80" t="s">
        <v>4</v>
      </c>
      <c r="J178" s="8">
        <v>2</v>
      </c>
      <c r="K178" s="198">
        <v>55464</v>
      </c>
      <c r="L178" s="201">
        <f t="shared" si="5"/>
        <v>57533</v>
      </c>
      <c r="M178" s="5"/>
    </row>
    <row r="179" spans="1:14" x14ac:dyDescent="0.2">
      <c r="A179" s="4" t="s">
        <v>345</v>
      </c>
      <c r="B179" s="10" t="s">
        <v>49</v>
      </c>
      <c r="C179" s="4" t="s">
        <v>302</v>
      </c>
      <c r="D179" s="9">
        <v>213741822</v>
      </c>
      <c r="E179" s="9">
        <v>3031780498</v>
      </c>
      <c r="F179" s="4" t="s">
        <v>7</v>
      </c>
      <c r="G179" s="79">
        <v>36977</v>
      </c>
      <c r="H179" s="81">
        <f t="shared" ca="1" si="4"/>
        <v>16</v>
      </c>
      <c r="I179" s="80"/>
      <c r="J179" s="8">
        <v>4</v>
      </c>
      <c r="K179" s="198">
        <v>75996</v>
      </c>
      <c r="L179" s="201">
        <f t="shared" si="5"/>
        <v>78831</v>
      </c>
      <c r="M179" s="5"/>
    </row>
    <row r="180" spans="1:14" x14ac:dyDescent="0.2">
      <c r="A180" s="4" t="s">
        <v>182</v>
      </c>
      <c r="B180" s="10" t="s">
        <v>8</v>
      </c>
      <c r="C180" s="4" t="s">
        <v>122</v>
      </c>
      <c r="D180" s="9">
        <v>100703382</v>
      </c>
      <c r="E180" s="9">
        <v>5055157047</v>
      </c>
      <c r="F180" s="4" t="s">
        <v>11</v>
      </c>
      <c r="G180" s="79">
        <v>35216</v>
      </c>
      <c r="H180" s="81">
        <f t="shared" ca="1" si="4"/>
        <v>21</v>
      </c>
      <c r="I180" s="80" t="s">
        <v>4</v>
      </c>
      <c r="J180" s="8">
        <v>4</v>
      </c>
      <c r="K180" s="198">
        <v>65040</v>
      </c>
      <c r="L180" s="201">
        <f t="shared" si="5"/>
        <v>67466</v>
      </c>
      <c r="M180" s="5"/>
    </row>
    <row r="181" spans="1:14" x14ac:dyDescent="0.2">
      <c r="A181" s="4" t="s">
        <v>747</v>
      </c>
      <c r="B181" s="10" t="s">
        <v>8</v>
      </c>
      <c r="C181" s="4" t="s">
        <v>745</v>
      </c>
      <c r="D181" s="9">
        <v>533976888</v>
      </c>
      <c r="E181" s="9">
        <v>7192572783</v>
      </c>
      <c r="F181" s="4" t="s">
        <v>11</v>
      </c>
      <c r="G181" s="79">
        <v>37270</v>
      </c>
      <c r="H181" s="81">
        <f t="shared" ca="1" si="4"/>
        <v>15</v>
      </c>
      <c r="I181" s="80" t="s">
        <v>14</v>
      </c>
      <c r="J181" s="8">
        <v>1</v>
      </c>
      <c r="K181" s="198">
        <v>57420</v>
      </c>
      <c r="L181" s="201">
        <f t="shared" si="5"/>
        <v>59562</v>
      </c>
      <c r="M181" s="5"/>
    </row>
    <row r="182" spans="1:14" x14ac:dyDescent="0.2">
      <c r="A182" s="11" t="s">
        <v>785</v>
      </c>
      <c r="B182" s="10" t="s">
        <v>12</v>
      </c>
      <c r="C182" s="11" t="s">
        <v>778</v>
      </c>
      <c r="D182" s="12">
        <v>411526157</v>
      </c>
      <c r="E182" s="12">
        <v>7195818082</v>
      </c>
      <c r="F182" s="11" t="s">
        <v>0</v>
      </c>
      <c r="G182" s="79">
        <v>34902</v>
      </c>
      <c r="H182" s="81">
        <f t="shared" ca="1" si="4"/>
        <v>22</v>
      </c>
      <c r="I182" s="80"/>
      <c r="J182" s="8">
        <v>2</v>
      </c>
      <c r="K182" s="198">
        <v>42816</v>
      </c>
      <c r="L182" s="201">
        <f t="shared" si="5"/>
        <v>44413</v>
      </c>
      <c r="M182" s="82"/>
      <c r="N182" s="83"/>
    </row>
    <row r="183" spans="1:14" x14ac:dyDescent="0.2">
      <c r="A183" s="4" t="s">
        <v>648</v>
      </c>
      <c r="B183" s="10" t="s">
        <v>49</v>
      </c>
      <c r="C183" s="4" t="s">
        <v>641</v>
      </c>
      <c r="D183" s="9">
        <v>581823751</v>
      </c>
      <c r="E183" s="9">
        <v>9708577225</v>
      </c>
      <c r="F183" s="4" t="s">
        <v>7</v>
      </c>
      <c r="G183" s="79">
        <v>38723</v>
      </c>
      <c r="H183" s="81">
        <f t="shared" ca="1" si="4"/>
        <v>11</v>
      </c>
      <c r="I183" s="80"/>
      <c r="J183" s="8">
        <v>2</v>
      </c>
      <c r="K183" s="198">
        <v>88068</v>
      </c>
      <c r="L183" s="201">
        <f t="shared" si="5"/>
        <v>91353</v>
      </c>
      <c r="M183" s="5"/>
    </row>
    <row r="184" spans="1:14" x14ac:dyDescent="0.2">
      <c r="A184" s="4" t="s">
        <v>159</v>
      </c>
      <c r="B184" s="10" t="s">
        <v>8</v>
      </c>
      <c r="C184" s="4" t="s">
        <v>122</v>
      </c>
      <c r="D184" s="9">
        <v>622200296</v>
      </c>
      <c r="E184" s="9">
        <v>5056306545</v>
      </c>
      <c r="F184" s="4" t="s">
        <v>11</v>
      </c>
      <c r="G184" s="79">
        <v>34741</v>
      </c>
      <c r="H184" s="81">
        <f t="shared" ca="1" si="4"/>
        <v>22</v>
      </c>
      <c r="I184" s="80" t="s">
        <v>4</v>
      </c>
      <c r="J184" s="8">
        <v>3</v>
      </c>
      <c r="K184" s="198">
        <v>78685</v>
      </c>
      <c r="L184" s="201">
        <f t="shared" si="5"/>
        <v>81620</v>
      </c>
      <c r="M184" s="5"/>
    </row>
    <row r="185" spans="1:14" x14ac:dyDescent="0.2">
      <c r="A185" s="4" t="s">
        <v>481</v>
      </c>
      <c r="B185" s="10" t="s">
        <v>20</v>
      </c>
      <c r="C185" s="4" t="s">
        <v>434</v>
      </c>
      <c r="D185" s="9">
        <v>527185620</v>
      </c>
      <c r="E185" s="9">
        <v>5054627771</v>
      </c>
      <c r="F185" s="4" t="s">
        <v>11</v>
      </c>
      <c r="G185" s="79">
        <v>41326</v>
      </c>
      <c r="H185" s="81">
        <f t="shared" ca="1" si="4"/>
        <v>4</v>
      </c>
      <c r="I185" s="80" t="s">
        <v>18</v>
      </c>
      <c r="J185" s="8">
        <v>5</v>
      </c>
      <c r="K185" s="198">
        <v>42360</v>
      </c>
      <c r="L185" s="201">
        <f t="shared" si="5"/>
        <v>43940</v>
      </c>
      <c r="M185" s="5"/>
    </row>
    <row r="186" spans="1:14" x14ac:dyDescent="0.2">
      <c r="A186" s="4" t="s">
        <v>231</v>
      </c>
      <c r="B186" s="10" t="s">
        <v>2</v>
      </c>
      <c r="C186" s="4" t="s">
        <v>196</v>
      </c>
      <c r="D186" s="9">
        <v>868364739</v>
      </c>
      <c r="E186" s="9">
        <v>5055255121</v>
      </c>
      <c r="F186" s="4" t="s">
        <v>5</v>
      </c>
      <c r="G186" s="79">
        <v>41349</v>
      </c>
      <c r="H186" s="81">
        <f t="shared" ca="1" si="4"/>
        <v>4</v>
      </c>
      <c r="I186" s="80" t="s">
        <v>4</v>
      </c>
      <c r="J186" s="8">
        <v>1</v>
      </c>
      <c r="K186" s="198">
        <v>14172</v>
      </c>
      <c r="L186" s="201">
        <f t="shared" si="5"/>
        <v>14701</v>
      </c>
      <c r="M186" s="5"/>
    </row>
    <row r="187" spans="1:14" x14ac:dyDescent="0.2">
      <c r="A187" s="4" t="s">
        <v>585</v>
      </c>
      <c r="B187" s="10" t="s">
        <v>12</v>
      </c>
      <c r="C187" s="4" t="s">
        <v>434</v>
      </c>
      <c r="D187" s="9">
        <v>240272873</v>
      </c>
      <c r="E187" s="9">
        <v>9708912054</v>
      </c>
      <c r="F187" s="4" t="s">
        <v>7</v>
      </c>
      <c r="G187" s="79">
        <v>39968</v>
      </c>
      <c r="H187" s="81">
        <f t="shared" ca="1" si="4"/>
        <v>8</v>
      </c>
      <c r="I187" s="80"/>
      <c r="J187" s="8">
        <v>4</v>
      </c>
      <c r="K187" s="198">
        <v>96396</v>
      </c>
      <c r="L187" s="201">
        <f t="shared" si="5"/>
        <v>99992</v>
      </c>
      <c r="M187" s="5"/>
    </row>
    <row r="188" spans="1:14" x14ac:dyDescent="0.2">
      <c r="A188" s="4" t="s">
        <v>336</v>
      </c>
      <c r="B188" s="10" t="s">
        <v>16</v>
      </c>
      <c r="C188" s="4" t="s">
        <v>302</v>
      </c>
      <c r="D188" s="9">
        <v>724193735</v>
      </c>
      <c r="E188" s="9">
        <v>5058627048</v>
      </c>
      <c r="F188" s="4" t="s">
        <v>11</v>
      </c>
      <c r="G188" s="79">
        <v>34676</v>
      </c>
      <c r="H188" s="81">
        <f t="shared" ca="1" si="4"/>
        <v>23</v>
      </c>
      <c r="I188" s="80" t="s">
        <v>18</v>
      </c>
      <c r="J188" s="8">
        <v>2</v>
      </c>
      <c r="K188" s="198">
        <v>51828</v>
      </c>
      <c r="L188" s="201">
        <f t="shared" si="5"/>
        <v>53761</v>
      </c>
      <c r="M188" s="5"/>
    </row>
    <row r="189" spans="1:14" x14ac:dyDescent="0.2">
      <c r="A189" s="4" t="s">
        <v>40</v>
      </c>
      <c r="B189" s="10" t="s">
        <v>8</v>
      </c>
      <c r="C189" s="4" t="s">
        <v>24</v>
      </c>
      <c r="D189" s="9">
        <v>891224981</v>
      </c>
      <c r="E189" s="9">
        <v>9706391402</v>
      </c>
      <c r="F189" s="4" t="s">
        <v>5</v>
      </c>
      <c r="G189" s="79">
        <v>35196</v>
      </c>
      <c r="H189" s="81">
        <f t="shared" ca="1" si="4"/>
        <v>21</v>
      </c>
      <c r="I189" s="80" t="s">
        <v>14</v>
      </c>
      <c r="J189" s="8">
        <v>4</v>
      </c>
      <c r="K189" s="198">
        <v>13476</v>
      </c>
      <c r="L189" s="201">
        <f t="shared" si="5"/>
        <v>13979</v>
      </c>
      <c r="M189" s="5"/>
    </row>
    <row r="190" spans="1:14" x14ac:dyDescent="0.2">
      <c r="A190" s="4" t="s">
        <v>500</v>
      </c>
      <c r="B190" s="10" t="s">
        <v>8</v>
      </c>
      <c r="C190" s="4" t="s">
        <v>434</v>
      </c>
      <c r="D190" s="9">
        <v>428024993</v>
      </c>
      <c r="E190" s="9">
        <v>7196410575</v>
      </c>
      <c r="F190" s="4" t="s">
        <v>7</v>
      </c>
      <c r="G190" s="79">
        <v>34830</v>
      </c>
      <c r="H190" s="81">
        <f t="shared" ca="1" si="4"/>
        <v>22</v>
      </c>
      <c r="I190" s="80"/>
      <c r="J190" s="8">
        <v>3</v>
      </c>
      <c r="K190" s="198">
        <v>38628</v>
      </c>
      <c r="L190" s="201">
        <f t="shared" si="5"/>
        <v>40069</v>
      </c>
      <c r="M190" s="5"/>
    </row>
    <row r="191" spans="1:14" x14ac:dyDescent="0.2">
      <c r="A191" s="4" t="s">
        <v>82</v>
      </c>
      <c r="B191" s="10" t="s">
        <v>8</v>
      </c>
      <c r="C191" s="4" t="s">
        <v>24</v>
      </c>
      <c r="D191" s="9">
        <v>794814501</v>
      </c>
      <c r="E191" s="9">
        <v>9705604891</v>
      </c>
      <c r="F191" s="4" t="s">
        <v>7</v>
      </c>
      <c r="G191" s="79">
        <v>41291</v>
      </c>
      <c r="H191" s="81">
        <f t="shared" ca="1" si="4"/>
        <v>4</v>
      </c>
      <c r="I191" s="80"/>
      <c r="J191" s="8">
        <v>3</v>
      </c>
      <c r="K191" s="198">
        <v>96875</v>
      </c>
      <c r="L191" s="201">
        <f t="shared" si="5"/>
        <v>100488</v>
      </c>
      <c r="M191" s="5"/>
    </row>
    <row r="192" spans="1:14" x14ac:dyDescent="0.2">
      <c r="A192" s="4" t="s">
        <v>283</v>
      </c>
      <c r="B192" s="10" t="s">
        <v>8</v>
      </c>
      <c r="C192" s="4" t="s">
        <v>196</v>
      </c>
      <c r="D192" s="9">
        <v>528258211</v>
      </c>
      <c r="E192" s="9">
        <v>3034727385</v>
      </c>
      <c r="F192" s="4" t="s">
        <v>11</v>
      </c>
      <c r="G192" s="79">
        <v>34184</v>
      </c>
      <c r="H192" s="81">
        <f t="shared" ca="1" si="4"/>
        <v>24</v>
      </c>
      <c r="I192" s="80" t="s">
        <v>27</v>
      </c>
      <c r="J192" s="8">
        <v>4</v>
      </c>
      <c r="K192" s="198">
        <v>55332</v>
      </c>
      <c r="L192" s="201">
        <f t="shared" si="5"/>
        <v>57396</v>
      </c>
      <c r="M192" s="5"/>
    </row>
    <row r="193" spans="1:13" x14ac:dyDescent="0.2">
      <c r="A193" s="4" t="s">
        <v>301</v>
      </c>
      <c r="B193" s="10" t="s">
        <v>8</v>
      </c>
      <c r="C193" s="4" t="s">
        <v>285</v>
      </c>
      <c r="D193" s="9">
        <v>174483231</v>
      </c>
      <c r="E193" s="9">
        <v>5056733291</v>
      </c>
      <c r="F193" s="4" t="s">
        <v>11</v>
      </c>
      <c r="G193" s="79">
        <v>34242</v>
      </c>
      <c r="H193" s="81">
        <f t="shared" ca="1" si="4"/>
        <v>24</v>
      </c>
      <c r="I193" s="80" t="s">
        <v>4</v>
      </c>
      <c r="J193" s="8">
        <v>3</v>
      </c>
      <c r="K193" s="198">
        <v>49128</v>
      </c>
      <c r="L193" s="201">
        <f t="shared" si="5"/>
        <v>50960</v>
      </c>
      <c r="M193" s="5"/>
    </row>
    <row r="194" spans="1:13" x14ac:dyDescent="0.2">
      <c r="A194" s="4" t="s">
        <v>626</v>
      </c>
      <c r="B194" s="10" t="s">
        <v>20</v>
      </c>
      <c r="C194" s="4" t="s">
        <v>596</v>
      </c>
      <c r="D194" s="9">
        <v>518690148</v>
      </c>
      <c r="E194" s="9">
        <v>9706500529</v>
      </c>
      <c r="F194" s="4" t="s">
        <v>11</v>
      </c>
      <c r="G194" s="79">
        <v>41455</v>
      </c>
      <c r="H194" s="81">
        <f t="shared" ref="H194:H257" ca="1" si="6">DATEDIF(G194,TODAY(),"Y")</f>
        <v>4</v>
      </c>
      <c r="I194" s="80" t="s">
        <v>27</v>
      </c>
      <c r="J194" s="8">
        <v>4</v>
      </c>
      <c r="K194" s="198">
        <v>39168</v>
      </c>
      <c r="L194" s="201">
        <f t="shared" si="5"/>
        <v>40629</v>
      </c>
      <c r="M194" s="5"/>
    </row>
    <row r="195" spans="1:13" x14ac:dyDescent="0.2">
      <c r="A195" s="4" t="s">
        <v>634</v>
      </c>
      <c r="B195" s="10" t="s">
        <v>8</v>
      </c>
      <c r="C195" s="4" t="s">
        <v>596</v>
      </c>
      <c r="D195" s="9">
        <v>110184347</v>
      </c>
      <c r="E195" s="9">
        <v>7196166452</v>
      </c>
      <c r="F195" s="4" t="s">
        <v>11</v>
      </c>
      <c r="G195" s="79">
        <v>36309</v>
      </c>
      <c r="H195" s="81">
        <f t="shared" ca="1" si="6"/>
        <v>18</v>
      </c>
      <c r="I195" s="80" t="s">
        <v>4</v>
      </c>
      <c r="J195" s="8">
        <v>5</v>
      </c>
      <c r="K195" s="198">
        <v>76536</v>
      </c>
      <c r="L195" s="201">
        <f t="shared" ref="L195:L258" si="7">ROUND(K195*$N$1+K195,0)</f>
        <v>79391</v>
      </c>
      <c r="M195" s="5"/>
    </row>
    <row r="196" spans="1:13" x14ac:dyDescent="0.2">
      <c r="A196" s="4" t="s">
        <v>398</v>
      </c>
      <c r="B196" s="10" t="s">
        <v>20</v>
      </c>
      <c r="C196" s="4" t="s">
        <v>374</v>
      </c>
      <c r="D196" s="9">
        <v>247406371</v>
      </c>
      <c r="E196" s="9">
        <v>3035299873</v>
      </c>
      <c r="F196" s="4" t="s">
        <v>5</v>
      </c>
      <c r="G196" s="79">
        <v>41407</v>
      </c>
      <c r="H196" s="81">
        <f t="shared" ca="1" si="6"/>
        <v>4</v>
      </c>
      <c r="I196" s="80" t="s">
        <v>18</v>
      </c>
      <c r="J196" s="8">
        <v>3</v>
      </c>
      <c r="K196" s="198">
        <v>24048</v>
      </c>
      <c r="L196" s="201">
        <f t="shared" si="7"/>
        <v>24945</v>
      </c>
      <c r="M196" s="5"/>
    </row>
    <row r="197" spans="1:13" x14ac:dyDescent="0.2">
      <c r="A197" s="4" t="s">
        <v>224</v>
      </c>
      <c r="B197" s="10" t="s">
        <v>16</v>
      </c>
      <c r="C197" s="4" t="s">
        <v>196</v>
      </c>
      <c r="D197" s="9">
        <v>217968415</v>
      </c>
      <c r="E197" s="9">
        <v>5052814530</v>
      </c>
      <c r="F197" s="4" t="s">
        <v>11</v>
      </c>
      <c r="G197" s="79">
        <v>36877</v>
      </c>
      <c r="H197" s="81">
        <f t="shared" ca="1" si="6"/>
        <v>16</v>
      </c>
      <c r="I197" s="80" t="s">
        <v>27</v>
      </c>
      <c r="J197" s="8">
        <v>3</v>
      </c>
      <c r="K197" s="198">
        <v>27444</v>
      </c>
      <c r="L197" s="201">
        <f t="shared" si="7"/>
        <v>28468</v>
      </c>
      <c r="M197" s="5"/>
    </row>
    <row r="198" spans="1:13" x14ac:dyDescent="0.2">
      <c r="A198" s="4" t="s">
        <v>683</v>
      </c>
      <c r="B198" s="10" t="s">
        <v>2</v>
      </c>
      <c r="C198" s="4" t="s">
        <v>680</v>
      </c>
      <c r="D198" s="9">
        <v>964243524</v>
      </c>
      <c r="E198" s="9">
        <v>3032339143</v>
      </c>
      <c r="F198" s="4" t="s">
        <v>11</v>
      </c>
      <c r="G198" s="79">
        <v>36052</v>
      </c>
      <c r="H198" s="81">
        <f t="shared" ca="1" si="6"/>
        <v>19</v>
      </c>
      <c r="I198" s="80" t="s">
        <v>4</v>
      </c>
      <c r="J198" s="8">
        <v>5</v>
      </c>
      <c r="K198" s="198">
        <v>81468</v>
      </c>
      <c r="L198" s="201">
        <f t="shared" si="7"/>
        <v>84507</v>
      </c>
      <c r="M198" s="5"/>
    </row>
    <row r="199" spans="1:13" x14ac:dyDescent="0.2">
      <c r="A199" s="4" t="s">
        <v>185</v>
      </c>
      <c r="B199" s="10" t="s">
        <v>20</v>
      </c>
      <c r="C199" s="4" t="s">
        <v>122</v>
      </c>
      <c r="D199" s="9">
        <v>863736129</v>
      </c>
      <c r="E199" s="9">
        <v>7192778445</v>
      </c>
      <c r="F199" s="4" t="s">
        <v>5</v>
      </c>
      <c r="G199" s="79">
        <v>36744</v>
      </c>
      <c r="H199" s="81">
        <f t="shared" ca="1" si="6"/>
        <v>17</v>
      </c>
      <c r="I199" s="80" t="s">
        <v>18</v>
      </c>
      <c r="J199" s="8">
        <v>2</v>
      </c>
      <c r="K199" s="198">
        <v>51288</v>
      </c>
      <c r="L199" s="201">
        <f t="shared" si="7"/>
        <v>53201</v>
      </c>
      <c r="M199" s="5"/>
    </row>
    <row r="200" spans="1:13" x14ac:dyDescent="0.2">
      <c r="A200" s="4" t="s">
        <v>513</v>
      </c>
      <c r="B200" s="10" t="s">
        <v>8</v>
      </c>
      <c r="C200" s="4" t="s">
        <v>434</v>
      </c>
      <c r="D200" s="9">
        <v>482927373</v>
      </c>
      <c r="E200" s="9">
        <v>9708413271</v>
      </c>
      <c r="F200" s="4" t="s">
        <v>11</v>
      </c>
      <c r="G200" s="79">
        <v>36582</v>
      </c>
      <c r="H200" s="81">
        <f t="shared" ca="1" si="6"/>
        <v>17</v>
      </c>
      <c r="I200" s="80" t="s">
        <v>18</v>
      </c>
      <c r="J200" s="8">
        <v>2</v>
      </c>
      <c r="K200" s="198">
        <v>38868</v>
      </c>
      <c r="L200" s="201">
        <f t="shared" si="7"/>
        <v>40318</v>
      </c>
      <c r="M200" s="5"/>
    </row>
    <row r="201" spans="1:13" x14ac:dyDescent="0.2">
      <c r="A201" s="4" t="s">
        <v>545</v>
      </c>
      <c r="B201" s="10" t="s">
        <v>12</v>
      </c>
      <c r="C201" s="4" t="s">
        <v>434</v>
      </c>
      <c r="D201" s="9">
        <v>317844971</v>
      </c>
      <c r="E201" s="9">
        <v>5053557946</v>
      </c>
      <c r="F201" s="4" t="s">
        <v>7</v>
      </c>
      <c r="G201" s="79">
        <v>36983</v>
      </c>
      <c r="H201" s="81">
        <f t="shared" ca="1" si="6"/>
        <v>16</v>
      </c>
      <c r="I201" s="80"/>
      <c r="J201" s="8">
        <v>1</v>
      </c>
      <c r="K201" s="198">
        <v>92292</v>
      </c>
      <c r="L201" s="201">
        <f t="shared" si="7"/>
        <v>95734</v>
      </c>
      <c r="M201" s="5"/>
    </row>
    <row r="202" spans="1:13" x14ac:dyDescent="0.2">
      <c r="A202" s="4" t="s">
        <v>653</v>
      </c>
      <c r="B202" s="10" t="s">
        <v>20</v>
      </c>
      <c r="C202" s="4" t="s">
        <v>641</v>
      </c>
      <c r="D202" s="9">
        <v>197789466</v>
      </c>
      <c r="E202" s="9">
        <v>3031472895</v>
      </c>
      <c r="F202" s="4" t="s">
        <v>7</v>
      </c>
      <c r="G202" s="79">
        <v>36793</v>
      </c>
      <c r="H202" s="81">
        <f t="shared" ca="1" si="6"/>
        <v>17</v>
      </c>
      <c r="I202" s="80"/>
      <c r="J202" s="8">
        <v>1</v>
      </c>
      <c r="K202" s="198">
        <v>91224</v>
      </c>
      <c r="L202" s="201">
        <f t="shared" si="7"/>
        <v>94627</v>
      </c>
      <c r="M202" s="5"/>
    </row>
    <row r="203" spans="1:13" x14ac:dyDescent="0.2">
      <c r="A203" s="4" t="s">
        <v>440</v>
      </c>
      <c r="B203" s="10" t="s">
        <v>49</v>
      </c>
      <c r="C203" s="4" t="s">
        <v>434</v>
      </c>
      <c r="D203" s="9">
        <v>177332873</v>
      </c>
      <c r="E203" s="9">
        <v>9705915044</v>
      </c>
      <c r="F203" s="4" t="s">
        <v>11</v>
      </c>
      <c r="G203" s="79">
        <v>37469</v>
      </c>
      <c r="H203" s="81">
        <f t="shared" ca="1" si="6"/>
        <v>15</v>
      </c>
      <c r="I203" s="80" t="s">
        <v>4</v>
      </c>
      <c r="J203" s="8">
        <v>3</v>
      </c>
      <c r="K203" s="198">
        <v>48072</v>
      </c>
      <c r="L203" s="201">
        <f t="shared" si="7"/>
        <v>49865</v>
      </c>
      <c r="M203" s="5"/>
    </row>
    <row r="204" spans="1:13" x14ac:dyDescent="0.2">
      <c r="A204" s="4" t="s">
        <v>388</v>
      </c>
      <c r="B204" s="10" t="s">
        <v>8</v>
      </c>
      <c r="C204" s="4" t="s">
        <v>374</v>
      </c>
      <c r="D204" s="9">
        <v>385074661</v>
      </c>
      <c r="E204" s="9">
        <v>9707451745</v>
      </c>
      <c r="F204" s="4" t="s">
        <v>11</v>
      </c>
      <c r="G204" s="79">
        <v>35931</v>
      </c>
      <c r="H204" s="81">
        <f t="shared" ca="1" si="6"/>
        <v>19</v>
      </c>
      <c r="I204" s="80" t="s">
        <v>14</v>
      </c>
      <c r="J204" s="8">
        <v>2</v>
      </c>
      <c r="K204" s="198">
        <v>80304</v>
      </c>
      <c r="L204" s="201">
        <f t="shared" si="7"/>
        <v>83299</v>
      </c>
      <c r="M204" s="5"/>
    </row>
    <row r="205" spans="1:13" x14ac:dyDescent="0.2">
      <c r="A205" s="4" t="s">
        <v>147</v>
      </c>
      <c r="B205" s="10" t="s">
        <v>8</v>
      </c>
      <c r="C205" s="4" t="s">
        <v>122</v>
      </c>
      <c r="D205" s="9">
        <v>784064156</v>
      </c>
      <c r="E205" s="9">
        <v>7193355152</v>
      </c>
      <c r="F205" s="4" t="s">
        <v>11</v>
      </c>
      <c r="G205" s="79">
        <v>34660</v>
      </c>
      <c r="H205" s="81">
        <f t="shared" ca="1" si="6"/>
        <v>23</v>
      </c>
      <c r="I205" s="80" t="s">
        <v>4</v>
      </c>
      <c r="J205" s="8">
        <v>1</v>
      </c>
      <c r="K205" s="198">
        <v>65796</v>
      </c>
      <c r="L205" s="201">
        <f t="shared" si="7"/>
        <v>68250</v>
      </c>
      <c r="M205" s="5"/>
    </row>
    <row r="206" spans="1:13" x14ac:dyDescent="0.2">
      <c r="A206" s="4" t="s">
        <v>202</v>
      </c>
      <c r="B206" s="10" t="s">
        <v>16</v>
      </c>
      <c r="C206" s="4" t="s">
        <v>196</v>
      </c>
      <c r="D206" s="9">
        <v>808012612</v>
      </c>
      <c r="E206" s="9">
        <v>5053717553</v>
      </c>
      <c r="F206" s="4" t="s">
        <v>7</v>
      </c>
      <c r="G206" s="79">
        <v>34714</v>
      </c>
      <c r="H206" s="81">
        <f t="shared" ca="1" si="6"/>
        <v>22</v>
      </c>
      <c r="I206" s="80"/>
      <c r="J206" s="8">
        <v>2</v>
      </c>
      <c r="K206" s="198">
        <v>72660</v>
      </c>
      <c r="L206" s="201">
        <f t="shared" si="7"/>
        <v>75370</v>
      </c>
      <c r="M206" s="5"/>
    </row>
    <row r="207" spans="1:13" x14ac:dyDescent="0.2">
      <c r="A207" s="4" t="s">
        <v>755</v>
      </c>
      <c r="B207" s="10" t="s">
        <v>16</v>
      </c>
      <c r="C207" s="4" t="s">
        <v>745</v>
      </c>
      <c r="D207" s="9">
        <v>796079833</v>
      </c>
      <c r="E207" s="9">
        <v>3035327906</v>
      </c>
      <c r="F207" s="4" t="s">
        <v>5</v>
      </c>
      <c r="G207" s="79">
        <v>36620</v>
      </c>
      <c r="H207" s="81">
        <f t="shared" ca="1" si="6"/>
        <v>17</v>
      </c>
      <c r="I207" s="80" t="s">
        <v>4</v>
      </c>
      <c r="J207" s="8">
        <v>1</v>
      </c>
      <c r="K207" s="198">
        <v>13230</v>
      </c>
      <c r="L207" s="201">
        <f t="shared" si="7"/>
        <v>13723</v>
      </c>
      <c r="M207" s="5"/>
    </row>
    <row r="208" spans="1:13" x14ac:dyDescent="0.2">
      <c r="A208" s="4" t="s">
        <v>717</v>
      </c>
      <c r="B208" s="10" t="s">
        <v>20</v>
      </c>
      <c r="C208" s="4" t="s">
        <v>680</v>
      </c>
      <c r="D208" s="9">
        <v>436693732</v>
      </c>
      <c r="E208" s="9">
        <v>9704077699</v>
      </c>
      <c r="F208" s="4" t="s">
        <v>11</v>
      </c>
      <c r="G208" s="79">
        <v>38232</v>
      </c>
      <c r="H208" s="81">
        <f t="shared" ca="1" si="6"/>
        <v>13</v>
      </c>
      <c r="I208" s="80" t="s">
        <v>27</v>
      </c>
      <c r="J208" s="8">
        <v>2</v>
      </c>
      <c r="K208" s="198">
        <v>75348</v>
      </c>
      <c r="L208" s="201">
        <f t="shared" si="7"/>
        <v>78158</v>
      </c>
      <c r="M208" s="5"/>
    </row>
    <row r="209" spans="1:14" x14ac:dyDescent="0.2">
      <c r="A209" s="4" t="s">
        <v>548</v>
      </c>
      <c r="B209" s="10" t="s">
        <v>2</v>
      </c>
      <c r="C209" s="4" t="s">
        <v>434</v>
      </c>
      <c r="D209" s="9">
        <v>590896401</v>
      </c>
      <c r="E209" s="9">
        <v>3033122603</v>
      </c>
      <c r="F209" s="4" t="s">
        <v>11</v>
      </c>
      <c r="G209" s="79">
        <v>39377</v>
      </c>
      <c r="H209" s="81">
        <f t="shared" ca="1" si="6"/>
        <v>10</v>
      </c>
      <c r="I209" s="80" t="s">
        <v>35</v>
      </c>
      <c r="J209" s="8">
        <v>1</v>
      </c>
      <c r="K209" s="198">
        <v>84912</v>
      </c>
      <c r="L209" s="201">
        <f t="shared" si="7"/>
        <v>88079</v>
      </c>
      <c r="M209" s="5"/>
    </row>
    <row r="210" spans="1:14" x14ac:dyDescent="0.2">
      <c r="A210" s="4" t="s">
        <v>721</v>
      </c>
      <c r="B210" s="10" t="s">
        <v>20</v>
      </c>
      <c r="C210" s="4" t="s">
        <v>680</v>
      </c>
      <c r="D210" s="9">
        <v>147261161</v>
      </c>
      <c r="E210" s="9">
        <v>9707692593</v>
      </c>
      <c r="F210" s="4" t="s">
        <v>11</v>
      </c>
      <c r="G210" s="79">
        <v>35888</v>
      </c>
      <c r="H210" s="81">
        <f t="shared" ca="1" si="6"/>
        <v>19</v>
      </c>
      <c r="I210" s="80" t="s">
        <v>4</v>
      </c>
      <c r="J210" s="8">
        <v>5</v>
      </c>
      <c r="K210" s="198">
        <v>38292</v>
      </c>
      <c r="L210" s="201">
        <f t="shared" si="7"/>
        <v>39720</v>
      </c>
      <c r="M210" s="5"/>
    </row>
    <row r="211" spans="1:14" x14ac:dyDescent="0.2">
      <c r="A211" s="4" t="s">
        <v>333</v>
      </c>
      <c r="B211" s="10" t="s">
        <v>12</v>
      </c>
      <c r="C211" s="4" t="s">
        <v>302</v>
      </c>
      <c r="D211" s="9">
        <v>761337848</v>
      </c>
      <c r="E211" s="9">
        <v>3033967339</v>
      </c>
      <c r="F211" s="4" t="s">
        <v>7</v>
      </c>
      <c r="G211" s="79">
        <v>35558</v>
      </c>
      <c r="H211" s="81">
        <f t="shared" ca="1" si="6"/>
        <v>20</v>
      </c>
      <c r="I211" s="80"/>
      <c r="J211" s="8">
        <v>2</v>
      </c>
      <c r="K211" s="198">
        <v>80052</v>
      </c>
      <c r="L211" s="201">
        <f t="shared" si="7"/>
        <v>83038</v>
      </c>
      <c r="M211" s="5"/>
    </row>
    <row r="212" spans="1:14" x14ac:dyDescent="0.2">
      <c r="A212" s="4" t="s">
        <v>3</v>
      </c>
      <c r="B212" s="10" t="s">
        <v>2</v>
      </c>
      <c r="C212" s="4" t="s">
        <v>1</v>
      </c>
      <c r="D212" s="9">
        <v>827277063</v>
      </c>
      <c r="E212" s="9">
        <v>3038873234</v>
      </c>
      <c r="F212" s="4" t="s">
        <v>0</v>
      </c>
      <c r="G212" s="79">
        <v>41599</v>
      </c>
      <c r="H212" s="81">
        <f t="shared" ca="1" si="6"/>
        <v>4</v>
      </c>
      <c r="I212" s="80"/>
      <c r="J212" s="8">
        <v>1</v>
      </c>
      <c r="K212" s="198">
        <v>22853</v>
      </c>
      <c r="L212" s="201">
        <f t="shared" si="7"/>
        <v>23705</v>
      </c>
      <c r="M212" s="82"/>
      <c r="N212" s="5"/>
    </row>
    <row r="213" spans="1:14" x14ac:dyDescent="0.2">
      <c r="A213" s="4" t="s">
        <v>670</v>
      </c>
      <c r="B213" s="10" t="s">
        <v>20</v>
      </c>
      <c r="C213" s="4" t="s">
        <v>661</v>
      </c>
      <c r="D213" s="9">
        <v>925049144</v>
      </c>
      <c r="E213" s="9">
        <v>7194752921</v>
      </c>
      <c r="F213" s="4" t="s">
        <v>11</v>
      </c>
      <c r="G213" s="79">
        <v>37305</v>
      </c>
      <c r="H213" s="81">
        <f t="shared" ca="1" si="6"/>
        <v>15</v>
      </c>
      <c r="I213" s="80" t="s">
        <v>4</v>
      </c>
      <c r="J213" s="8">
        <v>2</v>
      </c>
      <c r="K213" s="198">
        <v>59832</v>
      </c>
      <c r="L213" s="201">
        <f t="shared" si="7"/>
        <v>62064</v>
      </c>
      <c r="M213" s="5"/>
    </row>
    <row r="214" spans="1:14" x14ac:dyDescent="0.2">
      <c r="A214" s="4" t="s">
        <v>199</v>
      </c>
      <c r="B214" s="10" t="s">
        <v>16</v>
      </c>
      <c r="C214" s="4" t="s">
        <v>196</v>
      </c>
      <c r="D214" s="9">
        <v>452255054</v>
      </c>
      <c r="E214" s="9">
        <v>3036114005</v>
      </c>
      <c r="F214" s="4" t="s">
        <v>7</v>
      </c>
      <c r="G214" s="79">
        <v>34634</v>
      </c>
      <c r="H214" s="81">
        <f t="shared" ca="1" si="6"/>
        <v>23</v>
      </c>
      <c r="I214" s="80"/>
      <c r="J214" s="8">
        <v>4</v>
      </c>
      <c r="K214" s="198">
        <v>61008</v>
      </c>
      <c r="L214" s="201">
        <f t="shared" si="7"/>
        <v>63284</v>
      </c>
      <c r="M214" s="5"/>
    </row>
    <row r="215" spans="1:14" x14ac:dyDescent="0.2">
      <c r="A215" s="4" t="s">
        <v>162</v>
      </c>
      <c r="B215" s="10" t="s">
        <v>20</v>
      </c>
      <c r="C215" s="4" t="s">
        <v>122</v>
      </c>
      <c r="D215" s="9">
        <v>102159909</v>
      </c>
      <c r="E215" s="9">
        <v>9701868104</v>
      </c>
      <c r="F215" s="4" t="s">
        <v>0</v>
      </c>
      <c r="G215" s="79">
        <v>35401</v>
      </c>
      <c r="H215" s="81">
        <f t="shared" ca="1" si="6"/>
        <v>21</v>
      </c>
      <c r="I215" s="80"/>
      <c r="J215" s="8">
        <v>4</v>
      </c>
      <c r="K215" s="198">
        <v>44146</v>
      </c>
      <c r="L215" s="201">
        <f t="shared" si="7"/>
        <v>45793</v>
      </c>
      <c r="M215" s="5"/>
    </row>
    <row r="216" spans="1:14" x14ac:dyDescent="0.2">
      <c r="A216" s="4" t="s">
        <v>312</v>
      </c>
      <c r="B216" s="10" t="s">
        <v>8</v>
      </c>
      <c r="C216" s="4" t="s">
        <v>302</v>
      </c>
      <c r="D216" s="9">
        <v>365499498</v>
      </c>
      <c r="E216" s="9">
        <v>7193575849</v>
      </c>
      <c r="F216" s="4" t="s">
        <v>11</v>
      </c>
      <c r="G216" s="79">
        <v>39863</v>
      </c>
      <c r="H216" s="81">
        <f t="shared" ca="1" si="6"/>
        <v>8</v>
      </c>
      <c r="I216" s="80" t="s">
        <v>4</v>
      </c>
      <c r="J216" s="8">
        <v>4</v>
      </c>
      <c r="K216" s="198">
        <v>56472</v>
      </c>
      <c r="L216" s="201">
        <f t="shared" si="7"/>
        <v>58578</v>
      </c>
      <c r="M216" s="5"/>
    </row>
    <row r="217" spans="1:14" x14ac:dyDescent="0.2">
      <c r="A217" s="4" t="s">
        <v>236</v>
      </c>
      <c r="B217" s="10" t="s">
        <v>8</v>
      </c>
      <c r="C217" s="4" t="s">
        <v>196</v>
      </c>
      <c r="D217" s="9">
        <v>965916299</v>
      </c>
      <c r="E217" s="9">
        <v>7193552027</v>
      </c>
      <c r="F217" s="4" t="s">
        <v>11</v>
      </c>
      <c r="G217" s="79">
        <v>36749</v>
      </c>
      <c r="H217" s="81">
        <f t="shared" ca="1" si="6"/>
        <v>17</v>
      </c>
      <c r="I217" s="80" t="s">
        <v>35</v>
      </c>
      <c r="J217" s="8">
        <v>4</v>
      </c>
      <c r="K217" s="198">
        <v>29208</v>
      </c>
      <c r="L217" s="201">
        <f t="shared" si="7"/>
        <v>30297</v>
      </c>
      <c r="M217" s="5"/>
    </row>
    <row r="218" spans="1:14" x14ac:dyDescent="0.2">
      <c r="A218" s="4" t="s">
        <v>492</v>
      </c>
      <c r="B218" s="10" t="s">
        <v>20</v>
      </c>
      <c r="C218" s="4" t="s">
        <v>434</v>
      </c>
      <c r="D218" s="9">
        <v>984570981</v>
      </c>
      <c r="E218" s="9">
        <v>3038155179</v>
      </c>
      <c r="F218" s="4" t="s">
        <v>5</v>
      </c>
      <c r="G218" s="79">
        <v>37325</v>
      </c>
      <c r="H218" s="81">
        <f t="shared" ca="1" si="6"/>
        <v>15</v>
      </c>
      <c r="I218" s="80" t="s">
        <v>18</v>
      </c>
      <c r="J218" s="8">
        <v>1</v>
      </c>
      <c r="K218" s="198">
        <v>57828</v>
      </c>
      <c r="L218" s="201">
        <f t="shared" si="7"/>
        <v>59985</v>
      </c>
      <c r="M218" s="5"/>
    </row>
    <row r="219" spans="1:14" x14ac:dyDescent="0.2">
      <c r="A219" s="4" t="s">
        <v>215</v>
      </c>
      <c r="B219" s="10" t="s">
        <v>20</v>
      </c>
      <c r="C219" s="4" t="s">
        <v>196</v>
      </c>
      <c r="D219" s="9">
        <v>561530671</v>
      </c>
      <c r="E219" s="9">
        <v>9702999652</v>
      </c>
      <c r="F219" s="4" t="s">
        <v>11</v>
      </c>
      <c r="G219" s="79">
        <v>34566</v>
      </c>
      <c r="H219" s="81">
        <f t="shared" ca="1" si="6"/>
        <v>23</v>
      </c>
      <c r="I219" s="80" t="s">
        <v>35</v>
      </c>
      <c r="J219" s="8">
        <v>5</v>
      </c>
      <c r="K219" s="198">
        <v>65400</v>
      </c>
      <c r="L219" s="201">
        <f t="shared" si="7"/>
        <v>67839</v>
      </c>
      <c r="M219" s="5"/>
    </row>
    <row r="220" spans="1:14" x14ac:dyDescent="0.2">
      <c r="A220" s="4" t="s">
        <v>370</v>
      </c>
      <c r="B220" s="10" t="s">
        <v>2</v>
      </c>
      <c r="C220" s="4" t="s">
        <v>352</v>
      </c>
      <c r="D220" s="9">
        <v>113377726</v>
      </c>
      <c r="E220" s="9">
        <v>7197494648</v>
      </c>
      <c r="F220" s="4" t="s">
        <v>11</v>
      </c>
      <c r="G220" s="79">
        <v>37522</v>
      </c>
      <c r="H220" s="81">
        <f t="shared" ca="1" si="6"/>
        <v>15</v>
      </c>
      <c r="I220" s="80" t="s">
        <v>18</v>
      </c>
      <c r="J220" s="8">
        <v>5</v>
      </c>
      <c r="K220" s="198">
        <v>82092</v>
      </c>
      <c r="L220" s="201">
        <f t="shared" si="7"/>
        <v>85154</v>
      </c>
      <c r="M220" s="5"/>
    </row>
    <row r="221" spans="1:14" x14ac:dyDescent="0.2">
      <c r="A221" s="4" t="s">
        <v>569</v>
      </c>
      <c r="B221" s="10" t="s">
        <v>20</v>
      </c>
      <c r="C221" s="4" t="s">
        <v>434</v>
      </c>
      <c r="D221" s="9">
        <v>775217609</v>
      </c>
      <c r="E221" s="9">
        <v>3031591006</v>
      </c>
      <c r="F221" s="4" t="s">
        <v>11</v>
      </c>
      <c r="G221" s="79">
        <v>35460</v>
      </c>
      <c r="H221" s="81">
        <f t="shared" ca="1" si="6"/>
        <v>20</v>
      </c>
      <c r="I221" s="80" t="s">
        <v>18</v>
      </c>
      <c r="J221" s="8">
        <v>2</v>
      </c>
      <c r="K221" s="198">
        <v>29652</v>
      </c>
      <c r="L221" s="201">
        <f t="shared" si="7"/>
        <v>30758</v>
      </c>
      <c r="M221" s="5"/>
    </row>
    <row r="222" spans="1:14" x14ac:dyDescent="0.2">
      <c r="A222" s="4" t="s">
        <v>257</v>
      </c>
      <c r="B222" s="10" t="s">
        <v>8</v>
      </c>
      <c r="C222" s="4" t="s">
        <v>196</v>
      </c>
      <c r="D222" s="9">
        <v>302170290</v>
      </c>
      <c r="E222" s="9">
        <v>5051971988</v>
      </c>
      <c r="F222" s="4" t="s">
        <v>11</v>
      </c>
      <c r="G222" s="79">
        <v>36584</v>
      </c>
      <c r="H222" s="81">
        <f t="shared" ca="1" si="6"/>
        <v>17</v>
      </c>
      <c r="I222" s="80" t="s">
        <v>4</v>
      </c>
      <c r="J222" s="8">
        <v>1</v>
      </c>
      <c r="K222" s="198">
        <v>75924</v>
      </c>
      <c r="L222" s="201">
        <f t="shared" si="7"/>
        <v>78756</v>
      </c>
      <c r="M222" s="5"/>
    </row>
    <row r="223" spans="1:14" x14ac:dyDescent="0.2">
      <c r="A223" s="4" t="s">
        <v>197</v>
      </c>
      <c r="B223" s="10" t="s">
        <v>16</v>
      </c>
      <c r="C223" s="4" t="s">
        <v>196</v>
      </c>
      <c r="D223" s="9">
        <v>643979374</v>
      </c>
      <c r="E223" s="9">
        <v>9701230519</v>
      </c>
      <c r="F223" s="4" t="s">
        <v>7</v>
      </c>
      <c r="G223" s="79">
        <v>36597</v>
      </c>
      <c r="H223" s="81">
        <f t="shared" ca="1" si="6"/>
        <v>17</v>
      </c>
      <c r="I223" s="80"/>
      <c r="J223" s="8">
        <v>4</v>
      </c>
      <c r="K223" s="198">
        <v>59436</v>
      </c>
      <c r="L223" s="201">
        <f t="shared" si="7"/>
        <v>61653</v>
      </c>
      <c r="M223" s="5"/>
    </row>
    <row r="224" spans="1:14" x14ac:dyDescent="0.2">
      <c r="A224" s="4" t="s">
        <v>260</v>
      </c>
      <c r="B224" s="10" t="s">
        <v>16</v>
      </c>
      <c r="C224" s="4" t="s">
        <v>196</v>
      </c>
      <c r="D224" s="9">
        <v>433314045</v>
      </c>
      <c r="E224" s="9">
        <v>7192543210</v>
      </c>
      <c r="F224" s="4" t="s">
        <v>7</v>
      </c>
      <c r="G224" s="79">
        <v>34694</v>
      </c>
      <c r="H224" s="81">
        <f t="shared" ca="1" si="6"/>
        <v>22</v>
      </c>
      <c r="I224" s="80"/>
      <c r="J224" s="8">
        <v>3</v>
      </c>
      <c r="K224" s="198">
        <v>57108</v>
      </c>
      <c r="L224" s="201">
        <f t="shared" si="7"/>
        <v>59238</v>
      </c>
      <c r="M224" s="5"/>
    </row>
    <row r="225" spans="1:14" x14ac:dyDescent="0.2">
      <c r="A225" s="4" t="s">
        <v>553</v>
      </c>
      <c r="B225" s="10" t="s">
        <v>20</v>
      </c>
      <c r="C225" s="4" t="s">
        <v>434</v>
      </c>
      <c r="D225" s="9">
        <v>854806695</v>
      </c>
      <c r="E225" s="9">
        <v>5052672603</v>
      </c>
      <c r="F225" s="4" t="s">
        <v>11</v>
      </c>
      <c r="G225" s="79">
        <v>34777</v>
      </c>
      <c r="H225" s="81">
        <f t="shared" ca="1" si="6"/>
        <v>22</v>
      </c>
      <c r="I225" s="80" t="s">
        <v>18</v>
      </c>
      <c r="J225" s="8">
        <v>5</v>
      </c>
      <c r="K225" s="198">
        <v>31428</v>
      </c>
      <c r="L225" s="201">
        <f t="shared" si="7"/>
        <v>32600</v>
      </c>
      <c r="M225" s="5"/>
    </row>
    <row r="226" spans="1:14" x14ac:dyDescent="0.2">
      <c r="A226" s="4" t="s">
        <v>140</v>
      </c>
      <c r="B226" s="10" t="s">
        <v>8</v>
      </c>
      <c r="C226" s="4" t="s">
        <v>122</v>
      </c>
      <c r="D226" s="9">
        <v>708082156</v>
      </c>
      <c r="E226" s="9">
        <v>3034919822</v>
      </c>
      <c r="F226" s="4" t="s">
        <v>11</v>
      </c>
      <c r="G226" s="79">
        <v>37368</v>
      </c>
      <c r="H226" s="81">
        <f t="shared" ca="1" si="6"/>
        <v>15</v>
      </c>
      <c r="I226" s="80" t="s">
        <v>4</v>
      </c>
      <c r="J226" s="8">
        <v>4</v>
      </c>
      <c r="K226" s="198">
        <v>83040</v>
      </c>
      <c r="L226" s="201">
        <f t="shared" si="7"/>
        <v>86137</v>
      </c>
      <c r="M226" s="5"/>
    </row>
    <row r="227" spans="1:14" x14ac:dyDescent="0.2">
      <c r="A227" s="11" t="s">
        <v>768</v>
      </c>
      <c r="B227" s="10" t="s">
        <v>16</v>
      </c>
      <c r="C227" s="11" t="s">
        <v>756</v>
      </c>
      <c r="D227" s="12">
        <v>771277493</v>
      </c>
      <c r="E227" s="12">
        <v>9702872439</v>
      </c>
      <c r="F227" s="11" t="s">
        <v>0</v>
      </c>
      <c r="G227" s="79">
        <v>41182</v>
      </c>
      <c r="H227" s="81">
        <f t="shared" ca="1" si="6"/>
        <v>5</v>
      </c>
      <c r="I227" s="80"/>
      <c r="J227" s="8">
        <v>4</v>
      </c>
      <c r="K227" s="198">
        <v>12763</v>
      </c>
      <c r="L227" s="201">
        <f t="shared" si="7"/>
        <v>13239</v>
      </c>
      <c r="M227" s="5"/>
      <c r="N227" s="83"/>
    </row>
    <row r="228" spans="1:14" x14ac:dyDescent="0.2">
      <c r="A228" s="4" t="s">
        <v>604</v>
      </c>
      <c r="B228" s="10" t="s">
        <v>20</v>
      </c>
      <c r="C228" s="4" t="s">
        <v>596</v>
      </c>
      <c r="D228" s="9">
        <v>282972141</v>
      </c>
      <c r="E228" s="9">
        <v>7197135797</v>
      </c>
      <c r="F228" s="4" t="s">
        <v>7</v>
      </c>
      <c r="G228" s="79">
        <v>36995</v>
      </c>
      <c r="H228" s="81">
        <f t="shared" ca="1" si="6"/>
        <v>16</v>
      </c>
      <c r="I228" s="80"/>
      <c r="J228" s="8">
        <v>5</v>
      </c>
      <c r="K228" s="198">
        <v>30144</v>
      </c>
      <c r="L228" s="201">
        <f t="shared" si="7"/>
        <v>31268</v>
      </c>
      <c r="M228" s="5"/>
    </row>
    <row r="229" spans="1:14" x14ac:dyDescent="0.2">
      <c r="A229" s="4" t="s">
        <v>63</v>
      </c>
      <c r="B229" s="10" t="s">
        <v>20</v>
      </c>
      <c r="C229" s="4" t="s">
        <v>24</v>
      </c>
      <c r="D229" s="9">
        <v>595022550</v>
      </c>
      <c r="E229" s="9">
        <v>3035621928</v>
      </c>
      <c r="F229" s="4" t="s">
        <v>11</v>
      </c>
      <c r="G229" s="79">
        <v>35013</v>
      </c>
      <c r="H229" s="81">
        <f t="shared" ca="1" si="6"/>
        <v>22</v>
      </c>
      <c r="I229" s="80" t="s">
        <v>35</v>
      </c>
      <c r="J229" s="8">
        <v>3</v>
      </c>
      <c r="K229" s="198">
        <v>71388</v>
      </c>
      <c r="L229" s="201">
        <f t="shared" si="7"/>
        <v>74051</v>
      </c>
      <c r="M229" s="5"/>
    </row>
    <row r="230" spans="1:14" x14ac:dyDescent="0.2">
      <c r="A230" s="4" t="s">
        <v>716</v>
      </c>
      <c r="B230" s="10" t="s">
        <v>20</v>
      </c>
      <c r="C230" s="4" t="s">
        <v>680</v>
      </c>
      <c r="D230" s="9">
        <v>513140687</v>
      </c>
      <c r="E230" s="9">
        <v>5052163497</v>
      </c>
      <c r="F230" s="4" t="s">
        <v>7</v>
      </c>
      <c r="G230" s="79">
        <v>34284</v>
      </c>
      <c r="H230" s="81">
        <f t="shared" ca="1" si="6"/>
        <v>24</v>
      </c>
      <c r="I230" s="80"/>
      <c r="J230" s="8">
        <v>1</v>
      </c>
      <c r="K230" s="198">
        <v>51528</v>
      </c>
      <c r="L230" s="201">
        <f t="shared" si="7"/>
        <v>53450</v>
      </c>
      <c r="M230" s="5"/>
    </row>
    <row r="231" spans="1:14" x14ac:dyDescent="0.2">
      <c r="A231" s="4" t="s">
        <v>649</v>
      </c>
      <c r="B231" s="10" t="s">
        <v>2</v>
      </c>
      <c r="C231" s="4" t="s">
        <v>641</v>
      </c>
      <c r="D231" s="9">
        <v>291798311</v>
      </c>
      <c r="E231" s="9">
        <v>5056742736</v>
      </c>
      <c r="F231" s="4" t="s">
        <v>11</v>
      </c>
      <c r="G231" s="79">
        <v>36543</v>
      </c>
      <c r="H231" s="81">
        <f t="shared" ca="1" si="6"/>
        <v>17</v>
      </c>
      <c r="I231" s="80" t="s">
        <v>4</v>
      </c>
      <c r="J231" s="8">
        <v>4</v>
      </c>
      <c r="K231" s="198">
        <v>96144</v>
      </c>
      <c r="L231" s="201">
        <f t="shared" si="7"/>
        <v>99730</v>
      </c>
      <c r="M231" s="5"/>
    </row>
    <row r="232" spans="1:14" x14ac:dyDescent="0.2">
      <c r="A232" s="4" t="s">
        <v>65</v>
      </c>
      <c r="B232" s="10" t="s">
        <v>16</v>
      </c>
      <c r="C232" s="4" t="s">
        <v>24</v>
      </c>
      <c r="D232" s="9">
        <v>210491464</v>
      </c>
      <c r="E232" s="9">
        <v>9708405552</v>
      </c>
      <c r="F232" s="4" t="s">
        <v>11</v>
      </c>
      <c r="G232" s="79">
        <v>40658</v>
      </c>
      <c r="H232" s="81">
        <f t="shared" ca="1" si="6"/>
        <v>6</v>
      </c>
      <c r="I232" s="80" t="s">
        <v>4</v>
      </c>
      <c r="J232" s="8">
        <v>5</v>
      </c>
      <c r="K232" s="198">
        <v>95256</v>
      </c>
      <c r="L232" s="201">
        <f t="shared" si="7"/>
        <v>98809</v>
      </c>
      <c r="M232" s="5"/>
    </row>
    <row r="233" spans="1:14" x14ac:dyDescent="0.2">
      <c r="A233" s="4" t="s">
        <v>335</v>
      </c>
      <c r="B233" s="10" t="s">
        <v>8</v>
      </c>
      <c r="C233" s="4" t="s">
        <v>302</v>
      </c>
      <c r="D233" s="9">
        <v>248820119</v>
      </c>
      <c r="E233" s="9">
        <v>7191711684</v>
      </c>
      <c r="F233" s="4" t="s">
        <v>11</v>
      </c>
      <c r="G233" s="79">
        <v>36959</v>
      </c>
      <c r="H233" s="81">
        <f t="shared" ca="1" si="6"/>
        <v>16</v>
      </c>
      <c r="I233" s="80" t="s">
        <v>4</v>
      </c>
      <c r="J233" s="8">
        <v>5</v>
      </c>
      <c r="K233" s="198">
        <v>82224</v>
      </c>
      <c r="L233" s="201">
        <f t="shared" si="7"/>
        <v>85291</v>
      </c>
      <c r="M233" s="5"/>
    </row>
    <row r="234" spans="1:14" x14ac:dyDescent="0.2">
      <c r="A234" s="4" t="s">
        <v>295</v>
      </c>
      <c r="B234" s="10" t="s">
        <v>20</v>
      </c>
      <c r="C234" s="4" t="s">
        <v>285</v>
      </c>
      <c r="D234" s="9">
        <v>444159297</v>
      </c>
      <c r="E234" s="9">
        <v>3032456406</v>
      </c>
      <c r="F234" s="4" t="s">
        <v>11</v>
      </c>
      <c r="G234" s="79">
        <v>34592</v>
      </c>
      <c r="H234" s="81">
        <f t="shared" ca="1" si="6"/>
        <v>23</v>
      </c>
      <c r="I234" s="80" t="s">
        <v>4</v>
      </c>
      <c r="J234" s="8">
        <v>5</v>
      </c>
      <c r="K234" s="198">
        <v>97836</v>
      </c>
      <c r="L234" s="201">
        <f t="shared" si="7"/>
        <v>101485</v>
      </c>
      <c r="M234" s="5"/>
    </row>
    <row r="235" spans="1:14" x14ac:dyDescent="0.2">
      <c r="A235" s="4" t="s">
        <v>620</v>
      </c>
      <c r="B235" s="10" t="s">
        <v>2</v>
      </c>
      <c r="C235" s="4" t="s">
        <v>596</v>
      </c>
      <c r="D235" s="9">
        <v>956291859</v>
      </c>
      <c r="E235" s="9">
        <v>9701156902</v>
      </c>
      <c r="F235" s="4" t="s">
        <v>7</v>
      </c>
      <c r="G235" s="79">
        <v>41315</v>
      </c>
      <c r="H235" s="81">
        <f t="shared" ca="1" si="6"/>
        <v>4</v>
      </c>
      <c r="I235" s="80"/>
      <c r="J235" s="8">
        <v>3</v>
      </c>
      <c r="K235" s="198">
        <v>54852</v>
      </c>
      <c r="L235" s="201">
        <f t="shared" si="7"/>
        <v>56898</v>
      </c>
      <c r="M235" s="5"/>
    </row>
    <row r="236" spans="1:14" x14ac:dyDescent="0.2">
      <c r="A236" s="4" t="s">
        <v>287</v>
      </c>
      <c r="B236" s="10" t="s">
        <v>8</v>
      </c>
      <c r="C236" s="4" t="s">
        <v>285</v>
      </c>
      <c r="D236" s="9">
        <v>292693795</v>
      </c>
      <c r="E236" s="9">
        <v>3035990139</v>
      </c>
      <c r="F236" s="4" t="s">
        <v>11</v>
      </c>
      <c r="G236" s="79">
        <v>34336</v>
      </c>
      <c r="H236" s="81">
        <f t="shared" ca="1" si="6"/>
        <v>23</v>
      </c>
      <c r="I236" s="80" t="s">
        <v>4</v>
      </c>
      <c r="J236" s="8">
        <v>4</v>
      </c>
      <c r="K236" s="198">
        <v>105540</v>
      </c>
      <c r="L236" s="201">
        <f t="shared" si="7"/>
        <v>109477</v>
      </c>
      <c r="M236" s="5"/>
    </row>
    <row r="237" spans="1:14" x14ac:dyDescent="0.2">
      <c r="A237" s="4" t="s">
        <v>104</v>
      </c>
      <c r="B237" s="10" t="s">
        <v>8</v>
      </c>
      <c r="C237" s="4" t="s">
        <v>24</v>
      </c>
      <c r="D237" s="9">
        <v>656572514</v>
      </c>
      <c r="E237" s="9">
        <v>3033679666</v>
      </c>
      <c r="F237" s="4" t="s">
        <v>7</v>
      </c>
      <c r="G237" s="79">
        <v>35030</v>
      </c>
      <c r="H237" s="81">
        <f t="shared" ca="1" si="6"/>
        <v>22</v>
      </c>
      <c r="I237" s="80"/>
      <c r="J237" s="8">
        <v>2</v>
      </c>
      <c r="K237" s="198">
        <v>84180</v>
      </c>
      <c r="L237" s="201">
        <f t="shared" si="7"/>
        <v>87320</v>
      </c>
      <c r="M237" s="5"/>
    </row>
    <row r="238" spans="1:14" x14ac:dyDescent="0.2">
      <c r="A238" s="4" t="s">
        <v>482</v>
      </c>
      <c r="B238" s="10" t="s">
        <v>8</v>
      </c>
      <c r="C238" s="4" t="s">
        <v>434</v>
      </c>
      <c r="D238" s="9">
        <v>377194926</v>
      </c>
      <c r="E238" s="9">
        <v>5057362525</v>
      </c>
      <c r="F238" s="4" t="s">
        <v>11</v>
      </c>
      <c r="G238" s="79">
        <v>41659</v>
      </c>
      <c r="H238" s="81">
        <f t="shared" ca="1" si="6"/>
        <v>3</v>
      </c>
      <c r="I238" s="80" t="s">
        <v>27</v>
      </c>
      <c r="J238" s="8">
        <v>1</v>
      </c>
      <c r="K238" s="198">
        <v>53112</v>
      </c>
      <c r="L238" s="201">
        <f t="shared" si="7"/>
        <v>55093</v>
      </c>
      <c r="M238" s="5"/>
    </row>
    <row r="239" spans="1:14" x14ac:dyDescent="0.2">
      <c r="A239" s="4" t="s">
        <v>90</v>
      </c>
      <c r="B239" s="10" t="s">
        <v>8</v>
      </c>
      <c r="C239" s="4" t="s">
        <v>24</v>
      </c>
      <c r="D239" s="9">
        <v>904497673</v>
      </c>
      <c r="E239" s="9">
        <v>9701277028</v>
      </c>
      <c r="F239" s="4" t="s">
        <v>7</v>
      </c>
      <c r="G239" s="79">
        <v>34200</v>
      </c>
      <c r="H239" s="81">
        <f t="shared" ca="1" si="6"/>
        <v>24</v>
      </c>
      <c r="I239" s="80"/>
      <c r="J239" s="8">
        <v>4</v>
      </c>
      <c r="K239" s="198">
        <v>28008</v>
      </c>
      <c r="L239" s="201">
        <f t="shared" si="7"/>
        <v>29053</v>
      </c>
      <c r="M239" s="5"/>
    </row>
    <row r="240" spans="1:14" x14ac:dyDescent="0.2">
      <c r="A240" s="4" t="s">
        <v>243</v>
      </c>
      <c r="B240" s="10" t="s">
        <v>2</v>
      </c>
      <c r="C240" s="4" t="s">
        <v>196</v>
      </c>
      <c r="D240" s="9">
        <v>920265140</v>
      </c>
      <c r="E240" s="9">
        <v>9704078104</v>
      </c>
      <c r="F240" s="4" t="s">
        <v>11</v>
      </c>
      <c r="G240" s="79">
        <v>39846</v>
      </c>
      <c r="H240" s="81">
        <f t="shared" ca="1" si="6"/>
        <v>8</v>
      </c>
      <c r="I240" s="80" t="s">
        <v>35</v>
      </c>
      <c r="J240" s="8">
        <v>3</v>
      </c>
      <c r="K240" s="198">
        <v>75226</v>
      </c>
      <c r="L240" s="201">
        <f t="shared" si="7"/>
        <v>78032</v>
      </c>
      <c r="M240" s="5"/>
    </row>
    <row r="241" spans="1:13" x14ac:dyDescent="0.2">
      <c r="A241" s="4" t="s">
        <v>50</v>
      </c>
      <c r="B241" s="10" t="s">
        <v>49</v>
      </c>
      <c r="C241" s="4" t="s">
        <v>24</v>
      </c>
      <c r="D241" s="9">
        <v>364525917</v>
      </c>
      <c r="E241" s="9">
        <v>7192787318</v>
      </c>
      <c r="F241" s="4" t="s">
        <v>11</v>
      </c>
      <c r="G241" s="79">
        <v>35034</v>
      </c>
      <c r="H241" s="81">
        <f t="shared" ca="1" si="6"/>
        <v>22</v>
      </c>
      <c r="I241" s="80" t="s">
        <v>18</v>
      </c>
      <c r="J241" s="8">
        <v>2</v>
      </c>
      <c r="K241" s="198">
        <v>55692</v>
      </c>
      <c r="L241" s="201">
        <f t="shared" si="7"/>
        <v>57769</v>
      </c>
      <c r="M241" s="5"/>
    </row>
    <row r="242" spans="1:13" x14ac:dyDescent="0.2">
      <c r="A242" s="4" t="s">
        <v>380</v>
      </c>
      <c r="B242" s="10" t="s">
        <v>8</v>
      </c>
      <c r="C242" s="4" t="s">
        <v>374</v>
      </c>
      <c r="D242" s="9">
        <v>254201611</v>
      </c>
      <c r="E242" s="9">
        <v>5057803578</v>
      </c>
      <c r="F242" s="4" t="s">
        <v>11</v>
      </c>
      <c r="G242" s="79">
        <v>35090</v>
      </c>
      <c r="H242" s="81">
        <f t="shared" ca="1" si="6"/>
        <v>21</v>
      </c>
      <c r="I242" s="80" t="s">
        <v>27</v>
      </c>
      <c r="J242" s="8">
        <v>5</v>
      </c>
      <c r="K242" s="198">
        <v>54216</v>
      </c>
      <c r="L242" s="201">
        <f t="shared" si="7"/>
        <v>56238</v>
      </c>
      <c r="M242" s="5"/>
    </row>
    <row r="243" spans="1:13" x14ac:dyDescent="0.2">
      <c r="A243" s="4" t="s">
        <v>590</v>
      </c>
      <c r="B243" s="10" t="s">
        <v>8</v>
      </c>
      <c r="C243" s="4" t="s">
        <v>587</v>
      </c>
      <c r="D243" s="9">
        <v>875920441</v>
      </c>
      <c r="E243" s="9">
        <v>9701715499</v>
      </c>
      <c r="F243" s="4" t="s">
        <v>5</v>
      </c>
      <c r="G243" s="79">
        <v>38561</v>
      </c>
      <c r="H243" s="81">
        <f t="shared" ca="1" si="6"/>
        <v>12</v>
      </c>
      <c r="I243" s="80" t="s">
        <v>14</v>
      </c>
      <c r="J243" s="8">
        <v>1</v>
      </c>
      <c r="K243" s="198">
        <v>62160</v>
      </c>
      <c r="L243" s="201">
        <f t="shared" si="7"/>
        <v>64479</v>
      </c>
      <c r="M243" s="5"/>
    </row>
    <row r="244" spans="1:13" x14ac:dyDescent="0.2">
      <c r="A244" s="4" t="s">
        <v>201</v>
      </c>
      <c r="B244" s="10" t="s">
        <v>20</v>
      </c>
      <c r="C244" s="4" t="s">
        <v>196</v>
      </c>
      <c r="D244" s="9">
        <v>554029540</v>
      </c>
      <c r="E244" s="9">
        <v>5051544288</v>
      </c>
      <c r="F244" s="4" t="s">
        <v>7</v>
      </c>
      <c r="G244" s="79">
        <v>34290</v>
      </c>
      <c r="H244" s="81">
        <f t="shared" ca="1" si="6"/>
        <v>24</v>
      </c>
      <c r="I244" s="80"/>
      <c r="J244" s="8">
        <v>4</v>
      </c>
      <c r="K244" s="198">
        <v>70380</v>
      </c>
      <c r="L244" s="201">
        <f t="shared" si="7"/>
        <v>73005</v>
      </c>
      <c r="M244" s="5"/>
    </row>
    <row r="245" spans="1:13" x14ac:dyDescent="0.2">
      <c r="A245" s="4" t="s">
        <v>188</v>
      </c>
      <c r="B245" s="10" t="s">
        <v>49</v>
      </c>
      <c r="C245" s="4" t="s">
        <v>122</v>
      </c>
      <c r="D245" s="9">
        <v>614562070</v>
      </c>
      <c r="E245" s="9">
        <v>9702485673</v>
      </c>
      <c r="F245" s="4" t="s">
        <v>5</v>
      </c>
      <c r="G245" s="79">
        <v>38871</v>
      </c>
      <c r="H245" s="81">
        <f t="shared" ca="1" si="6"/>
        <v>11</v>
      </c>
      <c r="I245" s="80" t="s">
        <v>4</v>
      </c>
      <c r="J245" s="8">
        <v>1</v>
      </c>
      <c r="K245" s="198">
        <v>58488</v>
      </c>
      <c r="L245" s="201">
        <f t="shared" si="7"/>
        <v>60670</v>
      </c>
      <c r="M245" s="5"/>
    </row>
    <row r="246" spans="1:13" x14ac:dyDescent="0.2">
      <c r="A246" s="4" t="s">
        <v>470</v>
      </c>
      <c r="B246" s="10" t="s">
        <v>20</v>
      </c>
      <c r="C246" s="4" t="s">
        <v>434</v>
      </c>
      <c r="D246" s="9">
        <v>698869555</v>
      </c>
      <c r="E246" s="9">
        <v>7196052545</v>
      </c>
      <c r="F246" s="4" t="s">
        <v>5</v>
      </c>
      <c r="G246" s="79">
        <v>37559</v>
      </c>
      <c r="H246" s="81">
        <f t="shared" ca="1" si="6"/>
        <v>15</v>
      </c>
      <c r="I246" s="80" t="s">
        <v>27</v>
      </c>
      <c r="J246" s="8">
        <v>1</v>
      </c>
      <c r="K246" s="198">
        <v>49938</v>
      </c>
      <c r="L246" s="201">
        <f t="shared" si="7"/>
        <v>51801</v>
      </c>
      <c r="M246" s="5"/>
    </row>
    <row r="247" spans="1:13" x14ac:dyDescent="0.2">
      <c r="A247" s="4" t="s">
        <v>451</v>
      </c>
      <c r="B247" s="10" t="s">
        <v>12</v>
      </c>
      <c r="C247" s="4" t="s">
        <v>434</v>
      </c>
      <c r="D247" s="9">
        <v>720538680</v>
      </c>
      <c r="E247" s="9">
        <v>5052126686</v>
      </c>
      <c r="F247" s="4" t="s">
        <v>11</v>
      </c>
      <c r="G247" s="79">
        <v>35539</v>
      </c>
      <c r="H247" s="81">
        <f t="shared" ca="1" si="6"/>
        <v>20</v>
      </c>
      <c r="I247" s="80" t="s">
        <v>4</v>
      </c>
      <c r="J247" s="8">
        <v>4</v>
      </c>
      <c r="K247" s="198">
        <v>97212</v>
      </c>
      <c r="L247" s="201">
        <f t="shared" si="7"/>
        <v>100838</v>
      </c>
      <c r="M247" s="5"/>
    </row>
    <row r="248" spans="1:13" x14ac:dyDescent="0.2">
      <c r="A248" s="4" t="s">
        <v>666</v>
      </c>
      <c r="B248" s="10" t="s">
        <v>49</v>
      </c>
      <c r="C248" s="4" t="s">
        <v>661</v>
      </c>
      <c r="D248" s="9">
        <v>313651312</v>
      </c>
      <c r="E248" s="9">
        <v>3036092172</v>
      </c>
      <c r="F248" s="4" t="s">
        <v>11</v>
      </c>
      <c r="G248" s="79">
        <v>37238</v>
      </c>
      <c r="H248" s="81">
        <f t="shared" ca="1" si="6"/>
        <v>15</v>
      </c>
      <c r="I248" s="80" t="s">
        <v>18</v>
      </c>
      <c r="J248" s="8">
        <v>5</v>
      </c>
      <c r="K248" s="198">
        <v>81960</v>
      </c>
      <c r="L248" s="201">
        <f t="shared" si="7"/>
        <v>85017</v>
      </c>
      <c r="M248" s="5"/>
    </row>
    <row r="249" spans="1:13" x14ac:dyDescent="0.2">
      <c r="A249" s="4" t="s">
        <v>411</v>
      </c>
      <c r="B249" s="10" t="s">
        <v>20</v>
      </c>
      <c r="C249" s="4" t="s">
        <v>374</v>
      </c>
      <c r="D249" s="9">
        <v>168791562</v>
      </c>
      <c r="E249" s="9">
        <v>3034161772</v>
      </c>
      <c r="F249" s="4" t="s">
        <v>11</v>
      </c>
      <c r="G249" s="79">
        <v>41417</v>
      </c>
      <c r="H249" s="81">
        <f t="shared" ca="1" si="6"/>
        <v>4</v>
      </c>
      <c r="I249" s="80" t="s">
        <v>27</v>
      </c>
      <c r="J249" s="8">
        <v>2</v>
      </c>
      <c r="K249" s="198">
        <v>90936</v>
      </c>
      <c r="L249" s="201">
        <f t="shared" si="7"/>
        <v>94328</v>
      </c>
      <c r="M249" s="5"/>
    </row>
    <row r="250" spans="1:13" x14ac:dyDescent="0.2">
      <c r="A250" s="4" t="s">
        <v>53</v>
      </c>
      <c r="B250" s="10" t="s">
        <v>12</v>
      </c>
      <c r="C250" s="4" t="s">
        <v>24</v>
      </c>
      <c r="D250" s="9">
        <v>635240617</v>
      </c>
      <c r="E250" s="9">
        <v>7192259651</v>
      </c>
      <c r="F250" s="4" t="s">
        <v>11</v>
      </c>
      <c r="G250" s="79">
        <v>37899</v>
      </c>
      <c r="H250" s="81">
        <f t="shared" ca="1" si="6"/>
        <v>14</v>
      </c>
      <c r="I250" s="80" t="s">
        <v>18</v>
      </c>
      <c r="J250" s="8">
        <v>3</v>
      </c>
      <c r="K250" s="198">
        <v>57156</v>
      </c>
      <c r="L250" s="201">
        <f t="shared" si="7"/>
        <v>59288</v>
      </c>
      <c r="M250" s="5"/>
    </row>
    <row r="251" spans="1:13" x14ac:dyDescent="0.2">
      <c r="A251" s="4" t="s">
        <v>727</v>
      </c>
      <c r="B251" s="10" t="s">
        <v>8</v>
      </c>
      <c r="C251" s="4" t="s">
        <v>680</v>
      </c>
      <c r="D251" s="9">
        <v>768215237</v>
      </c>
      <c r="E251" s="9">
        <v>5055993367</v>
      </c>
      <c r="F251" s="4" t="s">
        <v>5</v>
      </c>
      <c r="G251" s="79">
        <v>34528</v>
      </c>
      <c r="H251" s="81">
        <f t="shared" ca="1" si="6"/>
        <v>23</v>
      </c>
      <c r="I251" s="80" t="s">
        <v>35</v>
      </c>
      <c r="J251" s="8">
        <v>3</v>
      </c>
      <c r="K251" s="198">
        <v>16560</v>
      </c>
      <c r="L251" s="201">
        <f t="shared" si="7"/>
        <v>17178</v>
      </c>
      <c r="M251" s="5"/>
    </row>
    <row r="252" spans="1:13" x14ac:dyDescent="0.2">
      <c r="A252" s="4" t="s">
        <v>30</v>
      </c>
      <c r="B252" s="10" t="s">
        <v>8</v>
      </c>
      <c r="C252" s="4" t="s">
        <v>24</v>
      </c>
      <c r="D252" s="9">
        <v>546546374</v>
      </c>
      <c r="E252" s="9">
        <v>3032727944</v>
      </c>
      <c r="F252" s="4" t="s">
        <v>5</v>
      </c>
      <c r="G252" s="79">
        <v>37518</v>
      </c>
      <c r="H252" s="81">
        <f t="shared" ca="1" si="6"/>
        <v>15</v>
      </c>
      <c r="I252" s="80" t="s">
        <v>18</v>
      </c>
      <c r="J252" s="8">
        <v>5</v>
      </c>
      <c r="K252" s="198">
        <v>31422</v>
      </c>
      <c r="L252" s="201">
        <f t="shared" si="7"/>
        <v>32594</v>
      </c>
      <c r="M252" s="5"/>
    </row>
    <row r="253" spans="1:13" x14ac:dyDescent="0.2">
      <c r="A253" s="4" t="s">
        <v>263</v>
      </c>
      <c r="B253" s="10" t="s">
        <v>49</v>
      </c>
      <c r="C253" s="4" t="s">
        <v>196</v>
      </c>
      <c r="D253" s="9">
        <v>445693854</v>
      </c>
      <c r="E253" s="9">
        <v>9702891217</v>
      </c>
      <c r="F253" s="4" t="s">
        <v>7</v>
      </c>
      <c r="G253" s="79">
        <v>35971</v>
      </c>
      <c r="H253" s="81">
        <f t="shared" ca="1" si="6"/>
        <v>19</v>
      </c>
      <c r="I253" s="80"/>
      <c r="J253" s="8">
        <v>5</v>
      </c>
      <c r="K253" s="198">
        <v>92244</v>
      </c>
      <c r="L253" s="201">
        <f t="shared" si="7"/>
        <v>95685</v>
      </c>
      <c r="M253" s="5"/>
    </row>
    <row r="254" spans="1:13" x14ac:dyDescent="0.2">
      <c r="A254" s="4" t="s">
        <v>61</v>
      </c>
      <c r="B254" s="10" t="s">
        <v>8</v>
      </c>
      <c r="C254" s="4" t="s">
        <v>24</v>
      </c>
      <c r="D254" s="9">
        <v>970466937</v>
      </c>
      <c r="E254" s="9">
        <v>7192042331</v>
      </c>
      <c r="F254" s="4" t="s">
        <v>7</v>
      </c>
      <c r="G254" s="79">
        <v>34551</v>
      </c>
      <c r="H254" s="81">
        <f t="shared" ca="1" si="6"/>
        <v>23</v>
      </c>
      <c r="I254" s="80"/>
      <c r="J254" s="8">
        <v>5</v>
      </c>
      <c r="K254" s="198">
        <v>74976</v>
      </c>
      <c r="L254" s="201">
        <f t="shared" si="7"/>
        <v>77773</v>
      </c>
      <c r="M254" s="5"/>
    </row>
    <row r="255" spans="1:13" x14ac:dyDescent="0.2">
      <c r="A255" s="4" t="s">
        <v>235</v>
      </c>
      <c r="B255" s="10" t="s">
        <v>49</v>
      </c>
      <c r="C255" s="4" t="s">
        <v>196</v>
      </c>
      <c r="D255" s="9">
        <v>451159170</v>
      </c>
      <c r="E255" s="9">
        <v>3032604602</v>
      </c>
      <c r="F255" s="4" t="s">
        <v>5</v>
      </c>
      <c r="G255" s="79">
        <v>36882</v>
      </c>
      <c r="H255" s="81">
        <f t="shared" ca="1" si="6"/>
        <v>16</v>
      </c>
      <c r="I255" s="80" t="s">
        <v>4</v>
      </c>
      <c r="J255" s="8">
        <v>2</v>
      </c>
      <c r="K255" s="198">
        <v>37446</v>
      </c>
      <c r="L255" s="201">
        <f t="shared" si="7"/>
        <v>38843</v>
      </c>
      <c r="M255" s="5"/>
    </row>
    <row r="256" spans="1:13" x14ac:dyDescent="0.2">
      <c r="A256" s="4" t="s">
        <v>73</v>
      </c>
      <c r="B256" s="10" t="s">
        <v>8</v>
      </c>
      <c r="C256" s="4" t="s">
        <v>24</v>
      </c>
      <c r="D256" s="9">
        <v>212558012</v>
      </c>
      <c r="E256" s="9">
        <v>5056860208</v>
      </c>
      <c r="F256" s="4" t="s">
        <v>11</v>
      </c>
      <c r="G256" s="79">
        <v>38023</v>
      </c>
      <c r="H256" s="81">
        <f t="shared" ca="1" si="6"/>
        <v>13</v>
      </c>
      <c r="I256" s="80" t="s">
        <v>4</v>
      </c>
      <c r="J256" s="8">
        <v>4</v>
      </c>
      <c r="K256" s="198">
        <v>75672</v>
      </c>
      <c r="L256" s="201">
        <f t="shared" si="7"/>
        <v>78495</v>
      </c>
      <c r="M256" s="5"/>
    </row>
    <row r="257" spans="1:13" x14ac:dyDescent="0.2">
      <c r="A257" s="4" t="s">
        <v>112</v>
      </c>
      <c r="B257" s="10" t="s">
        <v>12</v>
      </c>
      <c r="C257" s="4" t="s">
        <v>24</v>
      </c>
      <c r="D257" s="9">
        <v>688769770</v>
      </c>
      <c r="E257" s="9">
        <v>7192416398</v>
      </c>
      <c r="F257" s="4" t="s">
        <v>11</v>
      </c>
      <c r="G257" s="79">
        <v>39682</v>
      </c>
      <c r="H257" s="81">
        <f t="shared" ca="1" si="6"/>
        <v>9</v>
      </c>
      <c r="I257" s="80" t="s">
        <v>4</v>
      </c>
      <c r="J257" s="8">
        <v>2</v>
      </c>
      <c r="K257" s="198">
        <v>53436</v>
      </c>
      <c r="L257" s="201">
        <f t="shared" si="7"/>
        <v>55429</v>
      </c>
      <c r="M257" s="5"/>
    </row>
    <row r="258" spans="1:13" x14ac:dyDescent="0.2">
      <c r="A258" s="4" t="s">
        <v>6</v>
      </c>
      <c r="B258" s="10" t="s">
        <v>2</v>
      </c>
      <c r="C258" s="4" t="s">
        <v>1</v>
      </c>
      <c r="D258" s="9">
        <v>495372474</v>
      </c>
      <c r="E258" s="9">
        <v>5054137278</v>
      </c>
      <c r="F258" s="4" t="s">
        <v>5</v>
      </c>
      <c r="G258" s="79">
        <v>37613</v>
      </c>
      <c r="H258" s="81">
        <f t="shared" ref="H258:H321" ca="1" si="8">DATEDIF(G258,TODAY(),"Y")</f>
        <v>14</v>
      </c>
      <c r="I258" s="80" t="s">
        <v>4</v>
      </c>
      <c r="J258" s="8">
        <v>2</v>
      </c>
      <c r="K258" s="198">
        <v>37500</v>
      </c>
      <c r="L258" s="201">
        <f t="shared" si="7"/>
        <v>38899</v>
      </c>
      <c r="M258" s="5"/>
    </row>
    <row r="259" spans="1:13" x14ac:dyDescent="0.2">
      <c r="A259" s="4" t="s">
        <v>568</v>
      </c>
      <c r="B259" s="10" t="s">
        <v>16</v>
      </c>
      <c r="C259" s="4" t="s">
        <v>434</v>
      </c>
      <c r="D259" s="9">
        <v>467030396</v>
      </c>
      <c r="E259" s="9">
        <v>5056213620</v>
      </c>
      <c r="F259" s="4" t="s">
        <v>11</v>
      </c>
      <c r="G259" s="79">
        <v>34776</v>
      </c>
      <c r="H259" s="81">
        <f t="shared" ca="1" si="8"/>
        <v>22</v>
      </c>
      <c r="I259" s="80" t="s">
        <v>18</v>
      </c>
      <c r="J259" s="8">
        <v>1</v>
      </c>
      <c r="K259" s="198">
        <v>70692</v>
      </c>
      <c r="L259" s="201">
        <f t="shared" ref="L259:L322" si="9">ROUND(K259*$N$1+K259,0)</f>
        <v>73329</v>
      </c>
      <c r="M259" s="5"/>
    </row>
    <row r="260" spans="1:13" x14ac:dyDescent="0.2">
      <c r="A260" s="4" t="s">
        <v>310</v>
      </c>
      <c r="B260" s="10" t="s">
        <v>12</v>
      </c>
      <c r="C260" s="4" t="s">
        <v>302</v>
      </c>
      <c r="D260" s="9">
        <v>711445298</v>
      </c>
      <c r="E260" s="9">
        <v>5058359862</v>
      </c>
      <c r="F260" s="4" t="s">
        <v>7</v>
      </c>
      <c r="G260" s="79">
        <v>41676</v>
      </c>
      <c r="H260" s="81">
        <f t="shared" ca="1" si="8"/>
        <v>3</v>
      </c>
      <c r="I260" s="80"/>
      <c r="J260" s="8">
        <v>1</v>
      </c>
      <c r="K260" s="198">
        <v>101160</v>
      </c>
      <c r="L260" s="201">
        <f t="shared" si="9"/>
        <v>104933</v>
      </c>
      <c r="M260" s="5"/>
    </row>
    <row r="261" spans="1:13" x14ac:dyDescent="0.2">
      <c r="A261" s="4" t="s">
        <v>636</v>
      </c>
      <c r="B261" s="10" t="s">
        <v>16</v>
      </c>
      <c r="C261" s="4" t="s">
        <v>635</v>
      </c>
      <c r="D261" s="9">
        <v>914041569</v>
      </c>
      <c r="E261" s="9">
        <v>7196082608</v>
      </c>
      <c r="F261" s="4" t="s">
        <v>11</v>
      </c>
      <c r="G261" s="79">
        <v>41456</v>
      </c>
      <c r="H261" s="81">
        <f t="shared" ca="1" si="8"/>
        <v>4</v>
      </c>
      <c r="I261" s="80" t="s">
        <v>18</v>
      </c>
      <c r="J261" s="8">
        <v>2</v>
      </c>
      <c r="K261" s="198">
        <v>94980</v>
      </c>
      <c r="L261" s="201">
        <f t="shared" si="9"/>
        <v>98523</v>
      </c>
      <c r="M261" s="5"/>
    </row>
    <row r="262" spans="1:13" x14ac:dyDescent="0.2">
      <c r="A262" s="4" t="s">
        <v>385</v>
      </c>
      <c r="B262" s="10" t="s">
        <v>20</v>
      </c>
      <c r="C262" s="4" t="s">
        <v>374</v>
      </c>
      <c r="D262" s="9">
        <v>999156829</v>
      </c>
      <c r="E262" s="9">
        <v>7191401774</v>
      </c>
      <c r="F262" s="4" t="s">
        <v>11</v>
      </c>
      <c r="G262" s="79">
        <v>41503</v>
      </c>
      <c r="H262" s="81">
        <f t="shared" ca="1" si="8"/>
        <v>4</v>
      </c>
      <c r="I262" s="80" t="s">
        <v>4</v>
      </c>
      <c r="J262" s="8">
        <v>4</v>
      </c>
      <c r="K262" s="198">
        <v>40764</v>
      </c>
      <c r="L262" s="201">
        <f t="shared" si="9"/>
        <v>42284</v>
      </c>
      <c r="M262" s="5"/>
    </row>
    <row r="263" spans="1:13" x14ac:dyDescent="0.2">
      <c r="A263" s="4" t="s">
        <v>696</v>
      </c>
      <c r="B263" s="10" t="s">
        <v>49</v>
      </c>
      <c r="C263" s="4" t="s">
        <v>680</v>
      </c>
      <c r="D263" s="9">
        <v>247276092</v>
      </c>
      <c r="E263" s="9">
        <v>3032636516</v>
      </c>
      <c r="F263" s="4" t="s">
        <v>7</v>
      </c>
      <c r="G263" s="79">
        <v>36175</v>
      </c>
      <c r="H263" s="81">
        <f t="shared" ca="1" si="8"/>
        <v>18</v>
      </c>
      <c r="I263" s="80"/>
      <c r="J263" s="8">
        <v>2</v>
      </c>
      <c r="K263" s="198">
        <v>77268</v>
      </c>
      <c r="L263" s="201">
        <f t="shared" si="9"/>
        <v>80150</v>
      </c>
      <c r="M263" s="5"/>
    </row>
    <row r="264" spans="1:13" x14ac:dyDescent="0.2">
      <c r="A264" s="4" t="s">
        <v>26</v>
      </c>
      <c r="B264" s="10" t="s">
        <v>8</v>
      </c>
      <c r="C264" s="4" t="s">
        <v>24</v>
      </c>
      <c r="D264" s="9">
        <v>471064761</v>
      </c>
      <c r="E264" s="9">
        <v>5051800673</v>
      </c>
      <c r="F264" s="4" t="s">
        <v>0</v>
      </c>
      <c r="G264" s="79">
        <v>35881</v>
      </c>
      <c r="H264" s="81">
        <f t="shared" ca="1" si="8"/>
        <v>19</v>
      </c>
      <c r="I264" s="80"/>
      <c r="J264" s="8">
        <v>4</v>
      </c>
      <c r="K264" s="198">
        <v>32333</v>
      </c>
      <c r="L264" s="201">
        <f t="shared" si="9"/>
        <v>33539</v>
      </c>
      <c r="M264" s="5"/>
    </row>
    <row r="265" spans="1:13" x14ac:dyDescent="0.2">
      <c r="A265" s="4" t="s">
        <v>630</v>
      </c>
      <c r="B265" s="10" t="s">
        <v>20</v>
      </c>
      <c r="C265" s="4" t="s">
        <v>596</v>
      </c>
      <c r="D265" s="9">
        <v>503349830</v>
      </c>
      <c r="E265" s="9">
        <v>9701999230</v>
      </c>
      <c r="F265" s="4" t="s">
        <v>11</v>
      </c>
      <c r="G265" s="79">
        <v>34461</v>
      </c>
      <c r="H265" s="81">
        <f t="shared" ca="1" si="8"/>
        <v>23</v>
      </c>
      <c r="I265" s="80" t="s">
        <v>18</v>
      </c>
      <c r="J265" s="8">
        <v>2</v>
      </c>
      <c r="K265" s="198">
        <v>38568</v>
      </c>
      <c r="L265" s="201">
        <f t="shared" si="9"/>
        <v>40007</v>
      </c>
      <c r="M265" s="5"/>
    </row>
    <row r="266" spans="1:13" x14ac:dyDescent="0.2">
      <c r="A266" s="4" t="s">
        <v>308</v>
      </c>
      <c r="B266" s="10" t="s">
        <v>49</v>
      </c>
      <c r="C266" s="4" t="s">
        <v>302</v>
      </c>
      <c r="D266" s="9">
        <v>291803431</v>
      </c>
      <c r="E266" s="9">
        <v>9705866679</v>
      </c>
      <c r="F266" s="4" t="s">
        <v>7</v>
      </c>
      <c r="G266" s="79">
        <v>40839</v>
      </c>
      <c r="H266" s="81">
        <f t="shared" ca="1" si="8"/>
        <v>6</v>
      </c>
      <c r="I266" s="80"/>
      <c r="J266" s="8">
        <v>3</v>
      </c>
      <c r="K266" s="198">
        <v>64800</v>
      </c>
      <c r="L266" s="201">
        <f t="shared" si="9"/>
        <v>67217</v>
      </c>
      <c r="M266" s="5"/>
    </row>
    <row r="267" spans="1:13" x14ac:dyDescent="0.2">
      <c r="A267" s="4" t="s">
        <v>315</v>
      </c>
      <c r="B267" s="10" t="s">
        <v>12</v>
      </c>
      <c r="C267" s="4" t="s">
        <v>302</v>
      </c>
      <c r="D267" s="9">
        <v>120479503</v>
      </c>
      <c r="E267" s="9">
        <v>9706069116</v>
      </c>
      <c r="F267" s="4" t="s">
        <v>5</v>
      </c>
      <c r="G267" s="79">
        <v>40355</v>
      </c>
      <c r="H267" s="81">
        <f t="shared" ca="1" si="8"/>
        <v>7</v>
      </c>
      <c r="I267" s="80" t="s">
        <v>14</v>
      </c>
      <c r="J267" s="8">
        <v>3</v>
      </c>
      <c r="K267" s="198">
        <v>57312</v>
      </c>
      <c r="L267" s="201">
        <f t="shared" si="9"/>
        <v>59450</v>
      </c>
      <c r="M267" s="5"/>
    </row>
    <row r="268" spans="1:13" x14ac:dyDescent="0.2">
      <c r="A268" s="4" t="s">
        <v>225</v>
      </c>
      <c r="B268" s="10" t="s">
        <v>20</v>
      </c>
      <c r="C268" s="4" t="s">
        <v>196</v>
      </c>
      <c r="D268" s="9">
        <v>494754997</v>
      </c>
      <c r="E268" s="9">
        <v>7195617115</v>
      </c>
      <c r="F268" s="4" t="s">
        <v>7</v>
      </c>
      <c r="G268" s="79">
        <v>35782</v>
      </c>
      <c r="H268" s="81">
        <f t="shared" ca="1" si="8"/>
        <v>19</v>
      </c>
      <c r="I268" s="80"/>
      <c r="J268" s="8">
        <v>2</v>
      </c>
      <c r="K268" s="198">
        <v>39744</v>
      </c>
      <c r="L268" s="201">
        <f t="shared" si="9"/>
        <v>41226</v>
      </c>
      <c r="M268" s="5"/>
    </row>
    <row r="269" spans="1:13" x14ac:dyDescent="0.2">
      <c r="A269" s="4" t="s">
        <v>195</v>
      </c>
      <c r="B269" s="10" t="s">
        <v>20</v>
      </c>
      <c r="C269" s="4" t="s">
        <v>122</v>
      </c>
      <c r="D269" s="9">
        <v>975857784</v>
      </c>
      <c r="E269" s="9">
        <v>3032390604</v>
      </c>
      <c r="F269" s="4" t="s">
        <v>7</v>
      </c>
      <c r="G269" s="79">
        <v>37698</v>
      </c>
      <c r="H269" s="81">
        <f t="shared" ca="1" si="8"/>
        <v>14</v>
      </c>
      <c r="I269" s="80"/>
      <c r="J269" s="8">
        <v>3</v>
      </c>
      <c r="K269" s="198">
        <v>93312</v>
      </c>
      <c r="L269" s="201">
        <f t="shared" si="9"/>
        <v>96793</v>
      </c>
      <c r="M269" s="5"/>
    </row>
    <row r="270" spans="1:13" x14ac:dyDescent="0.2">
      <c r="A270" s="4" t="s">
        <v>611</v>
      </c>
      <c r="B270" s="10" t="s">
        <v>20</v>
      </c>
      <c r="C270" s="4" t="s">
        <v>596</v>
      </c>
      <c r="D270" s="9">
        <v>407299017</v>
      </c>
      <c r="E270" s="9">
        <v>3035968632</v>
      </c>
      <c r="F270" s="4" t="s">
        <v>0</v>
      </c>
      <c r="G270" s="79">
        <v>40949</v>
      </c>
      <c r="H270" s="81">
        <f t="shared" ca="1" si="8"/>
        <v>5</v>
      </c>
      <c r="I270" s="80"/>
      <c r="J270" s="8">
        <v>3</v>
      </c>
      <c r="K270" s="198">
        <v>18893</v>
      </c>
      <c r="L270" s="201">
        <f t="shared" si="9"/>
        <v>19598</v>
      </c>
      <c r="M270" s="5"/>
    </row>
    <row r="271" spans="1:13" x14ac:dyDescent="0.2">
      <c r="A271" s="4" t="s">
        <v>115</v>
      </c>
      <c r="B271" s="10" t="s">
        <v>49</v>
      </c>
      <c r="C271" s="4" t="s">
        <v>24</v>
      </c>
      <c r="D271" s="9">
        <v>733358713</v>
      </c>
      <c r="E271" s="9">
        <v>9706648050</v>
      </c>
      <c r="F271" s="4" t="s">
        <v>7</v>
      </c>
      <c r="G271" s="79">
        <v>36394</v>
      </c>
      <c r="H271" s="81">
        <f t="shared" ca="1" si="8"/>
        <v>18</v>
      </c>
      <c r="I271" s="80"/>
      <c r="J271" s="8">
        <v>2</v>
      </c>
      <c r="K271" s="198">
        <v>105396</v>
      </c>
      <c r="L271" s="201">
        <f t="shared" si="9"/>
        <v>109327</v>
      </c>
      <c r="M271" s="5"/>
    </row>
    <row r="272" spans="1:13" x14ac:dyDescent="0.2">
      <c r="A272" s="4" t="s">
        <v>384</v>
      </c>
      <c r="B272" s="10" t="s">
        <v>12</v>
      </c>
      <c r="C272" s="4" t="s">
        <v>374</v>
      </c>
      <c r="D272" s="9">
        <v>154984918</v>
      </c>
      <c r="E272" s="9">
        <v>3031575684</v>
      </c>
      <c r="F272" s="4" t="s">
        <v>11</v>
      </c>
      <c r="G272" s="79">
        <v>34463</v>
      </c>
      <c r="H272" s="81">
        <f t="shared" ca="1" si="8"/>
        <v>23</v>
      </c>
      <c r="I272" s="80" t="s">
        <v>4</v>
      </c>
      <c r="J272" s="8">
        <v>1</v>
      </c>
      <c r="K272" s="198">
        <v>27480</v>
      </c>
      <c r="L272" s="201">
        <f t="shared" si="9"/>
        <v>28505</v>
      </c>
      <c r="M272" s="5"/>
    </row>
    <row r="273" spans="1:13" x14ac:dyDescent="0.2">
      <c r="A273" s="4" t="s">
        <v>685</v>
      </c>
      <c r="B273" s="10" t="s">
        <v>20</v>
      </c>
      <c r="C273" s="4" t="s">
        <v>680</v>
      </c>
      <c r="D273" s="9">
        <v>459522265</v>
      </c>
      <c r="E273" s="9">
        <v>7194633649</v>
      </c>
      <c r="F273" s="4" t="s">
        <v>11</v>
      </c>
      <c r="G273" s="79">
        <v>34631</v>
      </c>
      <c r="H273" s="81">
        <f t="shared" ca="1" si="8"/>
        <v>23</v>
      </c>
      <c r="I273" s="80" t="s">
        <v>35</v>
      </c>
      <c r="J273" s="8">
        <v>5</v>
      </c>
      <c r="K273" s="198">
        <v>73680</v>
      </c>
      <c r="L273" s="201">
        <f t="shared" si="9"/>
        <v>76428</v>
      </c>
      <c r="M273" s="5"/>
    </row>
    <row r="274" spans="1:13" x14ac:dyDescent="0.2">
      <c r="A274" s="4" t="s">
        <v>455</v>
      </c>
      <c r="B274" s="10" t="s">
        <v>20</v>
      </c>
      <c r="C274" s="4" t="s">
        <v>434</v>
      </c>
      <c r="D274" s="9">
        <v>380653169</v>
      </c>
      <c r="E274" s="9">
        <v>3034743535</v>
      </c>
      <c r="F274" s="4" t="s">
        <v>11</v>
      </c>
      <c r="G274" s="79">
        <v>35207</v>
      </c>
      <c r="H274" s="81">
        <f t="shared" ca="1" si="8"/>
        <v>21</v>
      </c>
      <c r="I274" s="80" t="s">
        <v>18</v>
      </c>
      <c r="J274" s="8">
        <v>2</v>
      </c>
      <c r="K274" s="198">
        <v>98376</v>
      </c>
      <c r="L274" s="201">
        <f t="shared" si="9"/>
        <v>102045</v>
      </c>
      <c r="M274" s="5"/>
    </row>
    <row r="275" spans="1:13" x14ac:dyDescent="0.2">
      <c r="A275" s="4" t="s">
        <v>332</v>
      </c>
      <c r="B275" s="10" t="s">
        <v>8</v>
      </c>
      <c r="C275" s="4" t="s">
        <v>302</v>
      </c>
      <c r="D275" s="9">
        <v>555718765</v>
      </c>
      <c r="E275" s="9">
        <v>5054618773</v>
      </c>
      <c r="F275" s="4" t="s">
        <v>11</v>
      </c>
      <c r="G275" s="79">
        <v>35793</v>
      </c>
      <c r="H275" s="81">
        <f t="shared" ca="1" si="8"/>
        <v>19</v>
      </c>
      <c r="I275" s="80" t="s">
        <v>4</v>
      </c>
      <c r="J275" s="8">
        <v>3</v>
      </c>
      <c r="K275" s="198">
        <v>106620</v>
      </c>
      <c r="L275" s="201">
        <f t="shared" si="9"/>
        <v>110597</v>
      </c>
      <c r="M275" s="5"/>
    </row>
    <row r="276" spans="1:13" x14ac:dyDescent="0.2">
      <c r="A276" s="4" t="s">
        <v>72</v>
      </c>
      <c r="B276" s="10" t="s">
        <v>8</v>
      </c>
      <c r="C276" s="4" t="s">
        <v>24</v>
      </c>
      <c r="D276" s="9">
        <v>277423593</v>
      </c>
      <c r="E276" s="9">
        <v>9705790921</v>
      </c>
      <c r="F276" s="4" t="s">
        <v>5</v>
      </c>
      <c r="G276" s="79">
        <v>34447</v>
      </c>
      <c r="H276" s="81">
        <f t="shared" ca="1" si="8"/>
        <v>23</v>
      </c>
      <c r="I276" s="80" t="s">
        <v>18</v>
      </c>
      <c r="J276" s="8">
        <v>2</v>
      </c>
      <c r="K276" s="198">
        <v>16146</v>
      </c>
      <c r="L276" s="201">
        <f t="shared" si="9"/>
        <v>16748</v>
      </c>
      <c r="M276" s="5"/>
    </row>
    <row r="277" spans="1:13" x14ac:dyDescent="0.2">
      <c r="A277" s="4" t="s">
        <v>430</v>
      </c>
      <c r="B277" s="10" t="s">
        <v>2</v>
      </c>
      <c r="C277" s="4" t="s">
        <v>426</v>
      </c>
      <c r="D277" s="9">
        <v>380343690</v>
      </c>
      <c r="E277" s="9">
        <v>7193906310</v>
      </c>
      <c r="F277" s="4" t="s">
        <v>7</v>
      </c>
      <c r="G277" s="79">
        <v>41348</v>
      </c>
      <c r="H277" s="81">
        <f t="shared" ca="1" si="8"/>
        <v>4</v>
      </c>
      <c r="I277" s="80"/>
      <c r="J277" s="8">
        <v>2</v>
      </c>
      <c r="K277" s="198">
        <v>74268</v>
      </c>
      <c r="L277" s="201">
        <f t="shared" si="9"/>
        <v>77038</v>
      </c>
      <c r="M277" s="5"/>
    </row>
    <row r="278" spans="1:13" x14ac:dyDescent="0.2">
      <c r="A278" s="4" t="s">
        <v>678</v>
      </c>
      <c r="B278" s="10" t="s">
        <v>8</v>
      </c>
      <c r="C278" s="4" t="s">
        <v>671</v>
      </c>
      <c r="D278" s="9">
        <v>920505896</v>
      </c>
      <c r="E278" s="9">
        <v>5053173691</v>
      </c>
      <c r="F278" s="4" t="s">
        <v>7</v>
      </c>
      <c r="G278" s="79">
        <v>39811</v>
      </c>
      <c r="H278" s="81">
        <f t="shared" ca="1" si="8"/>
        <v>8</v>
      </c>
      <c r="I278" s="80"/>
      <c r="J278" s="8">
        <v>2</v>
      </c>
      <c r="K278" s="198">
        <v>94632</v>
      </c>
      <c r="L278" s="201">
        <f t="shared" si="9"/>
        <v>98162</v>
      </c>
      <c r="M278" s="5"/>
    </row>
    <row r="279" spans="1:13" x14ac:dyDescent="0.2">
      <c r="A279" s="4" t="s">
        <v>718</v>
      </c>
      <c r="B279" s="10" t="s">
        <v>16</v>
      </c>
      <c r="C279" s="4" t="s">
        <v>680</v>
      </c>
      <c r="D279" s="9">
        <v>339398339</v>
      </c>
      <c r="E279" s="9">
        <v>5057682821</v>
      </c>
      <c r="F279" s="4" t="s">
        <v>11</v>
      </c>
      <c r="G279" s="79">
        <v>37021</v>
      </c>
      <c r="H279" s="89">
        <f t="shared" ca="1" si="8"/>
        <v>16</v>
      </c>
      <c r="I279" s="88" t="s">
        <v>27</v>
      </c>
      <c r="J279" s="8">
        <v>4</v>
      </c>
      <c r="K279" s="198">
        <v>41736</v>
      </c>
      <c r="L279" s="201">
        <f t="shared" si="9"/>
        <v>43293</v>
      </c>
      <c r="M279" s="5"/>
    </row>
    <row r="280" spans="1:13" x14ac:dyDescent="0.2">
      <c r="A280" s="4" t="s">
        <v>629</v>
      </c>
      <c r="B280" s="10" t="s">
        <v>16</v>
      </c>
      <c r="C280" s="4" t="s">
        <v>596</v>
      </c>
      <c r="D280" s="9">
        <v>870601943</v>
      </c>
      <c r="E280" s="9">
        <v>9706097340</v>
      </c>
      <c r="F280" s="4" t="s">
        <v>7</v>
      </c>
      <c r="G280" s="79">
        <v>35817</v>
      </c>
      <c r="H280" s="81">
        <f t="shared" ca="1" si="8"/>
        <v>19</v>
      </c>
      <c r="I280" s="80"/>
      <c r="J280" s="8">
        <v>5</v>
      </c>
      <c r="K280" s="198">
        <v>54048</v>
      </c>
      <c r="L280" s="201">
        <f t="shared" si="9"/>
        <v>56064</v>
      </c>
      <c r="M280" s="5"/>
    </row>
    <row r="281" spans="1:13" x14ac:dyDescent="0.2">
      <c r="A281" s="4" t="s">
        <v>732</v>
      </c>
      <c r="B281" s="10" t="s">
        <v>8</v>
      </c>
      <c r="C281" s="4" t="s">
        <v>680</v>
      </c>
      <c r="D281" s="9">
        <v>333947685</v>
      </c>
      <c r="E281" s="9">
        <v>5058314799</v>
      </c>
      <c r="F281" s="4" t="s">
        <v>11</v>
      </c>
      <c r="G281" s="79">
        <v>38404</v>
      </c>
      <c r="H281" s="81">
        <f t="shared" ca="1" si="8"/>
        <v>12</v>
      </c>
      <c r="I281" s="80" t="s">
        <v>35</v>
      </c>
      <c r="J281" s="8">
        <v>3</v>
      </c>
      <c r="K281" s="198">
        <v>103056</v>
      </c>
      <c r="L281" s="201">
        <f t="shared" si="9"/>
        <v>106900</v>
      </c>
      <c r="M281" s="5"/>
    </row>
    <row r="282" spans="1:13" x14ac:dyDescent="0.2">
      <c r="A282" s="4" t="s">
        <v>282</v>
      </c>
      <c r="B282" s="10" t="s">
        <v>8</v>
      </c>
      <c r="C282" s="4" t="s">
        <v>196</v>
      </c>
      <c r="D282" s="9">
        <v>394876677</v>
      </c>
      <c r="E282" s="9">
        <v>9702551469</v>
      </c>
      <c r="F282" s="4" t="s">
        <v>11</v>
      </c>
      <c r="G282" s="79">
        <v>36672</v>
      </c>
      <c r="H282" s="81">
        <f t="shared" ca="1" si="8"/>
        <v>17</v>
      </c>
      <c r="I282" s="80" t="s">
        <v>18</v>
      </c>
      <c r="J282" s="8">
        <v>2</v>
      </c>
      <c r="K282" s="198">
        <v>40872</v>
      </c>
      <c r="L282" s="201">
        <f t="shared" si="9"/>
        <v>42397</v>
      </c>
      <c r="M282" s="5"/>
    </row>
    <row r="283" spans="1:13" x14ac:dyDescent="0.2">
      <c r="A283" s="4" t="s">
        <v>194</v>
      </c>
      <c r="B283" s="10" t="s">
        <v>8</v>
      </c>
      <c r="C283" s="4" t="s">
        <v>122</v>
      </c>
      <c r="D283" s="9">
        <v>323701315</v>
      </c>
      <c r="E283" s="9">
        <v>3034479196</v>
      </c>
      <c r="F283" s="4" t="s">
        <v>11</v>
      </c>
      <c r="G283" s="79">
        <v>41637</v>
      </c>
      <c r="H283" s="81">
        <f t="shared" ca="1" si="8"/>
        <v>3</v>
      </c>
      <c r="I283" s="80" t="s">
        <v>27</v>
      </c>
      <c r="J283" s="8">
        <v>3</v>
      </c>
      <c r="K283" s="198">
        <v>96312</v>
      </c>
      <c r="L283" s="201">
        <f t="shared" si="9"/>
        <v>99904</v>
      </c>
      <c r="M283" s="5"/>
    </row>
    <row r="284" spans="1:13" x14ac:dyDescent="0.2">
      <c r="A284" s="4" t="s">
        <v>123</v>
      </c>
      <c r="B284" s="10" t="s">
        <v>2</v>
      </c>
      <c r="C284" s="4" t="s">
        <v>122</v>
      </c>
      <c r="D284" s="9">
        <v>878902154</v>
      </c>
      <c r="E284" s="9">
        <v>3031155509</v>
      </c>
      <c r="F284" s="4" t="s">
        <v>5</v>
      </c>
      <c r="G284" s="79">
        <v>34946</v>
      </c>
      <c r="H284" s="81">
        <f t="shared" ca="1" si="8"/>
        <v>22</v>
      </c>
      <c r="I284" s="80" t="s">
        <v>18</v>
      </c>
      <c r="J284" s="8">
        <v>5</v>
      </c>
      <c r="K284" s="198">
        <v>31062</v>
      </c>
      <c r="L284" s="201">
        <f t="shared" si="9"/>
        <v>32221</v>
      </c>
      <c r="M284" s="5"/>
    </row>
    <row r="285" spans="1:13" x14ac:dyDescent="0.2">
      <c r="A285" s="4" t="s">
        <v>509</v>
      </c>
      <c r="B285" s="10" t="s">
        <v>16</v>
      </c>
      <c r="C285" s="4" t="s">
        <v>434</v>
      </c>
      <c r="D285" s="9">
        <v>561968668</v>
      </c>
      <c r="E285" s="9">
        <v>3032433774</v>
      </c>
      <c r="F285" s="4" t="s">
        <v>11</v>
      </c>
      <c r="G285" s="79">
        <v>39865</v>
      </c>
      <c r="H285" s="81">
        <f t="shared" ca="1" si="8"/>
        <v>8</v>
      </c>
      <c r="I285" s="80" t="s">
        <v>35</v>
      </c>
      <c r="J285" s="8">
        <v>1</v>
      </c>
      <c r="K285" s="198">
        <v>91901</v>
      </c>
      <c r="L285" s="201">
        <f t="shared" si="9"/>
        <v>95329</v>
      </c>
      <c r="M285" s="5"/>
    </row>
    <row r="286" spans="1:13" x14ac:dyDescent="0.2">
      <c r="A286" s="4" t="s">
        <v>473</v>
      </c>
      <c r="B286" s="10" t="s">
        <v>2</v>
      </c>
      <c r="C286" s="4" t="s">
        <v>434</v>
      </c>
      <c r="D286" s="9">
        <v>484217278</v>
      </c>
      <c r="E286" s="9">
        <v>5055627374</v>
      </c>
      <c r="F286" s="4" t="s">
        <v>0</v>
      </c>
      <c r="G286" s="79">
        <v>40803</v>
      </c>
      <c r="H286" s="81">
        <f t="shared" ca="1" si="8"/>
        <v>6</v>
      </c>
      <c r="I286" s="80"/>
      <c r="J286" s="8">
        <v>4</v>
      </c>
      <c r="K286" s="198">
        <v>12686</v>
      </c>
      <c r="L286" s="201">
        <f t="shared" si="9"/>
        <v>13159</v>
      </c>
      <c r="M286" s="5"/>
    </row>
    <row r="287" spans="1:13" x14ac:dyDescent="0.2">
      <c r="A287" s="4" t="s">
        <v>102</v>
      </c>
      <c r="B287" s="10" t="s">
        <v>2</v>
      </c>
      <c r="C287" s="4" t="s">
        <v>24</v>
      </c>
      <c r="D287" s="9">
        <v>941937371</v>
      </c>
      <c r="E287" s="9">
        <v>5055060466</v>
      </c>
      <c r="F287" s="4" t="s">
        <v>11</v>
      </c>
      <c r="G287" s="79">
        <v>36832</v>
      </c>
      <c r="H287" s="81">
        <f t="shared" ca="1" si="8"/>
        <v>17</v>
      </c>
      <c r="I287" s="80" t="s">
        <v>4</v>
      </c>
      <c r="J287" s="8">
        <v>4</v>
      </c>
      <c r="K287" s="198">
        <v>103584</v>
      </c>
      <c r="L287" s="201">
        <f t="shared" si="9"/>
        <v>107448</v>
      </c>
      <c r="M287" s="5"/>
    </row>
    <row r="288" spans="1:13" x14ac:dyDescent="0.2">
      <c r="A288" s="4" t="s">
        <v>300</v>
      </c>
      <c r="B288" s="10" t="s">
        <v>16</v>
      </c>
      <c r="C288" s="4" t="s">
        <v>285</v>
      </c>
      <c r="D288" s="9">
        <v>360904659</v>
      </c>
      <c r="E288" s="9">
        <v>5053766803</v>
      </c>
      <c r="F288" s="4" t="s">
        <v>11</v>
      </c>
      <c r="G288" s="79">
        <v>34644</v>
      </c>
      <c r="H288" s="81">
        <f t="shared" ca="1" si="8"/>
        <v>23</v>
      </c>
      <c r="I288" s="80" t="s">
        <v>18</v>
      </c>
      <c r="J288" s="8">
        <v>5</v>
      </c>
      <c r="K288" s="198">
        <v>53544</v>
      </c>
      <c r="L288" s="201">
        <f t="shared" si="9"/>
        <v>55541</v>
      </c>
      <c r="M288" s="5"/>
    </row>
    <row r="289" spans="1:14" x14ac:dyDescent="0.2">
      <c r="A289" s="4" t="s">
        <v>31</v>
      </c>
      <c r="B289" s="10" t="s">
        <v>8</v>
      </c>
      <c r="C289" s="4" t="s">
        <v>24</v>
      </c>
      <c r="D289" s="9">
        <v>627494412</v>
      </c>
      <c r="E289" s="9">
        <v>3038249735</v>
      </c>
      <c r="F289" s="4" t="s">
        <v>11</v>
      </c>
      <c r="G289" s="79">
        <v>36332</v>
      </c>
      <c r="H289" s="81">
        <f t="shared" ca="1" si="8"/>
        <v>18</v>
      </c>
      <c r="I289" s="80" t="s">
        <v>4</v>
      </c>
      <c r="J289" s="8">
        <v>5</v>
      </c>
      <c r="K289" s="198">
        <v>70044</v>
      </c>
      <c r="L289" s="201">
        <f t="shared" si="9"/>
        <v>72657</v>
      </c>
      <c r="M289" s="5"/>
    </row>
    <row r="290" spans="1:14" x14ac:dyDescent="0.2">
      <c r="A290" s="4" t="s">
        <v>130</v>
      </c>
      <c r="B290" s="10" t="s">
        <v>20</v>
      </c>
      <c r="C290" s="4" t="s">
        <v>122</v>
      </c>
      <c r="D290" s="9">
        <v>562497973</v>
      </c>
      <c r="E290" s="9">
        <v>3034111882</v>
      </c>
      <c r="F290" s="4" t="s">
        <v>11</v>
      </c>
      <c r="G290" s="79">
        <v>36412</v>
      </c>
      <c r="H290" s="81">
        <f t="shared" ca="1" si="8"/>
        <v>18</v>
      </c>
      <c r="I290" s="80" t="s">
        <v>35</v>
      </c>
      <c r="J290" s="8">
        <v>1</v>
      </c>
      <c r="K290" s="198">
        <v>75636</v>
      </c>
      <c r="L290" s="201">
        <f t="shared" si="9"/>
        <v>78457</v>
      </c>
      <c r="M290" s="5"/>
    </row>
    <row r="291" spans="1:14" x14ac:dyDescent="0.2">
      <c r="A291" s="4" t="s">
        <v>669</v>
      </c>
      <c r="B291" s="10" t="s">
        <v>20</v>
      </c>
      <c r="C291" s="4" t="s">
        <v>661</v>
      </c>
      <c r="D291" s="9">
        <v>324622113</v>
      </c>
      <c r="E291" s="9">
        <v>3038824849</v>
      </c>
      <c r="F291" s="4" t="s">
        <v>5</v>
      </c>
      <c r="G291" s="79">
        <v>41572</v>
      </c>
      <c r="H291" s="81">
        <f t="shared" ca="1" si="8"/>
        <v>4</v>
      </c>
      <c r="I291" s="80" t="s">
        <v>18</v>
      </c>
      <c r="J291" s="8">
        <v>1</v>
      </c>
      <c r="K291" s="198">
        <v>34350</v>
      </c>
      <c r="L291" s="201">
        <f t="shared" si="9"/>
        <v>35631</v>
      </c>
      <c r="M291" s="87"/>
      <c r="N291" s="5"/>
    </row>
    <row r="292" spans="1:14" x14ac:dyDescent="0.2">
      <c r="A292" s="4" t="s">
        <v>261</v>
      </c>
      <c r="B292" s="10" t="s">
        <v>20</v>
      </c>
      <c r="C292" s="4" t="s">
        <v>196</v>
      </c>
      <c r="D292" s="9">
        <v>113252240</v>
      </c>
      <c r="E292" s="9">
        <v>5056712695</v>
      </c>
      <c r="F292" s="4" t="s">
        <v>11</v>
      </c>
      <c r="G292" s="79">
        <v>37592</v>
      </c>
      <c r="H292" s="81">
        <f t="shared" ca="1" si="8"/>
        <v>15</v>
      </c>
      <c r="I292" s="80" t="s">
        <v>4</v>
      </c>
      <c r="J292" s="8">
        <v>4</v>
      </c>
      <c r="K292" s="198">
        <v>74880</v>
      </c>
      <c r="L292" s="201">
        <f t="shared" si="9"/>
        <v>77673</v>
      </c>
      <c r="M292" s="5"/>
    </row>
    <row r="293" spans="1:14" x14ac:dyDescent="0.2">
      <c r="A293" s="4" t="s">
        <v>476</v>
      </c>
      <c r="B293" s="10" t="s">
        <v>16</v>
      </c>
      <c r="C293" s="4" t="s">
        <v>434</v>
      </c>
      <c r="D293" s="9">
        <v>488831244</v>
      </c>
      <c r="E293" s="9">
        <v>7198979762</v>
      </c>
      <c r="F293" s="4" t="s">
        <v>5</v>
      </c>
      <c r="G293" s="79">
        <v>38676</v>
      </c>
      <c r="H293" s="81">
        <f t="shared" ca="1" si="8"/>
        <v>12</v>
      </c>
      <c r="I293" s="80" t="s">
        <v>4</v>
      </c>
      <c r="J293" s="8">
        <v>1</v>
      </c>
      <c r="K293" s="198">
        <v>29352</v>
      </c>
      <c r="L293" s="201">
        <f t="shared" si="9"/>
        <v>30447</v>
      </c>
      <c r="M293" s="5"/>
    </row>
    <row r="294" spans="1:14" x14ac:dyDescent="0.2">
      <c r="A294" s="4" t="s">
        <v>527</v>
      </c>
      <c r="B294" s="10" t="s">
        <v>2</v>
      </c>
      <c r="C294" s="4" t="s">
        <v>434</v>
      </c>
      <c r="D294" s="9">
        <v>135965371</v>
      </c>
      <c r="E294" s="9">
        <v>5055592950</v>
      </c>
      <c r="F294" s="4" t="s">
        <v>11</v>
      </c>
      <c r="G294" s="79">
        <v>38992</v>
      </c>
      <c r="H294" s="81">
        <f t="shared" ca="1" si="8"/>
        <v>11</v>
      </c>
      <c r="I294" s="80" t="s">
        <v>18</v>
      </c>
      <c r="J294" s="8">
        <v>5</v>
      </c>
      <c r="K294" s="198">
        <v>37104</v>
      </c>
      <c r="L294" s="201">
        <f t="shared" si="9"/>
        <v>38488</v>
      </c>
      <c r="M294" s="5"/>
    </row>
    <row r="295" spans="1:14" x14ac:dyDescent="0.2">
      <c r="A295" s="4" t="s">
        <v>109</v>
      </c>
      <c r="B295" s="10" t="s">
        <v>49</v>
      </c>
      <c r="C295" s="4" t="s">
        <v>24</v>
      </c>
      <c r="D295" s="9">
        <v>230192897</v>
      </c>
      <c r="E295" s="9">
        <v>5055261239</v>
      </c>
      <c r="F295" s="4" t="s">
        <v>11</v>
      </c>
      <c r="G295" s="79">
        <v>40497</v>
      </c>
      <c r="H295" s="81">
        <f t="shared" ca="1" si="8"/>
        <v>7</v>
      </c>
      <c r="I295" s="80" t="s">
        <v>35</v>
      </c>
      <c r="J295" s="8">
        <v>2</v>
      </c>
      <c r="K295" s="198">
        <v>82632</v>
      </c>
      <c r="L295" s="201">
        <f t="shared" si="9"/>
        <v>85714</v>
      </c>
      <c r="M295" s="5"/>
    </row>
    <row r="296" spans="1:14" x14ac:dyDescent="0.2">
      <c r="A296" s="4" t="s">
        <v>193</v>
      </c>
      <c r="B296" s="10" t="s">
        <v>8</v>
      </c>
      <c r="C296" s="4" t="s">
        <v>122</v>
      </c>
      <c r="D296" s="9">
        <v>331251341</v>
      </c>
      <c r="E296" s="9">
        <v>3038678875</v>
      </c>
      <c r="F296" s="4" t="s">
        <v>11</v>
      </c>
      <c r="G296" s="79">
        <v>36952</v>
      </c>
      <c r="H296" s="81">
        <f t="shared" ca="1" si="8"/>
        <v>16</v>
      </c>
      <c r="I296" s="80" t="s">
        <v>18</v>
      </c>
      <c r="J296" s="8">
        <v>3</v>
      </c>
      <c r="K296" s="198">
        <v>84336</v>
      </c>
      <c r="L296" s="201">
        <f t="shared" si="9"/>
        <v>87482</v>
      </c>
      <c r="M296" s="5"/>
    </row>
    <row r="297" spans="1:14" x14ac:dyDescent="0.2">
      <c r="A297" s="4" t="s">
        <v>45</v>
      </c>
      <c r="B297" s="10" t="s">
        <v>8</v>
      </c>
      <c r="C297" s="4" t="s">
        <v>24</v>
      </c>
      <c r="D297" s="9">
        <v>894855096</v>
      </c>
      <c r="E297" s="9">
        <v>7193936198</v>
      </c>
      <c r="F297" s="4" t="s">
        <v>5</v>
      </c>
      <c r="G297" s="79">
        <v>36522</v>
      </c>
      <c r="H297" s="81">
        <f t="shared" ca="1" si="8"/>
        <v>17</v>
      </c>
      <c r="I297" s="80" t="s">
        <v>35</v>
      </c>
      <c r="J297" s="8">
        <v>4</v>
      </c>
      <c r="K297" s="198">
        <v>45192</v>
      </c>
      <c r="L297" s="201">
        <f t="shared" si="9"/>
        <v>46878</v>
      </c>
      <c r="M297" s="5"/>
    </row>
    <row r="298" spans="1:14" x14ac:dyDescent="0.2">
      <c r="A298" s="4" t="s">
        <v>255</v>
      </c>
      <c r="B298" s="10" t="s">
        <v>8</v>
      </c>
      <c r="C298" s="4" t="s">
        <v>196</v>
      </c>
      <c r="D298" s="9">
        <v>765512793</v>
      </c>
      <c r="E298" s="9">
        <v>3037686976</v>
      </c>
      <c r="F298" s="4" t="s">
        <v>11</v>
      </c>
      <c r="G298" s="79">
        <v>40920</v>
      </c>
      <c r="H298" s="81">
        <f t="shared" ca="1" si="8"/>
        <v>5</v>
      </c>
      <c r="I298" s="80" t="s">
        <v>4</v>
      </c>
      <c r="J298" s="8">
        <v>5</v>
      </c>
      <c r="K298" s="198">
        <v>77184</v>
      </c>
      <c r="L298" s="201">
        <f t="shared" si="9"/>
        <v>80063</v>
      </c>
      <c r="M298" s="5"/>
    </row>
    <row r="299" spans="1:14" x14ac:dyDescent="0.2">
      <c r="A299" s="4" t="s">
        <v>496</v>
      </c>
      <c r="B299" s="10" t="s">
        <v>20</v>
      </c>
      <c r="C299" s="4" t="s">
        <v>434</v>
      </c>
      <c r="D299" s="9">
        <v>259573806</v>
      </c>
      <c r="E299" s="9">
        <v>5053302808</v>
      </c>
      <c r="F299" s="4" t="s">
        <v>11</v>
      </c>
      <c r="G299" s="79">
        <v>34704</v>
      </c>
      <c r="H299" s="81">
        <f t="shared" ca="1" si="8"/>
        <v>22</v>
      </c>
      <c r="I299" s="80" t="s">
        <v>14</v>
      </c>
      <c r="J299" s="8">
        <v>4</v>
      </c>
      <c r="K299" s="198">
        <v>72456</v>
      </c>
      <c r="L299" s="201">
        <f t="shared" si="9"/>
        <v>75159</v>
      </c>
      <c r="M299" s="5"/>
    </row>
    <row r="300" spans="1:14" x14ac:dyDescent="0.2">
      <c r="A300" s="4" t="s">
        <v>432</v>
      </c>
      <c r="B300" s="10" t="s">
        <v>8</v>
      </c>
      <c r="C300" s="4" t="s">
        <v>426</v>
      </c>
      <c r="D300" s="9">
        <v>214234804</v>
      </c>
      <c r="E300" s="9">
        <v>9708908079</v>
      </c>
      <c r="F300" s="4" t="s">
        <v>11</v>
      </c>
      <c r="G300" s="79">
        <v>38992</v>
      </c>
      <c r="H300" s="81">
        <f t="shared" ca="1" si="8"/>
        <v>11</v>
      </c>
      <c r="I300" s="80" t="s">
        <v>18</v>
      </c>
      <c r="J300" s="8">
        <v>2</v>
      </c>
      <c r="K300" s="198">
        <v>64644</v>
      </c>
      <c r="L300" s="201">
        <f t="shared" si="9"/>
        <v>67055</v>
      </c>
      <c r="M300" s="5"/>
    </row>
    <row r="301" spans="1:14" x14ac:dyDescent="0.2">
      <c r="A301" s="4" t="s">
        <v>245</v>
      </c>
      <c r="B301" s="10" t="s">
        <v>20</v>
      </c>
      <c r="C301" s="4" t="s">
        <v>196</v>
      </c>
      <c r="D301" s="9">
        <v>880747384</v>
      </c>
      <c r="E301" s="9">
        <v>3035220001</v>
      </c>
      <c r="F301" s="4" t="s">
        <v>11</v>
      </c>
      <c r="G301" s="79">
        <v>34582</v>
      </c>
      <c r="H301" s="81">
        <f t="shared" ca="1" si="8"/>
        <v>23</v>
      </c>
      <c r="I301" s="80" t="s">
        <v>27</v>
      </c>
      <c r="J301" s="8">
        <v>4</v>
      </c>
      <c r="K301" s="198">
        <v>95280</v>
      </c>
      <c r="L301" s="201">
        <f t="shared" si="9"/>
        <v>98834</v>
      </c>
      <c r="M301" s="5"/>
    </row>
    <row r="302" spans="1:14" x14ac:dyDescent="0.2">
      <c r="A302" s="4" t="s">
        <v>487</v>
      </c>
      <c r="B302" s="10" t="s">
        <v>8</v>
      </c>
      <c r="C302" s="4" t="s">
        <v>434</v>
      </c>
      <c r="D302" s="9">
        <v>920477476</v>
      </c>
      <c r="E302" s="9">
        <v>3033162442</v>
      </c>
      <c r="F302" s="4" t="s">
        <v>7</v>
      </c>
      <c r="G302" s="79">
        <v>36241</v>
      </c>
      <c r="H302" s="81">
        <f t="shared" ca="1" si="8"/>
        <v>18</v>
      </c>
      <c r="I302" s="80"/>
      <c r="J302" s="8">
        <v>3</v>
      </c>
      <c r="K302" s="198">
        <v>29292</v>
      </c>
      <c r="L302" s="201">
        <f t="shared" si="9"/>
        <v>30385</v>
      </c>
      <c r="M302" s="5"/>
    </row>
    <row r="303" spans="1:14" x14ac:dyDescent="0.2">
      <c r="A303" s="4" t="s">
        <v>320</v>
      </c>
      <c r="B303" s="10" t="s">
        <v>8</v>
      </c>
      <c r="C303" s="4" t="s">
        <v>302</v>
      </c>
      <c r="D303" s="9">
        <v>619465100</v>
      </c>
      <c r="E303" s="9">
        <v>3034629606</v>
      </c>
      <c r="F303" s="4" t="s">
        <v>11</v>
      </c>
      <c r="G303" s="79">
        <v>39972</v>
      </c>
      <c r="H303" s="81">
        <f t="shared" ca="1" si="8"/>
        <v>8</v>
      </c>
      <c r="I303" s="80" t="s">
        <v>35</v>
      </c>
      <c r="J303" s="8">
        <v>2</v>
      </c>
      <c r="K303" s="198">
        <v>33072</v>
      </c>
      <c r="L303" s="201">
        <f t="shared" si="9"/>
        <v>34306</v>
      </c>
      <c r="M303" s="5"/>
    </row>
    <row r="304" spans="1:14" x14ac:dyDescent="0.2">
      <c r="A304" s="4" t="s">
        <v>728</v>
      </c>
      <c r="B304" s="10" t="s">
        <v>16</v>
      </c>
      <c r="C304" s="4" t="s">
        <v>680</v>
      </c>
      <c r="D304" s="9">
        <v>721173550</v>
      </c>
      <c r="E304" s="9">
        <v>3038356334</v>
      </c>
      <c r="F304" s="4" t="s">
        <v>11</v>
      </c>
      <c r="G304" s="79">
        <v>34842</v>
      </c>
      <c r="H304" s="81">
        <f t="shared" ca="1" si="8"/>
        <v>22</v>
      </c>
      <c r="I304" s="80" t="s">
        <v>4</v>
      </c>
      <c r="J304" s="8">
        <v>2</v>
      </c>
      <c r="K304" s="198">
        <v>85380</v>
      </c>
      <c r="L304" s="201">
        <f t="shared" si="9"/>
        <v>88565</v>
      </c>
      <c r="M304" s="5"/>
    </row>
    <row r="305" spans="1:14" x14ac:dyDescent="0.2">
      <c r="A305" s="4" t="s">
        <v>86</v>
      </c>
      <c r="B305" s="10" t="s">
        <v>49</v>
      </c>
      <c r="C305" s="4" t="s">
        <v>24</v>
      </c>
      <c r="D305" s="9">
        <v>723066626</v>
      </c>
      <c r="E305" s="9">
        <v>3035399385</v>
      </c>
      <c r="F305" s="4" t="s">
        <v>7</v>
      </c>
      <c r="G305" s="79">
        <v>39494</v>
      </c>
      <c r="H305" s="81">
        <f t="shared" ca="1" si="8"/>
        <v>9</v>
      </c>
      <c r="I305" s="80"/>
      <c r="J305" s="8">
        <v>3</v>
      </c>
      <c r="K305" s="198">
        <v>39456</v>
      </c>
      <c r="L305" s="201">
        <f t="shared" si="9"/>
        <v>40928</v>
      </c>
      <c r="M305" s="5"/>
    </row>
    <row r="306" spans="1:14" x14ac:dyDescent="0.2">
      <c r="A306" s="4" t="s">
        <v>252</v>
      </c>
      <c r="B306" s="10" t="s">
        <v>16</v>
      </c>
      <c r="C306" s="4" t="s">
        <v>196</v>
      </c>
      <c r="D306" s="9">
        <v>378882665</v>
      </c>
      <c r="E306" s="9">
        <v>5056079829</v>
      </c>
      <c r="F306" s="4" t="s">
        <v>5</v>
      </c>
      <c r="G306" s="79">
        <v>34727</v>
      </c>
      <c r="H306" s="81">
        <f t="shared" ca="1" si="8"/>
        <v>22</v>
      </c>
      <c r="I306" s="80" t="s">
        <v>4</v>
      </c>
      <c r="J306" s="8">
        <v>3</v>
      </c>
      <c r="K306" s="198">
        <v>55656</v>
      </c>
      <c r="L306" s="201">
        <f t="shared" si="9"/>
        <v>57732</v>
      </c>
      <c r="M306" s="5"/>
    </row>
    <row r="307" spans="1:14" x14ac:dyDescent="0.2">
      <c r="A307" s="4" t="s">
        <v>667</v>
      </c>
      <c r="B307" s="10" t="s">
        <v>20</v>
      </c>
      <c r="C307" s="4" t="s">
        <v>661</v>
      </c>
      <c r="D307" s="9">
        <v>651995963</v>
      </c>
      <c r="E307" s="9">
        <v>3034944945</v>
      </c>
      <c r="F307" s="4" t="s">
        <v>0</v>
      </c>
      <c r="G307" s="79">
        <v>41369</v>
      </c>
      <c r="H307" s="81">
        <f t="shared" ca="1" si="8"/>
        <v>4</v>
      </c>
      <c r="I307" s="80"/>
      <c r="J307" s="8">
        <v>4</v>
      </c>
      <c r="K307" s="198">
        <v>32981</v>
      </c>
      <c r="L307" s="201">
        <f t="shared" si="9"/>
        <v>34211</v>
      </c>
      <c r="M307" s="5"/>
      <c r="N307" s="5"/>
    </row>
    <row r="308" spans="1:14" x14ac:dyDescent="0.2">
      <c r="A308" s="4" t="s">
        <v>323</v>
      </c>
      <c r="B308" s="10" t="s">
        <v>20</v>
      </c>
      <c r="C308" s="4" t="s">
        <v>302</v>
      </c>
      <c r="D308" s="9">
        <v>816607187</v>
      </c>
      <c r="E308" s="9">
        <v>9705520461</v>
      </c>
      <c r="F308" s="4" t="s">
        <v>0</v>
      </c>
      <c r="G308" s="79">
        <v>41508</v>
      </c>
      <c r="H308" s="81">
        <f t="shared" ca="1" si="8"/>
        <v>4</v>
      </c>
      <c r="I308" s="80"/>
      <c r="J308" s="8">
        <v>3</v>
      </c>
      <c r="K308" s="198">
        <v>11016</v>
      </c>
      <c r="L308" s="201">
        <f t="shared" si="9"/>
        <v>11427</v>
      </c>
      <c r="M308" s="5"/>
    </row>
    <row r="309" spans="1:14" x14ac:dyDescent="0.2">
      <c r="A309" s="4" t="s">
        <v>537</v>
      </c>
      <c r="B309" s="10" t="s">
        <v>8</v>
      </c>
      <c r="C309" s="4" t="s">
        <v>434</v>
      </c>
      <c r="D309" s="9">
        <v>276980518</v>
      </c>
      <c r="E309" s="9">
        <v>7195267252</v>
      </c>
      <c r="F309" s="4" t="s">
        <v>11</v>
      </c>
      <c r="G309" s="79">
        <v>39888</v>
      </c>
      <c r="H309" s="81">
        <f t="shared" ca="1" si="8"/>
        <v>8</v>
      </c>
      <c r="I309" s="80" t="s">
        <v>14</v>
      </c>
      <c r="J309" s="8">
        <v>5</v>
      </c>
      <c r="K309" s="198">
        <v>35304</v>
      </c>
      <c r="L309" s="201">
        <f t="shared" si="9"/>
        <v>36621</v>
      </c>
      <c r="M309" s="5"/>
    </row>
    <row r="310" spans="1:14" x14ac:dyDescent="0.2">
      <c r="A310" s="4" t="s">
        <v>160</v>
      </c>
      <c r="B310" s="10" t="s">
        <v>2</v>
      </c>
      <c r="C310" s="4" t="s">
        <v>122</v>
      </c>
      <c r="D310" s="9">
        <v>687623890</v>
      </c>
      <c r="E310" s="9">
        <v>9702447501</v>
      </c>
      <c r="F310" s="4" t="s">
        <v>0</v>
      </c>
      <c r="G310" s="79">
        <v>36090</v>
      </c>
      <c r="H310" s="81">
        <f t="shared" ca="1" si="8"/>
        <v>19</v>
      </c>
      <c r="I310" s="80"/>
      <c r="J310" s="8">
        <v>4</v>
      </c>
      <c r="K310" s="198">
        <v>28430</v>
      </c>
      <c r="L310" s="201">
        <f t="shared" si="9"/>
        <v>29490</v>
      </c>
      <c r="M310" s="5"/>
    </row>
    <row r="311" spans="1:14" x14ac:dyDescent="0.2">
      <c r="A311" s="4" t="s">
        <v>340</v>
      </c>
      <c r="B311" s="10" t="s">
        <v>8</v>
      </c>
      <c r="C311" s="4" t="s">
        <v>302</v>
      </c>
      <c r="D311" s="9">
        <v>959568761</v>
      </c>
      <c r="E311" s="9">
        <v>5054744493</v>
      </c>
      <c r="F311" s="4" t="s">
        <v>11</v>
      </c>
      <c r="G311" s="79">
        <v>34513</v>
      </c>
      <c r="H311" s="81">
        <f t="shared" ca="1" si="8"/>
        <v>23</v>
      </c>
      <c r="I311" s="80" t="s">
        <v>27</v>
      </c>
      <c r="J311" s="8">
        <v>5</v>
      </c>
      <c r="K311" s="198">
        <v>73764</v>
      </c>
      <c r="L311" s="201">
        <f t="shared" si="9"/>
        <v>76515</v>
      </c>
      <c r="M311" s="5"/>
    </row>
    <row r="312" spans="1:14" x14ac:dyDescent="0.2">
      <c r="A312" s="4" t="s">
        <v>161</v>
      </c>
      <c r="B312" s="10" t="s">
        <v>8</v>
      </c>
      <c r="C312" s="4" t="s">
        <v>122</v>
      </c>
      <c r="D312" s="9">
        <v>351003584</v>
      </c>
      <c r="E312" s="9">
        <v>9704269081</v>
      </c>
      <c r="F312" s="4" t="s">
        <v>7</v>
      </c>
      <c r="G312" s="79">
        <v>37270</v>
      </c>
      <c r="H312" s="81">
        <f t="shared" ca="1" si="8"/>
        <v>15</v>
      </c>
      <c r="I312" s="80"/>
      <c r="J312" s="8">
        <v>5</v>
      </c>
      <c r="K312" s="198">
        <v>63972</v>
      </c>
      <c r="L312" s="201">
        <f t="shared" si="9"/>
        <v>66358</v>
      </c>
      <c r="M312" s="5"/>
    </row>
    <row r="313" spans="1:14" x14ac:dyDescent="0.2">
      <c r="A313" s="4" t="s">
        <v>375</v>
      </c>
      <c r="B313" s="10" t="s">
        <v>8</v>
      </c>
      <c r="C313" s="4" t="s">
        <v>374</v>
      </c>
      <c r="D313" s="9">
        <v>275102740</v>
      </c>
      <c r="E313" s="9">
        <v>9701620909</v>
      </c>
      <c r="F313" s="4" t="s">
        <v>11</v>
      </c>
      <c r="G313" s="79">
        <v>34751</v>
      </c>
      <c r="H313" s="81">
        <f t="shared" ca="1" si="8"/>
        <v>22</v>
      </c>
      <c r="I313" s="80" t="s">
        <v>35</v>
      </c>
      <c r="J313" s="8">
        <v>4</v>
      </c>
      <c r="K313" s="198">
        <v>72672</v>
      </c>
      <c r="L313" s="201">
        <f t="shared" si="9"/>
        <v>75383</v>
      </c>
      <c r="M313" s="5"/>
    </row>
    <row r="314" spans="1:14" x14ac:dyDescent="0.2">
      <c r="A314" s="11" t="s">
        <v>771</v>
      </c>
      <c r="B314" s="10" t="s">
        <v>49</v>
      </c>
      <c r="C314" s="11" t="s">
        <v>756</v>
      </c>
      <c r="D314" s="12">
        <v>415076748</v>
      </c>
      <c r="E314" s="12">
        <v>9705230846</v>
      </c>
      <c r="F314" s="11" t="s">
        <v>0</v>
      </c>
      <c r="G314" s="79">
        <v>34538</v>
      </c>
      <c r="H314" s="81">
        <f t="shared" ca="1" si="8"/>
        <v>23</v>
      </c>
      <c r="I314" s="80" t="s">
        <v>4</v>
      </c>
      <c r="J314" s="8">
        <v>3</v>
      </c>
      <c r="K314" s="198">
        <v>34884</v>
      </c>
      <c r="L314" s="201">
        <f t="shared" si="9"/>
        <v>36185</v>
      </c>
      <c r="M314" s="5"/>
      <c r="N314" s="83"/>
    </row>
    <row r="315" spans="1:14" x14ac:dyDescent="0.2">
      <c r="A315" s="4" t="s">
        <v>280</v>
      </c>
      <c r="B315" s="10" t="s">
        <v>8</v>
      </c>
      <c r="C315" s="4" t="s">
        <v>196</v>
      </c>
      <c r="D315" s="9">
        <v>933883118</v>
      </c>
      <c r="E315" s="9">
        <v>3033294956</v>
      </c>
      <c r="F315" s="4" t="s">
        <v>7</v>
      </c>
      <c r="G315" s="79">
        <v>35714</v>
      </c>
      <c r="H315" s="81">
        <f t="shared" ca="1" si="8"/>
        <v>20</v>
      </c>
      <c r="I315" s="80"/>
      <c r="J315" s="8">
        <v>2</v>
      </c>
      <c r="K315" s="198">
        <v>103176</v>
      </c>
      <c r="L315" s="201">
        <f t="shared" si="9"/>
        <v>107024</v>
      </c>
      <c r="M315" s="5"/>
    </row>
    <row r="316" spans="1:14" x14ac:dyDescent="0.2">
      <c r="A316" s="4" t="s">
        <v>377</v>
      </c>
      <c r="B316" s="10" t="s">
        <v>20</v>
      </c>
      <c r="C316" s="4" t="s">
        <v>374</v>
      </c>
      <c r="D316" s="9">
        <v>555025137</v>
      </c>
      <c r="E316" s="9">
        <v>7196565171</v>
      </c>
      <c r="F316" s="4" t="s">
        <v>5</v>
      </c>
      <c r="G316" s="79">
        <v>34375</v>
      </c>
      <c r="H316" s="81">
        <f t="shared" ca="1" si="8"/>
        <v>23</v>
      </c>
      <c r="I316" s="80" t="s">
        <v>27</v>
      </c>
      <c r="J316" s="8">
        <v>4</v>
      </c>
      <c r="K316" s="198">
        <v>15708</v>
      </c>
      <c r="L316" s="201">
        <f t="shared" si="9"/>
        <v>16294</v>
      </c>
      <c r="M316" s="5"/>
    </row>
    <row r="317" spans="1:14" x14ac:dyDescent="0.2">
      <c r="A317" s="4" t="s">
        <v>153</v>
      </c>
      <c r="B317" s="10" t="s">
        <v>8</v>
      </c>
      <c r="C317" s="4" t="s">
        <v>122</v>
      </c>
      <c r="D317" s="9">
        <v>693055639</v>
      </c>
      <c r="E317" s="9">
        <v>9705866887</v>
      </c>
      <c r="F317" s="4" t="s">
        <v>11</v>
      </c>
      <c r="G317" s="79">
        <v>34278</v>
      </c>
      <c r="H317" s="81">
        <f t="shared" ca="1" si="8"/>
        <v>24</v>
      </c>
      <c r="I317" s="80" t="s">
        <v>4</v>
      </c>
      <c r="J317" s="8">
        <v>5</v>
      </c>
      <c r="K317" s="198">
        <v>64680</v>
      </c>
      <c r="L317" s="201">
        <f t="shared" si="9"/>
        <v>67093</v>
      </c>
      <c r="M317" s="5"/>
    </row>
    <row r="318" spans="1:14" x14ac:dyDescent="0.2">
      <c r="A318" s="4" t="s">
        <v>699</v>
      </c>
      <c r="B318" s="10" t="s">
        <v>8</v>
      </c>
      <c r="C318" s="4" t="s">
        <v>680</v>
      </c>
      <c r="D318" s="9">
        <v>252276921</v>
      </c>
      <c r="E318" s="9">
        <v>3035777345</v>
      </c>
      <c r="F318" s="4" t="s">
        <v>11</v>
      </c>
      <c r="G318" s="79">
        <v>38841</v>
      </c>
      <c r="H318" s="81">
        <f t="shared" ca="1" si="8"/>
        <v>11</v>
      </c>
      <c r="I318" s="80" t="s">
        <v>18</v>
      </c>
      <c r="J318" s="8">
        <v>4</v>
      </c>
      <c r="K318" s="198">
        <v>104736</v>
      </c>
      <c r="L318" s="201">
        <f t="shared" si="9"/>
        <v>108643</v>
      </c>
      <c r="M318" s="5"/>
    </row>
    <row r="319" spans="1:14" x14ac:dyDescent="0.2">
      <c r="A319" s="4" t="s">
        <v>186</v>
      </c>
      <c r="B319" s="10" t="s">
        <v>20</v>
      </c>
      <c r="C319" s="4" t="s">
        <v>122</v>
      </c>
      <c r="D319" s="9">
        <v>277925508</v>
      </c>
      <c r="E319" s="9">
        <v>5056584511</v>
      </c>
      <c r="F319" s="4" t="s">
        <v>11</v>
      </c>
      <c r="G319" s="79">
        <v>36429</v>
      </c>
      <c r="H319" s="81">
        <f t="shared" ca="1" si="8"/>
        <v>18</v>
      </c>
      <c r="I319" s="80" t="s">
        <v>18</v>
      </c>
      <c r="J319" s="8">
        <v>3</v>
      </c>
      <c r="K319" s="198">
        <v>79728</v>
      </c>
      <c r="L319" s="201">
        <f t="shared" si="9"/>
        <v>82702</v>
      </c>
      <c r="M319" s="5"/>
    </row>
    <row r="320" spans="1:14" x14ac:dyDescent="0.2">
      <c r="A320" s="4" t="s">
        <v>46</v>
      </c>
      <c r="B320" s="10" t="s">
        <v>8</v>
      </c>
      <c r="C320" s="4" t="s">
        <v>24</v>
      </c>
      <c r="D320" s="9">
        <v>144722757</v>
      </c>
      <c r="E320" s="9">
        <v>3036060038</v>
      </c>
      <c r="F320" s="4" t="s">
        <v>7</v>
      </c>
      <c r="G320" s="79">
        <v>34618</v>
      </c>
      <c r="H320" s="81">
        <f t="shared" ca="1" si="8"/>
        <v>23</v>
      </c>
      <c r="I320" s="80"/>
      <c r="J320" s="8">
        <v>1</v>
      </c>
      <c r="K320" s="198">
        <v>69000</v>
      </c>
      <c r="L320" s="201">
        <f t="shared" si="9"/>
        <v>71574</v>
      </c>
      <c r="M320" s="5"/>
    </row>
    <row r="321" spans="1:13" x14ac:dyDescent="0.2">
      <c r="A321" s="4" t="s">
        <v>209</v>
      </c>
      <c r="B321" s="10" t="s">
        <v>2</v>
      </c>
      <c r="C321" s="4" t="s">
        <v>196</v>
      </c>
      <c r="D321" s="9">
        <v>437460422</v>
      </c>
      <c r="E321" s="9">
        <v>9708439277</v>
      </c>
      <c r="F321" s="4" t="s">
        <v>5</v>
      </c>
      <c r="G321" s="79">
        <v>39779</v>
      </c>
      <c r="H321" s="81">
        <f t="shared" ca="1" si="8"/>
        <v>9</v>
      </c>
      <c r="I321" s="80" t="s">
        <v>18</v>
      </c>
      <c r="J321" s="8">
        <v>3</v>
      </c>
      <c r="K321" s="198">
        <v>12756</v>
      </c>
      <c r="L321" s="201">
        <f t="shared" si="9"/>
        <v>13232</v>
      </c>
      <c r="M321" s="5"/>
    </row>
    <row r="322" spans="1:13" x14ac:dyDescent="0.2">
      <c r="A322" s="4" t="s">
        <v>139</v>
      </c>
      <c r="B322" s="10" t="s">
        <v>20</v>
      </c>
      <c r="C322" s="4" t="s">
        <v>122</v>
      </c>
      <c r="D322" s="9">
        <v>750581894</v>
      </c>
      <c r="E322" s="9">
        <v>7198433766</v>
      </c>
      <c r="F322" s="4" t="s">
        <v>7</v>
      </c>
      <c r="G322" s="79">
        <v>41406</v>
      </c>
      <c r="H322" s="81">
        <f t="shared" ref="H322:H385" ca="1" si="10">DATEDIF(G322,TODAY(),"Y")</f>
        <v>4</v>
      </c>
      <c r="I322" s="80"/>
      <c r="J322" s="8">
        <v>3</v>
      </c>
      <c r="K322" s="198">
        <v>25896</v>
      </c>
      <c r="L322" s="201">
        <f t="shared" si="9"/>
        <v>26862</v>
      </c>
      <c r="M322" s="5"/>
    </row>
    <row r="323" spans="1:13" x14ac:dyDescent="0.2">
      <c r="A323" s="4" t="s">
        <v>517</v>
      </c>
      <c r="B323" s="10" t="s">
        <v>49</v>
      </c>
      <c r="C323" s="4" t="s">
        <v>434</v>
      </c>
      <c r="D323" s="9">
        <v>725737456</v>
      </c>
      <c r="E323" s="9">
        <v>5051847141</v>
      </c>
      <c r="F323" s="4" t="s">
        <v>7</v>
      </c>
      <c r="G323" s="79">
        <v>39930</v>
      </c>
      <c r="H323" s="81">
        <f t="shared" ca="1" si="10"/>
        <v>8</v>
      </c>
      <c r="I323" s="80"/>
      <c r="J323" s="8">
        <v>4</v>
      </c>
      <c r="K323" s="198">
        <v>71196</v>
      </c>
      <c r="L323" s="201">
        <f t="shared" ref="L323:L386" si="11">ROUND(K323*$N$1+K323,0)</f>
        <v>73852</v>
      </c>
      <c r="M323" s="5"/>
    </row>
    <row r="324" spans="1:13" x14ac:dyDescent="0.2">
      <c r="A324" s="4" t="s">
        <v>516</v>
      </c>
      <c r="B324" s="10" t="s">
        <v>49</v>
      </c>
      <c r="C324" s="4" t="s">
        <v>434</v>
      </c>
      <c r="D324" s="9">
        <v>350104448</v>
      </c>
      <c r="E324" s="9">
        <v>3033883356</v>
      </c>
      <c r="F324" s="4" t="s">
        <v>11</v>
      </c>
      <c r="G324" s="79">
        <v>36585</v>
      </c>
      <c r="H324" s="81">
        <f t="shared" ca="1" si="10"/>
        <v>17</v>
      </c>
      <c r="I324" s="80" t="s">
        <v>27</v>
      </c>
      <c r="J324" s="8">
        <v>1</v>
      </c>
      <c r="K324" s="198">
        <v>53904</v>
      </c>
      <c r="L324" s="201">
        <f t="shared" si="11"/>
        <v>55915</v>
      </c>
      <c r="M324" s="5"/>
    </row>
    <row r="325" spans="1:13" x14ac:dyDescent="0.2">
      <c r="A325" s="4" t="s">
        <v>379</v>
      </c>
      <c r="B325" s="10" t="s">
        <v>20</v>
      </c>
      <c r="C325" s="4" t="s">
        <v>374</v>
      </c>
      <c r="D325" s="9">
        <v>649234799</v>
      </c>
      <c r="E325" s="9">
        <v>7191588597</v>
      </c>
      <c r="F325" s="4" t="s">
        <v>11</v>
      </c>
      <c r="G325" s="79">
        <v>41265</v>
      </c>
      <c r="H325" s="81">
        <f t="shared" ca="1" si="10"/>
        <v>4</v>
      </c>
      <c r="I325" s="80" t="s">
        <v>18</v>
      </c>
      <c r="J325" s="8">
        <v>4</v>
      </c>
      <c r="K325" s="198">
        <v>54312</v>
      </c>
      <c r="L325" s="201">
        <f t="shared" si="11"/>
        <v>56338</v>
      </c>
      <c r="M325" s="5"/>
    </row>
    <row r="326" spans="1:13" x14ac:dyDescent="0.2">
      <c r="A326" s="4" t="s">
        <v>270</v>
      </c>
      <c r="B326" s="10" t="s">
        <v>20</v>
      </c>
      <c r="C326" s="4" t="s">
        <v>196</v>
      </c>
      <c r="D326" s="9">
        <v>358017400</v>
      </c>
      <c r="E326" s="9">
        <v>3033265407</v>
      </c>
      <c r="F326" s="4" t="s">
        <v>0</v>
      </c>
      <c r="G326" s="79">
        <v>37436</v>
      </c>
      <c r="H326" s="81">
        <f t="shared" ca="1" si="10"/>
        <v>15</v>
      </c>
      <c r="I326" s="80"/>
      <c r="J326" s="8">
        <v>5</v>
      </c>
      <c r="K326" s="198">
        <v>43262</v>
      </c>
      <c r="L326" s="201">
        <f t="shared" si="11"/>
        <v>44876</v>
      </c>
      <c r="M326" s="5"/>
    </row>
    <row r="327" spans="1:13" x14ac:dyDescent="0.2">
      <c r="A327" s="4" t="s">
        <v>43</v>
      </c>
      <c r="B327" s="10" t="s">
        <v>20</v>
      </c>
      <c r="C327" s="4" t="s">
        <v>24</v>
      </c>
      <c r="D327" s="9">
        <v>418701946</v>
      </c>
      <c r="E327" s="9">
        <v>9704141191</v>
      </c>
      <c r="F327" s="4" t="s">
        <v>5</v>
      </c>
      <c r="G327" s="79">
        <v>35210</v>
      </c>
      <c r="H327" s="81">
        <f t="shared" ca="1" si="10"/>
        <v>21</v>
      </c>
      <c r="I327" s="80" t="s">
        <v>4</v>
      </c>
      <c r="J327" s="8">
        <v>2</v>
      </c>
      <c r="K327" s="198">
        <v>59454</v>
      </c>
      <c r="L327" s="201">
        <f t="shared" si="11"/>
        <v>61672</v>
      </c>
      <c r="M327" s="5"/>
    </row>
    <row r="328" spans="1:13" x14ac:dyDescent="0.2">
      <c r="A328" s="4" t="s">
        <v>704</v>
      </c>
      <c r="B328" s="10" t="s">
        <v>16</v>
      </c>
      <c r="C328" s="4" t="s">
        <v>680</v>
      </c>
      <c r="D328" s="9">
        <v>393393249</v>
      </c>
      <c r="E328" s="9">
        <v>5054980674</v>
      </c>
      <c r="F328" s="4" t="s">
        <v>7</v>
      </c>
      <c r="G328" s="79">
        <v>37526</v>
      </c>
      <c r="H328" s="81">
        <f t="shared" ca="1" si="10"/>
        <v>15</v>
      </c>
      <c r="I328" s="80"/>
      <c r="J328" s="8">
        <v>3</v>
      </c>
      <c r="K328" s="198">
        <v>28272</v>
      </c>
      <c r="L328" s="201">
        <f t="shared" si="11"/>
        <v>29327</v>
      </c>
      <c r="M328" s="5"/>
    </row>
    <row r="329" spans="1:13" x14ac:dyDescent="0.2">
      <c r="A329" s="4" t="s">
        <v>705</v>
      </c>
      <c r="B329" s="10" t="s">
        <v>12</v>
      </c>
      <c r="C329" s="4" t="s">
        <v>680</v>
      </c>
      <c r="D329" s="9">
        <v>344090854</v>
      </c>
      <c r="E329" s="9">
        <v>3033542524</v>
      </c>
      <c r="F329" s="4" t="s">
        <v>11</v>
      </c>
      <c r="G329" s="79">
        <v>36253</v>
      </c>
      <c r="H329" s="81">
        <f t="shared" ca="1" si="10"/>
        <v>18</v>
      </c>
      <c r="I329" s="80" t="s">
        <v>14</v>
      </c>
      <c r="J329" s="8">
        <v>5</v>
      </c>
      <c r="K329" s="198">
        <v>98544</v>
      </c>
      <c r="L329" s="201">
        <f t="shared" si="11"/>
        <v>102220</v>
      </c>
      <c r="M329" s="5"/>
    </row>
    <row r="330" spans="1:13" x14ac:dyDescent="0.2">
      <c r="A330" s="4" t="s">
        <v>447</v>
      </c>
      <c r="B330" s="10" t="s">
        <v>8</v>
      </c>
      <c r="C330" s="4" t="s">
        <v>434</v>
      </c>
      <c r="D330" s="9">
        <v>130619578</v>
      </c>
      <c r="E330" s="9">
        <v>3035057530</v>
      </c>
      <c r="F330" s="4" t="s">
        <v>7</v>
      </c>
      <c r="G330" s="79">
        <v>37774</v>
      </c>
      <c r="H330" s="81">
        <f t="shared" ca="1" si="10"/>
        <v>14</v>
      </c>
      <c r="I330" s="80"/>
      <c r="J330" s="8">
        <v>5</v>
      </c>
      <c r="K330" s="198">
        <v>107424</v>
      </c>
      <c r="L330" s="201">
        <f t="shared" si="11"/>
        <v>111431</v>
      </c>
      <c r="M330" s="5"/>
    </row>
    <row r="331" spans="1:13" x14ac:dyDescent="0.2">
      <c r="A331" s="4" t="s">
        <v>158</v>
      </c>
      <c r="B331" s="10" t="s">
        <v>49</v>
      </c>
      <c r="C331" s="4" t="s">
        <v>122</v>
      </c>
      <c r="D331" s="9">
        <v>491830893</v>
      </c>
      <c r="E331" s="9">
        <v>3034713634</v>
      </c>
      <c r="F331" s="4" t="s">
        <v>11</v>
      </c>
      <c r="G331" s="79">
        <v>41134</v>
      </c>
      <c r="H331" s="81">
        <f t="shared" ca="1" si="10"/>
        <v>5</v>
      </c>
      <c r="I331" s="80" t="s">
        <v>18</v>
      </c>
      <c r="J331" s="8">
        <v>5</v>
      </c>
      <c r="K331" s="198">
        <v>27828</v>
      </c>
      <c r="L331" s="201">
        <f t="shared" si="11"/>
        <v>28866</v>
      </c>
      <c r="M331" s="5"/>
    </row>
    <row r="332" spans="1:13" x14ac:dyDescent="0.2">
      <c r="A332" s="4" t="s">
        <v>405</v>
      </c>
      <c r="B332" s="10" t="s">
        <v>16</v>
      </c>
      <c r="C332" s="4" t="s">
        <v>374</v>
      </c>
      <c r="D332" s="9">
        <v>895408697</v>
      </c>
      <c r="E332" s="9">
        <v>9703383207</v>
      </c>
      <c r="F332" s="4" t="s">
        <v>11</v>
      </c>
      <c r="G332" s="79">
        <v>40213</v>
      </c>
      <c r="H332" s="81">
        <f t="shared" ca="1" si="10"/>
        <v>7</v>
      </c>
      <c r="I332" s="80" t="s">
        <v>18</v>
      </c>
      <c r="J332" s="8">
        <v>4</v>
      </c>
      <c r="K332" s="198">
        <v>57132</v>
      </c>
      <c r="L332" s="201">
        <f t="shared" si="11"/>
        <v>59263</v>
      </c>
      <c r="M332" s="5"/>
    </row>
    <row r="333" spans="1:13" x14ac:dyDescent="0.2">
      <c r="A333" s="4" t="s">
        <v>557</v>
      </c>
      <c r="B333" s="10" t="s">
        <v>16</v>
      </c>
      <c r="C333" s="4" t="s">
        <v>434</v>
      </c>
      <c r="D333" s="9">
        <v>353414196</v>
      </c>
      <c r="E333" s="9">
        <v>7198159919</v>
      </c>
      <c r="F333" s="4" t="s">
        <v>11</v>
      </c>
      <c r="G333" s="79">
        <v>37754</v>
      </c>
      <c r="H333" s="81">
        <f t="shared" ca="1" si="10"/>
        <v>14</v>
      </c>
      <c r="I333" s="80" t="s">
        <v>27</v>
      </c>
      <c r="J333" s="8">
        <v>1</v>
      </c>
      <c r="K333" s="198">
        <v>28380</v>
      </c>
      <c r="L333" s="201">
        <f t="shared" si="11"/>
        <v>29439</v>
      </c>
      <c r="M333" s="5"/>
    </row>
    <row r="334" spans="1:13" x14ac:dyDescent="0.2">
      <c r="A334" s="4" t="s">
        <v>48</v>
      </c>
      <c r="B334" s="10" t="s">
        <v>20</v>
      </c>
      <c r="C334" s="4" t="s">
        <v>24</v>
      </c>
      <c r="D334" s="9">
        <v>671823263</v>
      </c>
      <c r="E334" s="9">
        <v>3036718651</v>
      </c>
      <c r="F334" s="4" t="s">
        <v>11</v>
      </c>
      <c r="G334" s="79">
        <v>41693</v>
      </c>
      <c r="H334" s="81">
        <f t="shared" ca="1" si="10"/>
        <v>3</v>
      </c>
      <c r="I334" s="80" t="s">
        <v>4</v>
      </c>
      <c r="J334" s="8">
        <v>3</v>
      </c>
      <c r="K334" s="198">
        <v>103968</v>
      </c>
      <c r="L334" s="201">
        <f t="shared" si="11"/>
        <v>107846</v>
      </c>
      <c r="M334" s="5"/>
    </row>
    <row r="335" spans="1:13" x14ac:dyDescent="0.2">
      <c r="A335" s="4" t="s">
        <v>200</v>
      </c>
      <c r="B335" s="10" t="s">
        <v>16</v>
      </c>
      <c r="C335" s="4" t="s">
        <v>196</v>
      </c>
      <c r="D335" s="9">
        <v>476243591</v>
      </c>
      <c r="E335" s="9">
        <v>3037188067</v>
      </c>
      <c r="F335" s="4" t="s">
        <v>11</v>
      </c>
      <c r="G335" s="79">
        <v>36045</v>
      </c>
      <c r="H335" s="81">
        <f t="shared" ca="1" si="10"/>
        <v>19</v>
      </c>
      <c r="I335" s="80" t="s">
        <v>4</v>
      </c>
      <c r="J335" s="8">
        <v>4</v>
      </c>
      <c r="K335" s="198">
        <v>60684</v>
      </c>
      <c r="L335" s="201">
        <f t="shared" si="11"/>
        <v>62948</v>
      </c>
      <c r="M335" s="5"/>
    </row>
    <row r="336" spans="1:13" x14ac:dyDescent="0.2">
      <c r="A336" s="4" t="s">
        <v>469</v>
      </c>
      <c r="B336" s="10" t="s">
        <v>20</v>
      </c>
      <c r="C336" s="4" t="s">
        <v>434</v>
      </c>
      <c r="D336" s="9">
        <v>506577536</v>
      </c>
      <c r="E336" s="9">
        <v>3034999647</v>
      </c>
      <c r="F336" s="4" t="s">
        <v>0</v>
      </c>
      <c r="G336" s="79">
        <v>37361</v>
      </c>
      <c r="H336" s="81">
        <f t="shared" ca="1" si="10"/>
        <v>15</v>
      </c>
      <c r="I336" s="80"/>
      <c r="J336" s="8">
        <v>4</v>
      </c>
      <c r="K336" s="198">
        <v>11309</v>
      </c>
      <c r="L336" s="201">
        <f t="shared" si="11"/>
        <v>11731</v>
      </c>
      <c r="M336" s="5"/>
    </row>
    <row r="337" spans="1:13" x14ac:dyDescent="0.2">
      <c r="A337" s="4" t="s">
        <v>651</v>
      </c>
      <c r="B337" s="10" t="s">
        <v>2</v>
      </c>
      <c r="C337" s="4" t="s">
        <v>641</v>
      </c>
      <c r="D337" s="9">
        <v>434927073</v>
      </c>
      <c r="E337" s="9">
        <v>9708440900</v>
      </c>
      <c r="F337" s="4" t="s">
        <v>11</v>
      </c>
      <c r="G337" s="79">
        <v>38668</v>
      </c>
      <c r="H337" s="81">
        <f t="shared" ca="1" si="10"/>
        <v>12</v>
      </c>
      <c r="I337" s="80" t="s">
        <v>27</v>
      </c>
      <c r="J337" s="8">
        <v>1</v>
      </c>
      <c r="K337" s="198">
        <v>47688</v>
      </c>
      <c r="L337" s="201">
        <f t="shared" si="11"/>
        <v>49467</v>
      </c>
      <c r="M337" s="5"/>
    </row>
    <row r="338" spans="1:13" x14ac:dyDescent="0.2">
      <c r="A338" s="4" t="s">
        <v>390</v>
      </c>
      <c r="B338" s="10" t="s">
        <v>16</v>
      </c>
      <c r="C338" s="4" t="s">
        <v>374</v>
      </c>
      <c r="D338" s="9">
        <v>343897392</v>
      </c>
      <c r="E338" s="9">
        <v>9706674988</v>
      </c>
      <c r="F338" s="4" t="s">
        <v>11</v>
      </c>
      <c r="G338" s="79">
        <v>36310</v>
      </c>
      <c r="H338" s="81">
        <f t="shared" ca="1" si="10"/>
        <v>18</v>
      </c>
      <c r="I338" s="80" t="s">
        <v>4</v>
      </c>
      <c r="J338" s="8">
        <v>4</v>
      </c>
      <c r="K338" s="198">
        <v>58560</v>
      </c>
      <c r="L338" s="201">
        <f t="shared" si="11"/>
        <v>60744</v>
      </c>
      <c r="M338" s="5"/>
    </row>
    <row r="339" spans="1:13" x14ac:dyDescent="0.2">
      <c r="A339" s="4" t="s">
        <v>273</v>
      </c>
      <c r="B339" s="10" t="s">
        <v>8</v>
      </c>
      <c r="C339" s="4" t="s">
        <v>196</v>
      </c>
      <c r="D339" s="9">
        <v>475671127</v>
      </c>
      <c r="E339" s="9">
        <v>5056650531</v>
      </c>
      <c r="F339" s="4" t="s">
        <v>11</v>
      </c>
      <c r="G339" s="79">
        <v>37014</v>
      </c>
      <c r="H339" s="81">
        <f t="shared" ca="1" si="10"/>
        <v>16</v>
      </c>
      <c r="I339" s="80" t="s">
        <v>18</v>
      </c>
      <c r="J339" s="8">
        <v>4</v>
      </c>
      <c r="K339" s="198">
        <v>73704</v>
      </c>
      <c r="L339" s="201">
        <f t="shared" si="11"/>
        <v>76453</v>
      </c>
      <c r="M339" s="5"/>
    </row>
    <row r="340" spans="1:13" x14ac:dyDescent="0.2">
      <c r="A340" s="4" t="s">
        <v>467</v>
      </c>
      <c r="B340" s="10" t="s">
        <v>20</v>
      </c>
      <c r="C340" s="4" t="s">
        <v>434</v>
      </c>
      <c r="D340" s="9">
        <v>280304785</v>
      </c>
      <c r="E340" s="9">
        <v>5055918708</v>
      </c>
      <c r="F340" s="4" t="s">
        <v>11</v>
      </c>
      <c r="G340" s="79">
        <v>37052</v>
      </c>
      <c r="H340" s="81">
        <f t="shared" ca="1" si="10"/>
        <v>16</v>
      </c>
      <c r="I340" s="80" t="s">
        <v>4</v>
      </c>
      <c r="J340" s="8">
        <v>2</v>
      </c>
      <c r="K340" s="198">
        <v>48408</v>
      </c>
      <c r="L340" s="201">
        <f t="shared" si="11"/>
        <v>50214</v>
      </c>
      <c r="M340" s="5"/>
    </row>
    <row r="341" spans="1:13" x14ac:dyDescent="0.2">
      <c r="A341" s="4" t="s">
        <v>730</v>
      </c>
      <c r="B341" s="10" t="s">
        <v>16</v>
      </c>
      <c r="C341" s="4" t="s">
        <v>680</v>
      </c>
      <c r="D341" s="9">
        <v>733413074</v>
      </c>
      <c r="E341" s="9">
        <v>7192224790</v>
      </c>
      <c r="F341" s="4" t="s">
        <v>7</v>
      </c>
      <c r="G341" s="79">
        <v>40026</v>
      </c>
      <c r="H341" s="81">
        <f t="shared" ca="1" si="10"/>
        <v>8</v>
      </c>
      <c r="I341" s="80"/>
      <c r="J341" s="8">
        <v>3</v>
      </c>
      <c r="K341" s="198">
        <v>99684</v>
      </c>
      <c r="L341" s="201">
        <f t="shared" si="11"/>
        <v>103402</v>
      </c>
      <c r="M341" s="5"/>
    </row>
    <row r="342" spans="1:13" x14ac:dyDescent="0.2">
      <c r="A342" s="4" t="s">
        <v>268</v>
      </c>
      <c r="B342" s="10" t="s">
        <v>12</v>
      </c>
      <c r="C342" s="4" t="s">
        <v>196</v>
      </c>
      <c r="D342" s="9">
        <v>343185481</v>
      </c>
      <c r="E342" s="9">
        <v>3036446519</v>
      </c>
      <c r="F342" s="4" t="s">
        <v>11</v>
      </c>
      <c r="G342" s="79">
        <v>36974</v>
      </c>
      <c r="H342" s="81">
        <f t="shared" ca="1" si="10"/>
        <v>16</v>
      </c>
      <c r="I342" s="80" t="s">
        <v>35</v>
      </c>
      <c r="J342" s="8">
        <v>4</v>
      </c>
      <c r="K342" s="198">
        <v>88488</v>
      </c>
      <c r="L342" s="201">
        <f t="shared" si="11"/>
        <v>91789</v>
      </c>
      <c r="M342" s="5"/>
    </row>
    <row r="343" spans="1:13" x14ac:dyDescent="0.2">
      <c r="A343" s="4" t="s">
        <v>220</v>
      </c>
      <c r="B343" s="10" t="s">
        <v>20</v>
      </c>
      <c r="C343" s="4" t="s">
        <v>196</v>
      </c>
      <c r="D343" s="9">
        <v>959750235</v>
      </c>
      <c r="E343" s="9">
        <v>7198488350</v>
      </c>
      <c r="F343" s="4" t="s">
        <v>11</v>
      </c>
      <c r="G343" s="79">
        <v>41193</v>
      </c>
      <c r="H343" s="81">
        <f t="shared" ca="1" si="10"/>
        <v>5</v>
      </c>
      <c r="I343" s="80" t="s">
        <v>4</v>
      </c>
      <c r="J343" s="8">
        <v>4</v>
      </c>
      <c r="K343" s="198">
        <v>65028</v>
      </c>
      <c r="L343" s="201">
        <f t="shared" si="11"/>
        <v>67454</v>
      </c>
      <c r="M343" s="5"/>
    </row>
    <row r="344" spans="1:13" x14ac:dyDescent="0.2">
      <c r="A344" s="4" t="s">
        <v>279</v>
      </c>
      <c r="B344" s="10" t="s">
        <v>8</v>
      </c>
      <c r="C344" s="4" t="s">
        <v>196</v>
      </c>
      <c r="D344" s="9">
        <v>569882669</v>
      </c>
      <c r="E344" s="9">
        <v>9703122083</v>
      </c>
      <c r="F344" s="4" t="s">
        <v>11</v>
      </c>
      <c r="G344" s="79">
        <v>38624</v>
      </c>
      <c r="H344" s="81">
        <f t="shared" ca="1" si="10"/>
        <v>12</v>
      </c>
      <c r="I344" s="80" t="s">
        <v>35</v>
      </c>
      <c r="J344" s="8">
        <v>2</v>
      </c>
      <c r="K344" s="198">
        <v>54120</v>
      </c>
      <c r="L344" s="201">
        <f t="shared" si="11"/>
        <v>56139</v>
      </c>
      <c r="M344" s="5"/>
    </row>
    <row r="345" spans="1:13" x14ac:dyDescent="0.2">
      <c r="A345" s="4" t="s">
        <v>413</v>
      </c>
      <c r="B345" s="10" t="s">
        <v>16</v>
      </c>
      <c r="C345" s="4" t="s">
        <v>374</v>
      </c>
      <c r="D345" s="9">
        <v>499124019</v>
      </c>
      <c r="E345" s="9">
        <v>7195978858</v>
      </c>
      <c r="F345" s="4" t="s">
        <v>5</v>
      </c>
      <c r="G345" s="79">
        <v>37177</v>
      </c>
      <c r="H345" s="81">
        <f t="shared" ca="1" si="10"/>
        <v>16</v>
      </c>
      <c r="I345" s="80" t="s">
        <v>18</v>
      </c>
      <c r="J345" s="8">
        <v>3</v>
      </c>
      <c r="K345" s="198">
        <v>34656</v>
      </c>
      <c r="L345" s="201">
        <f t="shared" si="11"/>
        <v>35949</v>
      </c>
      <c r="M345" s="5"/>
    </row>
    <row r="346" spans="1:13" x14ac:dyDescent="0.2">
      <c r="A346" s="4" t="s">
        <v>74</v>
      </c>
      <c r="B346" s="10" t="s">
        <v>2</v>
      </c>
      <c r="C346" s="4" t="s">
        <v>24</v>
      </c>
      <c r="D346" s="9">
        <v>971128623</v>
      </c>
      <c r="E346" s="9">
        <v>3034375399</v>
      </c>
      <c r="F346" s="4" t="s">
        <v>7</v>
      </c>
      <c r="G346" s="79">
        <v>38197</v>
      </c>
      <c r="H346" s="81">
        <f t="shared" ca="1" si="10"/>
        <v>13</v>
      </c>
      <c r="I346" s="80"/>
      <c r="J346" s="8">
        <v>3</v>
      </c>
      <c r="K346" s="198">
        <v>30636</v>
      </c>
      <c r="L346" s="201">
        <f t="shared" si="11"/>
        <v>31779</v>
      </c>
      <c r="M346" s="5"/>
    </row>
    <row r="347" spans="1:13" x14ac:dyDescent="0.2">
      <c r="A347" s="4" t="s">
        <v>420</v>
      </c>
      <c r="B347" s="10" t="s">
        <v>2</v>
      </c>
      <c r="C347" s="4" t="s">
        <v>374</v>
      </c>
      <c r="D347" s="9">
        <v>506165137</v>
      </c>
      <c r="E347" s="9">
        <v>7193613417</v>
      </c>
      <c r="F347" s="4" t="s">
        <v>11</v>
      </c>
      <c r="G347" s="79">
        <v>41139</v>
      </c>
      <c r="H347" s="81">
        <f t="shared" ca="1" si="10"/>
        <v>5</v>
      </c>
      <c r="I347" s="80" t="s">
        <v>18</v>
      </c>
      <c r="J347" s="8">
        <v>4</v>
      </c>
      <c r="K347" s="198">
        <v>52980</v>
      </c>
      <c r="L347" s="201">
        <f t="shared" si="11"/>
        <v>54956</v>
      </c>
      <c r="M347" s="5"/>
    </row>
    <row r="348" spans="1:13" x14ac:dyDescent="0.2">
      <c r="A348" s="4" t="s">
        <v>155</v>
      </c>
      <c r="B348" s="10" t="s">
        <v>49</v>
      </c>
      <c r="C348" s="4" t="s">
        <v>122</v>
      </c>
      <c r="D348" s="9">
        <v>666194498</v>
      </c>
      <c r="E348" s="9">
        <v>3036593848</v>
      </c>
      <c r="F348" s="4" t="s">
        <v>11</v>
      </c>
      <c r="G348" s="79">
        <v>39409</v>
      </c>
      <c r="H348" s="81">
        <f t="shared" ca="1" si="10"/>
        <v>10</v>
      </c>
      <c r="I348" s="80" t="s">
        <v>18</v>
      </c>
      <c r="J348" s="8">
        <v>3</v>
      </c>
      <c r="K348" s="198">
        <v>100452</v>
      </c>
      <c r="L348" s="201">
        <f t="shared" si="11"/>
        <v>104199</v>
      </c>
      <c r="M348" s="5"/>
    </row>
    <row r="349" spans="1:13" x14ac:dyDescent="0.2">
      <c r="A349" s="4" t="s">
        <v>376</v>
      </c>
      <c r="B349" s="10" t="s">
        <v>16</v>
      </c>
      <c r="C349" s="4" t="s">
        <v>374</v>
      </c>
      <c r="D349" s="9">
        <v>372693786</v>
      </c>
      <c r="E349" s="9">
        <v>5058211050</v>
      </c>
      <c r="F349" s="4" t="s">
        <v>5</v>
      </c>
      <c r="G349" s="79">
        <v>38194</v>
      </c>
      <c r="H349" s="81">
        <f t="shared" ca="1" si="10"/>
        <v>13</v>
      </c>
      <c r="I349" s="80" t="s">
        <v>35</v>
      </c>
      <c r="J349" s="8">
        <v>1</v>
      </c>
      <c r="K349" s="198">
        <v>37332</v>
      </c>
      <c r="L349" s="201">
        <f t="shared" si="11"/>
        <v>38724</v>
      </c>
      <c r="M349" s="5"/>
    </row>
    <row r="350" spans="1:13" x14ac:dyDescent="0.2">
      <c r="A350" s="4" t="s">
        <v>378</v>
      </c>
      <c r="B350" s="10" t="s">
        <v>12</v>
      </c>
      <c r="C350" s="4" t="s">
        <v>374</v>
      </c>
      <c r="D350" s="9">
        <v>662974752</v>
      </c>
      <c r="E350" s="9">
        <v>5056040465</v>
      </c>
      <c r="F350" s="4" t="s">
        <v>11</v>
      </c>
      <c r="G350" s="79">
        <v>37448</v>
      </c>
      <c r="H350" s="81">
        <f t="shared" ca="1" si="10"/>
        <v>15</v>
      </c>
      <c r="I350" s="80" t="s">
        <v>18</v>
      </c>
      <c r="J350" s="8">
        <v>4</v>
      </c>
      <c r="K350" s="198">
        <v>61692</v>
      </c>
      <c r="L350" s="201">
        <f t="shared" si="11"/>
        <v>63993</v>
      </c>
      <c r="M350" s="5"/>
    </row>
    <row r="351" spans="1:13" x14ac:dyDescent="0.2">
      <c r="A351" s="4" t="s">
        <v>600</v>
      </c>
      <c r="B351" s="10" t="s">
        <v>8</v>
      </c>
      <c r="C351" s="4" t="s">
        <v>596</v>
      </c>
      <c r="D351" s="9">
        <v>927043360</v>
      </c>
      <c r="E351" s="9">
        <v>5056053287</v>
      </c>
      <c r="F351" s="4" t="s">
        <v>7</v>
      </c>
      <c r="G351" s="79">
        <v>34480</v>
      </c>
      <c r="H351" s="81">
        <f t="shared" ca="1" si="10"/>
        <v>23</v>
      </c>
      <c r="I351" s="80"/>
      <c r="J351" s="8">
        <v>2</v>
      </c>
      <c r="K351" s="198">
        <v>26784</v>
      </c>
      <c r="L351" s="201">
        <f t="shared" si="11"/>
        <v>27783</v>
      </c>
      <c r="M351" s="5"/>
    </row>
    <row r="352" spans="1:13" x14ac:dyDescent="0.2">
      <c r="A352" s="4" t="s">
        <v>479</v>
      </c>
      <c r="B352" s="10" t="s">
        <v>49</v>
      </c>
      <c r="C352" s="4" t="s">
        <v>434</v>
      </c>
      <c r="D352" s="9">
        <v>466293520</v>
      </c>
      <c r="E352" s="9">
        <v>9704442142</v>
      </c>
      <c r="F352" s="4" t="s">
        <v>0</v>
      </c>
      <c r="G352" s="79">
        <v>34807</v>
      </c>
      <c r="H352" s="81">
        <f t="shared" ca="1" si="10"/>
        <v>22</v>
      </c>
      <c r="I352" s="80"/>
      <c r="J352" s="8">
        <v>4</v>
      </c>
      <c r="K352" s="198">
        <v>26813</v>
      </c>
      <c r="L352" s="201">
        <f t="shared" si="11"/>
        <v>27813</v>
      </c>
      <c r="M352" s="5"/>
    </row>
    <row r="353" spans="1:14" x14ac:dyDescent="0.2">
      <c r="A353" s="4" t="s">
        <v>677</v>
      </c>
      <c r="B353" s="10" t="s">
        <v>8</v>
      </c>
      <c r="C353" s="4" t="s">
        <v>671</v>
      </c>
      <c r="D353" s="9">
        <v>272036635</v>
      </c>
      <c r="E353" s="9">
        <v>5051656242</v>
      </c>
      <c r="F353" s="4" t="s">
        <v>11</v>
      </c>
      <c r="G353" s="79">
        <v>38939</v>
      </c>
      <c r="H353" s="81">
        <f t="shared" ca="1" si="10"/>
        <v>11</v>
      </c>
      <c r="I353" s="80" t="s">
        <v>4</v>
      </c>
      <c r="J353" s="8">
        <v>1</v>
      </c>
      <c r="K353" s="198">
        <v>103836</v>
      </c>
      <c r="L353" s="201">
        <f t="shared" si="11"/>
        <v>107709</v>
      </c>
      <c r="M353" s="5"/>
    </row>
    <row r="354" spans="1:14" x14ac:dyDescent="0.2">
      <c r="A354" s="4" t="s">
        <v>75</v>
      </c>
      <c r="B354" s="10" t="s">
        <v>2</v>
      </c>
      <c r="C354" s="4" t="s">
        <v>24</v>
      </c>
      <c r="D354" s="9">
        <v>592709648</v>
      </c>
      <c r="E354" s="9">
        <v>5051797370</v>
      </c>
      <c r="F354" s="4" t="s">
        <v>7</v>
      </c>
      <c r="G354" s="79">
        <v>38121</v>
      </c>
      <c r="H354" s="81">
        <f t="shared" ca="1" si="10"/>
        <v>13</v>
      </c>
      <c r="I354" s="80"/>
      <c r="J354" s="8">
        <v>5</v>
      </c>
      <c r="K354" s="198">
        <v>92563</v>
      </c>
      <c r="L354" s="201">
        <f t="shared" si="11"/>
        <v>96016</v>
      </c>
      <c r="M354" s="5"/>
    </row>
    <row r="355" spans="1:14" x14ac:dyDescent="0.2">
      <c r="A355" s="4" t="s">
        <v>76</v>
      </c>
      <c r="B355" s="10" t="s">
        <v>8</v>
      </c>
      <c r="C355" s="4" t="s">
        <v>24</v>
      </c>
      <c r="D355" s="9">
        <v>151532569</v>
      </c>
      <c r="E355" s="9">
        <v>9705202015</v>
      </c>
      <c r="F355" s="4" t="s">
        <v>7</v>
      </c>
      <c r="G355" s="79">
        <v>41619</v>
      </c>
      <c r="H355" s="81">
        <f t="shared" ca="1" si="10"/>
        <v>3</v>
      </c>
      <c r="I355" s="80"/>
      <c r="J355" s="8">
        <v>3</v>
      </c>
      <c r="K355" s="198">
        <v>66612</v>
      </c>
      <c r="L355" s="201">
        <f t="shared" si="11"/>
        <v>69097</v>
      </c>
      <c r="M355" s="5"/>
    </row>
    <row r="356" spans="1:14" x14ac:dyDescent="0.2">
      <c r="A356" s="4" t="s">
        <v>44</v>
      </c>
      <c r="B356" s="10" t="s">
        <v>20</v>
      </c>
      <c r="C356" s="4" t="s">
        <v>24</v>
      </c>
      <c r="D356" s="9">
        <v>375875723</v>
      </c>
      <c r="E356" s="9">
        <v>7196026842</v>
      </c>
      <c r="F356" s="4" t="s">
        <v>7</v>
      </c>
      <c r="G356" s="79">
        <v>35779</v>
      </c>
      <c r="H356" s="81">
        <f t="shared" ca="1" si="10"/>
        <v>19</v>
      </c>
      <c r="I356" s="80"/>
      <c r="J356" s="8">
        <v>3</v>
      </c>
      <c r="K356" s="198">
        <v>77116</v>
      </c>
      <c r="L356" s="201">
        <f t="shared" si="11"/>
        <v>79992</v>
      </c>
      <c r="M356" s="5"/>
    </row>
    <row r="357" spans="1:14" x14ac:dyDescent="0.2">
      <c r="A357" s="4" t="s">
        <v>371</v>
      </c>
      <c r="B357" s="10" t="s">
        <v>49</v>
      </c>
      <c r="C357" s="4" t="s">
        <v>352</v>
      </c>
      <c r="D357" s="9">
        <v>665006199</v>
      </c>
      <c r="E357" s="9">
        <v>5055555817</v>
      </c>
      <c r="F357" s="4" t="s">
        <v>11</v>
      </c>
      <c r="G357" s="79">
        <v>37623</v>
      </c>
      <c r="H357" s="81">
        <f t="shared" ca="1" si="10"/>
        <v>14</v>
      </c>
      <c r="I357" s="80" t="s">
        <v>14</v>
      </c>
      <c r="J357" s="8">
        <v>5</v>
      </c>
      <c r="K357" s="198">
        <v>54540</v>
      </c>
      <c r="L357" s="201">
        <f t="shared" si="11"/>
        <v>56574</v>
      </c>
      <c r="M357" s="5"/>
    </row>
    <row r="358" spans="1:14" x14ac:dyDescent="0.2">
      <c r="A358" s="4" t="s">
        <v>478</v>
      </c>
      <c r="B358" s="10" t="s">
        <v>2</v>
      </c>
      <c r="C358" s="4" t="s">
        <v>434</v>
      </c>
      <c r="D358" s="9">
        <v>858800513</v>
      </c>
      <c r="E358" s="9">
        <v>5053547588</v>
      </c>
      <c r="F358" s="4" t="s">
        <v>11</v>
      </c>
      <c r="G358" s="79">
        <v>40368</v>
      </c>
      <c r="H358" s="81">
        <f t="shared" ca="1" si="10"/>
        <v>7</v>
      </c>
      <c r="I358" s="80" t="s">
        <v>35</v>
      </c>
      <c r="J358" s="8">
        <v>3</v>
      </c>
      <c r="K358" s="198">
        <v>85236</v>
      </c>
      <c r="L358" s="201">
        <f t="shared" si="11"/>
        <v>88415</v>
      </c>
      <c r="M358" s="5"/>
    </row>
    <row r="359" spans="1:14" x14ac:dyDescent="0.2">
      <c r="A359" s="4" t="s">
        <v>39</v>
      </c>
      <c r="B359" s="10" t="s">
        <v>20</v>
      </c>
      <c r="C359" s="4" t="s">
        <v>24</v>
      </c>
      <c r="D359" s="9">
        <v>916944119</v>
      </c>
      <c r="E359" s="9">
        <v>7194907564</v>
      </c>
      <c r="F359" s="4" t="s">
        <v>7</v>
      </c>
      <c r="G359" s="79">
        <v>38155</v>
      </c>
      <c r="H359" s="81">
        <f t="shared" ca="1" si="10"/>
        <v>13</v>
      </c>
      <c r="I359" s="80"/>
      <c r="J359" s="8">
        <v>5</v>
      </c>
      <c r="K359" s="198">
        <v>33924</v>
      </c>
      <c r="L359" s="201">
        <f t="shared" si="11"/>
        <v>35189</v>
      </c>
      <c r="M359" s="5"/>
    </row>
    <row r="360" spans="1:14" x14ac:dyDescent="0.2">
      <c r="A360" s="4" t="s">
        <v>708</v>
      </c>
      <c r="B360" s="10" t="s">
        <v>8</v>
      </c>
      <c r="C360" s="4" t="s">
        <v>680</v>
      </c>
      <c r="D360" s="9">
        <v>164904130</v>
      </c>
      <c r="E360" s="9">
        <v>9708046670</v>
      </c>
      <c r="F360" s="4" t="s">
        <v>7</v>
      </c>
      <c r="G360" s="79">
        <v>36625</v>
      </c>
      <c r="H360" s="81">
        <f t="shared" ca="1" si="10"/>
        <v>17</v>
      </c>
      <c r="I360" s="80"/>
      <c r="J360" s="8">
        <v>2</v>
      </c>
      <c r="K360" s="198">
        <v>101040</v>
      </c>
      <c r="L360" s="201">
        <f t="shared" si="11"/>
        <v>104809</v>
      </c>
      <c r="M360" s="86"/>
      <c r="N360" s="5"/>
    </row>
    <row r="361" spans="1:14" x14ac:dyDescent="0.2">
      <c r="A361" s="4" t="s">
        <v>672</v>
      </c>
      <c r="B361" s="10" t="s">
        <v>8</v>
      </c>
      <c r="C361" s="4" t="s">
        <v>671</v>
      </c>
      <c r="D361" s="9">
        <v>207506781</v>
      </c>
      <c r="E361" s="9">
        <v>5054125294</v>
      </c>
      <c r="F361" s="4" t="s">
        <v>11</v>
      </c>
      <c r="G361" s="79">
        <v>40979</v>
      </c>
      <c r="H361" s="81">
        <f t="shared" ca="1" si="10"/>
        <v>5</v>
      </c>
      <c r="I361" s="80" t="s">
        <v>4</v>
      </c>
      <c r="J361" s="8">
        <v>3</v>
      </c>
      <c r="K361" s="198">
        <v>91728</v>
      </c>
      <c r="L361" s="201">
        <f t="shared" si="11"/>
        <v>95149</v>
      </c>
      <c r="M361" s="5"/>
    </row>
    <row r="362" spans="1:14" x14ac:dyDescent="0.2">
      <c r="A362" s="4" t="s">
        <v>663</v>
      </c>
      <c r="B362" s="10" t="s">
        <v>2</v>
      </c>
      <c r="C362" s="4" t="s">
        <v>661</v>
      </c>
      <c r="D362" s="9">
        <v>452692136</v>
      </c>
      <c r="E362" s="9">
        <v>7194106437</v>
      </c>
      <c r="F362" s="4" t="s">
        <v>11</v>
      </c>
      <c r="G362" s="79">
        <v>36570</v>
      </c>
      <c r="H362" s="81">
        <f t="shared" ca="1" si="10"/>
        <v>17</v>
      </c>
      <c r="I362" s="80" t="s">
        <v>27</v>
      </c>
      <c r="J362" s="8">
        <v>1</v>
      </c>
      <c r="K362" s="198">
        <v>31812</v>
      </c>
      <c r="L362" s="201">
        <f t="shared" si="11"/>
        <v>32999</v>
      </c>
      <c r="M362" s="5"/>
    </row>
    <row r="363" spans="1:14" x14ac:dyDescent="0.2">
      <c r="A363" s="4" t="s">
        <v>183</v>
      </c>
      <c r="B363" s="10" t="s">
        <v>16</v>
      </c>
      <c r="C363" s="4" t="s">
        <v>122</v>
      </c>
      <c r="D363" s="9">
        <v>352371400</v>
      </c>
      <c r="E363" s="9">
        <v>7195441252</v>
      </c>
      <c r="F363" s="4" t="s">
        <v>0</v>
      </c>
      <c r="G363" s="79">
        <v>34312</v>
      </c>
      <c r="H363" s="81">
        <f t="shared" ca="1" si="10"/>
        <v>24</v>
      </c>
      <c r="I363" s="80"/>
      <c r="J363" s="8">
        <v>2</v>
      </c>
      <c r="K363" s="198">
        <v>36562</v>
      </c>
      <c r="L363" s="201">
        <f t="shared" si="11"/>
        <v>37926</v>
      </c>
      <c r="M363" s="5"/>
    </row>
    <row r="364" spans="1:14" x14ac:dyDescent="0.2">
      <c r="A364" s="4" t="s">
        <v>206</v>
      </c>
      <c r="B364" s="10" t="s">
        <v>49</v>
      </c>
      <c r="C364" s="4" t="s">
        <v>196</v>
      </c>
      <c r="D364" s="9">
        <v>369210573</v>
      </c>
      <c r="E364" s="9">
        <v>9706555049</v>
      </c>
      <c r="F364" s="4" t="s">
        <v>5</v>
      </c>
      <c r="G364" s="79">
        <v>37273</v>
      </c>
      <c r="H364" s="81">
        <f t="shared" ca="1" si="10"/>
        <v>15</v>
      </c>
      <c r="I364" s="80" t="s">
        <v>18</v>
      </c>
      <c r="J364" s="8">
        <v>4</v>
      </c>
      <c r="K364" s="198">
        <v>26970</v>
      </c>
      <c r="L364" s="201">
        <f t="shared" si="11"/>
        <v>27976</v>
      </c>
      <c r="M364" s="5"/>
    </row>
    <row r="365" spans="1:14" x14ac:dyDescent="0.2">
      <c r="A365" s="4" t="s">
        <v>154</v>
      </c>
      <c r="B365" s="10" t="s">
        <v>20</v>
      </c>
      <c r="C365" s="4" t="s">
        <v>122</v>
      </c>
      <c r="D365" s="9">
        <v>836953739</v>
      </c>
      <c r="E365" s="9">
        <v>9706443692</v>
      </c>
      <c r="F365" s="4" t="s">
        <v>5</v>
      </c>
      <c r="G365" s="79">
        <v>37587</v>
      </c>
      <c r="H365" s="81">
        <f t="shared" ca="1" si="10"/>
        <v>15</v>
      </c>
      <c r="I365" s="80" t="s">
        <v>27</v>
      </c>
      <c r="J365" s="8">
        <v>4</v>
      </c>
      <c r="K365" s="198">
        <v>25188</v>
      </c>
      <c r="L365" s="201">
        <f t="shared" si="11"/>
        <v>26128</v>
      </c>
      <c r="M365" s="5"/>
    </row>
    <row r="366" spans="1:14" x14ac:dyDescent="0.2">
      <c r="A366" s="4" t="s">
        <v>70</v>
      </c>
      <c r="B366" s="10" t="s">
        <v>20</v>
      </c>
      <c r="C366" s="4" t="s">
        <v>24</v>
      </c>
      <c r="D366" s="9">
        <v>855663308</v>
      </c>
      <c r="E366" s="9">
        <v>5055797109</v>
      </c>
      <c r="F366" s="4" t="s">
        <v>11</v>
      </c>
      <c r="G366" s="79">
        <v>35726</v>
      </c>
      <c r="H366" s="81">
        <f t="shared" ca="1" si="10"/>
        <v>20</v>
      </c>
      <c r="I366" s="80" t="s">
        <v>4</v>
      </c>
      <c r="J366" s="8">
        <v>5</v>
      </c>
      <c r="K366" s="198">
        <v>83412</v>
      </c>
      <c r="L366" s="201">
        <f t="shared" si="11"/>
        <v>86523</v>
      </c>
      <c r="M366" s="5"/>
    </row>
    <row r="367" spans="1:14" x14ac:dyDescent="0.2">
      <c r="A367" s="4" t="s">
        <v>348</v>
      </c>
      <c r="B367" s="10" t="s">
        <v>16</v>
      </c>
      <c r="C367" s="4" t="s">
        <v>347</v>
      </c>
      <c r="D367" s="9">
        <v>252582122</v>
      </c>
      <c r="E367" s="9">
        <v>7197764351</v>
      </c>
      <c r="F367" s="4" t="s">
        <v>7</v>
      </c>
      <c r="G367" s="79">
        <v>36507</v>
      </c>
      <c r="H367" s="81">
        <f t="shared" ca="1" si="10"/>
        <v>17</v>
      </c>
      <c r="I367" s="80"/>
      <c r="J367" s="8">
        <v>2</v>
      </c>
      <c r="K367" s="198">
        <v>30144</v>
      </c>
      <c r="L367" s="201">
        <f t="shared" si="11"/>
        <v>31268</v>
      </c>
      <c r="M367" s="5"/>
    </row>
    <row r="368" spans="1:14" x14ac:dyDescent="0.2">
      <c r="A368" s="4" t="s">
        <v>401</v>
      </c>
      <c r="B368" s="10" t="s">
        <v>8</v>
      </c>
      <c r="C368" s="4" t="s">
        <v>374</v>
      </c>
      <c r="D368" s="9">
        <v>751878224</v>
      </c>
      <c r="E368" s="9">
        <v>9704713628</v>
      </c>
      <c r="F368" s="4" t="s">
        <v>11</v>
      </c>
      <c r="G368" s="79">
        <v>34662</v>
      </c>
      <c r="H368" s="81">
        <f t="shared" ca="1" si="10"/>
        <v>23</v>
      </c>
      <c r="I368" s="80" t="s">
        <v>35</v>
      </c>
      <c r="J368" s="8">
        <v>3</v>
      </c>
      <c r="K368" s="198">
        <v>104544</v>
      </c>
      <c r="L368" s="201">
        <f t="shared" si="11"/>
        <v>108443</v>
      </c>
      <c r="M368" s="5"/>
    </row>
    <row r="369" spans="1:13" x14ac:dyDescent="0.2">
      <c r="A369" s="4" t="s">
        <v>407</v>
      </c>
      <c r="B369" s="10" t="s">
        <v>2</v>
      </c>
      <c r="C369" s="4" t="s">
        <v>374</v>
      </c>
      <c r="D369" s="9">
        <v>466400098</v>
      </c>
      <c r="E369" s="9">
        <v>7194652136</v>
      </c>
      <c r="F369" s="4" t="s">
        <v>7</v>
      </c>
      <c r="G369" s="79">
        <v>35110</v>
      </c>
      <c r="H369" s="81">
        <f t="shared" ca="1" si="10"/>
        <v>21</v>
      </c>
      <c r="I369" s="80"/>
      <c r="J369" s="8">
        <v>5</v>
      </c>
      <c r="K369" s="198">
        <v>34800</v>
      </c>
      <c r="L369" s="201">
        <f t="shared" si="11"/>
        <v>36098</v>
      </c>
      <c r="M369" s="5"/>
    </row>
    <row r="370" spans="1:13" x14ac:dyDescent="0.2">
      <c r="A370" s="4" t="s">
        <v>51</v>
      </c>
      <c r="B370" s="10" t="s">
        <v>16</v>
      </c>
      <c r="C370" s="4" t="s">
        <v>24</v>
      </c>
      <c r="D370" s="9">
        <v>262585858</v>
      </c>
      <c r="E370" s="9">
        <v>5058566597</v>
      </c>
      <c r="F370" s="4" t="s">
        <v>5</v>
      </c>
      <c r="G370" s="79">
        <v>36574</v>
      </c>
      <c r="H370" s="81">
        <f t="shared" ca="1" si="10"/>
        <v>17</v>
      </c>
      <c r="I370" s="80" t="s">
        <v>35</v>
      </c>
      <c r="J370" s="8">
        <v>5</v>
      </c>
      <c r="K370" s="198">
        <v>16428</v>
      </c>
      <c r="L370" s="201">
        <f t="shared" si="11"/>
        <v>17041</v>
      </c>
      <c r="M370" s="5"/>
    </row>
    <row r="371" spans="1:13" x14ac:dyDescent="0.2">
      <c r="A371" s="4" t="s">
        <v>296</v>
      </c>
      <c r="B371" s="10" t="s">
        <v>20</v>
      </c>
      <c r="C371" s="4" t="s">
        <v>285</v>
      </c>
      <c r="D371" s="9">
        <v>967826310</v>
      </c>
      <c r="E371" s="9">
        <v>3036100410</v>
      </c>
      <c r="F371" s="4" t="s">
        <v>11</v>
      </c>
      <c r="G371" s="79">
        <v>34376</v>
      </c>
      <c r="H371" s="81">
        <f t="shared" ca="1" si="10"/>
        <v>23</v>
      </c>
      <c r="I371" s="80" t="s">
        <v>14</v>
      </c>
      <c r="J371" s="8">
        <v>3</v>
      </c>
      <c r="K371" s="198">
        <v>42384</v>
      </c>
      <c r="L371" s="201">
        <f t="shared" si="11"/>
        <v>43965</v>
      </c>
      <c r="M371" s="5"/>
    </row>
    <row r="372" spans="1:13" x14ac:dyDescent="0.2">
      <c r="A372" s="4" t="s">
        <v>399</v>
      </c>
      <c r="B372" s="10" t="s">
        <v>16</v>
      </c>
      <c r="C372" s="4" t="s">
        <v>374</v>
      </c>
      <c r="D372" s="9">
        <v>132016163</v>
      </c>
      <c r="E372" s="9">
        <v>9707726916</v>
      </c>
      <c r="F372" s="4" t="s">
        <v>5</v>
      </c>
      <c r="G372" s="79">
        <v>40927</v>
      </c>
      <c r="H372" s="81">
        <f t="shared" ca="1" si="10"/>
        <v>5</v>
      </c>
      <c r="I372" s="80" t="s">
        <v>27</v>
      </c>
      <c r="J372" s="8">
        <v>2</v>
      </c>
      <c r="K372" s="198">
        <v>46290</v>
      </c>
      <c r="L372" s="201">
        <f t="shared" si="11"/>
        <v>48017</v>
      </c>
      <c r="M372" s="5"/>
    </row>
    <row r="373" spans="1:13" x14ac:dyDescent="0.2">
      <c r="A373" s="4" t="s">
        <v>668</v>
      </c>
      <c r="B373" s="10" t="s">
        <v>8</v>
      </c>
      <c r="C373" s="4" t="s">
        <v>661</v>
      </c>
      <c r="D373" s="9">
        <v>510190628</v>
      </c>
      <c r="E373" s="9">
        <v>9707405629</v>
      </c>
      <c r="F373" s="4" t="s">
        <v>11</v>
      </c>
      <c r="G373" s="79">
        <v>40203</v>
      </c>
      <c r="H373" s="81">
        <f t="shared" ca="1" si="10"/>
        <v>7</v>
      </c>
      <c r="I373" s="80" t="s">
        <v>18</v>
      </c>
      <c r="J373" s="8">
        <v>5</v>
      </c>
      <c r="K373" s="198">
        <v>52416</v>
      </c>
      <c r="L373" s="201">
        <f t="shared" si="11"/>
        <v>54371</v>
      </c>
      <c r="M373" s="5"/>
    </row>
    <row r="374" spans="1:13" x14ac:dyDescent="0.2">
      <c r="A374" s="4" t="s">
        <v>170</v>
      </c>
      <c r="B374" s="10" t="s">
        <v>20</v>
      </c>
      <c r="C374" s="4" t="s">
        <v>122</v>
      </c>
      <c r="D374" s="9">
        <v>304024314</v>
      </c>
      <c r="E374" s="9">
        <v>3032244880</v>
      </c>
      <c r="F374" s="4" t="s">
        <v>7</v>
      </c>
      <c r="G374" s="79">
        <v>34477</v>
      </c>
      <c r="H374" s="81">
        <f t="shared" ca="1" si="10"/>
        <v>23</v>
      </c>
      <c r="I374" s="80"/>
      <c r="J374" s="8">
        <v>2</v>
      </c>
      <c r="K374" s="198">
        <v>55980</v>
      </c>
      <c r="L374" s="201">
        <f t="shared" si="11"/>
        <v>58068</v>
      </c>
      <c r="M374" s="5"/>
    </row>
    <row r="375" spans="1:13" x14ac:dyDescent="0.2">
      <c r="A375" s="4" t="s">
        <v>78</v>
      </c>
      <c r="B375" s="10" t="s">
        <v>20</v>
      </c>
      <c r="C375" s="4" t="s">
        <v>24</v>
      </c>
      <c r="D375" s="9">
        <v>657835603</v>
      </c>
      <c r="E375" s="9">
        <v>9706609693</v>
      </c>
      <c r="F375" s="4" t="s">
        <v>11</v>
      </c>
      <c r="G375" s="79">
        <v>34335</v>
      </c>
      <c r="H375" s="81">
        <f t="shared" ca="1" si="10"/>
        <v>23</v>
      </c>
      <c r="I375" s="80" t="s">
        <v>4</v>
      </c>
      <c r="J375" s="8">
        <v>5</v>
      </c>
      <c r="K375" s="198">
        <v>29040</v>
      </c>
      <c r="L375" s="201">
        <f t="shared" si="11"/>
        <v>30123</v>
      </c>
      <c r="M375" s="5"/>
    </row>
    <row r="376" spans="1:13" x14ac:dyDescent="0.2">
      <c r="A376" s="4" t="s">
        <v>612</v>
      </c>
      <c r="B376" s="10" t="s">
        <v>16</v>
      </c>
      <c r="C376" s="4" t="s">
        <v>596</v>
      </c>
      <c r="D376" s="9">
        <v>304068732</v>
      </c>
      <c r="E376" s="9">
        <v>7193919445</v>
      </c>
      <c r="F376" s="4" t="s">
        <v>5</v>
      </c>
      <c r="G376" s="79">
        <v>34765</v>
      </c>
      <c r="H376" s="81">
        <f t="shared" ca="1" si="10"/>
        <v>22</v>
      </c>
      <c r="I376" s="80" t="s">
        <v>4</v>
      </c>
      <c r="J376" s="8">
        <v>4</v>
      </c>
      <c r="K376" s="198">
        <v>40932</v>
      </c>
      <c r="L376" s="201">
        <f t="shared" si="11"/>
        <v>42459</v>
      </c>
      <c r="M376" s="84"/>
    </row>
    <row r="377" spans="1:13" x14ac:dyDescent="0.2">
      <c r="A377" s="4" t="s">
        <v>101</v>
      </c>
      <c r="B377" s="10" t="s">
        <v>2</v>
      </c>
      <c r="C377" s="4" t="s">
        <v>24</v>
      </c>
      <c r="D377" s="9">
        <v>120224342</v>
      </c>
      <c r="E377" s="9">
        <v>5058986390</v>
      </c>
      <c r="F377" s="4" t="s">
        <v>0</v>
      </c>
      <c r="G377" s="79">
        <v>37514</v>
      </c>
      <c r="H377" s="81">
        <f t="shared" ca="1" si="10"/>
        <v>15</v>
      </c>
      <c r="I377" s="80"/>
      <c r="J377" s="8">
        <v>2</v>
      </c>
      <c r="K377" s="198">
        <v>39043</v>
      </c>
      <c r="L377" s="201">
        <f t="shared" si="11"/>
        <v>40499</v>
      </c>
      <c r="M377" s="5"/>
    </row>
    <row r="378" spans="1:13" x14ac:dyDescent="0.2">
      <c r="A378" s="4" t="s">
        <v>547</v>
      </c>
      <c r="B378" s="10" t="s">
        <v>8</v>
      </c>
      <c r="C378" s="4" t="s">
        <v>434</v>
      </c>
      <c r="D378" s="9">
        <v>635767088</v>
      </c>
      <c r="E378" s="9">
        <v>5052153322</v>
      </c>
      <c r="F378" s="4" t="s">
        <v>7</v>
      </c>
      <c r="G378" s="79">
        <v>38033</v>
      </c>
      <c r="H378" s="81">
        <f t="shared" ca="1" si="10"/>
        <v>13</v>
      </c>
      <c r="I378" s="80"/>
      <c r="J378" s="8">
        <v>5</v>
      </c>
      <c r="K378" s="198">
        <v>82212</v>
      </c>
      <c r="L378" s="201">
        <f t="shared" si="11"/>
        <v>85279</v>
      </c>
      <c r="M378" s="5"/>
    </row>
    <row r="379" spans="1:13" x14ac:dyDescent="0.2">
      <c r="A379" s="4" t="s">
        <v>736</v>
      </c>
      <c r="B379" s="10" t="s">
        <v>20</v>
      </c>
      <c r="C379" s="4" t="s">
        <v>680</v>
      </c>
      <c r="D379" s="9">
        <v>504735443</v>
      </c>
      <c r="E379" s="9">
        <v>9701629556</v>
      </c>
      <c r="F379" s="4" t="s">
        <v>7</v>
      </c>
      <c r="G379" s="79">
        <v>36958</v>
      </c>
      <c r="H379" s="81">
        <f t="shared" ca="1" si="10"/>
        <v>16</v>
      </c>
      <c r="I379" s="80"/>
      <c r="J379" s="8">
        <v>3</v>
      </c>
      <c r="K379" s="198">
        <v>76008</v>
      </c>
      <c r="L379" s="201">
        <f t="shared" si="11"/>
        <v>78843</v>
      </c>
      <c r="M379" s="5"/>
    </row>
    <row r="380" spans="1:13" x14ac:dyDescent="0.2">
      <c r="A380" s="4" t="s">
        <v>222</v>
      </c>
      <c r="B380" s="10" t="s">
        <v>20</v>
      </c>
      <c r="C380" s="4" t="s">
        <v>196</v>
      </c>
      <c r="D380" s="9">
        <v>317193890</v>
      </c>
      <c r="E380" s="9">
        <v>7192350434</v>
      </c>
      <c r="F380" s="4" t="s">
        <v>11</v>
      </c>
      <c r="G380" s="79">
        <v>35225</v>
      </c>
      <c r="H380" s="81">
        <f t="shared" ca="1" si="10"/>
        <v>21</v>
      </c>
      <c r="I380" s="80" t="s">
        <v>27</v>
      </c>
      <c r="J380" s="8">
        <v>2</v>
      </c>
      <c r="K380" s="198">
        <v>83304</v>
      </c>
      <c r="L380" s="201">
        <f t="shared" si="11"/>
        <v>86411</v>
      </c>
      <c r="M380" s="5"/>
    </row>
    <row r="381" spans="1:13" x14ac:dyDescent="0.2">
      <c r="A381" s="4" t="s">
        <v>414</v>
      </c>
      <c r="B381" s="10" t="s">
        <v>8</v>
      </c>
      <c r="C381" s="4" t="s">
        <v>374</v>
      </c>
      <c r="D381" s="9">
        <v>643272576</v>
      </c>
      <c r="E381" s="9">
        <v>5052256131</v>
      </c>
      <c r="F381" s="4" t="s">
        <v>0</v>
      </c>
      <c r="G381" s="79">
        <v>34361</v>
      </c>
      <c r="H381" s="81">
        <f t="shared" ca="1" si="10"/>
        <v>23</v>
      </c>
      <c r="I381" s="80"/>
      <c r="J381" s="8">
        <v>4</v>
      </c>
      <c r="K381" s="198">
        <v>44213</v>
      </c>
      <c r="L381" s="201">
        <f t="shared" si="11"/>
        <v>45862</v>
      </c>
      <c r="M381" s="5"/>
    </row>
    <row r="382" spans="1:13" x14ac:dyDescent="0.2">
      <c r="A382" s="4" t="s">
        <v>17</v>
      </c>
      <c r="B382" s="10" t="s">
        <v>16</v>
      </c>
      <c r="C382" s="4" t="s">
        <v>15</v>
      </c>
      <c r="D382" s="9">
        <v>797985708</v>
      </c>
      <c r="E382" s="9">
        <v>5053578185</v>
      </c>
      <c r="F382" s="4" t="s">
        <v>11</v>
      </c>
      <c r="G382" s="79">
        <v>38129</v>
      </c>
      <c r="H382" s="81">
        <f t="shared" ca="1" si="10"/>
        <v>13</v>
      </c>
      <c r="I382" s="80" t="s">
        <v>14</v>
      </c>
      <c r="J382" s="8">
        <v>5</v>
      </c>
      <c r="K382" s="198">
        <v>48816</v>
      </c>
      <c r="L382" s="201">
        <f t="shared" si="11"/>
        <v>50637</v>
      </c>
      <c r="M382" s="5"/>
    </row>
    <row r="383" spans="1:13" x14ac:dyDescent="0.2">
      <c r="A383" s="4" t="s">
        <v>616</v>
      </c>
      <c r="B383" s="10" t="s">
        <v>16</v>
      </c>
      <c r="C383" s="4" t="s">
        <v>596</v>
      </c>
      <c r="D383" s="9">
        <v>429283827</v>
      </c>
      <c r="E383" s="9">
        <v>5055508095</v>
      </c>
      <c r="F383" s="4" t="s">
        <v>11</v>
      </c>
      <c r="G383" s="79">
        <v>37699</v>
      </c>
      <c r="H383" s="81">
        <f t="shared" ca="1" si="10"/>
        <v>14</v>
      </c>
      <c r="I383" s="80" t="s">
        <v>18</v>
      </c>
      <c r="J383" s="8">
        <v>2</v>
      </c>
      <c r="K383" s="198">
        <v>85656</v>
      </c>
      <c r="L383" s="201">
        <f t="shared" si="11"/>
        <v>88851</v>
      </c>
      <c r="M383" s="5"/>
    </row>
    <row r="384" spans="1:13" x14ac:dyDescent="0.2">
      <c r="A384" s="4" t="s">
        <v>372</v>
      </c>
      <c r="B384" s="10" t="s">
        <v>20</v>
      </c>
      <c r="C384" s="4" t="s">
        <v>352</v>
      </c>
      <c r="D384" s="9">
        <v>332302868</v>
      </c>
      <c r="E384" s="9">
        <v>3036109756</v>
      </c>
      <c r="F384" s="4" t="s">
        <v>11</v>
      </c>
      <c r="G384" s="79">
        <v>37231</v>
      </c>
      <c r="H384" s="81">
        <f t="shared" ca="1" si="10"/>
        <v>16</v>
      </c>
      <c r="I384" s="80" t="s">
        <v>18</v>
      </c>
      <c r="J384" s="8">
        <v>2</v>
      </c>
      <c r="K384" s="198">
        <v>28224</v>
      </c>
      <c r="L384" s="201">
        <f t="shared" si="11"/>
        <v>29277</v>
      </c>
      <c r="M384" s="5"/>
    </row>
    <row r="385" spans="1:13" x14ac:dyDescent="0.2">
      <c r="A385" s="4" t="s">
        <v>98</v>
      </c>
      <c r="B385" s="10" t="s">
        <v>8</v>
      </c>
      <c r="C385" s="4" t="s">
        <v>24</v>
      </c>
      <c r="D385" s="9">
        <v>283476654</v>
      </c>
      <c r="E385" s="9">
        <v>5057049910</v>
      </c>
      <c r="F385" s="4" t="s">
        <v>11</v>
      </c>
      <c r="G385" s="79">
        <v>34737</v>
      </c>
      <c r="H385" s="81">
        <f t="shared" ca="1" si="10"/>
        <v>22</v>
      </c>
      <c r="I385" s="80" t="s">
        <v>35</v>
      </c>
      <c r="J385" s="8">
        <v>4</v>
      </c>
      <c r="K385" s="198">
        <v>55860</v>
      </c>
      <c r="L385" s="201">
        <f t="shared" si="11"/>
        <v>57944</v>
      </c>
      <c r="M385" s="5"/>
    </row>
    <row r="386" spans="1:13" x14ac:dyDescent="0.2">
      <c r="A386" s="4" t="s">
        <v>33</v>
      </c>
      <c r="B386" s="10" t="s">
        <v>8</v>
      </c>
      <c r="C386" s="4" t="s">
        <v>24</v>
      </c>
      <c r="D386" s="9">
        <v>717503282</v>
      </c>
      <c r="E386" s="9">
        <v>7192400087</v>
      </c>
      <c r="F386" s="4" t="s">
        <v>7</v>
      </c>
      <c r="G386" s="79">
        <v>41579</v>
      </c>
      <c r="H386" s="81">
        <f t="shared" ref="H386:H449" ca="1" si="12">DATEDIF(G386,TODAY(),"Y")</f>
        <v>4</v>
      </c>
      <c r="I386" s="80"/>
      <c r="J386" s="8">
        <v>4</v>
      </c>
      <c r="K386" s="198">
        <v>55884</v>
      </c>
      <c r="L386" s="201">
        <f t="shared" si="11"/>
        <v>57968</v>
      </c>
      <c r="M386" s="5"/>
    </row>
    <row r="387" spans="1:13" x14ac:dyDescent="0.2">
      <c r="A387" s="4" t="s">
        <v>38</v>
      </c>
      <c r="B387" s="10" t="s">
        <v>16</v>
      </c>
      <c r="C387" s="4" t="s">
        <v>24</v>
      </c>
      <c r="D387" s="9">
        <v>683670378</v>
      </c>
      <c r="E387" s="9">
        <v>7196259106</v>
      </c>
      <c r="F387" s="4" t="s">
        <v>11</v>
      </c>
      <c r="G387" s="79">
        <v>39403</v>
      </c>
      <c r="H387" s="81">
        <f t="shared" ca="1" si="12"/>
        <v>10</v>
      </c>
      <c r="I387" s="80" t="s">
        <v>18</v>
      </c>
      <c r="J387" s="8">
        <v>2</v>
      </c>
      <c r="K387" s="198">
        <v>97608</v>
      </c>
      <c r="L387" s="201">
        <f t="shared" ref="L387:L450" si="13">ROUND(K387*$N$1+K387,0)</f>
        <v>101249</v>
      </c>
      <c r="M387" s="5"/>
    </row>
    <row r="388" spans="1:13" x14ac:dyDescent="0.2">
      <c r="A388" s="4" t="s">
        <v>223</v>
      </c>
      <c r="B388" s="10" t="s">
        <v>8</v>
      </c>
      <c r="C388" s="4" t="s">
        <v>196</v>
      </c>
      <c r="D388" s="9">
        <v>552528553</v>
      </c>
      <c r="E388" s="9">
        <v>3034310812</v>
      </c>
      <c r="F388" s="4" t="s">
        <v>0</v>
      </c>
      <c r="G388" s="79">
        <v>37396</v>
      </c>
      <c r="H388" s="81">
        <f t="shared" ca="1" si="12"/>
        <v>15</v>
      </c>
      <c r="I388" s="80"/>
      <c r="J388" s="8">
        <v>4</v>
      </c>
      <c r="K388" s="198">
        <v>44419</v>
      </c>
      <c r="L388" s="201">
        <f t="shared" si="13"/>
        <v>46076</v>
      </c>
      <c r="M388" s="5"/>
    </row>
    <row r="389" spans="1:13" x14ac:dyDescent="0.2">
      <c r="A389" s="4" t="s">
        <v>564</v>
      </c>
      <c r="B389" s="10" t="s">
        <v>20</v>
      </c>
      <c r="C389" s="4" t="s">
        <v>434</v>
      </c>
      <c r="D389" s="9">
        <v>512405919</v>
      </c>
      <c r="E389" s="9">
        <v>3035858234</v>
      </c>
      <c r="F389" s="4" t="s">
        <v>11</v>
      </c>
      <c r="G389" s="79">
        <v>38492</v>
      </c>
      <c r="H389" s="81">
        <f t="shared" ca="1" si="12"/>
        <v>12</v>
      </c>
      <c r="I389" s="80" t="s">
        <v>27</v>
      </c>
      <c r="J389" s="8">
        <v>1</v>
      </c>
      <c r="K389" s="198">
        <v>76956</v>
      </c>
      <c r="L389" s="201">
        <f t="shared" si="13"/>
        <v>79826</v>
      </c>
      <c r="M389" s="5"/>
    </row>
    <row r="390" spans="1:13" x14ac:dyDescent="0.2">
      <c r="A390" s="4" t="s">
        <v>373</v>
      </c>
      <c r="B390" s="10" t="s">
        <v>12</v>
      </c>
      <c r="C390" s="4" t="s">
        <v>352</v>
      </c>
      <c r="D390" s="9">
        <v>755945415</v>
      </c>
      <c r="E390" s="9">
        <v>7194373324</v>
      </c>
      <c r="F390" s="4" t="s">
        <v>7</v>
      </c>
      <c r="G390" s="79">
        <v>41389</v>
      </c>
      <c r="H390" s="81">
        <f t="shared" ca="1" si="12"/>
        <v>4</v>
      </c>
      <c r="I390" s="80"/>
      <c r="J390" s="8">
        <v>2</v>
      </c>
      <c r="K390" s="198">
        <v>88824</v>
      </c>
      <c r="L390" s="201">
        <f t="shared" si="13"/>
        <v>92137</v>
      </c>
      <c r="M390" s="5"/>
    </row>
    <row r="391" spans="1:13" x14ac:dyDescent="0.2">
      <c r="A391" s="4" t="s">
        <v>656</v>
      </c>
      <c r="B391" s="10" t="s">
        <v>8</v>
      </c>
      <c r="C391" s="4" t="s">
        <v>641</v>
      </c>
      <c r="D391" s="9">
        <v>685953695</v>
      </c>
      <c r="E391" s="9">
        <v>9706756847</v>
      </c>
      <c r="F391" s="4" t="s">
        <v>11</v>
      </c>
      <c r="G391" s="79">
        <v>34879</v>
      </c>
      <c r="H391" s="81">
        <f t="shared" ca="1" si="12"/>
        <v>22</v>
      </c>
      <c r="I391" s="80" t="s">
        <v>18</v>
      </c>
      <c r="J391" s="8">
        <v>4</v>
      </c>
      <c r="K391" s="198">
        <v>99312</v>
      </c>
      <c r="L391" s="201">
        <f t="shared" si="13"/>
        <v>103016</v>
      </c>
      <c r="M391" s="5"/>
    </row>
    <row r="392" spans="1:13" x14ac:dyDescent="0.2">
      <c r="A392" s="4" t="s">
        <v>533</v>
      </c>
      <c r="B392" s="10" t="s">
        <v>20</v>
      </c>
      <c r="C392" s="4" t="s">
        <v>434</v>
      </c>
      <c r="D392" s="9">
        <v>616417564</v>
      </c>
      <c r="E392" s="9">
        <v>7191806180</v>
      </c>
      <c r="F392" s="4" t="s">
        <v>7</v>
      </c>
      <c r="G392" s="79">
        <v>36507</v>
      </c>
      <c r="H392" s="81">
        <f t="shared" ca="1" si="12"/>
        <v>17</v>
      </c>
      <c r="I392" s="80"/>
      <c r="J392" s="8">
        <v>5</v>
      </c>
      <c r="K392" s="198">
        <v>50580</v>
      </c>
      <c r="L392" s="201">
        <f t="shared" si="13"/>
        <v>52467</v>
      </c>
      <c r="M392" s="5"/>
    </row>
    <row r="393" spans="1:13" x14ac:dyDescent="0.2">
      <c r="A393" s="4" t="s">
        <v>233</v>
      </c>
      <c r="B393" s="10" t="s">
        <v>49</v>
      </c>
      <c r="C393" s="4" t="s">
        <v>196</v>
      </c>
      <c r="D393" s="9">
        <v>886332647</v>
      </c>
      <c r="E393" s="9">
        <v>5056698101</v>
      </c>
      <c r="F393" s="4" t="s">
        <v>11</v>
      </c>
      <c r="G393" s="79">
        <v>38904</v>
      </c>
      <c r="H393" s="81">
        <f t="shared" ca="1" si="12"/>
        <v>11</v>
      </c>
      <c r="I393" s="80" t="s">
        <v>35</v>
      </c>
      <c r="J393" s="8">
        <v>2</v>
      </c>
      <c r="K393" s="198">
        <v>92292</v>
      </c>
      <c r="L393" s="201">
        <f t="shared" si="13"/>
        <v>95734</v>
      </c>
      <c r="M393" s="5"/>
    </row>
    <row r="394" spans="1:13" x14ac:dyDescent="0.2">
      <c r="A394" s="4" t="s">
        <v>121</v>
      </c>
      <c r="B394" s="10" t="s">
        <v>20</v>
      </c>
      <c r="C394" s="4" t="s">
        <v>24</v>
      </c>
      <c r="D394" s="9">
        <v>111616346</v>
      </c>
      <c r="E394" s="9">
        <v>3035717431</v>
      </c>
      <c r="F394" s="4" t="s">
        <v>7</v>
      </c>
      <c r="G394" s="79">
        <v>34562</v>
      </c>
      <c r="H394" s="81">
        <f t="shared" ca="1" si="12"/>
        <v>23</v>
      </c>
      <c r="I394" s="80"/>
      <c r="J394" s="8">
        <v>4</v>
      </c>
      <c r="K394" s="198">
        <v>73361</v>
      </c>
      <c r="L394" s="201">
        <f t="shared" si="13"/>
        <v>76097</v>
      </c>
      <c r="M394" s="5"/>
    </row>
    <row r="395" spans="1:13" x14ac:dyDescent="0.2">
      <c r="A395" s="4" t="s">
        <v>392</v>
      </c>
      <c r="B395" s="10" t="s">
        <v>2</v>
      </c>
      <c r="C395" s="4" t="s">
        <v>374</v>
      </c>
      <c r="D395" s="9">
        <v>355985853</v>
      </c>
      <c r="E395" s="9">
        <v>5055478716</v>
      </c>
      <c r="F395" s="4" t="s">
        <v>11</v>
      </c>
      <c r="G395" s="79">
        <v>37353</v>
      </c>
      <c r="H395" s="81">
        <f t="shared" ca="1" si="12"/>
        <v>15</v>
      </c>
      <c r="I395" s="80" t="s">
        <v>4</v>
      </c>
      <c r="J395" s="8">
        <v>2</v>
      </c>
      <c r="K395" s="198">
        <v>55236</v>
      </c>
      <c r="L395" s="201">
        <f t="shared" si="13"/>
        <v>57296</v>
      </c>
      <c r="M395" s="5"/>
    </row>
    <row r="396" spans="1:13" x14ac:dyDescent="0.2">
      <c r="A396" s="4" t="s">
        <v>606</v>
      </c>
      <c r="B396" s="10" t="s">
        <v>12</v>
      </c>
      <c r="C396" s="4" t="s">
        <v>596</v>
      </c>
      <c r="D396" s="9">
        <v>993867417</v>
      </c>
      <c r="E396" s="9">
        <v>7192338778</v>
      </c>
      <c r="F396" s="4" t="s">
        <v>11</v>
      </c>
      <c r="G396" s="79">
        <v>34979</v>
      </c>
      <c r="H396" s="81">
        <f t="shared" ca="1" si="12"/>
        <v>22</v>
      </c>
      <c r="I396" s="80" t="s">
        <v>18</v>
      </c>
      <c r="J396" s="8">
        <v>5</v>
      </c>
      <c r="K396" s="198">
        <v>55608</v>
      </c>
      <c r="L396" s="201">
        <f t="shared" si="13"/>
        <v>57682</v>
      </c>
      <c r="M396" s="5"/>
    </row>
    <row r="397" spans="1:13" x14ac:dyDescent="0.2">
      <c r="A397" s="4" t="s">
        <v>408</v>
      </c>
      <c r="B397" s="10" t="s">
        <v>20</v>
      </c>
      <c r="C397" s="4" t="s">
        <v>374</v>
      </c>
      <c r="D397" s="9">
        <v>400260342</v>
      </c>
      <c r="E397" s="9">
        <v>7196798743</v>
      </c>
      <c r="F397" s="4" t="s">
        <v>7</v>
      </c>
      <c r="G397" s="79">
        <v>40339</v>
      </c>
      <c r="H397" s="81">
        <f t="shared" ca="1" si="12"/>
        <v>7</v>
      </c>
      <c r="I397" s="80"/>
      <c r="J397" s="8">
        <v>3</v>
      </c>
      <c r="K397" s="198">
        <v>89364</v>
      </c>
      <c r="L397" s="201">
        <f t="shared" si="13"/>
        <v>92697</v>
      </c>
      <c r="M397" s="5"/>
    </row>
    <row r="398" spans="1:13" x14ac:dyDescent="0.2">
      <c r="A398" s="4" t="s">
        <v>361</v>
      </c>
      <c r="B398" s="10" t="s">
        <v>8</v>
      </c>
      <c r="C398" s="4" t="s">
        <v>352</v>
      </c>
      <c r="D398" s="9">
        <v>167646549</v>
      </c>
      <c r="E398" s="9">
        <v>5057187041</v>
      </c>
      <c r="F398" s="4" t="s">
        <v>7</v>
      </c>
      <c r="G398" s="79">
        <v>38859</v>
      </c>
      <c r="H398" s="81">
        <f t="shared" ca="1" si="12"/>
        <v>11</v>
      </c>
      <c r="I398" s="80"/>
      <c r="J398" s="8">
        <v>3</v>
      </c>
      <c r="K398" s="198">
        <v>93720</v>
      </c>
      <c r="L398" s="201">
        <f t="shared" si="13"/>
        <v>97216</v>
      </c>
      <c r="M398" s="5"/>
    </row>
    <row r="399" spans="1:13" x14ac:dyDescent="0.2">
      <c r="A399" s="4" t="s">
        <v>324</v>
      </c>
      <c r="B399" s="10" t="s">
        <v>8</v>
      </c>
      <c r="C399" s="4" t="s">
        <v>302</v>
      </c>
      <c r="D399" s="9">
        <v>145240921</v>
      </c>
      <c r="E399" s="9">
        <v>7195227751</v>
      </c>
      <c r="F399" s="4" t="s">
        <v>11</v>
      </c>
      <c r="G399" s="79">
        <v>40460</v>
      </c>
      <c r="H399" s="81">
        <f t="shared" ca="1" si="12"/>
        <v>7</v>
      </c>
      <c r="I399" s="80" t="s">
        <v>27</v>
      </c>
      <c r="J399" s="8">
        <v>4</v>
      </c>
      <c r="K399" s="198">
        <v>61188</v>
      </c>
      <c r="L399" s="201">
        <f t="shared" si="13"/>
        <v>63470</v>
      </c>
      <c r="M399" s="5"/>
    </row>
    <row r="400" spans="1:13" x14ac:dyDescent="0.2">
      <c r="A400" s="4" t="s">
        <v>254</v>
      </c>
      <c r="B400" s="10" t="s">
        <v>20</v>
      </c>
      <c r="C400" s="4" t="s">
        <v>196</v>
      </c>
      <c r="D400" s="9">
        <v>191359642</v>
      </c>
      <c r="E400" s="9">
        <v>7198687353</v>
      </c>
      <c r="F400" s="4" t="s">
        <v>11</v>
      </c>
      <c r="G400" s="79">
        <v>34417</v>
      </c>
      <c r="H400" s="81">
        <f t="shared" ca="1" si="12"/>
        <v>23</v>
      </c>
      <c r="I400" s="80" t="s">
        <v>4</v>
      </c>
      <c r="J400" s="8">
        <v>4</v>
      </c>
      <c r="K400" s="198">
        <v>28908</v>
      </c>
      <c r="L400" s="201">
        <f t="shared" si="13"/>
        <v>29986</v>
      </c>
      <c r="M400" s="5"/>
    </row>
    <row r="401" spans="1:13" x14ac:dyDescent="0.2">
      <c r="A401" s="4" t="s">
        <v>540</v>
      </c>
      <c r="B401" s="10" t="s">
        <v>12</v>
      </c>
      <c r="C401" s="4" t="s">
        <v>434</v>
      </c>
      <c r="D401" s="9">
        <v>624234626</v>
      </c>
      <c r="E401" s="9">
        <v>9703077504</v>
      </c>
      <c r="F401" s="4" t="s">
        <v>5</v>
      </c>
      <c r="G401" s="79">
        <v>36399</v>
      </c>
      <c r="H401" s="81">
        <f t="shared" ca="1" si="12"/>
        <v>18</v>
      </c>
      <c r="I401" s="80" t="s">
        <v>4</v>
      </c>
      <c r="J401" s="8">
        <v>5</v>
      </c>
      <c r="K401" s="198">
        <v>55974</v>
      </c>
      <c r="L401" s="201">
        <f t="shared" si="13"/>
        <v>58062</v>
      </c>
      <c r="M401" s="5"/>
    </row>
    <row r="402" spans="1:13" x14ac:dyDescent="0.2">
      <c r="A402" s="4" t="s">
        <v>304</v>
      </c>
      <c r="B402" s="10" t="s">
        <v>20</v>
      </c>
      <c r="C402" s="4" t="s">
        <v>302</v>
      </c>
      <c r="D402" s="9">
        <v>803776506</v>
      </c>
      <c r="E402" s="9">
        <v>9706920236</v>
      </c>
      <c r="F402" s="4" t="s">
        <v>11</v>
      </c>
      <c r="G402" s="79">
        <v>36468</v>
      </c>
      <c r="H402" s="81">
        <f t="shared" ca="1" si="12"/>
        <v>18</v>
      </c>
      <c r="I402" s="80" t="s">
        <v>35</v>
      </c>
      <c r="J402" s="8">
        <v>4</v>
      </c>
      <c r="K402" s="198">
        <v>93540</v>
      </c>
      <c r="L402" s="201">
        <f t="shared" si="13"/>
        <v>97029</v>
      </c>
      <c r="M402" s="5"/>
    </row>
    <row r="403" spans="1:13" x14ac:dyDescent="0.2">
      <c r="A403" s="4" t="s">
        <v>292</v>
      </c>
      <c r="B403" s="10" t="s">
        <v>2</v>
      </c>
      <c r="C403" s="4" t="s">
        <v>285</v>
      </c>
      <c r="D403" s="9">
        <v>710460589</v>
      </c>
      <c r="E403" s="9">
        <v>5056104400</v>
      </c>
      <c r="F403" s="4" t="s">
        <v>11</v>
      </c>
      <c r="G403" s="79">
        <v>34235</v>
      </c>
      <c r="H403" s="81">
        <f t="shared" ca="1" si="12"/>
        <v>24</v>
      </c>
      <c r="I403" s="80" t="s">
        <v>18</v>
      </c>
      <c r="J403" s="8">
        <v>2</v>
      </c>
      <c r="K403" s="198">
        <v>51732</v>
      </c>
      <c r="L403" s="201">
        <f t="shared" si="13"/>
        <v>53662</v>
      </c>
      <c r="M403" s="5"/>
    </row>
    <row r="404" spans="1:13" x14ac:dyDescent="0.2">
      <c r="A404" s="4" t="s">
        <v>664</v>
      </c>
      <c r="B404" s="10" t="s">
        <v>8</v>
      </c>
      <c r="C404" s="4" t="s">
        <v>661</v>
      </c>
      <c r="D404" s="9">
        <v>405297884</v>
      </c>
      <c r="E404" s="9">
        <v>5054747044</v>
      </c>
      <c r="F404" s="4" t="s">
        <v>11</v>
      </c>
      <c r="G404" s="79">
        <v>34127</v>
      </c>
      <c r="H404" s="81">
        <f t="shared" ca="1" si="12"/>
        <v>24</v>
      </c>
      <c r="I404" s="80" t="s">
        <v>18</v>
      </c>
      <c r="J404" s="8">
        <v>1</v>
      </c>
      <c r="K404" s="198">
        <v>82872</v>
      </c>
      <c r="L404" s="201">
        <f t="shared" si="13"/>
        <v>85963</v>
      </c>
      <c r="M404" s="5"/>
    </row>
    <row r="405" spans="1:13" x14ac:dyDescent="0.2">
      <c r="A405" s="4" t="s">
        <v>208</v>
      </c>
      <c r="B405" s="10" t="s">
        <v>20</v>
      </c>
      <c r="C405" s="4" t="s">
        <v>196</v>
      </c>
      <c r="D405" s="9">
        <v>387131597</v>
      </c>
      <c r="E405" s="9">
        <v>9701963194</v>
      </c>
      <c r="F405" s="4" t="s">
        <v>7</v>
      </c>
      <c r="G405" s="79">
        <v>34571</v>
      </c>
      <c r="H405" s="81">
        <f t="shared" ca="1" si="12"/>
        <v>23</v>
      </c>
      <c r="I405" s="80"/>
      <c r="J405" s="8">
        <v>1</v>
      </c>
      <c r="K405" s="198">
        <v>63300</v>
      </c>
      <c r="L405" s="201">
        <f t="shared" si="13"/>
        <v>65661</v>
      </c>
      <c r="M405" s="5"/>
    </row>
    <row r="406" spans="1:13" x14ac:dyDescent="0.2">
      <c r="A406" s="4" t="s">
        <v>562</v>
      </c>
      <c r="B406" s="10" t="s">
        <v>16</v>
      </c>
      <c r="C406" s="4" t="s">
        <v>434</v>
      </c>
      <c r="D406" s="9">
        <v>361925033</v>
      </c>
      <c r="E406" s="9">
        <v>9706633751</v>
      </c>
      <c r="F406" s="4" t="s">
        <v>7</v>
      </c>
      <c r="G406" s="79">
        <v>39345</v>
      </c>
      <c r="H406" s="81">
        <f t="shared" ca="1" si="12"/>
        <v>10</v>
      </c>
      <c r="I406" s="80"/>
      <c r="J406" s="8">
        <v>3</v>
      </c>
      <c r="K406" s="198">
        <v>86196</v>
      </c>
      <c r="L406" s="201">
        <f t="shared" si="13"/>
        <v>89411</v>
      </c>
      <c r="M406" s="5"/>
    </row>
    <row r="407" spans="1:13" x14ac:dyDescent="0.2">
      <c r="A407" s="4" t="s">
        <v>133</v>
      </c>
      <c r="B407" s="10" t="s">
        <v>8</v>
      </c>
      <c r="C407" s="4" t="s">
        <v>122</v>
      </c>
      <c r="D407" s="9">
        <v>750722934</v>
      </c>
      <c r="E407" s="9">
        <v>5053631883</v>
      </c>
      <c r="F407" s="4" t="s">
        <v>11</v>
      </c>
      <c r="G407" s="79">
        <v>36625</v>
      </c>
      <c r="H407" s="81">
        <f t="shared" ca="1" si="12"/>
        <v>17</v>
      </c>
      <c r="I407" s="80" t="s">
        <v>18</v>
      </c>
      <c r="J407" s="8">
        <v>5</v>
      </c>
      <c r="K407" s="198">
        <v>45324</v>
      </c>
      <c r="L407" s="201">
        <f t="shared" si="13"/>
        <v>47015</v>
      </c>
      <c r="M407" s="5"/>
    </row>
    <row r="408" spans="1:13" x14ac:dyDescent="0.2">
      <c r="A408" s="4" t="s">
        <v>397</v>
      </c>
      <c r="B408" s="10" t="s">
        <v>16</v>
      </c>
      <c r="C408" s="4" t="s">
        <v>374</v>
      </c>
      <c r="D408" s="9">
        <v>259330447</v>
      </c>
      <c r="E408" s="9">
        <v>5055252544</v>
      </c>
      <c r="F408" s="4" t="s">
        <v>7</v>
      </c>
      <c r="G408" s="79">
        <v>37248</v>
      </c>
      <c r="H408" s="81">
        <f t="shared" ca="1" si="12"/>
        <v>15</v>
      </c>
      <c r="I408" s="80"/>
      <c r="J408" s="8">
        <v>5</v>
      </c>
      <c r="K408" s="198">
        <v>57144</v>
      </c>
      <c r="L408" s="201">
        <f t="shared" si="13"/>
        <v>59275</v>
      </c>
      <c r="M408" s="5"/>
    </row>
    <row r="409" spans="1:13" x14ac:dyDescent="0.2">
      <c r="A409" s="4" t="s">
        <v>120</v>
      </c>
      <c r="B409" s="10" t="s">
        <v>8</v>
      </c>
      <c r="C409" s="4" t="s">
        <v>24</v>
      </c>
      <c r="D409" s="9">
        <v>458734969</v>
      </c>
      <c r="E409" s="9">
        <v>3036354278</v>
      </c>
      <c r="F409" s="4" t="s">
        <v>11</v>
      </c>
      <c r="G409" s="79">
        <v>40784</v>
      </c>
      <c r="H409" s="81">
        <f t="shared" ca="1" si="12"/>
        <v>6</v>
      </c>
      <c r="I409" s="80" t="s">
        <v>4</v>
      </c>
      <c r="J409" s="8">
        <v>5</v>
      </c>
      <c r="K409" s="198">
        <v>98844</v>
      </c>
      <c r="L409" s="201">
        <f t="shared" si="13"/>
        <v>102531</v>
      </c>
      <c r="M409" s="5"/>
    </row>
    <row r="410" spans="1:13" x14ac:dyDescent="0.2">
      <c r="A410" s="4" t="s">
        <v>485</v>
      </c>
      <c r="B410" s="10" t="s">
        <v>8</v>
      </c>
      <c r="C410" s="4" t="s">
        <v>434</v>
      </c>
      <c r="D410" s="9">
        <v>251824309</v>
      </c>
      <c r="E410" s="9">
        <v>5057950668</v>
      </c>
      <c r="F410" s="4" t="s">
        <v>7</v>
      </c>
      <c r="G410" s="79">
        <v>37785</v>
      </c>
      <c r="H410" s="81">
        <f t="shared" ca="1" si="12"/>
        <v>14</v>
      </c>
      <c r="I410" s="80"/>
      <c r="J410" s="8">
        <v>1</v>
      </c>
      <c r="K410" s="198">
        <v>54504</v>
      </c>
      <c r="L410" s="201">
        <f t="shared" si="13"/>
        <v>56537</v>
      </c>
      <c r="M410" s="5"/>
    </row>
    <row r="411" spans="1:13" x14ac:dyDescent="0.2">
      <c r="A411" s="4" t="s">
        <v>25</v>
      </c>
      <c r="B411" s="10" t="s">
        <v>16</v>
      </c>
      <c r="C411" s="4" t="s">
        <v>24</v>
      </c>
      <c r="D411" s="9">
        <v>667745362</v>
      </c>
      <c r="E411" s="9">
        <v>5052952173</v>
      </c>
      <c r="F411" s="4" t="s">
        <v>7</v>
      </c>
      <c r="G411" s="79">
        <v>40784</v>
      </c>
      <c r="H411" s="81">
        <f t="shared" ca="1" si="12"/>
        <v>6</v>
      </c>
      <c r="I411" s="80"/>
      <c r="J411" s="8">
        <v>5</v>
      </c>
      <c r="K411" s="198">
        <v>103248</v>
      </c>
      <c r="L411" s="201">
        <f t="shared" si="13"/>
        <v>107099</v>
      </c>
      <c r="M411" s="5"/>
    </row>
    <row r="412" spans="1:13" x14ac:dyDescent="0.2">
      <c r="A412" s="4" t="s">
        <v>688</v>
      </c>
      <c r="B412" s="10" t="s">
        <v>20</v>
      </c>
      <c r="C412" s="4" t="s">
        <v>680</v>
      </c>
      <c r="D412" s="9">
        <v>831188207</v>
      </c>
      <c r="E412" s="9">
        <v>7192121334</v>
      </c>
      <c r="F412" s="4" t="s">
        <v>11</v>
      </c>
      <c r="G412" s="79">
        <v>38297</v>
      </c>
      <c r="H412" s="81">
        <f t="shared" ca="1" si="12"/>
        <v>13</v>
      </c>
      <c r="I412" s="80" t="s">
        <v>4</v>
      </c>
      <c r="J412" s="8">
        <v>5</v>
      </c>
      <c r="K412" s="198">
        <v>86340</v>
      </c>
      <c r="L412" s="201">
        <f t="shared" si="13"/>
        <v>89560</v>
      </c>
      <c r="M412" s="5"/>
    </row>
    <row r="413" spans="1:13" x14ac:dyDescent="0.2">
      <c r="A413" s="4" t="s">
        <v>165</v>
      </c>
      <c r="B413" s="10" t="s">
        <v>20</v>
      </c>
      <c r="C413" s="4" t="s">
        <v>122</v>
      </c>
      <c r="D413" s="9">
        <v>404589373</v>
      </c>
      <c r="E413" s="9">
        <v>9708407416</v>
      </c>
      <c r="F413" s="4" t="s">
        <v>11</v>
      </c>
      <c r="G413" s="79">
        <v>35084</v>
      </c>
      <c r="H413" s="81">
        <f t="shared" ca="1" si="12"/>
        <v>21</v>
      </c>
      <c r="I413" s="80" t="s">
        <v>18</v>
      </c>
      <c r="J413" s="8">
        <v>2</v>
      </c>
      <c r="K413" s="198">
        <v>80189</v>
      </c>
      <c r="L413" s="201">
        <f t="shared" si="13"/>
        <v>83180</v>
      </c>
      <c r="M413" s="5"/>
    </row>
    <row r="414" spans="1:13" x14ac:dyDescent="0.2">
      <c r="A414" s="4" t="s">
        <v>126</v>
      </c>
      <c r="B414" s="10" t="s">
        <v>16</v>
      </c>
      <c r="C414" s="4" t="s">
        <v>122</v>
      </c>
      <c r="D414" s="9">
        <v>291274360</v>
      </c>
      <c r="E414" s="9">
        <v>9704563177</v>
      </c>
      <c r="F414" s="4" t="s">
        <v>11</v>
      </c>
      <c r="G414" s="79">
        <v>37137</v>
      </c>
      <c r="H414" s="81">
        <f t="shared" ca="1" si="12"/>
        <v>16</v>
      </c>
      <c r="I414" s="80" t="s">
        <v>18</v>
      </c>
      <c r="J414" s="8">
        <v>5</v>
      </c>
      <c r="K414" s="198">
        <v>80888</v>
      </c>
      <c r="L414" s="201">
        <f t="shared" si="13"/>
        <v>83905</v>
      </c>
      <c r="M414" s="5"/>
    </row>
    <row r="415" spans="1:13" x14ac:dyDescent="0.2">
      <c r="A415" s="4" t="s">
        <v>321</v>
      </c>
      <c r="B415" s="10" t="s">
        <v>2</v>
      </c>
      <c r="C415" s="4" t="s">
        <v>302</v>
      </c>
      <c r="D415" s="9">
        <v>297806507</v>
      </c>
      <c r="E415" s="9">
        <v>3037312659</v>
      </c>
      <c r="F415" s="4" t="s">
        <v>11</v>
      </c>
      <c r="G415" s="79">
        <v>35796</v>
      </c>
      <c r="H415" s="81">
        <f t="shared" ca="1" si="12"/>
        <v>19</v>
      </c>
      <c r="I415" s="80" t="s">
        <v>27</v>
      </c>
      <c r="J415" s="8">
        <v>2</v>
      </c>
      <c r="K415" s="198">
        <v>93408</v>
      </c>
      <c r="L415" s="201">
        <f t="shared" si="13"/>
        <v>96892</v>
      </c>
      <c r="M415" s="5"/>
    </row>
    <row r="416" spans="1:13" x14ac:dyDescent="0.2">
      <c r="A416" s="4" t="s">
        <v>627</v>
      </c>
      <c r="B416" s="10" t="s">
        <v>49</v>
      </c>
      <c r="C416" s="4" t="s">
        <v>596</v>
      </c>
      <c r="D416" s="9">
        <v>525507320</v>
      </c>
      <c r="E416" s="9">
        <v>7193938131</v>
      </c>
      <c r="F416" s="4" t="s">
        <v>11</v>
      </c>
      <c r="G416" s="79">
        <v>37470</v>
      </c>
      <c r="H416" s="81">
        <f t="shared" ca="1" si="12"/>
        <v>15</v>
      </c>
      <c r="I416" s="80" t="s">
        <v>14</v>
      </c>
      <c r="J416" s="8">
        <v>5</v>
      </c>
      <c r="K416" s="198">
        <v>47616</v>
      </c>
      <c r="L416" s="201">
        <f t="shared" si="13"/>
        <v>49392</v>
      </c>
      <c r="M416" s="5"/>
    </row>
    <row r="417" spans="1:13" x14ac:dyDescent="0.2">
      <c r="A417" s="4" t="s">
        <v>737</v>
      </c>
      <c r="B417" s="10" t="s">
        <v>8</v>
      </c>
      <c r="C417" s="4" t="s">
        <v>680</v>
      </c>
      <c r="D417" s="9">
        <v>856215418</v>
      </c>
      <c r="E417" s="9">
        <v>7196168483</v>
      </c>
      <c r="F417" s="4" t="s">
        <v>0</v>
      </c>
      <c r="G417" s="79">
        <v>37658</v>
      </c>
      <c r="H417" s="81">
        <f t="shared" ca="1" si="12"/>
        <v>14</v>
      </c>
      <c r="I417" s="80"/>
      <c r="J417" s="8">
        <v>3</v>
      </c>
      <c r="K417" s="198">
        <v>36096</v>
      </c>
      <c r="L417" s="201">
        <f t="shared" si="13"/>
        <v>37442</v>
      </c>
      <c r="M417" s="5"/>
    </row>
    <row r="418" spans="1:13" x14ac:dyDescent="0.2">
      <c r="A418" s="4" t="s">
        <v>644</v>
      </c>
      <c r="B418" s="10" t="s">
        <v>12</v>
      </c>
      <c r="C418" s="4" t="s">
        <v>641</v>
      </c>
      <c r="D418" s="9">
        <v>843875501</v>
      </c>
      <c r="E418" s="9">
        <v>7192715355</v>
      </c>
      <c r="F418" s="4" t="s">
        <v>7</v>
      </c>
      <c r="G418" s="79">
        <v>37232</v>
      </c>
      <c r="H418" s="81">
        <f t="shared" ca="1" si="12"/>
        <v>16</v>
      </c>
      <c r="I418" s="80"/>
      <c r="J418" s="8">
        <v>5</v>
      </c>
      <c r="K418" s="198">
        <v>39528</v>
      </c>
      <c r="L418" s="201">
        <f t="shared" si="13"/>
        <v>41002</v>
      </c>
      <c r="M418" s="5"/>
    </row>
    <row r="419" spans="1:13" x14ac:dyDescent="0.2">
      <c r="A419" s="4" t="s">
        <v>691</v>
      </c>
      <c r="B419" s="10" t="s">
        <v>16</v>
      </c>
      <c r="C419" s="4" t="s">
        <v>680</v>
      </c>
      <c r="D419" s="9">
        <v>822974734</v>
      </c>
      <c r="E419" s="9">
        <v>3034924736</v>
      </c>
      <c r="F419" s="4" t="s">
        <v>0</v>
      </c>
      <c r="G419" s="79">
        <v>37543</v>
      </c>
      <c r="H419" s="81">
        <f t="shared" ca="1" si="12"/>
        <v>15</v>
      </c>
      <c r="I419" s="80"/>
      <c r="J419" s="8">
        <v>5</v>
      </c>
      <c r="K419" s="198">
        <v>39667</v>
      </c>
      <c r="L419" s="201">
        <f t="shared" si="13"/>
        <v>41147</v>
      </c>
      <c r="M419" s="5"/>
    </row>
    <row r="420" spans="1:13" x14ac:dyDescent="0.2">
      <c r="A420" s="4" t="s">
        <v>355</v>
      </c>
      <c r="B420" s="10" t="s">
        <v>49</v>
      </c>
      <c r="C420" s="4" t="s">
        <v>352</v>
      </c>
      <c r="D420" s="9">
        <v>247555666</v>
      </c>
      <c r="E420" s="9">
        <v>5058183445</v>
      </c>
      <c r="F420" s="4" t="s">
        <v>11</v>
      </c>
      <c r="G420" s="79">
        <v>34673</v>
      </c>
      <c r="H420" s="81">
        <f t="shared" ca="1" si="12"/>
        <v>23</v>
      </c>
      <c r="I420" s="80" t="s">
        <v>4</v>
      </c>
      <c r="J420" s="8">
        <v>5</v>
      </c>
      <c r="K420" s="198">
        <v>46932</v>
      </c>
      <c r="L420" s="201">
        <f t="shared" si="13"/>
        <v>48683</v>
      </c>
      <c r="M420" s="5"/>
    </row>
    <row r="421" spans="1:13" x14ac:dyDescent="0.2">
      <c r="A421" s="4" t="s">
        <v>574</v>
      </c>
      <c r="B421" s="10" t="s">
        <v>8</v>
      </c>
      <c r="C421" s="4" t="s">
        <v>434</v>
      </c>
      <c r="D421" s="9">
        <v>243062914</v>
      </c>
      <c r="E421" s="9">
        <v>9704018412</v>
      </c>
      <c r="F421" s="4" t="s">
        <v>11</v>
      </c>
      <c r="G421" s="79">
        <v>36255</v>
      </c>
      <c r="H421" s="81">
        <f t="shared" ca="1" si="12"/>
        <v>18</v>
      </c>
      <c r="I421" s="80" t="s">
        <v>4</v>
      </c>
      <c r="J421" s="8">
        <v>3</v>
      </c>
      <c r="K421" s="198">
        <v>88140</v>
      </c>
      <c r="L421" s="201">
        <f t="shared" si="13"/>
        <v>91428</v>
      </c>
      <c r="M421" s="5"/>
    </row>
    <row r="422" spans="1:13" x14ac:dyDescent="0.2">
      <c r="A422" s="4" t="s">
        <v>502</v>
      </c>
      <c r="B422" s="10" t="s">
        <v>8</v>
      </c>
      <c r="C422" s="4" t="s">
        <v>434</v>
      </c>
      <c r="D422" s="9">
        <v>798466688</v>
      </c>
      <c r="E422" s="9">
        <v>3032232339</v>
      </c>
      <c r="F422" s="4" t="s">
        <v>11</v>
      </c>
      <c r="G422" s="79">
        <v>41259</v>
      </c>
      <c r="H422" s="81">
        <f t="shared" ca="1" si="12"/>
        <v>4</v>
      </c>
      <c r="I422" s="80" t="s">
        <v>4</v>
      </c>
      <c r="J422" s="8">
        <v>5</v>
      </c>
      <c r="K422" s="198">
        <v>42720</v>
      </c>
      <c r="L422" s="201">
        <f t="shared" si="13"/>
        <v>44313</v>
      </c>
      <c r="M422" s="5"/>
    </row>
    <row r="423" spans="1:13" x14ac:dyDescent="0.2">
      <c r="A423" s="4" t="s">
        <v>366</v>
      </c>
      <c r="B423" s="10" t="s">
        <v>16</v>
      </c>
      <c r="C423" s="4" t="s">
        <v>352</v>
      </c>
      <c r="D423" s="9">
        <v>550291321</v>
      </c>
      <c r="E423" s="9">
        <v>5052529195</v>
      </c>
      <c r="F423" s="4" t="s">
        <v>7</v>
      </c>
      <c r="G423" s="79">
        <v>37103</v>
      </c>
      <c r="H423" s="81">
        <f t="shared" ca="1" si="12"/>
        <v>16</v>
      </c>
      <c r="I423" s="80"/>
      <c r="J423" s="8">
        <v>2</v>
      </c>
      <c r="K423" s="198">
        <v>86976</v>
      </c>
      <c r="L423" s="201">
        <f t="shared" si="13"/>
        <v>90220</v>
      </c>
      <c r="M423" s="5"/>
    </row>
    <row r="424" spans="1:13" x14ac:dyDescent="0.2">
      <c r="A424" s="4" t="s">
        <v>334</v>
      </c>
      <c r="B424" s="10" t="s">
        <v>16</v>
      </c>
      <c r="C424" s="4" t="s">
        <v>302</v>
      </c>
      <c r="D424" s="9">
        <v>847051774</v>
      </c>
      <c r="E424" s="9">
        <v>5052881600</v>
      </c>
      <c r="F424" s="4" t="s">
        <v>11</v>
      </c>
      <c r="G424" s="79">
        <v>40713</v>
      </c>
      <c r="H424" s="81">
        <f t="shared" ca="1" si="12"/>
        <v>6</v>
      </c>
      <c r="I424" s="80" t="s">
        <v>14</v>
      </c>
      <c r="J424" s="8">
        <v>1</v>
      </c>
      <c r="K424" s="198">
        <v>97056</v>
      </c>
      <c r="L424" s="201">
        <f t="shared" si="13"/>
        <v>100676</v>
      </c>
      <c r="M424" s="5"/>
    </row>
    <row r="425" spans="1:13" x14ac:dyDescent="0.2">
      <c r="A425" s="4" t="s">
        <v>83</v>
      </c>
      <c r="B425" s="10" t="s">
        <v>8</v>
      </c>
      <c r="C425" s="4" t="s">
        <v>24</v>
      </c>
      <c r="D425" s="9">
        <v>862698919</v>
      </c>
      <c r="E425" s="9">
        <v>7192780847</v>
      </c>
      <c r="F425" s="4" t="s">
        <v>11</v>
      </c>
      <c r="G425" s="79">
        <v>39384</v>
      </c>
      <c r="H425" s="81">
        <f t="shared" ca="1" si="12"/>
        <v>10</v>
      </c>
      <c r="I425" s="80" t="s">
        <v>35</v>
      </c>
      <c r="J425" s="8">
        <v>4</v>
      </c>
      <c r="K425" s="198">
        <v>57936</v>
      </c>
      <c r="L425" s="201">
        <f t="shared" si="13"/>
        <v>60097</v>
      </c>
      <c r="M425" s="5"/>
    </row>
    <row r="426" spans="1:13" x14ac:dyDescent="0.2">
      <c r="A426" s="4" t="s">
        <v>435</v>
      </c>
      <c r="B426" s="10" t="s">
        <v>20</v>
      </c>
      <c r="C426" s="4" t="s">
        <v>434</v>
      </c>
      <c r="D426" s="9">
        <v>219245495</v>
      </c>
      <c r="E426" s="9">
        <v>5058256039</v>
      </c>
      <c r="F426" s="4" t="s">
        <v>7</v>
      </c>
      <c r="G426" s="79">
        <v>35481</v>
      </c>
      <c r="H426" s="81">
        <f t="shared" ca="1" si="12"/>
        <v>20</v>
      </c>
      <c r="I426" s="80"/>
      <c r="J426" s="8">
        <v>3</v>
      </c>
      <c r="K426" s="198">
        <v>75972</v>
      </c>
      <c r="L426" s="201">
        <f t="shared" si="13"/>
        <v>78806</v>
      </c>
      <c r="M426" s="5"/>
    </row>
    <row r="427" spans="1:13" x14ac:dyDescent="0.2">
      <c r="A427" s="4" t="s">
        <v>131</v>
      </c>
      <c r="B427" s="10" t="s">
        <v>16</v>
      </c>
      <c r="C427" s="4" t="s">
        <v>122</v>
      </c>
      <c r="D427" s="9">
        <v>221347766</v>
      </c>
      <c r="E427" s="9">
        <v>9706853122</v>
      </c>
      <c r="F427" s="4" t="s">
        <v>7</v>
      </c>
      <c r="G427" s="79">
        <v>37126</v>
      </c>
      <c r="H427" s="81">
        <f t="shared" ca="1" si="12"/>
        <v>16</v>
      </c>
      <c r="I427" s="80"/>
      <c r="J427" s="8">
        <v>4</v>
      </c>
      <c r="K427" s="198">
        <v>70860</v>
      </c>
      <c r="L427" s="201">
        <f t="shared" si="13"/>
        <v>73503</v>
      </c>
      <c r="M427" s="5"/>
    </row>
    <row r="428" spans="1:13" x14ac:dyDescent="0.2">
      <c r="A428" s="4" t="s">
        <v>650</v>
      </c>
      <c r="B428" s="10" t="s">
        <v>8</v>
      </c>
      <c r="C428" s="4" t="s">
        <v>641</v>
      </c>
      <c r="D428" s="9">
        <v>585815837</v>
      </c>
      <c r="E428" s="9">
        <v>3034983657</v>
      </c>
      <c r="F428" s="4" t="s">
        <v>5</v>
      </c>
      <c r="G428" s="79">
        <v>35050</v>
      </c>
      <c r="H428" s="81">
        <f t="shared" ca="1" si="12"/>
        <v>21</v>
      </c>
      <c r="I428" s="80" t="s">
        <v>14</v>
      </c>
      <c r="J428" s="8">
        <v>4</v>
      </c>
      <c r="K428" s="198">
        <v>22386</v>
      </c>
      <c r="L428" s="201">
        <f t="shared" si="13"/>
        <v>23221</v>
      </c>
      <c r="M428" s="5"/>
    </row>
    <row r="429" spans="1:13" x14ac:dyDescent="0.2">
      <c r="A429" s="4" t="s">
        <v>354</v>
      </c>
      <c r="B429" s="10" t="s">
        <v>8</v>
      </c>
      <c r="C429" s="4" t="s">
        <v>352</v>
      </c>
      <c r="D429" s="9">
        <v>468953266</v>
      </c>
      <c r="E429" s="9">
        <v>9702126707</v>
      </c>
      <c r="F429" s="4" t="s">
        <v>11</v>
      </c>
      <c r="G429" s="79">
        <v>34797</v>
      </c>
      <c r="H429" s="81">
        <f t="shared" ca="1" si="12"/>
        <v>22</v>
      </c>
      <c r="I429" s="80" t="s">
        <v>4</v>
      </c>
      <c r="J429" s="8">
        <v>5</v>
      </c>
      <c r="K429" s="198">
        <v>58260</v>
      </c>
      <c r="L429" s="201">
        <f t="shared" si="13"/>
        <v>60433</v>
      </c>
      <c r="M429" s="5"/>
    </row>
    <row r="430" spans="1:13" x14ac:dyDescent="0.2">
      <c r="A430" s="4" t="s">
        <v>125</v>
      </c>
      <c r="B430" s="10" t="s">
        <v>20</v>
      </c>
      <c r="C430" s="4" t="s">
        <v>122</v>
      </c>
      <c r="D430" s="9">
        <v>718930584</v>
      </c>
      <c r="E430" s="9">
        <v>7195804771</v>
      </c>
      <c r="F430" s="4" t="s">
        <v>5</v>
      </c>
      <c r="G430" s="79">
        <v>37252</v>
      </c>
      <c r="H430" s="81">
        <f t="shared" ca="1" si="12"/>
        <v>15</v>
      </c>
      <c r="I430" s="80" t="s">
        <v>4</v>
      </c>
      <c r="J430" s="8">
        <v>2</v>
      </c>
      <c r="K430" s="198">
        <v>41976</v>
      </c>
      <c r="L430" s="201">
        <f t="shared" si="13"/>
        <v>43542</v>
      </c>
      <c r="M430" s="5"/>
    </row>
    <row r="431" spans="1:13" x14ac:dyDescent="0.2">
      <c r="A431" s="4" t="s">
        <v>698</v>
      </c>
      <c r="B431" s="10" t="s">
        <v>8</v>
      </c>
      <c r="C431" s="4" t="s">
        <v>680</v>
      </c>
      <c r="D431" s="9">
        <v>129397083</v>
      </c>
      <c r="E431" s="9">
        <v>7191391475</v>
      </c>
      <c r="F431" s="4" t="s">
        <v>11</v>
      </c>
      <c r="G431" s="79">
        <v>41652</v>
      </c>
      <c r="H431" s="81">
        <f t="shared" ca="1" si="12"/>
        <v>3</v>
      </c>
      <c r="I431" s="80" t="s">
        <v>27</v>
      </c>
      <c r="J431" s="8">
        <v>5</v>
      </c>
      <c r="K431" s="198">
        <v>82692</v>
      </c>
      <c r="L431" s="201">
        <f t="shared" si="13"/>
        <v>85776</v>
      </c>
      <c r="M431" s="5"/>
    </row>
    <row r="432" spans="1:13" x14ac:dyDescent="0.2">
      <c r="A432" s="4" t="s">
        <v>655</v>
      </c>
      <c r="B432" s="10" t="s">
        <v>20</v>
      </c>
      <c r="C432" s="4" t="s">
        <v>641</v>
      </c>
      <c r="D432" s="9">
        <v>863161920</v>
      </c>
      <c r="E432" s="9">
        <v>7193748373</v>
      </c>
      <c r="F432" s="4" t="s">
        <v>11</v>
      </c>
      <c r="G432" s="79">
        <v>37133</v>
      </c>
      <c r="H432" s="81">
        <f t="shared" ca="1" si="12"/>
        <v>16</v>
      </c>
      <c r="I432" s="80" t="s">
        <v>18</v>
      </c>
      <c r="J432" s="8">
        <v>1</v>
      </c>
      <c r="K432" s="198">
        <v>60132</v>
      </c>
      <c r="L432" s="201">
        <f t="shared" si="13"/>
        <v>62375</v>
      </c>
      <c r="M432" s="5"/>
    </row>
    <row r="433" spans="1:13" x14ac:dyDescent="0.2">
      <c r="A433" s="4" t="s">
        <v>471</v>
      </c>
      <c r="B433" s="10" t="s">
        <v>8</v>
      </c>
      <c r="C433" s="4" t="s">
        <v>434</v>
      </c>
      <c r="D433" s="9">
        <v>914330398</v>
      </c>
      <c r="E433" s="9">
        <v>5053498222</v>
      </c>
      <c r="F433" s="4" t="s">
        <v>11</v>
      </c>
      <c r="G433" s="79">
        <v>39877</v>
      </c>
      <c r="H433" s="81">
        <f t="shared" ca="1" si="12"/>
        <v>8</v>
      </c>
      <c r="I433" s="80" t="s">
        <v>18</v>
      </c>
      <c r="J433" s="8">
        <v>1</v>
      </c>
      <c r="K433" s="198">
        <v>78864</v>
      </c>
      <c r="L433" s="201">
        <f t="shared" si="13"/>
        <v>81806</v>
      </c>
      <c r="M433" s="5"/>
    </row>
    <row r="434" spans="1:13" x14ac:dyDescent="0.2">
      <c r="A434" s="4" t="s">
        <v>449</v>
      </c>
      <c r="B434" s="10" t="s">
        <v>2</v>
      </c>
      <c r="C434" s="4" t="s">
        <v>434</v>
      </c>
      <c r="D434" s="9">
        <v>523758324</v>
      </c>
      <c r="E434" s="9">
        <v>9701308831</v>
      </c>
      <c r="F434" s="4" t="s">
        <v>11</v>
      </c>
      <c r="G434" s="79">
        <v>36417</v>
      </c>
      <c r="H434" s="81">
        <f t="shared" ca="1" si="12"/>
        <v>18</v>
      </c>
      <c r="I434" s="80" t="s">
        <v>4</v>
      </c>
      <c r="J434" s="8">
        <v>4</v>
      </c>
      <c r="K434" s="198">
        <v>71184</v>
      </c>
      <c r="L434" s="201">
        <f t="shared" si="13"/>
        <v>73839</v>
      </c>
      <c r="M434" s="5"/>
    </row>
    <row r="435" spans="1:13" x14ac:dyDescent="0.2">
      <c r="A435" s="4" t="s">
        <v>96</v>
      </c>
      <c r="B435" s="10" t="s">
        <v>20</v>
      </c>
      <c r="C435" s="4" t="s">
        <v>24</v>
      </c>
      <c r="D435" s="9">
        <v>750006979</v>
      </c>
      <c r="E435" s="9">
        <v>5058444054</v>
      </c>
      <c r="F435" s="4" t="s">
        <v>5</v>
      </c>
      <c r="G435" s="79">
        <v>35098</v>
      </c>
      <c r="H435" s="81">
        <f t="shared" ca="1" si="12"/>
        <v>21</v>
      </c>
      <c r="I435" s="80" t="s">
        <v>27</v>
      </c>
      <c r="J435" s="8">
        <v>3</v>
      </c>
      <c r="K435" s="198">
        <v>33252</v>
      </c>
      <c r="L435" s="201">
        <f t="shared" si="13"/>
        <v>34492</v>
      </c>
      <c r="M435" s="5"/>
    </row>
    <row r="436" spans="1:13" x14ac:dyDescent="0.2">
      <c r="A436" s="4" t="s">
        <v>510</v>
      </c>
      <c r="B436" s="10" t="s">
        <v>49</v>
      </c>
      <c r="C436" s="4" t="s">
        <v>434</v>
      </c>
      <c r="D436" s="9">
        <v>366740174</v>
      </c>
      <c r="E436" s="9">
        <v>5051549933</v>
      </c>
      <c r="F436" s="4" t="s">
        <v>0</v>
      </c>
      <c r="G436" s="79">
        <v>35221</v>
      </c>
      <c r="H436" s="81">
        <f t="shared" ca="1" si="12"/>
        <v>21</v>
      </c>
      <c r="I436" s="80"/>
      <c r="J436" s="8">
        <v>1</v>
      </c>
      <c r="K436" s="198">
        <v>36499</v>
      </c>
      <c r="L436" s="201">
        <f t="shared" si="13"/>
        <v>37860</v>
      </c>
      <c r="M436" s="5"/>
    </row>
    <row r="437" spans="1:13" x14ac:dyDescent="0.2">
      <c r="A437" s="4" t="s">
        <v>746</v>
      </c>
      <c r="B437" s="10" t="s">
        <v>20</v>
      </c>
      <c r="C437" s="4" t="s">
        <v>745</v>
      </c>
      <c r="D437" s="9">
        <v>216607562</v>
      </c>
      <c r="E437" s="9">
        <v>9701593705</v>
      </c>
      <c r="F437" s="4" t="s">
        <v>11</v>
      </c>
      <c r="G437" s="79">
        <v>36515</v>
      </c>
      <c r="H437" s="81">
        <f t="shared" ca="1" si="12"/>
        <v>17</v>
      </c>
      <c r="I437" s="80" t="s">
        <v>18</v>
      </c>
      <c r="J437" s="8">
        <v>2</v>
      </c>
      <c r="K437" s="198">
        <v>59232</v>
      </c>
      <c r="L437" s="201">
        <f t="shared" si="13"/>
        <v>61441</v>
      </c>
      <c r="M437" s="5"/>
    </row>
    <row r="438" spans="1:13" x14ac:dyDescent="0.2">
      <c r="A438" s="4" t="s">
        <v>483</v>
      </c>
      <c r="B438" s="10" t="s">
        <v>8</v>
      </c>
      <c r="C438" s="4" t="s">
        <v>434</v>
      </c>
      <c r="D438" s="9">
        <v>559376297</v>
      </c>
      <c r="E438" s="9">
        <v>9704888110</v>
      </c>
      <c r="F438" s="4" t="s">
        <v>11</v>
      </c>
      <c r="G438" s="79">
        <v>37487</v>
      </c>
      <c r="H438" s="81">
        <f t="shared" ca="1" si="12"/>
        <v>15</v>
      </c>
      <c r="I438" s="80" t="s">
        <v>4</v>
      </c>
      <c r="J438" s="8">
        <v>2</v>
      </c>
      <c r="K438" s="198">
        <v>42984</v>
      </c>
      <c r="L438" s="201">
        <f t="shared" si="13"/>
        <v>44587</v>
      </c>
      <c r="M438" s="5"/>
    </row>
    <row r="439" spans="1:13" x14ac:dyDescent="0.2">
      <c r="A439" s="4" t="s">
        <v>443</v>
      </c>
      <c r="B439" s="10" t="s">
        <v>16</v>
      </c>
      <c r="C439" s="4" t="s">
        <v>434</v>
      </c>
      <c r="D439" s="9">
        <v>772163640</v>
      </c>
      <c r="E439" s="9">
        <v>9702474315</v>
      </c>
      <c r="F439" s="4" t="s">
        <v>11</v>
      </c>
      <c r="G439" s="79">
        <v>37500</v>
      </c>
      <c r="H439" s="81">
        <f t="shared" ca="1" si="12"/>
        <v>15</v>
      </c>
      <c r="I439" s="80" t="s">
        <v>4</v>
      </c>
      <c r="J439" s="8">
        <v>3</v>
      </c>
      <c r="K439" s="198">
        <v>80736</v>
      </c>
      <c r="L439" s="201">
        <f t="shared" si="13"/>
        <v>83747</v>
      </c>
      <c r="M439" s="5"/>
    </row>
    <row r="440" spans="1:13" x14ac:dyDescent="0.2">
      <c r="A440" s="4" t="s">
        <v>394</v>
      </c>
      <c r="B440" s="10" t="s">
        <v>8</v>
      </c>
      <c r="C440" s="4" t="s">
        <v>374</v>
      </c>
      <c r="D440" s="9">
        <v>157257652</v>
      </c>
      <c r="E440" s="9">
        <v>7193262077</v>
      </c>
      <c r="F440" s="4" t="s">
        <v>7</v>
      </c>
      <c r="G440" s="79">
        <v>37759</v>
      </c>
      <c r="H440" s="81">
        <f t="shared" ca="1" si="12"/>
        <v>14</v>
      </c>
      <c r="I440" s="80"/>
      <c r="J440" s="8">
        <v>4</v>
      </c>
      <c r="K440" s="198">
        <v>60240</v>
      </c>
      <c r="L440" s="201">
        <f t="shared" si="13"/>
        <v>62487</v>
      </c>
      <c r="M440" s="5"/>
    </row>
    <row r="441" spans="1:13" x14ac:dyDescent="0.2">
      <c r="A441" s="4" t="s">
        <v>351</v>
      </c>
      <c r="B441" s="10" t="s">
        <v>8</v>
      </c>
      <c r="C441" s="4" t="s">
        <v>347</v>
      </c>
      <c r="D441" s="9">
        <v>974912089</v>
      </c>
      <c r="E441" s="9">
        <v>9702601200</v>
      </c>
      <c r="F441" s="4" t="s">
        <v>11</v>
      </c>
      <c r="G441" s="79">
        <v>35870</v>
      </c>
      <c r="H441" s="81">
        <f t="shared" ca="1" si="12"/>
        <v>19</v>
      </c>
      <c r="I441" s="80" t="s">
        <v>4</v>
      </c>
      <c r="J441" s="8">
        <v>1</v>
      </c>
      <c r="K441" s="198">
        <v>75828</v>
      </c>
      <c r="L441" s="201">
        <f t="shared" si="13"/>
        <v>78656</v>
      </c>
      <c r="M441" s="5"/>
    </row>
    <row r="442" spans="1:13" x14ac:dyDescent="0.2">
      <c r="A442" s="4" t="s">
        <v>550</v>
      </c>
      <c r="B442" s="10" t="s">
        <v>16</v>
      </c>
      <c r="C442" s="4" t="s">
        <v>434</v>
      </c>
      <c r="D442" s="9">
        <v>416394493</v>
      </c>
      <c r="E442" s="9">
        <v>3035228252</v>
      </c>
      <c r="F442" s="4" t="s">
        <v>11</v>
      </c>
      <c r="G442" s="79">
        <v>36994</v>
      </c>
      <c r="H442" s="81">
        <f t="shared" ca="1" si="12"/>
        <v>16</v>
      </c>
      <c r="I442" s="80" t="s">
        <v>27</v>
      </c>
      <c r="J442" s="8">
        <v>5</v>
      </c>
      <c r="K442" s="198">
        <v>66540</v>
      </c>
      <c r="L442" s="201">
        <f t="shared" si="13"/>
        <v>69022</v>
      </c>
      <c r="M442" s="5"/>
    </row>
    <row r="443" spans="1:13" x14ac:dyDescent="0.2">
      <c r="A443" s="4" t="s">
        <v>475</v>
      </c>
      <c r="B443" s="10" t="s">
        <v>8</v>
      </c>
      <c r="C443" s="4" t="s">
        <v>434</v>
      </c>
      <c r="D443" s="9">
        <v>565952209</v>
      </c>
      <c r="E443" s="9">
        <v>9702889972</v>
      </c>
      <c r="F443" s="4" t="s">
        <v>11</v>
      </c>
      <c r="G443" s="79">
        <v>36027</v>
      </c>
      <c r="H443" s="81">
        <f t="shared" ca="1" si="12"/>
        <v>19</v>
      </c>
      <c r="I443" s="80" t="s">
        <v>18</v>
      </c>
      <c r="J443" s="8">
        <v>4</v>
      </c>
      <c r="K443" s="198">
        <v>80460</v>
      </c>
      <c r="L443" s="201">
        <f t="shared" si="13"/>
        <v>83461</v>
      </c>
      <c r="M443" s="5"/>
    </row>
    <row r="444" spans="1:13" x14ac:dyDescent="0.2">
      <c r="A444" s="4" t="s">
        <v>712</v>
      </c>
      <c r="B444" s="10" t="s">
        <v>16</v>
      </c>
      <c r="C444" s="4" t="s">
        <v>680</v>
      </c>
      <c r="D444" s="9">
        <v>126492342</v>
      </c>
      <c r="E444" s="9">
        <v>9706299247</v>
      </c>
      <c r="F444" s="4" t="s">
        <v>0</v>
      </c>
      <c r="G444" s="79">
        <v>37115</v>
      </c>
      <c r="H444" s="81">
        <f t="shared" ca="1" si="12"/>
        <v>16</v>
      </c>
      <c r="I444" s="80"/>
      <c r="J444" s="8">
        <v>5</v>
      </c>
      <c r="K444" s="198">
        <v>22200</v>
      </c>
      <c r="L444" s="201">
        <f t="shared" si="13"/>
        <v>23028</v>
      </c>
      <c r="M444" s="5"/>
    </row>
    <row r="445" spans="1:13" x14ac:dyDescent="0.2">
      <c r="A445" s="4" t="s">
        <v>558</v>
      </c>
      <c r="B445" s="10" t="s">
        <v>20</v>
      </c>
      <c r="C445" s="4" t="s">
        <v>434</v>
      </c>
      <c r="D445" s="9">
        <v>569701716</v>
      </c>
      <c r="E445" s="9">
        <v>9707461285</v>
      </c>
      <c r="F445" s="4" t="s">
        <v>5</v>
      </c>
      <c r="G445" s="79">
        <v>37233</v>
      </c>
      <c r="H445" s="81">
        <f t="shared" ca="1" si="12"/>
        <v>16</v>
      </c>
      <c r="I445" s="80" t="s">
        <v>27</v>
      </c>
      <c r="J445" s="8">
        <v>2</v>
      </c>
      <c r="K445" s="198">
        <v>26004</v>
      </c>
      <c r="L445" s="201">
        <f t="shared" si="13"/>
        <v>26974</v>
      </c>
      <c r="M445" s="5"/>
    </row>
    <row r="446" spans="1:13" x14ac:dyDescent="0.2">
      <c r="A446" s="4" t="s">
        <v>448</v>
      </c>
      <c r="B446" s="10" t="s">
        <v>8</v>
      </c>
      <c r="C446" s="4" t="s">
        <v>434</v>
      </c>
      <c r="D446" s="9">
        <v>114005397</v>
      </c>
      <c r="E446" s="9">
        <v>5054694617</v>
      </c>
      <c r="F446" s="4" t="s">
        <v>7</v>
      </c>
      <c r="G446" s="79">
        <v>40245</v>
      </c>
      <c r="H446" s="81">
        <f t="shared" ca="1" si="12"/>
        <v>7</v>
      </c>
      <c r="I446" s="80"/>
      <c r="J446" s="8">
        <v>2</v>
      </c>
      <c r="K446" s="198">
        <v>76620</v>
      </c>
      <c r="L446" s="201">
        <f t="shared" si="13"/>
        <v>79478</v>
      </c>
      <c r="M446" s="5"/>
    </row>
    <row r="447" spans="1:13" x14ac:dyDescent="0.2">
      <c r="A447" s="4" t="s">
        <v>453</v>
      </c>
      <c r="B447" s="10" t="s">
        <v>49</v>
      </c>
      <c r="C447" s="4" t="s">
        <v>434</v>
      </c>
      <c r="D447" s="9">
        <v>312019803</v>
      </c>
      <c r="E447" s="9">
        <v>7197961953</v>
      </c>
      <c r="F447" s="4" t="s">
        <v>11</v>
      </c>
      <c r="G447" s="79">
        <v>38285</v>
      </c>
      <c r="H447" s="81">
        <f t="shared" ca="1" si="12"/>
        <v>13</v>
      </c>
      <c r="I447" s="80" t="s">
        <v>18</v>
      </c>
      <c r="J447" s="8">
        <v>4</v>
      </c>
      <c r="K447" s="198">
        <v>30372</v>
      </c>
      <c r="L447" s="201">
        <f t="shared" si="13"/>
        <v>31505</v>
      </c>
      <c r="M447" s="5"/>
    </row>
    <row r="448" spans="1:13" x14ac:dyDescent="0.2">
      <c r="A448" s="4" t="s">
        <v>520</v>
      </c>
      <c r="B448" s="10" t="s">
        <v>16</v>
      </c>
      <c r="C448" s="4" t="s">
        <v>434</v>
      </c>
      <c r="D448" s="9">
        <v>661850671</v>
      </c>
      <c r="E448" s="9">
        <v>9708405900</v>
      </c>
      <c r="F448" s="4" t="s">
        <v>0</v>
      </c>
      <c r="G448" s="79">
        <v>36885</v>
      </c>
      <c r="H448" s="81">
        <f t="shared" ca="1" si="12"/>
        <v>16</v>
      </c>
      <c r="I448" s="80"/>
      <c r="J448" s="8">
        <v>3</v>
      </c>
      <c r="K448" s="198">
        <v>35011</v>
      </c>
      <c r="L448" s="201">
        <f t="shared" si="13"/>
        <v>36317</v>
      </c>
      <c r="M448" s="5"/>
    </row>
    <row r="449" spans="1:13" x14ac:dyDescent="0.2">
      <c r="A449" s="4" t="s">
        <v>132</v>
      </c>
      <c r="B449" s="10" t="s">
        <v>20</v>
      </c>
      <c r="C449" s="4" t="s">
        <v>122</v>
      </c>
      <c r="D449" s="9">
        <v>644489557</v>
      </c>
      <c r="E449" s="9">
        <v>3036532463</v>
      </c>
      <c r="F449" s="4" t="s">
        <v>11</v>
      </c>
      <c r="G449" s="79">
        <v>37068</v>
      </c>
      <c r="H449" s="81">
        <f t="shared" ca="1" si="12"/>
        <v>16</v>
      </c>
      <c r="I449" s="80" t="s">
        <v>35</v>
      </c>
      <c r="J449" s="8">
        <v>1</v>
      </c>
      <c r="K449" s="198">
        <v>94740</v>
      </c>
      <c r="L449" s="201">
        <f t="shared" si="13"/>
        <v>98274</v>
      </c>
      <c r="M449" s="5"/>
    </row>
    <row r="450" spans="1:13" x14ac:dyDescent="0.2">
      <c r="A450" s="4" t="s">
        <v>156</v>
      </c>
      <c r="B450" s="10" t="s">
        <v>20</v>
      </c>
      <c r="C450" s="4" t="s">
        <v>122</v>
      </c>
      <c r="D450" s="9">
        <v>180832423</v>
      </c>
      <c r="E450" s="9">
        <v>9708097539</v>
      </c>
      <c r="F450" s="4" t="s">
        <v>11</v>
      </c>
      <c r="G450" s="79">
        <v>37134</v>
      </c>
      <c r="H450" s="81">
        <f t="shared" ref="H450:H513" ca="1" si="14">DATEDIF(G450,TODAY(),"Y")</f>
        <v>16</v>
      </c>
      <c r="I450" s="80" t="s">
        <v>14</v>
      </c>
      <c r="J450" s="8">
        <v>2</v>
      </c>
      <c r="K450" s="198">
        <v>95532</v>
      </c>
      <c r="L450" s="201">
        <f t="shared" si="13"/>
        <v>99095</v>
      </c>
      <c r="M450" s="5"/>
    </row>
    <row r="451" spans="1:13" x14ac:dyDescent="0.2">
      <c r="A451" s="4" t="s">
        <v>439</v>
      </c>
      <c r="B451" s="10" t="s">
        <v>16</v>
      </c>
      <c r="C451" s="4" t="s">
        <v>434</v>
      </c>
      <c r="D451" s="9">
        <v>427260216</v>
      </c>
      <c r="E451" s="9">
        <v>7198999194</v>
      </c>
      <c r="F451" s="4" t="s">
        <v>5</v>
      </c>
      <c r="G451" s="79">
        <v>35219</v>
      </c>
      <c r="H451" s="81">
        <f t="shared" ca="1" si="14"/>
        <v>21</v>
      </c>
      <c r="I451" s="80" t="s">
        <v>35</v>
      </c>
      <c r="J451" s="8">
        <v>4</v>
      </c>
      <c r="K451" s="198">
        <v>22674</v>
      </c>
      <c r="L451" s="201">
        <f t="shared" ref="L451:L514" si="15">ROUND(K451*$N$1+K451,0)</f>
        <v>23520</v>
      </c>
      <c r="M451" s="5"/>
    </row>
    <row r="452" spans="1:13" x14ac:dyDescent="0.2">
      <c r="A452" s="4" t="s">
        <v>68</v>
      </c>
      <c r="B452" s="10" t="s">
        <v>8</v>
      </c>
      <c r="C452" s="4" t="s">
        <v>24</v>
      </c>
      <c r="D452" s="9">
        <v>763182349</v>
      </c>
      <c r="E452" s="9">
        <v>5057780776</v>
      </c>
      <c r="F452" s="4" t="s">
        <v>7</v>
      </c>
      <c r="G452" s="79">
        <v>35182</v>
      </c>
      <c r="H452" s="81">
        <f t="shared" ca="1" si="14"/>
        <v>21</v>
      </c>
      <c r="I452" s="80"/>
      <c r="J452" s="8">
        <v>3</v>
      </c>
      <c r="K452" s="198">
        <v>90660</v>
      </c>
      <c r="L452" s="201">
        <f t="shared" si="15"/>
        <v>94042</v>
      </c>
      <c r="M452" s="5"/>
    </row>
    <row r="453" spans="1:13" x14ac:dyDescent="0.2">
      <c r="A453" s="4" t="s">
        <v>592</v>
      </c>
      <c r="B453" s="10" t="s">
        <v>49</v>
      </c>
      <c r="C453" s="4" t="s">
        <v>587</v>
      </c>
      <c r="D453" s="9">
        <v>477110649</v>
      </c>
      <c r="E453" s="9">
        <v>5051351512</v>
      </c>
      <c r="F453" s="4" t="s">
        <v>11</v>
      </c>
      <c r="G453" s="79">
        <v>38099</v>
      </c>
      <c r="H453" s="81">
        <f t="shared" ca="1" si="14"/>
        <v>13</v>
      </c>
      <c r="I453" s="80" t="s">
        <v>35</v>
      </c>
      <c r="J453" s="8">
        <v>1</v>
      </c>
      <c r="K453" s="198">
        <v>54180</v>
      </c>
      <c r="L453" s="201">
        <f t="shared" si="15"/>
        <v>56201</v>
      </c>
      <c r="M453" s="5"/>
    </row>
    <row r="454" spans="1:13" x14ac:dyDescent="0.2">
      <c r="A454" s="4" t="s">
        <v>438</v>
      </c>
      <c r="B454" s="10" t="s">
        <v>20</v>
      </c>
      <c r="C454" s="4" t="s">
        <v>434</v>
      </c>
      <c r="D454" s="9">
        <v>910964196</v>
      </c>
      <c r="E454" s="9">
        <v>9704361873</v>
      </c>
      <c r="F454" s="4" t="s">
        <v>7</v>
      </c>
      <c r="G454" s="79">
        <v>34875</v>
      </c>
      <c r="H454" s="81">
        <f t="shared" ca="1" si="14"/>
        <v>22</v>
      </c>
      <c r="I454" s="80"/>
      <c r="J454" s="8">
        <v>2</v>
      </c>
      <c r="K454" s="198">
        <v>59436</v>
      </c>
      <c r="L454" s="201">
        <f t="shared" si="15"/>
        <v>61653</v>
      </c>
      <c r="M454" s="5"/>
    </row>
    <row r="455" spans="1:13" x14ac:dyDescent="0.2">
      <c r="A455" s="4" t="s">
        <v>657</v>
      </c>
      <c r="B455" s="10" t="s">
        <v>20</v>
      </c>
      <c r="C455" s="4" t="s">
        <v>641</v>
      </c>
      <c r="D455" s="9">
        <v>469591073</v>
      </c>
      <c r="E455" s="9">
        <v>9703327522</v>
      </c>
      <c r="F455" s="4" t="s">
        <v>11</v>
      </c>
      <c r="G455" s="79">
        <v>38169</v>
      </c>
      <c r="H455" s="81">
        <f t="shared" ca="1" si="14"/>
        <v>13</v>
      </c>
      <c r="I455" s="80" t="s">
        <v>27</v>
      </c>
      <c r="J455" s="8">
        <v>4</v>
      </c>
      <c r="K455" s="198">
        <v>73380</v>
      </c>
      <c r="L455" s="201">
        <f t="shared" si="15"/>
        <v>76117</v>
      </c>
      <c r="M455" s="5"/>
    </row>
    <row r="456" spans="1:13" x14ac:dyDescent="0.2">
      <c r="A456" s="4" t="s">
        <v>149</v>
      </c>
      <c r="B456" s="10" t="s">
        <v>2</v>
      </c>
      <c r="C456" s="4" t="s">
        <v>122</v>
      </c>
      <c r="D456" s="9">
        <v>781472289</v>
      </c>
      <c r="E456" s="9">
        <v>7198502926</v>
      </c>
      <c r="F456" s="4" t="s">
        <v>11</v>
      </c>
      <c r="G456" s="79">
        <v>34604</v>
      </c>
      <c r="H456" s="81">
        <f t="shared" ca="1" si="14"/>
        <v>23</v>
      </c>
      <c r="I456" s="80" t="s">
        <v>18</v>
      </c>
      <c r="J456" s="8">
        <v>3</v>
      </c>
      <c r="K456" s="198">
        <v>75660</v>
      </c>
      <c r="L456" s="201">
        <f t="shared" si="15"/>
        <v>78482</v>
      </c>
      <c r="M456" s="5"/>
    </row>
    <row r="457" spans="1:13" x14ac:dyDescent="0.2">
      <c r="A457" s="4" t="s">
        <v>619</v>
      </c>
      <c r="B457" s="10" t="s">
        <v>49</v>
      </c>
      <c r="C457" s="4" t="s">
        <v>596</v>
      </c>
      <c r="D457" s="9">
        <v>279591317</v>
      </c>
      <c r="E457" s="9">
        <v>7192381391</v>
      </c>
      <c r="F457" s="4" t="s">
        <v>0</v>
      </c>
      <c r="G457" s="79">
        <v>37319</v>
      </c>
      <c r="H457" s="81">
        <f t="shared" ca="1" si="14"/>
        <v>15</v>
      </c>
      <c r="I457" s="80"/>
      <c r="J457" s="8">
        <v>4</v>
      </c>
      <c r="K457" s="198">
        <v>46522</v>
      </c>
      <c r="L457" s="201">
        <f t="shared" si="15"/>
        <v>48257</v>
      </c>
      <c r="M457" s="5"/>
    </row>
    <row r="458" spans="1:13" x14ac:dyDescent="0.2">
      <c r="A458" s="4" t="s">
        <v>22</v>
      </c>
      <c r="B458" s="10" t="s">
        <v>20</v>
      </c>
      <c r="C458" s="4" t="s">
        <v>15</v>
      </c>
      <c r="D458" s="9">
        <v>510700395</v>
      </c>
      <c r="E458" s="9">
        <v>3036690862</v>
      </c>
      <c r="F458" s="4" t="s">
        <v>11</v>
      </c>
      <c r="G458" s="79">
        <v>38047</v>
      </c>
      <c r="H458" s="81">
        <f t="shared" ca="1" si="14"/>
        <v>13</v>
      </c>
      <c r="I458" s="80" t="s">
        <v>4</v>
      </c>
      <c r="J458" s="8">
        <v>5</v>
      </c>
      <c r="K458" s="198">
        <v>76404</v>
      </c>
      <c r="L458" s="201">
        <f t="shared" si="15"/>
        <v>79254</v>
      </c>
      <c r="M458" s="5"/>
    </row>
    <row r="459" spans="1:13" x14ac:dyDescent="0.2">
      <c r="A459" s="4" t="s">
        <v>364</v>
      </c>
      <c r="B459" s="10" t="s">
        <v>16</v>
      </c>
      <c r="C459" s="4" t="s">
        <v>352</v>
      </c>
      <c r="D459" s="9">
        <v>261486180</v>
      </c>
      <c r="E459" s="9">
        <v>7192523567</v>
      </c>
      <c r="F459" s="4" t="s">
        <v>7</v>
      </c>
      <c r="G459" s="79">
        <v>38292</v>
      </c>
      <c r="H459" s="81">
        <f t="shared" ca="1" si="14"/>
        <v>13</v>
      </c>
      <c r="I459" s="80"/>
      <c r="J459" s="8">
        <v>3</v>
      </c>
      <c r="K459" s="198">
        <v>35448</v>
      </c>
      <c r="L459" s="201">
        <f t="shared" si="15"/>
        <v>36770</v>
      </c>
      <c r="M459" s="5"/>
    </row>
    <row r="460" spans="1:13" x14ac:dyDescent="0.2">
      <c r="A460" s="4" t="s">
        <v>418</v>
      </c>
      <c r="B460" s="10" t="s">
        <v>16</v>
      </c>
      <c r="C460" s="4" t="s">
        <v>374</v>
      </c>
      <c r="D460" s="9">
        <v>738946277</v>
      </c>
      <c r="E460" s="9">
        <v>3034331646</v>
      </c>
      <c r="F460" s="4" t="s">
        <v>11</v>
      </c>
      <c r="G460" s="79">
        <v>34279</v>
      </c>
      <c r="H460" s="81">
        <f t="shared" ca="1" si="14"/>
        <v>24</v>
      </c>
      <c r="I460" s="80" t="s">
        <v>35</v>
      </c>
      <c r="J460" s="8">
        <v>5</v>
      </c>
      <c r="K460" s="198">
        <v>37512</v>
      </c>
      <c r="L460" s="201">
        <f t="shared" si="15"/>
        <v>38911</v>
      </c>
      <c r="M460" s="5"/>
    </row>
    <row r="461" spans="1:13" x14ac:dyDescent="0.2">
      <c r="A461" s="4" t="s">
        <v>57</v>
      </c>
      <c r="B461" s="10" t="s">
        <v>16</v>
      </c>
      <c r="C461" s="4" t="s">
        <v>24</v>
      </c>
      <c r="D461" s="9">
        <v>877574472</v>
      </c>
      <c r="E461" s="9">
        <v>9704100997</v>
      </c>
      <c r="F461" s="4" t="s">
        <v>7</v>
      </c>
      <c r="G461" s="79">
        <v>34457</v>
      </c>
      <c r="H461" s="81">
        <f t="shared" ca="1" si="14"/>
        <v>23</v>
      </c>
      <c r="I461" s="80"/>
      <c r="J461" s="8">
        <v>5</v>
      </c>
      <c r="K461" s="198">
        <v>41616</v>
      </c>
      <c r="L461" s="201">
        <f t="shared" si="15"/>
        <v>43168</v>
      </c>
      <c r="M461" s="5"/>
    </row>
    <row r="462" spans="1:13" x14ac:dyDescent="0.2">
      <c r="A462" s="4" t="s">
        <v>511</v>
      </c>
      <c r="B462" s="10" t="s">
        <v>8</v>
      </c>
      <c r="C462" s="4" t="s">
        <v>434</v>
      </c>
      <c r="D462" s="9">
        <v>110547055</v>
      </c>
      <c r="E462" s="9">
        <v>7196966637</v>
      </c>
      <c r="F462" s="4" t="s">
        <v>5</v>
      </c>
      <c r="G462" s="79">
        <v>37416</v>
      </c>
      <c r="H462" s="81">
        <f t="shared" ca="1" si="14"/>
        <v>15</v>
      </c>
      <c r="I462" s="80" t="s">
        <v>18</v>
      </c>
      <c r="J462" s="8">
        <v>1</v>
      </c>
      <c r="K462" s="198">
        <v>13278</v>
      </c>
      <c r="L462" s="201">
        <f t="shared" si="15"/>
        <v>13773</v>
      </c>
      <c r="M462" s="5"/>
    </row>
    <row r="463" spans="1:13" x14ac:dyDescent="0.2">
      <c r="A463" s="4" t="s">
        <v>152</v>
      </c>
      <c r="B463" s="10" t="s">
        <v>16</v>
      </c>
      <c r="C463" s="4" t="s">
        <v>122</v>
      </c>
      <c r="D463" s="9">
        <v>855135948</v>
      </c>
      <c r="E463" s="9">
        <v>3036408497</v>
      </c>
      <c r="F463" s="4" t="s">
        <v>11</v>
      </c>
      <c r="G463" s="79">
        <v>40871</v>
      </c>
      <c r="H463" s="81">
        <f t="shared" ca="1" si="14"/>
        <v>6</v>
      </c>
      <c r="I463" s="80" t="s">
        <v>18</v>
      </c>
      <c r="J463" s="8">
        <v>2</v>
      </c>
      <c r="K463" s="198">
        <v>86472</v>
      </c>
      <c r="L463" s="201">
        <f t="shared" si="15"/>
        <v>89697</v>
      </c>
      <c r="M463" s="5"/>
    </row>
    <row r="464" spans="1:13" x14ac:dyDescent="0.2">
      <c r="A464" s="4" t="s">
        <v>710</v>
      </c>
      <c r="B464" s="10" t="s">
        <v>8</v>
      </c>
      <c r="C464" s="4" t="s">
        <v>680</v>
      </c>
      <c r="D464" s="9">
        <v>653843221</v>
      </c>
      <c r="E464" s="9">
        <v>9707713771</v>
      </c>
      <c r="F464" s="4" t="s">
        <v>7</v>
      </c>
      <c r="G464" s="79">
        <v>41015</v>
      </c>
      <c r="H464" s="81">
        <f t="shared" ca="1" si="14"/>
        <v>5</v>
      </c>
      <c r="I464" s="80"/>
      <c r="J464" s="8">
        <v>5</v>
      </c>
      <c r="K464" s="198">
        <v>95352</v>
      </c>
      <c r="L464" s="201">
        <f t="shared" si="15"/>
        <v>98909</v>
      </c>
      <c r="M464" s="5"/>
    </row>
    <row r="465" spans="1:13" x14ac:dyDescent="0.2">
      <c r="A465" s="4" t="s">
        <v>327</v>
      </c>
      <c r="B465" s="10" t="s">
        <v>20</v>
      </c>
      <c r="C465" s="4" t="s">
        <v>302</v>
      </c>
      <c r="D465" s="9">
        <v>931977751</v>
      </c>
      <c r="E465" s="9">
        <v>3034471952</v>
      </c>
      <c r="F465" s="4" t="s">
        <v>11</v>
      </c>
      <c r="G465" s="79">
        <v>35957</v>
      </c>
      <c r="H465" s="81">
        <f t="shared" ca="1" si="14"/>
        <v>19</v>
      </c>
      <c r="I465" s="80" t="s">
        <v>4</v>
      </c>
      <c r="J465" s="8">
        <v>5</v>
      </c>
      <c r="K465" s="198">
        <v>30996</v>
      </c>
      <c r="L465" s="201">
        <f t="shared" si="15"/>
        <v>32152</v>
      </c>
      <c r="M465" s="5"/>
    </row>
    <row r="466" spans="1:13" x14ac:dyDescent="0.2">
      <c r="A466" s="4" t="s">
        <v>94</v>
      </c>
      <c r="B466" s="10" t="s">
        <v>20</v>
      </c>
      <c r="C466" s="4" t="s">
        <v>24</v>
      </c>
      <c r="D466" s="9">
        <v>308317457</v>
      </c>
      <c r="E466" s="9">
        <v>5052729524</v>
      </c>
      <c r="F466" s="4" t="s">
        <v>11</v>
      </c>
      <c r="G466" s="79">
        <v>41736</v>
      </c>
      <c r="H466" s="81">
        <f t="shared" ca="1" si="14"/>
        <v>3</v>
      </c>
      <c r="I466" s="80" t="s">
        <v>4</v>
      </c>
      <c r="J466" s="8">
        <v>4</v>
      </c>
      <c r="K466" s="198">
        <v>27636</v>
      </c>
      <c r="L466" s="201">
        <f t="shared" si="15"/>
        <v>28667</v>
      </c>
      <c r="M466" s="5"/>
    </row>
    <row r="467" spans="1:13" x14ac:dyDescent="0.2">
      <c r="A467" s="4" t="s">
        <v>217</v>
      </c>
      <c r="B467" s="10" t="s">
        <v>8</v>
      </c>
      <c r="C467" s="4" t="s">
        <v>196</v>
      </c>
      <c r="D467" s="9">
        <v>556327593</v>
      </c>
      <c r="E467" s="9">
        <v>3033324762</v>
      </c>
      <c r="F467" s="4" t="s">
        <v>7</v>
      </c>
      <c r="G467" s="79">
        <v>36357</v>
      </c>
      <c r="H467" s="81">
        <f t="shared" ca="1" si="14"/>
        <v>18</v>
      </c>
      <c r="I467" s="80"/>
      <c r="J467" s="8">
        <v>2</v>
      </c>
      <c r="K467" s="198">
        <v>72084</v>
      </c>
      <c r="L467" s="201">
        <f t="shared" si="15"/>
        <v>74773</v>
      </c>
      <c r="M467" s="5"/>
    </row>
    <row r="468" spans="1:13" x14ac:dyDescent="0.2">
      <c r="A468" s="4" t="s">
        <v>633</v>
      </c>
      <c r="B468" s="10" t="s">
        <v>8</v>
      </c>
      <c r="C468" s="4" t="s">
        <v>596</v>
      </c>
      <c r="D468" s="9">
        <v>541365827</v>
      </c>
      <c r="E468" s="9">
        <v>9705317859</v>
      </c>
      <c r="F468" s="4" t="s">
        <v>11</v>
      </c>
      <c r="G468" s="79">
        <v>39191</v>
      </c>
      <c r="H468" s="81">
        <f t="shared" ca="1" si="14"/>
        <v>10</v>
      </c>
      <c r="I468" s="80" t="s">
        <v>27</v>
      </c>
      <c r="J468" s="8">
        <v>1</v>
      </c>
      <c r="K468" s="198">
        <v>78672</v>
      </c>
      <c r="L468" s="201">
        <f t="shared" si="15"/>
        <v>81606</v>
      </c>
      <c r="M468" s="5"/>
    </row>
    <row r="469" spans="1:13" x14ac:dyDescent="0.2">
      <c r="A469" s="4" t="s">
        <v>203</v>
      </c>
      <c r="B469" s="10" t="s">
        <v>8</v>
      </c>
      <c r="C469" s="4" t="s">
        <v>196</v>
      </c>
      <c r="D469" s="9">
        <v>160662505</v>
      </c>
      <c r="E469" s="9">
        <v>5056427045</v>
      </c>
      <c r="F469" s="4" t="s">
        <v>7</v>
      </c>
      <c r="G469" s="79">
        <v>38582</v>
      </c>
      <c r="H469" s="81">
        <f t="shared" ca="1" si="14"/>
        <v>12</v>
      </c>
      <c r="I469" s="80"/>
      <c r="J469" s="8">
        <v>3</v>
      </c>
      <c r="K469" s="198">
        <v>73896</v>
      </c>
      <c r="L469" s="201">
        <f t="shared" si="15"/>
        <v>76652</v>
      </c>
      <c r="M469" s="5"/>
    </row>
    <row r="470" spans="1:13" x14ac:dyDescent="0.2">
      <c r="A470" s="4" t="s">
        <v>259</v>
      </c>
      <c r="B470" s="10" t="s">
        <v>20</v>
      </c>
      <c r="C470" s="4" t="s">
        <v>196</v>
      </c>
      <c r="D470" s="9">
        <v>330879921</v>
      </c>
      <c r="E470" s="9">
        <v>7195691314</v>
      </c>
      <c r="F470" s="4" t="s">
        <v>11</v>
      </c>
      <c r="G470" s="79">
        <v>37144</v>
      </c>
      <c r="H470" s="81">
        <f t="shared" ca="1" si="14"/>
        <v>16</v>
      </c>
      <c r="I470" s="80" t="s">
        <v>27</v>
      </c>
      <c r="J470" s="8">
        <v>4</v>
      </c>
      <c r="K470" s="198">
        <v>65496</v>
      </c>
      <c r="L470" s="201">
        <f t="shared" si="15"/>
        <v>67939</v>
      </c>
      <c r="M470" s="5"/>
    </row>
    <row r="471" spans="1:13" x14ac:dyDescent="0.2">
      <c r="A471" s="4" t="s">
        <v>306</v>
      </c>
      <c r="B471" s="10" t="s">
        <v>8</v>
      </c>
      <c r="C471" s="4" t="s">
        <v>302</v>
      </c>
      <c r="D471" s="9">
        <v>489013842</v>
      </c>
      <c r="E471" s="9">
        <v>5051658481</v>
      </c>
      <c r="F471" s="4" t="s">
        <v>5</v>
      </c>
      <c r="G471" s="79">
        <v>37751</v>
      </c>
      <c r="H471" s="81">
        <f t="shared" ca="1" si="14"/>
        <v>14</v>
      </c>
      <c r="I471" s="80" t="s">
        <v>18</v>
      </c>
      <c r="J471" s="8">
        <v>1</v>
      </c>
      <c r="K471" s="198">
        <v>34806</v>
      </c>
      <c r="L471" s="201">
        <f t="shared" si="15"/>
        <v>36104</v>
      </c>
      <c r="M471" s="5"/>
    </row>
    <row r="472" spans="1:13" x14ac:dyDescent="0.2">
      <c r="A472" s="4" t="s">
        <v>437</v>
      </c>
      <c r="B472" s="10" t="s">
        <v>20</v>
      </c>
      <c r="C472" s="4" t="s">
        <v>434</v>
      </c>
      <c r="D472" s="9">
        <v>995858336</v>
      </c>
      <c r="E472" s="9">
        <v>3035035104</v>
      </c>
      <c r="F472" s="4" t="s">
        <v>7</v>
      </c>
      <c r="G472" s="79">
        <v>41526</v>
      </c>
      <c r="H472" s="81">
        <f t="shared" ca="1" si="14"/>
        <v>4</v>
      </c>
      <c r="I472" s="80"/>
      <c r="J472" s="8">
        <v>1</v>
      </c>
      <c r="K472" s="198">
        <v>45408</v>
      </c>
      <c r="L472" s="201">
        <f t="shared" si="15"/>
        <v>47102</v>
      </c>
      <c r="M472" s="5"/>
    </row>
    <row r="473" spans="1:13" x14ac:dyDescent="0.2">
      <c r="A473" s="4" t="s">
        <v>106</v>
      </c>
      <c r="B473" s="10" t="s">
        <v>12</v>
      </c>
      <c r="C473" s="4" t="s">
        <v>24</v>
      </c>
      <c r="D473" s="9">
        <v>120361975</v>
      </c>
      <c r="E473" s="9">
        <v>5051789943</v>
      </c>
      <c r="F473" s="4" t="s">
        <v>11</v>
      </c>
      <c r="G473" s="79">
        <v>38551</v>
      </c>
      <c r="H473" s="81">
        <f t="shared" ca="1" si="14"/>
        <v>12</v>
      </c>
      <c r="I473" s="80" t="s">
        <v>14</v>
      </c>
      <c r="J473" s="8">
        <v>2</v>
      </c>
      <c r="K473" s="198">
        <v>72360</v>
      </c>
      <c r="L473" s="201">
        <f t="shared" si="15"/>
        <v>75059</v>
      </c>
      <c r="M473" s="5"/>
    </row>
    <row r="474" spans="1:13" x14ac:dyDescent="0.2">
      <c r="A474" s="4" t="s">
        <v>711</v>
      </c>
      <c r="B474" s="10" t="s">
        <v>20</v>
      </c>
      <c r="C474" s="4" t="s">
        <v>680</v>
      </c>
      <c r="D474" s="9">
        <v>631405285</v>
      </c>
      <c r="E474" s="9">
        <v>7197491979</v>
      </c>
      <c r="F474" s="4" t="s">
        <v>11</v>
      </c>
      <c r="G474" s="79">
        <v>34583</v>
      </c>
      <c r="H474" s="81">
        <f t="shared" ca="1" si="14"/>
        <v>23</v>
      </c>
      <c r="I474" s="80" t="s">
        <v>18</v>
      </c>
      <c r="J474" s="8">
        <v>4</v>
      </c>
      <c r="K474" s="198">
        <v>103104</v>
      </c>
      <c r="L474" s="201">
        <f t="shared" si="15"/>
        <v>106950</v>
      </c>
      <c r="M474" s="5"/>
    </row>
    <row r="475" spans="1:13" x14ac:dyDescent="0.2">
      <c r="A475" s="4" t="s">
        <v>166</v>
      </c>
      <c r="B475" s="10" t="s">
        <v>49</v>
      </c>
      <c r="C475" s="4" t="s">
        <v>122</v>
      </c>
      <c r="D475" s="9">
        <v>531654742</v>
      </c>
      <c r="E475" s="9">
        <v>5055770085</v>
      </c>
      <c r="F475" s="4" t="s">
        <v>11</v>
      </c>
      <c r="G475" s="79">
        <v>38849</v>
      </c>
      <c r="H475" s="81">
        <f t="shared" ca="1" si="14"/>
        <v>11</v>
      </c>
      <c r="I475" s="80" t="s">
        <v>4</v>
      </c>
      <c r="J475" s="8">
        <v>5</v>
      </c>
      <c r="K475" s="198">
        <v>35052</v>
      </c>
      <c r="L475" s="201">
        <f t="shared" si="15"/>
        <v>36359</v>
      </c>
      <c r="M475" s="5"/>
    </row>
    <row r="476" spans="1:13" x14ac:dyDescent="0.2">
      <c r="A476" s="4" t="s">
        <v>146</v>
      </c>
      <c r="B476" s="10" t="s">
        <v>12</v>
      </c>
      <c r="C476" s="4" t="s">
        <v>122</v>
      </c>
      <c r="D476" s="9">
        <v>593584018</v>
      </c>
      <c r="E476" s="9">
        <v>3034626281</v>
      </c>
      <c r="F476" s="4" t="s">
        <v>11</v>
      </c>
      <c r="G476" s="79">
        <v>34510</v>
      </c>
      <c r="H476" s="81">
        <f t="shared" ca="1" si="14"/>
        <v>23</v>
      </c>
      <c r="I476" s="80" t="s">
        <v>4</v>
      </c>
      <c r="J476" s="8">
        <v>4</v>
      </c>
      <c r="K476" s="198">
        <v>81504</v>
      </c>
      <c r="L476" s="201">
        <f t="shared" si="15"/>
        <v>84544</v>
      </c>
      <c r="M476" s="5"/>
    </row>
    <row r="477" spans="1:13" x14ac:dyDescent="0.2">
      <c r="A477" s="4" t="s">
        <v>339</v>
      </c>
      <c r="B477" s="10" t="s">
        <v>2</v>
      </c>
      <c r="C477" s="4" t="s">
        <v>302</v>
      </c>
      <c r="D477" s="9">
        <v>443238477</v>
      </c>
      <c r="E477" s="9">
        <v>5058624601</v>
      </c>
      <c r="F477" s="4" t="s">
        <v>11</v>
      </c>
      <c r="G477" s="79">
        <v>40734</v>
      </c>
      <c r="H477" s="81">
        <f t="shared" ca="1" si="14"/>
        <v>6</v>
      </c>
      <c r="I477" s="80" t="s">
        <v>18</v>
      </c>
      <c r="J477" s="8">
        <v>2</v>
      </c>
      <c r="K477" s="198">
        <v>96108</v>
      </c>
      <c r="L477" s="201">
        <f t="shared" si="15"/>
        <v>99693</v>
      </c>
      <c r="M477" s="5"/>
    </row>
    <row r="478" spans="1:13" x14ac:dyDescent="0.2">
      <c r="A478" s="4" t="s">
        <v>118</v>
      </c>
      <c r="B478" s="10" t="s">
        <v>49</v>
      </c>
      <c r="C478" s="4" t="s">
        <v>24</v>
      </c>
      <c r="D478" s="9">
        <v>749768847</v>
      </c>
      <c r="E478" s="9">
        <v>5058552110</v>
      </c>
      <c r="F478" s="4" t="s">
        <v>7</v>
      </c>
      <c r="G478" s="79">
        <v>36336</v>
      </c>
      <c r="H478" s="81">
        <f t="shared" ca="1" si="14"/>
        <v>18</v>
      </c>
      <c r="I478" s="80"/>
      <c r="J478" s="8">
        <v>5</v>
      </c>
      <c r="K478" s="198">
        <v>50124</v>
      </c>
      <c r="L478" s="201">
        <f t="shared" si="15"/>
        <v>51994</v>
      </c>
      <c r="M478" s="5"/>
    </row>
    <row r="479" spans="1:13" x14ac:dyDescent="0.2">
      <c r="A479" s="4" t="s">
        <v>575</v>
      </c>
      <c r="B479" s="10" t="s">
        <v>20</v>
      </c>
      <c r="C479" s="4" t="s">
        <v>434</v>
      </c>
      <c r="D479" s="9">
        <v>930314379</v>
      </c>
      <c r="E479" s="9">
        <v>7194854867</v>
      </c>
      <c r="F479" s="4" t="s">
        <v>11</v>
      </c>
      <c r="G479" s="79">
        <v>40446</v>
      </c>
      <c r="H479" s="81">
        <f t="shared" ca="1" si="14"/>
        <v>7</v>
      </c>
      <c r="I479" s="80" t="s">
        <v>27</v>
      </c>
      <c r="J479" s="8">
        <v>5</v>
      </c>
      <c r="K479" s="198">
        <v>85788</v>
      </c>
      <c r="L479" s="201">
        <f t="shared" si="15"/>
        <v>88988</v>
      </c>
      <c r="M479" s="5"/>
    </row>
    <row r="480" spans="1:13" x14ac:dyDescent="0.2">
      <c r="A480" s="4" t="s">
        <v>695</v>
      </c>
      <c r="B480" s="10" t="s">
        <v>20</v>
      </c>
      <c r="C480" s="4" t="s">
        <v>680</v>
      </c>
      <c r="D480" s="9">
        <v>639314672</v>
      </c>
      <c r="E480" s="9">
        <v>5051919478</v>
      </c>
      <c r="F480" s="4" t="s">
        <v>5</v>
      </c>
      <c r="G480" s="79">
        <v>36898</v>
      </c>
      <c r="H480" s="81">
        <f t="shared" ca="1" si="14"/>
        <v>16</v>
      </c>
      <c r="I480" s="80" t="s">
        <v>14</v>
      </c>
      <c r="J480" s="8">
        <v>4</v>
      </c>
      <c r="K480" s="198">
        <v>28056</v>
      </c>
      <c r="L480" s="201">
        <f t="shared" si="15"/>
        <v>29102</v>
      </c>
      <c r="M480" s="5"/>
    </row>
    <row r="481" spans="1:14" x14ac:dyDescent="0.2">
      <c r="A481" s="4" t="s">
        <v>214</v>
      </c>
      <c r="B481" s="10" t="s">
        <v>8</v>
      </c>
      <c r="C481" s="4" t="s">
        <v>196</v>
      </c>
      <c r="D481" s="9">
        <v>468234190</v>
      </c>
      <c r="E481" s="9">
        <v>5051569304</v>
      </c>
      <c r="F481" s="4" t="s">
        <v>11</v>
      </c>
      <c r="G481" s="79">
        <v>36225</v>
      </c>
      <c r="H481" s="81">
        <f t="shared" ca="1" si="14"/>
        <v>18</v>
      </c>
      <c r="I481" s="80" t="s">
        <v>14</v>
      </c>
      <c r="J481" s="8">
        <v>3</v>
      </c>
      <c r="K481" s="198">
        <v>87168</v>
      </c>
      <c r="L481" s="201">
        <f t="shared" si="15"/>
        <v>90419</v>
      </c>
      <c r="M481" s="5"/>
    </row>
    <row r="482" spans="1:14" x14ac:dyDescent="0.2">
      <c r="A482" s="4" t="s">
        <v>638</v>
      </c>
      <c r="B482" s="10" t="s">
        <v>16</v>
      </c>
      <c r="C482" s="4" t="s">
        <v>635</v>
      </c>
      <c r="D482" s="9">
        <v>885773638</v>
      </c>
      <c r="E482" s="9">
        <v>3036188082</v>
      </c>
      <c r="F482" s="4" t="s">
        <v>11</v>
      </c>
      <c r="G482" s="79">
        <v>37625</v>
      </c>
      <c r="H482" s="81">
        <f t="shared" ca="1" si="14"/>
        <v>14</v>
      </c>
      <c r="I482" s="80" t="s">
        <v>18</v>
      </c>
      <c r="J482" s="8">
        <v>5</v>
      </c>
      <c r="K482" s="198">
        <v>90072</v>
      </c>
      <c r="L482" s="201">
        <f t="shared" si="15"/>
        <v>93432</v>
      </c>
      <c r="M482" s="5"/>
    </row>
    <row r="483" spans="1:14" x14ac:dyDescent="0.2">
      <c r="A483" s="4" t="s">
        <v>99</v>
      </c>
      <c r="B483" s="10" t="s">
        <v>49</v>
      </c>
      <c r="C483" s="4" t="s">
        <v>24</v>
      </c>
      <c r="D483" s="9">
        <v>276873359</v>
      </c>
      <c r="E483" s="9">
        <v>3032304625</v>
      </c>
      <c r="F483" s="4" t="s">
        <v>11</v>
      </c>
      <c r="G483" s="79">
        <v>40227</v>
      </c>
      <c r="H483" s="81">
        <f t="shared" ca="1" si="14"/>
        <v>7</v>
      </c>
      <c r="I483" s="80" t="s">
        <v>27</v>
      </c>
      <c r="J483" s="8">
        <v>2</v>
      </c>
      <c r="K483" s="198">
        <v>30828</v>
      </c>
      <c r="L483" s="201">
        <f t="shared" si="15"/>
        <v>31978</v>
      </c>
      <c r="M483" s="5"/>
    </row>
    <row r="484" spans="1:14" x14ac:dyDescent="0.2">
      <c r="A484" s="4" t="s">
        <v>607</v>
      </c>
      <c r="B484" s="10" t="s">
        <v>20</v>
      </c>
      <c r="C484" s="4" t="s">
        <v>596</v>
      </c>
      <c r="D484" s="9">
        <v>571821715</v>
      </c>
      <c r="E484" s="9">
        <v>5057102355</v>
      </c>
      <c r="F484" s="4" t="s">
        <v>11</v>
      </c>
      <c r="G484" s="79">
        <v>36661</v>
      </c>
      <c r="H484" s="81">
        <f t="shared" ca="1" si="14"/>
        <v>17</v>
      </c>
      <c r="I484" s="80" t="s">
        <v>18</v>
      </c>
      <c r="J484" s="8">
        <v>1</v>
      </c>
      <c r="K484" s="198">
        <v>68244</v>
      </c>
      <c r="L484" s="201">
        <f t="shared" si="15"/>
        <v>70790</v>
      </c>
      <c r="M484" s="5"/>
    </row>
    <row r="485" spans="1:14" x14ac:dyDescent="0.2">
      <c r="A485" s="4" t="s">
        <v>751</v>
      </c>
      <c r="B485" s="10" t="s">
        <v>20</v>
      </c>
      <c r="C485" s="4" t="s">
        <v>745</v>
      </c>
      <c r="D485" s="9">
        <v>243350742</v>
      </c>
      <c r="E485" s="9">
        <v>3038304204</v>
      </c>
      <c r="F485" s="4" t="s">
        <v>0</v>
      </c>
      <c r="G485" s="79">
        <v>36730</v>
      </c>
      <c r="H485" s="81">
        <f t="shared" ca="1" si="14"/>
        <v>17</v>
      </c>
      <c r="I485" s="80"/>
      <c r="J485" s="8">
        <v>4</v>
      </c>
      <c r="K485" s="198">
        <v>24034</v>
      </c>
      <c r="L485" s="201">
        <f t="shared" si="15"/>
        <v>24930</v>
      </c>
      <c r="M485" s="5"/>
    </row>
    <row r="486" spans="1:14" x14ac:dyDescent="0.2">
      <c r="A486" s="4" t="s">
        <v>715</v>
      </c>
      <c r="B486" s="10" t="s">
        <v>8</v>
      </c>
      <c r="C486" s="4" t="s">
        <v>680</v>
      </c>
      <c r="D486" s="9">
        <v>349979288</v>
      </c>
      <c r="E486" s="9">
        <v>3034629972</v>
      </c>
      <c r="F486" s="4" t="s">
        <v>11</v>
      </c>
      <c r="G486" s="79">
        <v>38074</v>
      </c>
      <c r="H486" s="81">
        <f t="shared" ca="1" si="14"/>
        <v>13</v>
      </c>
      <c r="I486" s="80" t="s">
        <v>18</v>
      </c>
      <c r="J486" s="8">
        <v>4</v>
      </c>
      <c r="K486" s="198">
        <v>34380</v>
      </c>
      <c r="L486" s="201">
        <f t="shared" si="15"/>
        <v>35662</v>
      </c>
      <c r="M486" s="5"/>
    </row>
    <row r="487" spans="1:14" x14ac:dyDescent="0.2">
      <c r="A487" s="4" t="s">
        <v>739</v>
      </c>
      <c r="B487" s="10" t="s">
        <v>16</v>
      </c>
      <c r="C487" s="4" t="s">
        <v>680</v>
      </c>
      <c r="D487" s="9">
        <v>936730279</v>
      </c>
      <c r="E487" s="9">
        <v>5058033253</v>
      </c>
      <c r="F487" s="4" t="s">
        <v>5</v>
      </c>
      <c r="G487" s="79">
        <v>36573</v>
      </c>
      <c r="H487" s="81">
        <f t="shared" ca="1" si="14"/>
        <v>17</v>
      </c>
      <c r="I487" s="80" t="s">
        <v>27</v>
      </c>
      <c r="J487" s="8">
        <v>4</v>
      </c>
      <c r="K487" s="198">
        <v>58098</v>
      </c>
      <c r="L487" s="201">
        <f t="shared" si="15"/>
        <v>60265</v>
      </c>
      <c r="M487" s="5"/>
    </row>
    <row r="488" spans="1:14" x14ac:dyDescent="0.2">
      <c r="A488" s="4" t="s">
        <v>646</v>
      </c>
      <c r="B488" s="10" t="s">
        <v>8</v>
      </c>
      <c r="C488" s="4" t="s">
        <v>641</v>
      </c>
      <c r="D488" s="9">
        <v>828996583</v>
      </c>
      <c r="E488" s="9">
        <v>3031282202</v>
      </c>
      <c r="F488" s="4" t="s">
        <v>0</v>
      </c>
      <c r="G488" s="79">
        <v>34239</v>
      </c>
      <c r="H488" s="81">
        <f t="shared" ca="1" si="14"/>
        <v>24</v>
      </c>
      <c r="I488" s="80"/>
      <c r="J488" s="8">
        <v>5</v>
      </c>
      <c r="K488" s="198">
        <v>17654</v>
      </c>
      <c r="L488" s="201">
        <f t="shared" si="15"/>
        <v>18312</v>
      </c>
      <c r="M488" s="5"/>
    </row>
    <row r="489" spans="1:14" x14ac:dyDescent="0.2">
      <c r="A489" s="4" t="s">
        <v>621</v>
      </c>
      <c r="B489" s="10" t="s">
        <v>49</v>
      </c>
      <c r="C489" s="4" t="s">
        <v>596</v>
      </c>
      <c r="D489" s="9">
        <v>171868795</v>
      </c>
      <c r="E489" s="9">
        <v>7194323329</v>
      </c>
      <c r="F489" s="4" t="s">
        <v>11</v>
      </c>
      <c r="G489" s="79">
        <v>34135</v>
      </c>
      <c r="H489" s="81">
        <f t="shared" ca="1" si="14"/>
        <v>24</v>
      </c>
      <c r="I489" s="80" t="s">
        <v>14</v>
      </c>
      <c r="J489" s="8">
        <v>4</v>
      </c>
      <c r="K489" s="198">
        <v>38832</v>
      </c>
      <c r="L489" s="201">
        <f t="shared" si="15"/>
        <v>40280</v>
      </c>
      <c r="M489" s="5"/>
    </row>
    <row r="490" spans="1:14" x14ac:dyDescent="0.2">
      <c r="A490" s="4" t="s">
        <v>365</v>
      </c>
      <c r="B490" s="10" t="s">
        <v>8</v>
      </c>
      <c r="C490" s="4" t="s">
        <v>352</v>
      </c>
      <c r="D490" s="9">
        <v>557568959</v>
      </c>
      <c r="E490" s="9">
        <v>5052783818</v>
      </c>
      <c r="F490" s="4" t="s">
        <v>7</v>
      </c>
      <c r="G490" s="79">
        <v>36503</v>
      </c>
      <c r="H490" s="81">
        <f t="shared" ca="1" si="14"/>
        <v>18</v>
      </c>
      <c r="I490" s="80"/>
      <c r="J490" s="8">
        <v>4</v>
      </c>
      <c r="K490" s="198">
        <v>65028</v>
      </c>
      <c r="L490" s="201">
        <f t="shared" si="15"/>
        <v>67454</v>
      </c>
      <c r="M490" s="5"/>
    </row>
    <row r="491" spans="1:14" x14ac:dyDescent="0.2">
      <c r="A491" s="4" t="s">
        <v>738</v>
      </c>
      <c r="B491" s="10" t="s">
        <v>16</v>
      </c>
      <c r="C491" s="4" t="s">
        <v>680</v>
      </c>
      <c r="D491" s="9">
        <v>787156286</v>
      </c>
      <c r="E491" s="9">
        <v>3034588703</v>
      </c>
      <c r="F491" s="4" t="s">
        <v>11</v>
      </c>
      <c r="G491" s="79">
        <v>34404</v>
      </c>
      <c r="H491" s="81">
        <f t="shared" ca="1" si="14"/>
        <v>23</v>
      </c>
      <c r="I491" s="80" t="s">
        <v>14</v>
      </c>
      <c r="J491" s="8">
        <v>2</v>
      </c>
      <c r="K491" s="198">
        <v>59772</v>
      </c>
      <c r="L491" s="201">
        <f t="shared" si="15"/>
        <v>62001</v>
      </c>
      <c r="M491" s="5"/>
    </row>
    <row r="492" spans="1:14" x14ac:dyDescent="0.2">
      <c r="A492" s="4" t="s">
        <v>665</v>
      </c>
      <c r="B492" s="10" t="s">
        <v>20</v>
      </c>
      <c r="C492" s="4" t="s">
        <v>661</v>
      </c>
      <c r="D492" s="9">
        <v>943671719</v>
      </c>
      <c r="E492" s="9">
        <v>3033517837</v>
      </c>
      <c r="F492" s="4" t="s">
        <v>11</v>
      </c>
      <c r="G492" s="79">
        <v>36505</v>
      </c>
      <c r="H492" s="81">
        <f t="shared" ca="1" si="14"/>
        <v>17</v>
      </c>
      <c r="I492" s="80" t="s">
        <v>18</v>
      </c>
      <c r="J492" s="8">
        <v>3</v>
      </c>
      <c r="K492" s="198">
        <v>27504</v>
      </c>
      <c r="L492" s="201">
        <f t="shared" si="15"/>
        <v>28530</v>
      </c>
      <c r="M492" s="5"/>
    </row>
    <row r="493" spans="1:14" x14ac:dyDescent="0.2">
      <c r="A493" s="4" t="s">
        <v>601</v>
      </c>
      <c r="B493" s="10" t="s">
        <v>8</v>
      </c>
      <c r="C493" s="4" t="s">
        <v>596</v>
      </c>
      <c r="D493" s="9">
        <v>659929807</v>
      </c>
      <c r="E493" s="9">
        <v>9703089561</v>
      </c>
      <c r="F493" s="4" t="s">
        <v>11</v>
      </c>
      <c r="G493" s="79">
        <v>39809</v>
      </c>
      <c r="H493" s="81">
        <f t="shared" ca="1" si="14"/>
        <v>8</v>
      </c>
      <c r="I493" s="80" t="s">
        <v>4</v>
      </c>
      <c r="J493" s="8">
        <v>4</v>
      </c>
      <c r="K493" s="198">
        <v>26892</v>
      </c>
      <c r="L493" s="201">
        <f t="shared" si="15"/>
        <v>27895</v>
      </c>
      <c r="M493" s="5"/>
    </row>
    <row r="494" spans="1:14" x14ac:dyDescent="0.2">
      <c r="A494" s="4" t="s">
        <v>127</v>
      </c>
      <c r="B494" s="10" t="s">
        <v>8</v>
      </c>
      <c r="C494" s="4" t="s">
        <v>122</v>
      </c>
      <c r="D494" s="9">
        <v>195772503</v>
      </c>
      <c r="E494" s="9">
        <v>9703123940</v>
      </c>
      <c r="F494" s="4" t="s">
        <v>7</v>
      </c>
      <c r="G494" s="79">
        <v>34970</v>
      </c>
      <c r="H494" s="81">
        <f t="shared" ca="1" si="14"/>
        <v>22</v>
      </c>
      <c r="I494" s="80"/>
      <c r="J494" s="8">
        <v>2</v>
      </c>
      <c r="K494" s="198">
        <v>66828</v>
      </c>
      <c r="L494" s="201">
        <f t="shared" si="15"/>
        <v>69321</v>
      </c>
      <c r="M494" s="5"/>
    </row>
    <row r="495" spans="1:14" x14ac:dyDescent="0.2">
      <c r="A495" s="11" t="s">
        <v>766</v>
      </c>
      <c r="B495" s="10" t="s">
        <v>12</v>
      </c>
      <c r="C495" s="11" t="s">
        <v>756</v>
      </c>
      <c r="D495" s="12">
        <v>356110882</v>
      </c>
      <c r="E495" s="12">
        <v>9707936742</v>
      </c>
      <c r="F495" s="11" t="s">
        <v>5</v>
      </c>
      <c r="G495" s="79">
        <v>37273</v>
      </c>
      <c r="H495" s="81">
        <f t="shared" ca="1" si="14"/>
        <v>15</v>
      </c>
      <c r="I495" s="80" t="s">
        <v>4</v>
      </c>
      <c r="J495" s="8">
        <v>1</v>
      </c>
      <c r="K495" s="198">
        <v>18288</v>
      </c>
      <c r="L495" s="201">
        <f t="shared" si="15"/>
        <v>18970</v>
      </c>
      <c r="M495" s="5"/>
      <c r="N495" s="83"/>
    </row>
    <row r="496" spans="1:14" x14ac:dyDescent="0.2">
      <c r="A496" s="4" t="s">
        <v>624</v>
      </c>
      <c r="B496" s="10" t="s">
        <v>20</v>
      </c>
      <c r="C496" s="4" t="s">
        <v>596</v>
      </c>
      <c r="D496" s="9">
        <v>113699123</v>
      </c>
      <c r="E496" s="9">
        <v>3036563683</v>
      </c>
      <c r="F496" s="4" t="s">
        <v>11</v>
      </c>
      <c r="G496" s="79">
        <v>34173</v>
      </c>
      <c r="H496" s="81">
        <f t="shared" ca="1" si="14"/>
        <v>24</v>
      </c>
      <c r="I496" s="80" t="s">
        <v>27</v>
      </c>
      <c r="J496" s="8">
        <v>5</v>
      </c>
      <c r="K496" s="198">
        <v>42432</v>
      </c>
      <c r="L496" s="201">
        <f t="shared" si="15"/>
        <v>44015</v>
      </c>
      <c r="M496" s="5"/>
    </row>
    <row r="497" spans="1:14" x14ac:dyDescent="0.2">
      <c r="A497" s="4" t="s">
        <v>10</v>
      </c>
      <c r="B497" s="10" t="s">
        <v>8</v>
      </c>
      <c r="C497" s="4" t="s">
        <v>1</v>
      </c>
      <c r="D497" s="9">
        <v>183135788</v>
      </c>
      <c r="E497" s="9">
        <v>7191198851</v>
      </c>
      <c r="F497" s="4" t="s">
        <v>7</v>
      </c>
      <c r="G497" s="79">
        <v>35059</v>
      </c>
      <c r="H497" s="81">
        <f t="shared" ca="1" si="14"/>
        <v>21</v>
      </c>
      <c r="I497" s="80"/>
      <c r="J497" s="8">
        <v>2</v>
      </c>
      <c r="K497" s="198">
        <v>72912</v>
      </c>
      <c r="L497" s="201">
        <f t="shared" si="15"/>
        <v>75632</v>
      </c>
      <c r="M497" s="82"/>
      <c r="N497" s="5"/>
    </row>
    <row r="498" spans="1:14" x14ac:dyDescent="0.2">
      <c r="A498" s="4" t="s">
        <v>309</v>
      </c>
      <c r="B498" s="10" t="s">
        <v>8</v>
      </c>
      <c r="C498" s="4" t="s">
        <v>302</v>
      </c>
      <c r="D498" s="9">
        <v>868128171</v>
      </c>
      <c r="E498" s="9">
        <v>7195048978</v>
      </c>
      <c r="F498" s="4" t="s">
        <v>11</v>
      </c>
      <c r="G498" s="79">
        <v>34934</v>
      </c>
      <c r="H498" s="81">
        <f t="shared" ca="1" si="14"/>
        <v>22</v>
      </c>
      <c r="I498" s="80" t="s">
        <v>14</v>
      </c>
      <c r="J498" s="8">
        <v>2</v>
      </c>
      <c r="K498" s="198">
        <v>90444</v>
      </c>
      <c r="L498" s="201">
        <f t="shared" si="15"/>
        <v>93818</v>
      </c>
      <c r="M498" s="5"/>
    </row>
    <row r="499" spans="1:14" x14ac:dyDescent="0.2">
      <c r="A499" s="4" t="s">
        <v>465</v>
      </c>
      <c r="B499" s="10" t="s">
        <v>16</v>
      </c>
      <c r="C499" s="4" t="s">
        <v>434</v>
      </c>
      <c r="D499" s="9">
        <v>138607245</v>
      </c>
      <c r="E499" s="9">
        <v>3032140101</v>
      </c>
      <c r="F499" s="4" t="s">
        <v>7</v>
      </c>
      <c r="G499" s="79">
        <v>35109</v>
      </c>
      <c r="H499" s="81">
        <f t="shared" ca="1" si="14"/>
        <v>21</v>
      </c>
      <c r="I499" s="80"/>
      <c r="J499" s="8">
        <v>4</v>
      </c>
      <c r="K499" s="198">
        <v>95064</v>
      </c>
      <c r="L499" s="201">
        <f t="shared" si="15"/>
        <v>98610</v>
      </c>
      <c r="M499" s="5"/>
    </row>
    <row r="500" spans="1:14" x14ac:dyDescent="0.2">
      <c r="A500" s="4" t="s">
        <v>343</v>
      </c>
      <c r="B500" s="10" t="s">
        <v>12</v>
      </c>
      <c r="C500" s="4" t="s">
        <v>302</v>
      </c>
      <c r="D500" s="9">
        <v>302854692</v>
      </c>
      <c r="E500" s="9">
        <v>5058651774</v>
      </c>
      <c r="F500" s="4" t="s">
        <v>5</v>
      </c>
      <c r="G500" s="79">
        <v>35673</v>
      </c>
      <c r="H500" s="81">
        <f t="shared" ca="1" si="14"/>
        <v>20</v>
      </c>
      <c r="I500" s="80" t="s">
        <v>4</v>
      </c>
      <c r="J500" s="8">
        <v>1</v>
      </c>
      <c r="K500" s="198">
        <v>16122</v>
      </c>
      <c r="L500" s="201">
        <f t="shared" si="15"/>
        <v>16723</v>
      </c>
      <c r="M500" s="5"/>
    </row>
    <row r="501" spans="1:14" x14ac:dyDescent="0.2">
      <c r="A501" s="4" t="s">
        <v>92</v>
      </c>
      <c r="B501" s="10" t="s">
        <v>49</v>
      </c>
      <c r="C501" s="4" t="s">
        <v>24</v>
      </c>
      <c r="D501" s="9">
        <v>643984096</v>
      </c>
      <c r="E501" s="9">
        <v>9701630739</v>
      </c>
      <c r="F501" s="4" t="s">
        <v>7</v>
      </c>
      <c r="G501" s="79">
        <v>34469</v>
      </c>
      <c r="H501" s="81">
        <f t="shared" ca="1" si="14"/>
        <v>23</v>
      </c>
      <c r="I501" s="80"/>
      <c r="J501" s="8">
        <v>5</v>
      </c>
      <c r="K501" s="198">
        <v>31224</v>
      </c>
      <c r="L501" s="201">
        <f t="shared" si="15"/>
        <v>32389</v>
      </c>
      <c r="M501" s="5"/>
    </row>
    <row r="502" spans="1:14" x14ac:dyDescent="0.2">
      <c r="A502" s="4" t="s">
        <v>87</v>
      </c>
      <c r="B502" s="10" t="s">
        <v>16</v>
      </c>
      <c r="C502" s="4" t="s">
        <v>24</v>
      </c>
      <c r="D502" s="9">
        <v>145495793</v>
      </c>
      <c r="E502" s="9">
        <v>7191603964</v>
      </c>
      <c r="F502" s="4" t="s">
        <v>5</v>
      </c>
      <c r="G502" s="79">
        <v>36016</v>
      </c>
      <c r="H502" s="81">
        <f t="shared" ca="1" si="14"/>
        <v>19</v>
      </c>
      <c r="I502" s="80" t="s">
        <v>14</v>
      </c>
      <c r="J502" s="8">
        <v>4</v>
      </c>
      <c r="K502" s="198">
        <v>27600</v>
      </c>
      <c r="L502" s="201">
        <f t="shared" si="15"/>
        <v>28629</v>
      </c>
      <c r="M502" s="5"/>
    </row>
    <row r="503" spans="1:14" x14ac:dyDescent="0.2">
      <c r="A503" s="4" t="s">
        <v>538</v>
      </c>
      <c r="B503" s="10" t="s">
        <v>20</v>
      </c>
      <c r="C503" s="4" t="s">
        <v>434</v>
      </c>
      <c r="D503" s="9">
        <v>853268713</v>
      </c>
      <c r="E503" s="9">
        <v>9702712826</v>
      </c>
      <c r="F503" s="4" t="s">
        <v>11</v>
      </c>
      <c r="G503" s="79">
        <v>36645</v>
      </c>
      <c r="H503" s="81">
        <f t="shared" ca="1" si="14"/>
        <v>17</v>
      </c>
      <c r="I503" s="80" t="s">
        <v>4</v>
      </c>
      <c r="J503" s="8">
        <v>1</v>
      </c>
      <c r="K503" s="198">
        <v>72336</v>
      </c>
      <c r="L503" s="201">
        <f t="shared" si="15"/>
        <v>75034</v>
      </c>
      <c r="M503" s="5"/>
    </row>
    <row r="504" spans="1:14" x14ac:dyDescent="0.2">
      <c r="A504" s="4" t="s">
        <v>358</v>
      </c>
      <c r="B504" s="10" t="s">
        <v>20</v>
      </c>
      <c r="C504" s="4" t="s">
        <v>352</v>
      </c>
      <c r="D504" s="9">
        <v>122440839</v>
      </c>
      <c r="E504" s="9">
        <v>7196525807</v>
      </c>
      <c r="F504" s="4" t="s">
        <v>5</v>
      </c>
      <c r="G504" s="79">
        <v>37017</v>
      </c>
      <c r="H504" s="81">
        <f t="shared" ca="1" si="14"/>
        <v>16</v>
      </c>
      <c r="I504" s="80" t="s">
        <v>4</v>
      </c>
      <c r="J504" s="8">
        <v>3</v>
      </c>
      <c r="K504" s="198">
        <v>24600</v>
      </c>
      <c r="L504" s="201">
        <f t="shared" si="15"/>
        <v>25518</v>
      </c>
      <c r="M504" s="5"/>
    </row>
    <row r="505" spans="1:14" x14ac:dyDescent="0.2">
      <c r="A505" s="4" t="s">
        <v>171</v>
      </c>
      <c r="B505" s="10" t="s">
        <v>8</v>
      </c>
      <c r="C505" s="4" t="s">
        <v>122</v>
      </c>
      <c r="D505" s="9">
        <v>693965055</v>
      </c>
      <c r="E505" s="9">
        <v>3037853314</v>
      </c>
      <c r="F505" s="4" t="s">
        <v>11</v>
      </c>
      <c r="G505" s="79">
        <v>34767</v>
      </c>
      <c r="H505" s="81">
        <f t="shared" ca="1" si="14"/>
        <v>22</v>
      </c>
      <c r="I505" s="80" t="s">
        <v>4</v>
      </c>
      <c r="J505" s="8">
        <v>4</v>
      </c>
      <c r="K505" s="198">
        <v>82164</v>
      </c>
      <c r="L505" s="201">
        <f t="shared" si="15"/>
        <v>85229</v>
      </c>
      <c r="M505" s="5"/>
    </row>
    <row r="506" spans="1:14" x14ac:dyDescent="0.2">
      <c r="A506" s="4" t="s">
        <v>318</v>
      </c>
      <c r="B506" s="10" t="s">
        <v>20</v>
      </c>
      <c r="C506" s="4" t="s">
        <v>302</v>
      </c>
      <c r="D506" s="9">
        <v>960967007</v>
      </c>
      <c r="E506" s="9">
        <v>9704694995</v>
      </c>
      <c r="F506" s="4" t="s">
        <v>7</v>
      </c>
      <c r="G506" s="79">
        <v>37679</v>
      </c>
      <c r="H506" s="81">
        <f t="shared" ca="1" si="14"/>
        <v>14</v>
      </c>
      <c r="I506" s="80"/>
      <c r="J506" s="8">
        <v>1</v>
      </c>
      <c r="K506" s="198">
        <v>36360</v>
      </c>
      <c r="L506" s="201">
        <f t="shared" si="15"/>
        <v>37716</v>
      </c>
      <c r="M506" s="5"/>
    </row>
    <row r="507" spans="1:14" x14ac:dyDescent="0.2">
      <c r="A507" s="4" t="s">
        <v>673</v>
      </c>
      <c r="B507" s="10" t="s">
        <v>20</v>
      </c>
      <c r="C507" s="4" t="s">
        <v>671</v>
      </c>
      <c r="D507" s="9">
        <v>106966222</v>
      </c>
      <c r="E507" s="9">
        <v>7198310129</v>
      </c>
      <c r="F507" s="4" t="s">
        <v>7</v>
      </c>
      <c r="G507" s="79">
        <v>40585</v>
      </c>
      <c r="H507" s="81">
        <f t="shared" ca="1" si="14"/>
        <v>6</v>
      </c>
      <c r="I507" s="80"/>
      <c r="J507" s="8">
        <v>4</v>
      </c>
      <c r="K507" s="198">
        <v>42744</v>
      </c>
      <c r="L507" s="201">
        <f t="shared" si="15"/>
        <v>44338</v>
      </c>
      <c r="M507" s="5"/>
    </row>
    <row r="508" spans="1:14" x14ac:dyDescent="0.2">
      <c r="A508" s="4" t="s">
        <v>610</v>
      </c>
      <c r="B508" s="10" t="s">
        <v>20</v>
      </c>
      <c r="C508" s="4" t="s">
        <v>596</v>
      </c>
      <c r="D508" s="9">
        <v>249760737</v>
      </c>
      <c r="E508" s="9">
        <v>7192969056</v>
      </c>
      <c r="F508" s="4" t="s">
        <v>7</v>
      </c>
      <c r="G508" s="79">
        <v>35005</v>
      </c>
      <c r="H508" s="81">
        <f t="shared" ca="1" si="14"/>
        <v>22</v>
      </c>
      <c r="I508" s="80"/>
      <c r="J508" s="8">
        <v>5</v>
      </c>
      <c r="K508" s="198">
        <v>97284</v>
      </c>
      <c r="L508" s="201">
        <f t="shared" si="15"/>
        <v>100913</v>
      </c>
      <c r="M508" s="5"/>
    </row>
    <row r="509" spans="1:14" x14ac:dyDescent="0.2">
      <c r="A509" s="11" t="s">
        <v>779</v>
      </c>
      <c r="B509" s="10" t="s">
        <v>16</v>
      </c>
      <c r="C509" s="11" t="s">
        <v>778</v>
      </c>
      <c r="D509" s="12">
        <v>100432924</v>
      </c>
      <c r="E509" s="12">
        <v>7192804104</v>
      </c>
      <c r="F509" s="11" t="s">
        <v>11</v>
      </c>
      <c r="G509" s="79">
        <v>37227</v>
      </c>
      <c r="H509" s="81">
        <f t="shared" ca="1" si="14"/>
        <v>16</v>
      </c>
      <c r="I509" s="80" t="s">
        <v>4</v>
      </c>
      <c r="J509" s="8">
        <v>1</v>
      </c>
      <c r="K509" s="198">
        <v>29460</v>
      </c>
      <c r="L509" s="201">
        <f t="shared" si="15"/>
        <v>30559</v>
      </c>
      <c r="M509" s="85"/>
      <c r="N509" s="83"/>
    </row>
    <row r="510" spans="1:14" x14ac:dyDescent="0.2">
      <c r="A510" s="4" t="s">
        <v>110</v>
      </c>
      <c r="B510" s="10" t="s">
        <v>49</v>
      </c>
      <c r="C510" s="4" t="s">
        <v>24</v>
      </c>
      <c r="D510" s="9">
        <v>311309049</v>
      </c>
      <c r="E510" s="9">
        <v>7197560634</v>
      </c>
      <c r="F510" s="4" t="s">
        <v>11</v>
      </c>
      <c r="G510" s="79">
        <v>37299</v>
      </c>
      <c r="H510" s="81">
        <f t="shared" ca="1" si="14"/>
        <v>15</v>
      </c>
      <c r="I510" s="80" t="s">
        <v>14</v>
      </c>
      <c r="J510" s="8">
        <v>3</v>
      </c>
      <c r="K510" s="198">
        <v>93216</v>
      </c>
      <c r="L510" s="201">
        <f t="shared" si="15"/>
        <v>96693</v>
      </c>
      <c r="M510" s="5"/>
    </row>
    <row r="511" spans="1:14" x14ac:dyDescent="0.2">
      <c r="A511" s="4" t="s">
        <v>642</v>
      </c>
      <c r="B511" s="10" t="s">
        <v>8</v>
      </c>
      <c r="C511" s="4" t="s">
        <v>641</v>
      </c>
      <c r="D511" s="9">
        <v>195245117</v>
      </c>
      <c r="E511" s="9">
        <v>9703451072</v>
      </c>
      <c r="F511" s="4" t="s">
        <v>0</v>
      </c>
      <c r="G511" s="79">
        <v>36729</v>
      </c>
      <c r="H511" s="81">
        <f t="shared" ca="1" si="14"/>
        <v>17</v>
      </c>
      <c r="I511" s="80"/>
      <c r="J511" s="8">
        <v>2</v>
      </c>
      <c r="K511" s="198">
        <v>15211</v>
      </c>
      <c r="L511" s="201">
        <f t="shared" si="15"/>
        <v>15778</v>
      </c>
      <c r="M511" s="5"/>
    </row>
    <row r="512" spans="1:14" x14ac:dyDescent="0.2">
      <c r="A512" s="4" t="s">
        <v>532</v>
      </c>
      <c r="B512" s="10" t="s">
        <v>49</v>
      </c>
      <c r="C512" s="4" t="s">
        <v>434</v>
      </c>
      <c r="D512" s="9">
        <v>596008829</v>
      </c>
      <c r="E512" s="9">
        <v>9708721709</v>
      </c>
      <c r="F512" s="4" t="s">
        <v>7</v>
      </c>
      <c r="G512" s="79">
        <v>37067</v>
      </c>
      <c r="H512" s="81">
        <f t="shared" ca="1" si="14"/>
        <v>16</v>
      </c>
      <c r="I512" s="80"/>
      <c r="J512" s="8">
        <v>1</v>
      </c>
      <c r="K512" s="198">
        <v>54060</v>
      </c>
      <c r="L512" s="201">
        <f t="shared" si="15"/>
        <v>56076</v>
      </c>
      <c r="M512" s="5"/>
    </row>
    <row r="513" spans="1:14" x14ac:dyDescent="0.2">
      <c r="A513" s="4" t="s">
        <v>54</v>
      </c>
      <c r="B513" s="10" t="s">
        <v>12</v>
      </c>
      <c r="C513" s="4" t="s">
        <v>24</v>
      </c>
      <c r="D513" s="9">
        <v>900160539</v>
      </c>
      <c r="E513" s="9">
        <v>3032749909</v>
      </c>
      <c r="F513" s="4" t="s">
        <v>5</v>
      </c>
      <c r="G513" s="79">
        <v>37421</v>
      </c>
      <c r="H513" s="81">
        <f t="shared" ca="1" si="14"/>
        <v>15</v>
      </c>
      <c r="I513" s="80" t="s">
        <v>27</v>
      </c>
      <c r="J513" s="8">
        <v>2</v>
      </c>
      <c r="K513" s="198">
        <v>23790</v>
      </c>
      <c r="L513" s="201">
        <f t="shared" si="15"/>
        <v>24677</v>
      </c>
      <c r="M513" s="5"/>
    </row>
    <row r="514" spans="1:14" x14ac:dyDescent="0.2">
      <c r="A514" s="4" t="s">
        <v>446</v>
      </c>
      <c r="B514" s="10" t="s">
        <v>20</v>
      </c>
      <c r="C514" s="4" t="s">
        <v>434</v>
      </c>
      <c r="D514" s="9">
        <v>462995574</v>
      </c>
      <c r="E514" s="9">
        <v>7193431009</v>
      </c>
      <c r="F514" s="4" t="s">
        <v>11</v>
      </c>
      <c r="G514" s="79">
        <v>37157</v>
      </c>
      <c r="H514" s="81">
        <f t="shared" ref="H514:H577" ca="1" si="16">DATEDIF(G514,TODAY(),"Y")</f>
        <v>16</v>
      </c>
      <c r="I514" s="80" t="s">
        <v>4</v>
      </c>
      <c r="J514" s="8">
        <v>5</v>
      </c>
      <c r="K514" s="198">
        <v>105888</v>
      </c>
      <c r="L514" s="201">
        <f t="shared" si="15"/>
        <v>109838</v>
      </c>
      <c r="M514" s="5"/>
    </row>
    <row r="515" spans="1:14" x14ac:dyDescent="0.2">
      <c r="A515" s="4" t="s">
        <v>289</v>
      </c>
      <c r="B515" s="10" t="s">
        <v>8</v>
      </c>
      <c r="C515" s="4" t="s">
        <v>285</v>
      </c>
      <c r="D515" s="9">
        <v>219740602</v>
      </c>
      <c r="E515" s="9">
        <v>5057429525</v>
      </c>
      <c r="F515" s="4" t="s">
        <v>5</v>
      </c>
      <c r="G515" s="79">
        <v>34405</v>
      </c>
      <c r="H515" s="81">
        <f t="shared" ca="1" si="16"/>
        <v>23</v>
      </c>
      <c r="I515" s="80" t="s">
        <v>14</v>
      </c>
      <c r="J515" s="8">
        <v>3</v>
      </c>
      <c r="K515" s="198">
        <v>19218</v>
      </c>
      <c r="L515" s="201">
        <f t="shared" ref="L515:L578" si="17">ROUND(K515*$N$1+K515,0)</f>
        <v>19935</v>
      </c>
      <c r="M515" s="5"/>
    </row>
    <row r="516" spans="1:14" x14ac:dyDescent="0.2">
      <c r="A516" s="4" t="s">
        <v>522</v>
      </c>
      <c r="B516" s="10" t="s">
        <v>20</v>
      </c>
      <c r="C516" s="4" t="s">
        <v>434</v>
      </c>
      <c r="D516" s="9">
        <v>914326052</v>
      </c>
      <c r="E516" s="9">
        <v>9704249228</v>
      </c>
      <c r="F516" s="4" t="s">
        <v>11</v>
      </c>
      <c r="G516" s="79">
        <v>37591</v>
      </c>
      <c r="H516" s="81">
        <f t="shared" ca="1" si="16"/>
        <v>15</v>
      </c>
      <c r="I516" s="80" t="s">
        <v>4</v>
      </c>
      <c r="J516" s="8">
        <v>4</v>
      </c>
      <c r="K516" s="198">
        <v>91430</v>
      </c>
      <c r="L516" s="201">
        <f t="shared" si="17"/>
        <v>94840</v>
      </c>
      <c r="M516" s="5"/>
    </row>
    <row r="517" spans="1:14" x14ac:dyDescent="0.2">
      <c r="A517" s="4" t="s">
        <v>480</v>
      </c>
      <c r="B517" s="10" t="s">
        <v>20</v>
      </c>
      <c r="C517" s="4" t="s">
        <v>434</v>
      </c>
      <c r="D517" s="9">
        <v>687006783</v>
      </c>
      <c r="E517" s="9">
        <v>9704919418</v>
      </c>
      <c r="F517" s="4" t="s">
        <v>7</v>
      </c>
      <c r="G517" s="79">
        <v>36435</v>
      </c>
      <c r="H517" s="81">
        <f t="shared" ca="1" si="16"/>
        <v>18</v>
      </c>
      <c r="I517" s="80"/>
      <c r="J517" s="8">
        <v>2</v>
      </c>
      <c r="K517" s="198">
        <v>79212</v>
      </c>
      <c r="L517" s="201">
        <f t="shared" si="17"/>
        <v>82167</v>
      </c>
      <c r="M517" s="5"/>
    </row>
    <row r="518" spans="1:14" x14ac:dyDescent="0.2">
      <c r="A518" s="4" t="s">
        <v>21</v>
      </c>
      <c r="B518" s="10" t="s">
        <v>20</v>
      </c>
      <c r="C518" s="4" t="s">
        <v>15</v>
      </c>
      <c r="D518" s="9">
        <v>106099892</v>
      </c>
      <c r="E518" s="9">
        <v>5054436681</v>
      </c>
      <c r="F518" s="4" t="s">
        <v>7</v>
      </c>
      <c r="G518" s="79">
        <v>41775</v>
      </c>
      <c r="H518" s="81">
        <f t="shared" ca="1" si="16"/>
        <v>3</v>
      </c>
      <c r="I518" s="80"/>
      <c r="J518" s="8">
        <v>4</v>
      </c>
      <c r="K518" s="198">
        <v>79358</v>
      </c>
      <c r="L518" s="201">
        <f t="shared" si="17"/>
        <v>82318</v>
      </c>
      <c r="M518" s="5"/>
    </row>
    <row r="519" spans="1:14" x14ac:dyDescent="0.2">
      <c r="A519" s="4" t="s">
        <v>402</v>
      </c>
      <c r="B519" s="10" t="s">
        <v>16</v>
      </c>
      <c r="C519" s="4" t="s">
        <v>374</v>
      </c>
      <c r="D519" s="9">
        <v>261920277</v>
      </c>
      <c r="E519" s="9">
        <v>9704272773</v>
      </c>
      <c r="F519" s="4" t="s">
        <v>11</v>
      </c>
      <c r="G519" s="79">
        <v>36912</v>
      </c>
      <c r="H519" s="81">
        <f t="shared" ca="1" si="16"/>
        <v>16</v>
      </c>
      <c r="I519" s="80" t="s">
        <v>14</v>
      </c>
      <c r="J519" s="8">
        <v>3</v>
      </c>
      <c r="K519" s="198">
        <v>104196</v>
      </c>
      <c r="L519" s="201">
        <f t="shared" si="17"/>
        <v>108083</v>
      </c>
      <c r="M519" s="5"/>
    </row>
    <row r="520" spans="1:14" x14ac:dyDescent="0.2">
      <c r="A520" s="4" t="s">
        <v>169</v>
      </c>
      <c r="B520" s="10" t="s">
        <v>16</v>
      </c>
      <c r="C520" s="4" t="s">
        <v>122</v>
      </c>
      <c r="D520" s="9">
        <v>649292883</v>
      </c>
      <c r="E520" s="9">
        <v>5058413896</v>
      </c>
      <c r="F520" s="4" t="s">
        <v>11</v>
      </c>
      <c r="G520" s="79">
        <v>39293</v>
      </c>
      <c r="H520" s="81">
        <f t="shared" ca="1" si="16"/>
        <v>10</v>
      </c>
      <c r="I520" s="80" t="s">
        <v>18</v>
      </c>
      <c r="J520" s="8">
        <v>5</v>
      </c>
      <c r="K520" s="198">
        <v>38292</v>
      </c>
      <c r="L520" s="201">
        <f t="shared" si="17"/>
        <v>39720</v>
      </c>
      <c r="M520" s="5"/>
    </row>
    <row r="521" spans="1:14" x14ac:dyDescent="0.2">
      <c r="A521" s="4" t="s">
        <v>494</v>
      </c>
      <c r="B521" s="10" t="s">
        <v>8</v>
      </c>
      <c r="C521" s="4" t="s">
        <v>434</v>
      </c>
      <c r="D521" s="9">
        <v>594680949</v>
      </c>
      <c r="E521" s="9">
        <v>3032375580</v>
      </c>
      <c r="F521" s="4" t="s">
        <v>5</v>
      </c>
      <c r="G521" s="79">
        <v>37478</v>
      </c>
      <c r="H521" s="81">
        <f t="shared" ca="1" si="16"/>
        <v>15</v>
      </c>
      <c r="I521" s="80" t="s">
        <v>18</v>
      </c>
      <c r="J521" s="8">
        <v>5</v>
      </c>
      <c r="K521" s="198">
        <v>20724</v>
      </c>
      <c r="L521" s="201">
        <f t="shared" si="17"/>
        <v>21497</v>
      </c>
      <c r="M521" s="5"/>
    </row>
    <row r="522" spans="1:14" x14ac:dyDescent="0.2">
      <c r="A522" s="4" t="s">
        <v>529</v>
      </c>
      <c r="B522" s="10" t="s">
        <v>2</v>
      </c>
      <c r="C522" s="4" t="s">
        <v>434</v>
      </c>
      <c r="D522" s="9">
        <v>596641549</v>
      </c>
      <c r="E522" s="9">
        <v>9706194175</v>
      </c>
      <c r="F522" s="4" t="s">
        <v>7</v>
      </c>
      <c r="G522" s="79">
        <v>37406</v>
      </c>
      <c r="H522" s="81">
        <f t="shared" ca="1" si="16"/>
        <v>15</v>
      </c>
      <c r="I522" s="80"/>
      <c r="J522" s="8">
        <v>3</v>
      </c>
      <c r="K522" s="198">
        <v>32856</v>
      </c>
      <c r="L522" s="201">
        <f t="shared" si="17"/>
        <v>34082</v>
      </c>
      <c r="M522" s="5"/>
    </row>
    <row r="523" spans="1:14" x14ac:dyDescent="0.2">
      <c r="A523" s="4" t="s">
        <v>525</v>
      </c>
      <c r="B523" s="10" t="s">
        <v>49</v>
      </c>
      <c r="C523" s="4" t="s">
        <v>434</v>
      </c>
      <c r="D523" s="9">
        <v>993383806</v>
      </c>
      <c r="E523" s="9">
        <v>3031810581</v>
      </c>
      <c r="F523" s="4" t="s">
        <v>0</v>
      </c>
      <c r="G523" s="79">
        <v>37123</v>
      </c>
      <c r="H523" s="81">
        <f t="shared" ca="1" si="16"/>
        <v>16</v>
      </c>
      <c r="I523" s="80"/>
      <c r="J523" s="8">
        <v>4</v>
      </c>
      <c r="K523" s="198">
        <v>45134</v>
      </c>
      <c r="L523" s="201">
        <f t="shared" si="17"/>
        <v>46817</v>
      </c>
      <c r="M523" s="5"/>
    </row>
    <row r="524" spans="1:14" x14ac:dyDescent="0.2">
      <c r="A524" s="4" t="s">
        <v>62</v>
      </c>
      <c r="B524" s="10" t="s">
        <v>12</v>
      </c>
      <c r="C524" s="4" t="s">
        <v>24</v>
      </c>
      <c r="D524" s="9">
        <v>759471070</v>
      </c>
      <c r="E524" s="9">
        <v>5055402828</v>
      </c>
      <c r="F524" s="4" t="s">
        <v>11</v>
      </c>
      <c r="G524" s="79">
        <v>38065</v>
      </c>
      <c r="H524" s="81">
        <f t="shared" ca="1" si="16"/>
        <v>13</v>
      </c>
      <c r="I524" s="80" t="s">
        <v>18</v>
      </c>
      <c r="J524" s="8">
        <v>2</v>
      </c>
      <c r="K524" s="198">
        <v>94452</v>
      </c>
      <c r="L524" s="201">
        <f t="shared" si="17"/>
        <v>97975</v>
      </c>
      <c r="M524" s="5"/>
    </row>
    <row r="525" spans="1:14" x14ac:dyDescent="0.2">
      <c r="A525" s="4" t="s">
        <v>493</v>
      </c>
      <c r="B525" s="10" t="s">
        <v>20</v>
      </c>
      <c r="C525" s="4" t="s">
        <v>434</v>
      </c>
      <c r="D525" s="9">
        <v>829216164</v>
      </c>
      <c r="E525" s="9">
        <v>5054982487</v>
      </c>
      <c r="F525" s="4" t="s">
        <v>7</v>
      </c>
      <c r="G525" s="79">
        <v>40601</v>
      </c>
      <c r="H525" s="81">
        <f t="shared" ca="1" si="16"/>
        <v>6</v>
      </c>
      <c r="I525" s="80"/>
      <c r="J525" s="8">
        <v>2</v>
      </c>
      <c r="K525" s="198">
        <v>101004</v>
      </c>
      <c r="L525" s="201">
        <f t="shared" si="17"/>
        <v>104771</v>
      </c>
      <c r="M525" s="5"/>
    </row>
    <row r="526" spans="1:14" x14ac:dyDescent="0.2">
      <c r="A526" s="4" t="s">
        <v>660</v>
      </c>
      <c r="B526" s="10" t="s">
        <v>16</v>
      </c>
      <c r="C526" s="4" t="s">
        <v>641</v>
      </c>
      <c r="D526" s="9">
        <v>719937584</v>
      </c>
      <c r="E526" s="9">
        <v>5051653055</v>
      </c>
      <c r="F526" s="4" t="s">
        <v>11</v>
      </c>
      <c r="G526" s="79">
        <v>34503</v>
      </c>
      <c r="H526" s="81">
        <f t="shared" ca="1" si="16"/>
        <v>23</v>
      </c>
      <c r="I526" s="80" t="s">
        <v>18</v>
      </c>
      <c r="J526" s="8">
        <v>5</v>
      </c>
      <c r="K526" s="198">
        <v>45144</v>
      </c>
      <c r="L526" s="201">
        <f t="shared" si="17"/>
        <v>46828</v>
      </c>
      <c r="M526" s="86"/>
      <c r="N526" s="5"/>
    </row>
    <row r="527" spans="1:14" x14ac:dyDescent="0.2">
      <c r="A527" s="4" t="s">
        <v>706</v>
      </c>
      <c r="B527" s="10" t="s">
        <v>16</v>
      </c>
      <c r="C527" s="4" t="s">
        <v>680</v>
      </c>
      <c r="D527" s="9">
        <v>474999228</v>
      </c>
      <c r="E527" s="9">
        <v>5053848677</v>
      </c>
      <c r="F527" s="4" t="s">
        <v>7</v>
      </c>
      <c r="G527" s="79">
        <v>37143</v>
      </c>
      <c r="H527" s="81">
        <f t="shared" ca="1" si="16"/>
        <v>16</v>
      </c>
      <c r="I527" s="80"/>
      <c r="J527" s="8">
        <v>1</v>
      </c>
      <c r="K527" s="198">
        <v>92316</v>
      </c>
      <c r="L527" s="201">
        <f t="shared" si="17"/>
        <v>95759</v>
      </c>
      <c r="M527" s="5"/>
    </row>
    <row r="528" spans="1:14" x14ac:dyDescent="0.2">
      <c r="A528" s="4" t="s">
        <v>549</v>
      </c>
      <c r="B528" s="10" t="s">
        <v>20</v>
      </c>
      <c r="C528" s="4" t="s">
        <v>434</v>
      </c>
      <c r="D528" s="9">
        <v>371001908</v>
      </c>
      <c r="E528" s="9">
        <v>7197061632</v>
      </c>
      <c r="F528" s="4" t="s">
        <v>11</v>
      </c>
      <c r="G528" s="79">
        <v>36412</v>
      </c>
      <c r="H528" s="81">
        <f t="shared" ca="1" si="16"/>
        <v>18</v>
      </c>
      <c r="I528" s="80" t="s">
        <v>35</v>
      </c>
      <c r="J528" s="8">
        <v>4</v>
      </c>
      <c r="K528" s="198">
        <v>54576</v>
      </c>
      <c r="L528" s="201">
        <f t="shared" si="17"/>
        <v>56612</v>
      </c>
      <c r="M528" s="5"/>
    </row>
    <row r="529" spans="1:14" x14ac:dyDescent="0.2">
      <c r="A529" s="4" t="s">
        <v>457</v>
      </c>
      <c r="B529" s="10" t="s">
        <v>49</v>
      </c>
      <c r="C529" s="4" t="s">
        <v>434</v>
      </c>
      <c r="D529" s="9">
        <v>180095803</v>
      </c>
      <c r="E529" s="9">
        <v>5056503334</v>
      </c>
      <c r="F529" s="4" t="s">
        <v>11</v>
      </c>
      <c r="G529" s="79">
        <v>41028</v>
      </c>
      <c r="H529" s="81">
        <f t="shared" ca="1" si="16"/>
        <v>5</v>
      </c>
      <c r="I529" s="80" t="s">
        <v>4</v>
      </c>
      <c r="J529" s="8">
        <v>5</v>
      </c>
      <c r="K529" s="198">
        <v>93804</v>
      </c>
      <c r="L529" s="201">
        <f t="shared" si="17"/>
        <v>97303</v>
      </c>
      <c r="M529" s="5"/>
    </row>
    <row r="530" spans="1:14" x14ac:dyDescent="0.2">
      <c r="A530" s="4" t="s">
        <v>341</v>
      </c>
      <c r="B530" s="10" t="s">
        <v>20</v>
      </c>
      <c r="C530" s="4" t="s">
        <v>302</v>
      </c>
      <c r="D530" s="9">
        <v>150132247</v>
      </c>
      <c r="E530" s="9">
        <v>5058561612</v>
      </c>
      <c r="F530" s="4" t="s">
        <v>11</v>
      </c>
      <c r="G530" s="79">
        <v>34937</v>
      </c>
      <c r="H530" s="81">
        <f t="shared" ca="1" si="16"/>
        <v>22</v>
      </c>
      <c r="I530" s="80" t="s">
        <v>14</v>
      </c>
      <c r="J530" s="8">
        <v>3</v>
      </c>
      <c r="K530" s="198">
        <v>56292</v>
      </c>
      <c r="L530" s="201">
        <f t="shared" si="17"/>
        <v>58392</v>
      </c>
      <c r="M530" s="5"/>
    </row>
    <row r="531" spans="1:14" x14ac:dyDescent="0.2">
      <c r="A531" s="4" t="s">
        <v>743</v>
      </c>
      <c r="B531" s="10" t="s">
        <v>49</v>
      </c>
      <c r="C531" s="4" t="s">
        <v>740</v>
      </c>
      <c r="D531" s="9">
        <v>529609767</v>
      </c>
      <c r="E531" s="9">
        <v>9708006736</v>
      </c>
      <c r="F531" s="4" t="s">
        <v>7</v>
      </c>
      <c r="G531" s="79">
        <v>36451</v>
      </c>
      <c r="H531" s="81">
        <f t="shared" ca="1" si="16"/>
        <v>18</v>
      </c>
      <c r="I531" s="80"/>
      <c r="J531" s="8">
        <v>2</v>
      </c>
      <c r="K531" s="198">
        <v>69756</v>
      </c>
      <c r="L531" s="201">
        <f t="shared" si="17"/>
        <v>72358</v>
      </c>
      <c r="M531" s="5"/>
    </row>
    <row r="532" spans="1:14" x14ac:dyDescent="0.2">
      <c r="A532" s="11" t="s">
        <v>775</v>
      </c>
      <c r="B532" s="10" t="s">
        <v>49</v>
      </c>
      <c r="C532" s="11" t="s">
        <v>756</v>
      </c>
      <c r="D532" s="12">
        <v>475256935</v>
      </c>
      <c r="E532" s="12">
        <v>7197852326</v>
      </c>
      <c r="F532" s="11" t="s">
        <v>11</v>
      </c>
      <c r="G532" s="79">
        <v>36798</v>
      </c>
      <c r="H532" s="81">
        <f t="shared" ca="1" si="16"/>
        <v>17</v>
      </c>
      <c r="I532" s="80" t="s">
        <v>18</v>
      </c>
      <c r="J532" s="8">
        <v>2</v>
      </c>
      <c r="K532" s="198">
        <v>102360</v>
      </c>
      <c r="L532" s="201">
        <f t="shared" si="17"/>
        <v>106178</v>
      </c>
      <c r="M532" s="82"/>
      <c r="N532" s="83"/>
    </row>
    <row r="533" spans="1:14" x14ac:dyDescent="0.2">
      <c r="A533" s="4" t="s">
        <v>514</v>
      </c>
      <c r="B533" s="10" t="s">
        <v>20</v>
      </c>
      <c r="C533" s="4" t="s">
        <v>434</v>
      </c>
      <c r="D533" s="9">
        <v>820244290</v>
      </c>
      <c r="E533" s="9">
        <v>7194944596</v>
      </c>
      <c r="F533" s="4" t="s">
        <v>7</v>
      </c>
      <c r="G533" s="79">
        <v>35035</v>
      </c>
      <c r="H533" s="81">
        <f t="shared" ca="1" si="16"/>
        <v>22</v>
      </c>
      <c r="I533" s="80"/>
      <c r="J533" s="8">
        <v>3</v>
      </c>
      <c r="K533" s="198">
        <v>88788</v>
      </c>
      <c r="L533" s="201">
        <f t="shared" si="17"/>
        <v>92100</v>
      </c>
      <c r="M533" s="5"/>
    </row>
    <row r="534" spans="1:14" x14ac:dyDescent="0.2">
      <c r="A534" s="4" t="s">
        <v>554</v>
      </c>
      <c r="B534" s="10" t="s">
        <v>49</v>
      </c>
      <c r="C534" s="4" t="s">
        <v>434</v>
      </c>
      <c r="D534" s="9">
        <v>969216994</v>
      </c>
      <c r="E534" s="9">
        <v>7198973095</v>
      </c>
      <c r="F534" s="4" t="s">
        <v>7</v>
      </c>
      <c r="G534" s="79">
        <v>37339</v>
      </c>
      <c r="H534" s="81">
        <f t="shared" ca="1" si="16"/>
        <v>15</v>
      </c>
      <c r="I534" s="80"/>
      <c r="J534" s="8">
        <v>5</v>
      </c>
      <c r="K534" s="198">
        <v>30156</v>
      </c>
      <c r="L534" s="201">
        <f t="shared" si="17"/>
        <v>31281</v>
      </c>
      <c r="M534" s="5"/>
    </row>
    <row r="535" spans="1:14" x14ac:dyDescent="0.2">
      <c r="A535" s="4" t="s">
        <v>690</v>
      </c>
      <c r="B535" s="10" t="s">
        <v>12</v>
      </c>
      <c r="C535" s="4" t="s">
        <v>680</v>
      </c>
      <c r="D535" s="9">
        <v>403504590</v>
      </c>
      <c r="E535" s="9">
        <v>3032400511</v>
      </c>
      <c r="F535" s="4" t="s">
        <v>7</v>
      </c>
      <c r="G535" s="79">
        <v>34734</v>
      </c>
      <c r="H535" s="81">
        <f t="shared" ca="1" si="16"/>
        <v>22</v>
      </c>
      <c r="I535" s="80"/>
      <c r="J535" s="8">
        <v>1</v>
      </c>
      <c r="K535" s="198">
        <v>77352</v>
      </c>
      <c r="L535" s="201">
        <f t="shared" si="17"/>
        <v>80237</v>
      </c>
      <c r="M535" s="5"/>
    </row>
    <row r="536" spans="1:14" x14ac:dyDescent="0.2">
      <c r="A536" s="4" t="s">
        <v>687</v>
      </c>
      <c r="B536" s="10" t="s">
        <v>8</v>
      </c>
      <c r="C536" s="4" t="s">
        <v>680</v>
      </c>
      <c r="D536" s="9">
        <v>951516517</v>
      </c>
      <c r="E536" s="9">
        <v>9704936058</v>
      </c>
      <c r="F536" s="4" t="s">
        <v>11</v>
      </c>
      <c r="G536" s="79">
        <v>34951</v>
      </c>
      <c r="H536" s="81">
        <f t="shared" ca="1" si="16"/>
        <v>22</v>
      </c>
      <c r="I536" s="80" t="s">
        <v>18</v>
      </c>
      <c r="J536" s="8">
        <v>4</v>
      </c>
      <c r="K536" s="198">
        <v>86004</v>
      </c>
      <c r="L536" s="201">
        <f t="shared" si="17"/>
        <v>89212</v>
      </c>
      <c r="M536" s="5"/>
    </row>
    <row r="537" spans="1:14" x14ac:dyDescent="0.2">
      <c r="A537" s="4" t="s">
        <v>359</v>
      </c>
      <c r="B537" s="10" t="s">
        <v>20</v>
      </c>
      <c r="C537" s="4" t="s">
        <v>352</v>
      </c>
      <c r="D537" s="9">
        <v>797431044</v>
      </c>
      <c r="E537" s="9">
        <v>3033820613</v>
      </c>
      <c r="F537" s="4" t="s">
        <v>0</v>
      </c>
      <c r="G537" s="79">
        <v>37140</v>
      </c>
      <c r="H537" s="81">
        <f t="shared" ca="1" si="16"/>
        <v>16</v>
      </c>
      <c r="I537" s="80"/>
      <c r="J537" s="8">
        <v>4</v>
      </c>
      <c r="K537" s="198">
        <v>26002</v>
      </c>
      <c r="L537" s="201">
        <f t="shared" si="17"/>
        <v>26972</v>
      </c>
      <c r="M537" s="5"/>
    </row>
    <row r="538" spans="1:14" x14ac:dyDescent="0.2">
      <c r="A538" s="4" t="s">
        <v>723</v>
      </c>
      <c r="B538" s="10" t="s">
        <v>20</v>
      </c>
      <c r="C538" s="4" t="s">
        <v>680</v>
      </c>
      <c r="D538" s="9">
        <v>873100939</v>
      </c>
      <c r="E538" s="9">
        <v>7191259179</v>
      </c>
      <c r="F538" s="4" t="s">
        <v>11</v>
      </c>
      <c r="G538" s="79">
        <v>41141</v>
      </c>
      <c r="H538" s="81">
        <f t="shared" ca="1" si="16"/>
        <v>5</v>
      </c>
      <c r="I538" s="80" t="s">
        <v>4</v>
      </c>
      <c r="J538" s="8">
        <v>5</v>
      </c>
      <c r="K538" s="198">
        <v>49788</v>
      </c>
      <c r="L538" s="201">
        <f t="shared" si="17"/>
        <v>51645</v>
      </c>
      <c r="M538" s="5"/>
    </row>
    <row r="539" spans="1:14" x14ac:dyDescent="0.2">
      <c r="A539" s="4" t="s">
        <v>752</v>
      </c>
      <c r="B539" s="10" t="s">
        <v>12</v>
      </c>
      <c r="C539" s="4" t="s">
        <v>745</v>
      </c>
      <c r="D539" s="9">
        <v>764375259</v>
      </c>
      <c r="E539" s="9">
        <v>9707515181</v>
      </c>
      <c r="F539" s="4" t="s">
        <v>11</v>
      </c>
      <c r="G539" s="79">
        <v>39107</v>
      </c>
      <c r="H539" s="81">
        <f t="shared" ca="1" si="16"/>
        <v>10</v>
      </c>
      <c r="I539" s="80" t="s">
        <v>4</v>
      </c>
      <c r="J539" s="8">
        <v>1</v>
      </c>
      <c r="K539" s="198">
        <v>36420</v>
      </c>
      <c r="L539" s="201">
        <f t="shared" si="17"/>
        <v>37778</v>
      </c>
      <c r="M539" s="5"/>
    </row>
    <row r="540" spans="1:14" x14ac:dyDescent="0.2">
      <c r="A540" s="4" t="s">
        <v>489</v>
      </c>
      <c r="B540" s="10" t="s">
        <v>8</v>
      </c>
      <c r="C540" s="4" t="s">
        <v>434</v>
      </c>
      <c r="D540" s="9">
        <v>930282755</v>
      </c>
      <c r="E540" s="9">
        <v>3032380636</v>
      </c>
      <c r="F540" s="4" t="s">
        <v>5</v>
      </c>
      <c r="G540" s="79">
        <v>36245</v>
      </c>
      <c r="H540" s="81">
        <f t="shared" ca="1" si="16"/>
        <v>18</v>
      </c>
      <c r="I540" s="80" t="s">
        <v>4</v>
      </c>
      <c r="J540" s="8">
        <v>5</v>
      </c>
      <c r="K540" s="198">
        <v>55542</v>
      </c>
      <c r="L540" s="201">
        <f t="shared" si="17"/>
        <v>57614</v>
      </c>
      <c r="M540" s="5"/>
    </row>
    <row r="541" spans="1:14" x14ac:dyDescent="0.2">
      <c r="A541" s="4" t="s">
        <v>720</v>
      </c>
      <c r="B541" s="10" t="s">
        <v>8</v>
      </c>
      <c r="C541" s="4" t="s">
        <v>680</v>
      </c>
      <c r="D541" s="9">
        <v>571120098</v>
      </c>
      <c r="E541" s="9">
        <v>5055789252</v>
      </c>
      <c r="F541" s="4" t="s">
        <v>11</v>
      </c>
      <c r="G541" s="79">
        <v>36885</v>
      </c>
      <c r="H541" s="81">
        <f t="shared" ca="1" si="16"/>
        <v>16</v>
      </c>
      <c r="I541" s="80" t="s">
        <v>4</v>
      </c>
      <c r="J541" s="8">
        <v>3</v>
      </c>
      <c r="K541" s="198">
        <v>73236</v>
      </c>
      <c r="L541" s="201">
        <f t="shared" si="17"/>
        <v>75968</v>
      </c>
      <c r="M541" s="86"/>
      <c r="N541" s="5"/>
    </row>
    <row r="542" spans="1:14" x14ac:dyDescent="0.2">
      <c r="A542" s="4" t="s">
        <v>764</v>
      </c>
      <c r="B542" s="10" t="s">
        <v>8</v>
      </c>
      <c r="C542" s="4" t="s">
        <v>756</v>
      </c>
      <c r="D542" s="9">
        <v>768681542</v>
      </c>
      <c r="E542" s="9">
        <v>3031673267</v>
      </c>
      <c r="F542" s="4" t="s">
        <v>11</v>
      </c>
      <c r="G542" s="79">
        <v>36520</v>
      </c>
      <c r="H542" s="81">
        <f t="shared" ca="1" si="16"/>
        <v>17</v>
      </c>
      <c r="I542" s="80" t="s">
        <v>4</v>
      </c>
      <c r="J542" s="8">
        <v>2</v>
      </c>
      <c r="K542" s="198">
        <v>72996</v>
      </c>
      <c r="L542" s="201">
        <f t="shared" si="17"/>
        <v>75719</v>
      </c>
      <c r="M542" s="82"/>
      <c r="N542" s="83"/>
    </row>
    <row r="543" spans="1:14" x14ac:dyDescent="0.2">
      <c r="A543" s="4" t="s">
        <v>266</v>
      </c>
      <c r="B543" s="10" t="s">
        <v>20</v>
      </c>
      <c r="C543" s="4" t="s">
        <v>196</v>
      </c>
      <c r="D543" s="9">
        <v>379340654</v>
      </c>
      <c r="E543" s="9">
        <v>9708642893</v>
      </c>
      <c r="F543" s="4" t="s">
        <v>11</v>
      </c>
      <c r="G543" s="79">
        <v>37046</v>
      </c>
      <c r="H543" s="81">
        <f t="shared" ca="1" si="16"/>
        <v>16</v>
      </c>
      <c r="I543" s="80" t="s">
        <v>14</v>
      </c>
      <c r="J543" s="8">
        <v>1</v>
      </c>
      <c r="K543" s="198">
        <v>44268</v>
      </c>
      <c r="L543" s="201">
        <f t="shared" si="17"/>
        <v>45919</v>
      </c>
      <c r="M543" s="5"/>
    </row>
    <row r="544" spans="1:14" x14ac:dyDescent="0.2">
      <c r="A544" s="4" t="s">
        <v>566</v>
      </c>
      <c r="B544" s="10" t="s">
        <v>16</v>
      </c>
      <c r="C544" s="4" t="s">
        <v>434</v>
      </c>
      <c r="D544" s="9">
        <v>136620388</v>
      </c>
      <c r="E544" s="9">
        <v>9705119214</v>
      </c>
      <c r="F544" s="4" t="s">
        <v>11</v>
      </c>
      <c r="G544" s="79">
        <v>36770</v>
      </c>
      <c r="H544" s="81">
        <f t="shared" ca="1" si="16"/>
        <v>17</v>
      </c>
      <c r="I544" s="80" t="s">
        <v>35</v>
      </c>
      <c r="J544" s="8">
        <v>3</v>
      </c>
      <c r="K544" s="198">
        <v>84024</v>
      </c>
      <c r="L544" s="201">
        <f t="shared" si="17"/>
        <v>87158</v>
      </c>
      <c r="M544" s="5"/>
    </row>
    <row r="545" spans="1:13" x14ac:dyDescent="0.2">
      <c r="A545" s="4" t="s">
        <v>381</v>
      </c>
      <c r="B545" s="10" t="s">
        <v>16</v>
      </c>
      <c r="C545" s="4" t="s">
        <v>374</v>
      </c>
      <c r="D545" s="9">
        <v>948189231</v>
      </c>
      <c r="E545" s="9">
        <v>3037687161</v>
      </c>
      <c r="F545" s="4" t="s">
        <v>11</v>
      </c>
      <c r="G545" s="79">
        <v>34758</v>
      </c>
      <c r="H545" s="81">
        <f t="shared" ca="1" si="16"/>
        <v>22</v>
      </c>
      <c r="I545" s="80" t="s">
        <v>4</v>
      </c>
      <c r="J545" s="8">
        <v>2</v>
      </c>
      <c r="K545" s="198">
        <v>44424</v>
      </c>
      <c r="L545" s="201">
        <f t="shared" si="17"/>
        <v>46081</v>
      </c>
      <c r="M545" s="5"/>
    </row>
    <row r="546" spans="1:13" x14ac:dyDescent="0.2">
      <c r="A546" s="4" t="s">
        <v>731</v>
      </c>
      <c r="B546" s="10" t="s">
        <v>20</v>
      </c>
      <c r="C546" s="4" t="s">
        <v>680</v>
      </c>
      <c r="D546" s="9">
        <v>627678686</v>
      </c>
      <c r="E546" s="9">
        <v>9706101454</v>
      </c>
      <c r="F546" s="4" t="s">
        <v>7</v>
      </c>
      <c r="G546" s="79">
        <v>36561</v>
      </c>
      <c r="H546" s="81">
        <f t="shared" ca="1" si="16"/>
        <v>17</v>
      </c>
      <c r="I546" s="80"/>
      <c r="J546" s="8">
        <v>5</v>
      </c>
      <c r="K546" s="198">
        <v>89688</v>
      </c>
      <c r="L546" s="201">
        <f t="shared" si="17"/>
        <v>93033</v>
      </c>
      <c r="M546" s="5"/>
    </row>
    <row r="547" spans="1:13" x14ac:dyDescent="0.2">
      <c r="A547" s="4" t="s">
        <v>137</v>
      </c>
      <c r="B547" s="10" t="s">
        <v>49</v>
      </c>
      <c r="C547" s="4" t="s">
        <v>122</v>
      </c>
      <c r="D547" s="9">
        <v>619456809</v>
      </c>
      <c r="E547" s="9">
        <v>9706865606</v>
      </c>
      <c r="F547" s="4" t="s">
        <v>5</v>
      </c>
      <c r="G547" s="79">
        <v>36898</v>
      </c>
      <c r="H547" s="81">
        <f t="shared" ca="1" si="16"/>
        <v>16</v>
      </c>
      <c r="I547" s="80" t="s">
        <v>27</v>
      </c>
      <c r="J547" s="8">
        <v>5</v>
      </c>
      <c r="K547" s="198">
        <v>47436</v>
      </c>
      <c r="L547" s="201">
        <f t="shared" si="17"/>
        <v>49205</v>
      </c>
      <c r="M547" s="5"/>
    </row>
    <row r="548" spans="1:13" x14ac:dyDescent="0.2">
      <c r="A548" s="4" t="s">
        <v>42</v>
      </c>
      <c r="B548" s="10" t="s">
        <v>8</v>
      </c>
      <c r="C548" s="4" t="s">
        <v>24</v>
      </c>
      <c r="D548" s="9">
        <v>879114558</v>
      </c>
      <c r="E548" s="9">
        <v>3034557504</v>
      </c>
      <c r="F548" s="4" t="s">
        <v>5</v>
      </c>
      <c r="G548" s="79">
        <v>37974</v>
      </c>
      <c r="H548" s="81">
        <f t="shared" ca="1" si="16"/>
        <v>13</v>
      </c>
      <c r="I548" s="80" t="s">
        <v>4</v>
      </c>
      <c r="J548" s="8">
        <v>5</v>
      </c>
      <c r="K548" s="198">
        <v>20646</v>
      </c>
      <c r="L548" s="201">
        <f t="shared" si="17"/>
        <v>21416</v>
      </c>
      <c r="M548" s="5"/>
    </row>
    <row r="549" spans="1:13" x14ac:dyDescent="0.2">
      <c r="A549" s="4" t="s">
        <v>34</v>
      </c>
      <c r="B549" s="10" t="s">
        <v>8</v>
      </c>
      <c r="C549" s="4" t="s">
        <v>24</v>
      </c>
      <c r="D549" s="9">
        <v>483483618</v>
      </c>
      <c r="E549" s="9">
        <v>5056459263</v>
      </c>
      <c r="F549" s="4" t="s">
        <v>11</v>
      </c>
      <c r="G549" s="79">
        <v>36193</v>
      </c>
      <c r="H549" s="81">
        <f t="shared" ca="1" si="16"/>
        <v>18</v>
      </c>
      <c r="I549" s="80" t="s">
        <v>18</v>
      </c>
      <c r="J549" s="8">
        <v>5</v>
      </c>
      <c r="K549" s="198">
        <v>40308</v>
      </c>
      <c r="L549" s="201">
        <f t="shared" si="17"/>
        <v>41811</v>
      </c>
      <c r="M549" s="5"/>
    </row>
    <row r="550" spans="1:13" x14ac:dyDescent="0.2">
      <c r="A550" s="4" t="s">
        <v>639</v>
      </c>
      <c r="B550" s="10" t="s">
        <v>20</v>
      </c>
      <c r="C550" s="4" t="s">
        <v>635</v>
      </c>
      <c r="D550" s="9">
        <v>999789446</v>
      </c>
      <c r="E550" s="9">
        <v>3031696804</v>
      </c>
      <c r="F550" s="4" t="s">
        <v>11</v>
      </c>
      <c r="G550" s="79">
        <v>36385</v>
      </c>
      <c r="H550" s="81">
        <f t="shared" ca="1" si="16"/>
        <v>18</v>
      </c>
      <c r="I550" s="80" t="s">
        <v>4</v>
      </c>
      <c r="J550" s="8">
        <v>2</v>
      </c>
      <c r="K550" s="198">
        <v>80088</v>
      </c>
      <c r="L550" s="201">
        <f t="shared" si="17"/>
        <v>83075</v>
      </c>
      <c r="M550" s="5"/>
    </row>
    <row r="551" spans="1:13" x14ac:dyDescent="0.2">
      <c r="A551" s="4" t="s">
        <v>232</v>
      </c>
      <c r="B551" s="10" t="s">
        <v>16</v>
      </c>
      <c r="C551" s="4" t="s">
        <v>196</v>
      </c>
      <c r="D551" s="9">
        <v>174159111</v>
      </c>
      <c r="E551" s="9">
        <v>9701675237</v>
      </c>
      <c r="F551" s="4" t="s">
        <v>11</v>
      </c>
      <c r="G551" s="79">
        <v>36342</v>
      </c>
      <c r="H551" s="81">
        <f t="shared" ca="1" si="16"/>
        <v>18</v>
      </c>
      <c r="I551" s="80" t="s">
        <v>35</v>
      </c>
      <c r="J551" s="8">
        <v>5</v>
      </c>
      <c r="K551" s="198">
        <v>87240</v>
      </c>
      <c r="L551" s="201">
        <f t="shared" si="17"/>
        <v>90494</v>
      </c>
      <c r="M551" s="5"/>
    </row>
    <row r="552" spans="1:13" x14ac:dyDescent="0.2">
      <c r="A552" s="4" t="s">
        <v>393</v>
      </c>
      <c r="B552" s="10" t="s">
        <v>8</v>
      </c>
      <c r="C552" s="4" t="s">
        <v>374</v>
      </c>
      <c r="D552" s="9">
        <v>443476169</v>
      </c>
      <c r="E552" s="9">
        <v>7195085809</v>
      </c>
      <c r="F552" s="4" t="s">
        <v>11</v>
      </c>
      <c r="G552" s="79">
        <v>35123</v>
      </c>
      <c r="H552" s="81">
        <f t="shared" ca="1" si="16"/>
        <v>21</v>
      </c>
      <c r="I552" s="80" t="s">
        <v>27</v>
      </c>
      <c r="J552" s="8">
        <v>4</v>
      </c>
      <c r="K552" s="198">
        <v>103848</v>
      </c>
      <c r="L552" s="201">
        <f t="shared" si="17"/>
        <v>107722</v>
      </c>
      <c r="M552" s="5"/>
    </row>
    <row r="553" spans="1:13" x14ac:dyDescent="0.2">
      <c r="A553" s="4" t="s">
        <v>595</v>
      </c>
      <c r="B553" s="10" t="s">
        <v>49</v>
      </c>
      <c r="C553" s="4" t="s">
        <v>587</v>
      </c>
      <c r="D553" s="9">
        <v>746497232</v>
      </c>
      <c r="E553" s="9">
        <v>7196681578</v>
      </c>
      <c r="F553" s="4" t="s">
        <v>7</v>
      </c>
      <c r="G553" s="79">
        <v>37729</v>
      </c>
      <c r="H553" s="81">
        <f t="shared" ca="1" si="16"/>
        <v>14</v>
      </c>
      <c r="I553" s="80" t="s">
        <v>18</v>
      </c>
      <c r="J553" s="8">
        <v>4</v>
      </c>
      <c r="K553" s="198">
        <v>83292</v>
      </c>
      <c r="L553" s="201">
        <f t="shared" si="17"/>
        <v>86399</v>
      </c>
      <c r="M553" s="5"/>
    </row>
    <row r="554" spans="1:13" x14ac:dyDescent="0.2">
      <c r="A554" s="4" t="s">
        <v>659</v>
      </c>
      <c r="B554" s="10" t="s">
        <v>16</v>
      </c>
      <c r="C554" s="4" t="s">
        <v>641</v>
      </c>
      <c r="D554" s="9">
        <v>681596577</v>
      </c>
      <c r="E554" s="9">
        <v>5052387348</v>
      </c>
      <c r="F554" s="4" t="s">
        <v>7</v>
      </c>
      <c r="G554" s="79">
        <v>36206</v>
      </c>
      <c r="H554" s="81">
        <f t="shared" ca="1" si="16"/>
        <v>18</v>
      </c>
      <c r="I554" s="80"/>
      <c r="J554" s="8">
        <v>2</v>
      </c>
      <c r="K554" s="198">
        <v>42312</v>
      </c>
      <c r="L554" s="201">
        <f t="shared" si="17"/>
        <v>43890</v>
      </c>
      <c r="M554" s="5"/>
    </row>
    <row r="555" spans="1:13" x14ac:dyDescent="0.2">
      <c r="A555" s="4" t="s">
        <v>409</v>
      </c>
      <c r="B555" s="10" t="s">
        <v>8</v>
      </c>
      <c r="C555" s="4" t="s">
        <v>374</v>
      </c>
      <c r="D555" s="9">
        <v>983891302</v>
      </c>
      <c r="E555" s="9">
        <v>5051462245</v>
      </c>
      <c r="F555" s="4" t="s">
        <v>11</v>
      </c>
      <c r="G555" s="79">
        <v>36603</v>
      </c>
      <c r="H555" s="81">
        <f t="shared" ca="1" si="16"/>
        <v>17</v>
      </c>
      <c r="I555" s="80" t="s">
        <v>4</v>
      </c>
      <c r="J555" s="8">
        <v>4</v>
      </c>
      <c r="K555" s="198">
        <v>97968</v>
      </c>
      <c r="L555" s="201">
        <f t="shared" si="17"/>
        <v>101622</v>
      </c>
      <c r="M555" s="5"/>
    </row>
    <row r="556" spans="1:13" x14ac:dyDescent="0.2">
      <c r="A556" s="4" t="s">
        <v>608</v>
      </c>
      <c r="B556" s="10" t="s">
        <v>8</v>
      </c>
      <c r="C556" s="4" t="s">
        <v>596</v>
      </c>
      <c r="D556" s="9">
        <v>536516131</v>
      </c>
      <c r="E556" s="9">
        <v>9704442207</v>
      </c>
      <c r="F556" s="4" t="s">
        <v>11</v>
      </c>
      <c r="G556" s="79">
        <v>41526</v>
      </c>
      <c r="H556" s="81">
        <f t="shared" ca="1" si="16"/>
        <v>4</v>
      </c>
      <c r="I556" s="80" t="s">
        <v>18</v>
      </c>
      <c r="J556" s="8">
        <v>3</v>
      </c>
      <c r="K556" s="198">
        <v>51144</v>
      </c>
      <c r="L556" s="201">
        <f t="shared" si="17"/>
        <v>53052</v>
      </c>
      <c r="M556" s="5"/>
    </row>
    <row r="557" spans="1:13" x14ac:dyDescent="0.2">
      <c r="A557" s="4" t="s">
        <v>344</v>
      </c>
      <c r="B557" s="10" t="s">
        <v>16</v>
      </c>
      <c r="C557" s="4" t="s">
        <v>302</v>
      </c>
      <c r="D557" s="9">
        <v>294130565</v>
      </c>
      <c r="E557" s="9">
        <v>5053744359</v>
      </c>
      <c r="F557" s="4" t="s">
        <v>11</v>
      </c>
      <c r="G557" s="79">
        <v>34692</v>
      </c>
      <c r="H557" s="81">
        <f t="shared" ca="1" si="16"/>
        <v>22</v>
      </c>
      <c r="I557" s="80" t="s">
        <v>4</v>
      </c>
      <c r="J557" s="8">
        <v>1</v>
      </c>
      <c r="K557" s="198">
        <v>31632</v>
      </c>
      <c r="L557" s="201">
        <f t="shared" si="17"/>
        <v>32812</v>
      </c>
      <c r="M557" s="5"/>
    </row>
    <row r="558" spans="1:13" x14ac:dyDescent="0.2">
      <c r="A558" s="4" t="s">
        <v>248</v>
      </c>
      <c r="B558" s="10" t="s">
        <v>20</v>
      </c>
      <c r="C558" s="4" t="s">
        <v>196</v>
      </c>
      <c r="D558" s="9">
        <v>990843236</v>
      </c>
      <c r="E558" s="9">
        <v>5056245634</v>
      </c>
      <c r="F558" s="4" t="s">
        <v>11</v>
      </c>
      <c r="G558" s="79">
        <v>40103</v>
      </c>
      <c r="H558" s="81">
        <f t="shared" ca="1" si="16"/>
        <v>8</v>
      </c>
      <c r="I558" s="80" t="s">
        <v>18</v>
      </c>
      <c r="J558" s="8">
        <v>5</v>
      </c>
      <c r="K558" s="198">
        <v>79056</v>
      </c>
      <c r="L558" s="201">
        <f t="shared" si="17"/>
        <v>82005</v>
      </c>
      <c r="M558" s="5"/>
    </row>
    <row r="559" spans="1:13" x14ac:dyDescent="0.2">
      <c r="A559" s="4" t="s">
        <v>403</v>
      </c>
      <c r="B559" s="10" t="s">
        <v>12</v>
      </c>
      <c r="C559" s="4" t="s">
        <v>374</v>
      </c>
      <c r="D559" s="9">
        <v>345817459</v>
      </c>
      <c r="E559" s="9">
        <v>5055594427</v>
      </c>
      <c r="F559" s="4" t="s">
        <v>7</v>
      </c>
      <c r="G559" s="79">
        <v>37255</v>
      </c>
      <c r="H559" s="81">
        <f t="shared" ca="1" si="16"/>
        <v>15</v>
      </c>
      <c r="I559" s="80"/>
      <c r="J559" s="8">
        <v>5</v>
      </c>
      <c r="K559" s="198">
        <v>37524</v>
      </c>
      <c r="L559" s="201">
        <f t="shared" si="17"/>
        <v>38924</v>
      </c>
      <c r="M559" s="5"/>
    </row>
    <row r="560" spans="1:13" x14ac:dyDescent="0.2">
      <c r="A560" s="4" t="s">
        <v>423</v>
      </c>
      <c r="B560" s="10" t="s">
        <v>16</v>
      </c>
      <c r="C560" s="4" t="s">
        <v>374</v>
      </c>
      <c r="D560" s="9">
        <v>662247915</v>
      </c>
      <c r="E560" s="9">
        <v>9704378387</v>
      </c>
      <c r="F560" s="4" t="s">
        <v>11</v>
      </c>
      <c r="G560" s="79">
        <v>37996</v>
      </c>
      <c r="H560" s="81">
        <f t="shared" ca="1" si="16"/>
        <v>13</v>
      </c>
      <c r="I560" s="80" t="s">
        <v>4</v>
      </c>
      <c r="J560" s="8">
        <v>5</v>
      </c>
      <c r="K560" s="198">
        <v>58788</v>
      </c>
      <c r="L560" s="201">
        <f t="shared" si="17"/>
        <v>60981</v>
      </c>
      <c r="M560" s="5"/>
    </row>
    <row r="561" spans="1:13" x14ac:dyDescent="0.2">
      <c r="A561" s="4" t="s">
        <v>505</v>
      </c>
      <c r="B561" s="10" t="s">
        <v>2</v>
      </c>
      <c r="C561" s="4" t="s">
        <v>434</v>
      </c>
      <c r="D561" s="9">
        <v>425634540</v>
      </c>
      <c r="E561" s="9">
        <v>7196969994</v>
      </c>
      <c r="F561" s="4" t="s">
        <v>11</v>
      </c>
      <c r="G561" s="79">
        <v>41231</v>
      </c>
      <c r="H561" s="81">
        <f t="shared" ca="1" si="16"/>
        <v>5</v>
      </c>
      <c r="I561" s="80" t="s">
        <v>27</v>
      </c>
      <c r="J561" s="8">
        <v>2</v>
      </c>
      <c r="K561" s="198">
        <v>41628</v>
      </c>
      <c r="L561" s="201">
        <f t="shared" si="17"/>
        <v>43181</v>
      </c>
      <c r="M561" s="5"/>
    </row>
    <row r="562" spans="1:13" x14ac:dyDescent="0.2">
      <c r="A562" s="4" t="s">
        <v>484</v>
      </c>
      <c r="B562" s="10" t="s">
        <v>12</v>
      </c>
      <c r="C562" s="4" t="s">
        <v>434</v>
      </c>
      <c r="D562" s="9">
        <v>944793994</v>
      </c>
      <c r="E562" s="9">
        <v>7195725646</v>
      </c>
      <c r="F562" s="4" t="s">
        <v>11</v>
      </c>
      <c r="G562" s="79">
        <v>35841</v>
      </c>
      <c r="H562" s="81">
        <f t="shared" ca="1" si="16"/>
        <v>19</v>
      </c>
      <c r="I562" s="80" t="s">
        <v>4</v>
      </c>
      <c r="J562" s="8">
        <v>3</v>
      </c>
      <c r="K562" s="198">
        <v>29160</v>
      </c>
      <c r="L562" s="201">
        <f t="shared" si="17"/>
        <v>30248</v>
      </c>
      <c r="M562" s="5"/>
    </row>
    <row r="563" spans="1:13" x14ac:dyDescent="0.2">
      <c r="A563" s="4" t="s">
        <v>609</v>
      </c>
      <c r="B563" s="10" t="s">
        <v>16</v>
      </c>
      <c r="C563" s="4" t="s">
        <v>596</v>
      </c>
      <c r="D563" s="9">
        <v>932787692</v>
      </c>
      <c r="E563" s="9">
        <v>5052612740</v>
      </c>
      <c r="F563" s="4" t="s">
        <v>7</v>
      </c>
      <c r="G563" s="79">
        <v>35217</v>
      </c>
      <c r="H563" s="81">
        <f t="shared" ca="1" si="16"/>
        <v>21</v>
      </c>
      <c r="I563" s="80"/>
      <c r="J563" s="8">
        <v>2</v>
      </c>
      <c r="K563" s="198">
        <v>76908</v>
      </c>
      <c r="L563" s="201">
        <f t="shared" si="17"/>
        <v>79777</v>
      </c>
      <c r="M563" s="5"/>
    </row>
    <row r="564" spans="1:13" x14ac:dyDescent="0.2">
      <c r="A564" s="4" t="s">
        <v>501</v>
      </c>
      <c r="B564" s="10" t="s">
        <v>8</v>
      </c>
      <c r="C564" s="4" t="s">
        <v>434</v>
      </c>
      <c r="D564" s="9">
        <v>249929042</v>
      </c>
      <c r="E564" s="9">
        <v>5055790872</v>
      </c>
      <c r="F564" s="4" t="s">
        <v>11</v>
      </c>
      <c r="G564" s="79">
        <v>39720</v>
      </c>
      <c r="H564" s="81">
        <f t="shared" ca="1" si="16"/>
        <v>9</v>
      </c>
      <c r="I564" s="80" t="s">
        <v>4</v>
      </c>
      <c r="J564" s="8">
        <v>5</v>
      </c>
      <c r="K564" s="198">
        <v>73272</v>
      </c>
      <c r="L564" s="201">
        <f t="shared" si="17"/>
        <v>76005</v>
      </c>
      <c r="M564" s="5"/>
    </row>
    <row r="565" spans="1:13" x14ac:dyDescent="0.2">
      <c r="A565" s="4" t="s">
        <v>544</v>
      </c>
      <c r="B565" s="10" t="s">
        <v>12</v>
      </c>
      <c r="C565" s="4" t="s">
        <v>434</v>
      </c>
      <c r="D565" s="9">
        <v>783624212</v>
      </c>
      <c r="E565" s="9">
        <v>3033164024</v>
      </c>
      <c r="F565" s="4" t="s">
        <v>5</v>
      </c>
      <c r="G565" s="79">
        <v>35639</v>
      </c>
      <c r="H565" s="81">
        <f t="shared" ca="1" si="16"/>
        <v>20</v>
      </c>
      <c r="I565" s="80" t="s">
        <v>35</v>
      </c>
      <c r="J565" s="8">
        <v>2</v>
      </c>
      <c r="K565" s="198">
        <v>18312</v>
      </c>
      <c r="L565" s="201">
        <f t="shared" si="17"/>
        <v>18995</v>
      </c>
      <c r="M565" s="5"/>
    </row>
    <row r="566" spans="1:13" x14ac:dyDescent="0.2">
      <c r="A566" s="4" t="s">
        <v>707</v>
      </c>
      <c r="B566" s="10" t="s">
        <v>8</v>
      </c>
      <c r="C566" s="4" t="s">
        <v>680</v>
      </c>
      <c r="D566" s="9">
        <v>667812117</v>
      </c>
      <c r="E566" s="9">
        <v>7196396432</v>
      </c>
      <c r="F566" s="4" t="s">
        <v>11</v>
      </c>
      <c r="G566" s="79">
        <v>34802</v>
      </c>
      <c r="H566" s="81">
        <f t="shared" ca="1" si="16"/>
        <v>22</v>
      </c>
      <c r="I566" s="80" t="s">
        <v>35</v>
      </c>
      <c r="J566" s="8">
        <v>3</v>
      </c>
      <c r="K566" s="198">
        <v>38196</v>
      </c>
      <c r="L566" s="201">
        <f t="shared" si="17"/>
        <v>39621</v>
      </c>
      <c r="M566" s="5"/>
    </row>
    <row r="567" spans="1:13" x14ac:dyDescent="0.2">
      <c r="A567" s="4" t="s">
        <v>13</v>
      </c>
      <c r="B567" s="10" t="s">
        <v>12</v>
      </c>
      <c r="C567" s="4" t="s">
        <v>1</v>
      </c>
      <c r="D567" s="9">
        <v>383616821</v>
      </c>
      <c r="E567" s="9">
        <v>9704989537</v>
      </c>
      <c r="F567" s="4" t="s">
        <v>11</v>
      </c>
      <c r="G567" s="79">
        <v>41440</v>
      </c>
      <c r="H567" s="81">
        <f t="shared" ca="1" si="16"/>
        <v>4</v>
      </c>
      <c r="I567" s="80" t="s">
        <v>4</v>
      </c>
      <c r="J567" s="8">
        <v>1</v>
      </c>
      <c r="K567" s="198">
        <v>56016</v>
      </c>
      <c r="L567" s="201">
        <f t="shared" si="17"/>
        <v>58105</v>
      </c>
      <c r="M567" s="5"/>
    </row>
    <row r="568" spans="1:13" x14ac:dyDescent="0.2">
      <c r="A568" s="4" t="s">
        <v>459</v>
      </c>
      <c r="B568" s="10" t="s">
        <v>8</v>
      </c>
      <c r="C568" s="4" t="s">
        <v>434</v>
      </c>
      <c r="D568" s="9">
        <v>291715078</v>
      </c>
      <c r="E568" s="9">
        <v>9707662359</v>
      </c>
      <c r="F568" s="4" t="s">
        <v>11</v>
      </c>
      <c r="G568" s="79">
        <v>34669</v>
      </c>
      <c r="H568" s="81">
        <f t="shared" ca="1" si="16"/>
        <v>23</v>
      </c>
      <c r="I568" s="80" t="s">
        <v>458</v>
      </c>
      <c r="J568" s="8">
        <v>5</v>
      </c>
      <c r="K568" s="198">
        <v>68280</v>
      </c>
      <c r="L568" s="201">
        <f t="shared" si="17"/>
        <v>70827</v>
      </c>
      <c r="M568" s="5"/>
    </row>
    <row r="569" spans="1:13" x14ac:dyDescent="0.2">
      <c r="A569" s="4" t="s">
        <v>52</v>
      </c>
      <c r="B569" s="10" t="s">
        <v>49</v>
      </c>
      <c r="C569" s="4" t="s">
        <v>24</v>
      </c>
      <c r="D569" s="9">
        <v>651999482</v>
      </c>
      <c r="E569" s="9">
        <v>3033014821</v>
      </c>
      <c r="F569" s="4" t="s">
        <v>11</v>
      </c>
      <c r="G569" s="79">
        <v>40735</v>
      </c>
      <c r="H569" s="81">
        <f t="shared" ca="1" si="16"/>
        <v>6</v>
      </c>
      <c r="I569" s="80" t="s">
        <v>4</v>
      </c>
      <c r="J569" s="8">
        <v>5</v>
      </c>
      <c r="K569" s="198">
        <v>27384</v>
      </c>
      <c r="L569" s="201">
        <f t="shared" si="17"/>
        <v>28405</v>
      </c>
      <c r="M569" s="5"/>
    </row>
    <row r="570" spans="1:13" x14ac:dyDescent="0.2">
      <c r="A570" s="4" t="s">
        <v>240</v>
      </c>
      <c r="B570" s="10" t="s">
        <v>16</v>
      </c>
      <c r="C570" s="4" t="s">
        <v>196</v>
      </c>
      <c r="D570" s="9">
        <v>160184934</v>
      </c>
      <c r="E570" s="9">
        <v>9701191599</v>
      </c>
      <c r="F570" s="4" t="s">
        <v>5</v>
      </c>
      <c r="G570" s="79">
        <v>35849</v>
      </c>
      <c r="H570" s="81">
        <f t="shared" ca="1" si="16"/>
        <v>19</v>
      </c>
      <c r="I570" s="80" t="s">
        <v>18</v>
      </c>
      <c r="J570" s="8">
        <v>4</v>
      </c>
      <c r="K570" s="198">
        <v>12840</v>
      </c>
      <c r="L570" s="201">
        <f t="shared" si="17"/>
        <v>13319</v>
      </c>
      <c r="M570" s="5"/>
    </row>
    <row r="571" spans="1:13" x14ac:dyDescent="0.2">
      <c r="A571" s="4" t="s">
        <v>314</v>
      </c>
      <c r="B571" s="10" t="s">
        <v>8</v>
      </c>
      <c r="C571" s="4" t="s">
        <v>302</v>
      </c>
      <c r="D571" s="9">
        <v>842774592</v>
      </c>
      <c r="E571" s="9">
        <v>3037345539</v>
      </c>
      <c r="F571" s="4" t="s">
        <v>0</v>
      </c>
      <c r="G571" s="79">
        <v>39200</v>
      </c>
      <c r="H571" s="81">
        <f t="shared" ca="1" si="16"/>
        <v>10</v>
      </c>
      <c r="I571" s="80"/>
      <c r="J571" s="8">
        <v>4</v>
      </c>
      <c r="K571" s="198">
        <v>40214</v>
      </c>
      <c r="L571" s="201">
        <f t="shared" si="17"/>
        <v>41714</v>
      </c>
      <c r="M571" s="5"/>
    </row>
    <row r="572" spans="1:13" x14ac:dyDescent="0.2">
      <c r="A572" s="4" t="s">
        <v>654</v>
      </c>
      <c r="B572" s="10" t="s">
        <v>20</v>
      </c>
      <c r="C572" s="4" t="s">
        <v>641</v>
      </c>
      <c r="D572" s="9">
        <v>526188716</v>
      </c>
      <c r="E572" s="9">
        <v>5057230063</v>
      </c>
      <c r="F572" s="4" t="s">
        <v>7</v>
      </c>
      <c r="G572" s="79">
        <v>37015</v>
      </c>
      <c r="H572" s="81">
        <f t="shared" ca="1" si="16"/>
        <v>16</v>
      </c>
      <c r="I572" s="80"/>
      <c r="J572" s="8">
        <v>3</v>
      </c>
      <c r="K572" s="198">
        <v>77364</v>
      </c>
      <c r="L572" s="201">
        <f t="shared" si="17"/>
        <v>80250</v>
      </c>
      <c r="M572" s="5"/>
    </row>
    <row r="573" spans="1:13" x14ac:dyDescent="0.2">
      <c r="A573" s="4" t="s">
        <v>427</v>
      </c>
      <c r="B573" s="10" t="s">
        <v>16</v>
      </c>
      <c r="C573" s="4" t="s">
        <v>426</v>
      </c>
      <c r="D573" s="9">
        <v>620072502</v>
      </c>
      <c r="E573" s="9">
        <v>7191264013</v>
      </c>
      <c r="F573" s="4" t="s">
        <v>11</v>
      </c>
      <c r="G573" s="79">
        <v>40094</v>
      </c>
      <c r="H573" s="81">
        <f t="shared" ca="1" si="16"/>
        <v>8</v>
      </c>
      <c r="I573" s="80" t="s">
        <v>14</v>
      </c>
      <c r="J573" s="8">
        <v>4</v>
      </c>
      <c r="K573" s="198">
        <v>85680</v>
      </c>
      <c r="L573" s="201">
        <f t="shared" si="17"/>
        <v>88876</v>
      </c>
      <c r="M573" s="5"/>
    </row>
    <row r="574" spans="1:13" x14ac:dyDescent="0.2">
      <c r="A574" s="4" t="s">
        <v>617</v>
      </c>
      <c r="B574" s="10" t="s">
        <v>8</v>
      </c>
      <c r="C574" s="4" t="s">
        <v>596</v>
      </c>
      <c r="D574" s="9">
        <v>116869057</v>
      </c>
      <c r="E574" s="9">
        <v>7191614846</v>
      </c>
      <c r="F574" s="4" t="s">
        <v>5</v>
      </c>
      <c r="G574" s="79">
        <v>35811</v>
      </c>
      <c r="H574" s="81">
        <f t="shared" ca="1" si="16"/>
        <v>19</v>
      </c>
      <c r="I574" s="80" t="s">
        <v>27</v>
      </c>
      <c r="J574" s="8">
        <v>4</v>
      </c>
      <c r="K574" s="198">
        <v>18006</v>
      </c>
      <c r="L574" s="201">
        <f t="shared" si="17"/>
        <v>18678</v>
      </c>
      <c r="M574" s="84"/>
    </row>
    <row r="575" spans="1:13" x14ac:dyDescent="0.2">
      <c r="A575" s="4" t="s">
        <v>508</v>
      </c>
      <c r="B575" s="10" t="s">
        <v>8</v>
      </c>
      <c r="C575" s="4" t="s">
        <v>434</v>
      </c>
      <c r="D575" s="9">
        <v>378281658</v>
      </c>
      <c r="E575" s="9">
        <v>7196705508</v>
      </c>
      <c r="F575" s="4" t="s">
        <v>7</v>
      </c>
      <c r="G575" s="79">
        <v>39129</v>
      </c>
      <c r="H575" s="81">
        <f t="shared" ca="1" si="16"/>
        <v>10</v>
      </c>
      <c r="I575" s="80"/>
      <c r="J575" s="8">
        <v>2</v>
      </c>
      <c r="K575" s="198">
        <v>47160</v>
      </c>
      <c r="L575" s="201">
        <f t="shared" si="17"/>
        <v>48919</v>
      </c>
      <c r="M575" s="5"/>
    </row>
    <row r="576" spans="1:13" x14ac:dyDescent="0.2">
      <c r="A576" s="4" t="s">
        <v>400</v>
      </c>
      <c r="B576" s="10" t="s">
        <v>8</v>
      </c>
      <c r="C576" s="4" t="s">
        <v>374</v>
      </c>
      <c r="D576" s="9">
        <v>422957475</v>
      </c>
      <c r="E576" s="9">
        <v>3034273090</v>
      </c>
      <c r="F576" s="4" t="s">
        <v>11</v>
      </c>
      <c r="G576" s="79">
        <v>35233</v>
      </c>
      <c r="H576" s="81">
        <f t="shared" ca="1" si="16"/>
        <v>21</v>
      </c>
      <c r="I576" s="80" t="s">
        <v>18</v>
      </c>
      <c r="J576" s="8">
        <v>2</v>
      </c>
      <c r="K576" s="198">
        <v>78300</v>
      </c>
      <c r="L576" s="201">
        <f t="shared" si="17"/>
        <v>81221</v>
      </c>
      <c r="M576" s="5"/>
    </row>
    <row r="577" spans="1:14" x14ac:dyDescent="0.2">
      <c r="A577" s="4" t="s">
        <v>41</v>
      </c>
      <c r="B577" s="10" t="s">
        <v>20</v>
      </c>
      <c r="C577" s="4" t="s">
        <v>24</v>
      </c>
      <c r="D577" s="9">
        <v>317749924</v>
      </c>
      <c r="E577" s="9">
        <v>5053441810</v>
      </c>
      <c r="F577" s="4" t="s">
        <v>7</v>
      </c>
      <c r="G577" s="79">
        <v>35033</v>
      </c>
      <c r="H577" s="81">
        <f t="shared" ca="1" si="16"/>
        <v>22</v>
      </c>
      <c r="I577" s="80"/>
      <c r="J577" s="8">
        <v>5</v>
      </c>
      <c r="K577" s="198">
        <v>75948</v>
      </c>
      <c r="L577" s="201">
        <f t="shared" si="17"/>
        <v>78781</v>
      </c>
      <c r="M577" s="5"/>
    </row>
    <row r="578" spans="1:14" x14ac:dyDescent="0.2">
      <c r="A578" s="4" t="s">
        <v>580</v>
      </c>
      <c r="B578" s="10" t="s">
        <v>8</v>
      </c>
      <c r="C578" s="4" t="s">
        <v>434</v>
      </c>
      <c r="D578" s="9">
        <v>948480407</v>
      </c>
      <c r="E578" s="9">
        <v>5051449596</v>
      </c>
      <c r="F578" s="4" t="s">
        <v>7</v>
      </c>
      <c r="G578" s="79">
        <v>38690</v>
      </c>
      <c r="H578" s="81">
        <f t="shared" ref="H578:H641" ca="1" si="18">DATEDIF(G578,TODAY(),"Y")</f>
        <v>12</v>
      </c>
      <c r="I578" s="80"/>
      <c r="J578" s="8">
        <v>3</v>
      </c>
      <c r="K578" s="198">
        <v>73644</v>
      </c>
      <c r="L578" s="201">
        <f t="shared" si="17"/>
        <v>76391</v>
      </c>
      <c r="M578" s="5"/>
    </row>
    <row r="579" spans="1:14" x14ac:dyDescent="0.2">
      <c r="A579" s="4" t="s">
        <v>288</v>
      </c>
      <c r="B579" s="10" t="s">
        <v>20</v>
      </c>
      <c r="C579" s="4" t="s">
        <v>285</v>
      </c>
      <c r="D579" s="9">
        <v>134557291</v>
      </c>
      <c r="E579" s="9">
        <v>9705536623</v>
      </c>
      <c r="F579" s="4" t="s">
        <v>11</v>
      </c>
      <c r="G579" s="79">
        <v>34169</v>
      </c>
      <c r="H579" s="81">
        <f t="shared" ca="1" si="18"/>
        <v>24</v>
      </c>
      <c r="I579" s="80" t="s">
        <v>4</v>
      </c>
      <c r="J579" s="8">
        <v>5</v>
      </c>
      <c r="K579" s="198">
        <v>39120</v>
      </c>
      <c r="L579" s="201">
        <f t="shared" ref="L579:L642" si="19">ROUND(K579*$N$1+K579,0)</f>
        <v>40579</v>
      </c>
      <c r="M579" s="5"/>
    </row>
    <row r="580" spans="1:14" x14ac:dyDescent="0.2">
      <c r="A580" s="4" t="s">
        <v>192</v>
      </c>
      <c r="B580" s="10" t="s">
        <v>16</v>
      </c>
      <c r="C580" s="4" t="s">
        <v>122</v>
      </c>
      <c r="D580" s="9">
        <v>426014550</v>
      </c>
      <c r="E580" s="9">
        <v>9702889182</v>
      </c>
      <c r="F580" s="4" t="s">
        <v>11</v>
      </c>
      <c r="G580" s="79">
        <v>36507</v>
      </c>
      <c r="H580" s="81">
        <f t="shared" ca="1" si="18"/>
        <v>17</v>
      </c>
      <c r="I580" s="80" t="s">
        <v>14</v>
      </c>
      <c r="J580" s="8">
        <v>1</v>
      </c>
      <c r="K580" s="198">
        <v>75558</v>
      </c>
      <c r="L580" s="201">
        <f t="shared" si="19"/>
        <v>78376</v>
      </c>
      <c r="M580" s="5"/>
    </row>
    <row r="581" spans="1:14" x14ac:dyDescent="0.2">
      <c r="A581" s="4" t="s">
        <v>497</v>
      </c>
      <c r="B581" s="10" t="s">
        <v>16</v>
      </c>
      <c r="C581" s="4" t="s">
        <v>434</v>
      </c>
      <c r="D581" s="9">
        <v>159117255</v>
      </c>
      <c r="E581" s="9">
        <v>3038426889</v>
      </c>
      <c r="F581" s="4" t="s">
        <v>7</v>
      </c>
      <c r="G581" s="79">
        <v>40886</v>
      </c>
      <c r="H581" s="81">
        <f t="shared" ca="1" si="18"/>
        <v>6</v>
      </c>
      <c r="I581" s="80"/>
      <c r="J581" s="8">
        <v>4</v>
      </c>
      <c r="K581" s="198">
        <v>94224</v>
      </c>
      <c r="L581" s="201">
        <f t="shared" si="19"/>
        <v>97739</v>
      </c>
      <c r="M581" s="5"/>
    </row>
    <row r="582" spans="1:14" x14ac:dyDescent="0.2">
      <c r="A582" s="4" t="s">
        <v>237</v>
      </c>
      <c r="B582" s="10" t="s">
        <v>20</v>
      </c>
      <c r="C582" s="4" t="s">
        <v>196</v>
      </c>
      <c r="D582" s="9">
        <v>462650472</v>
      </c>
      <c r="E582" s="9">
        <v>7191276517</v>
      </c>
      <c r="F582" s="4" t="s">
        <v>7</v>
      </c>
      <c r="G582" s="79">
        <v>34458</v>
      </c>
      <c r="H582" s="81">
        <f t="shared" ca="1" si="18"/>
        <v>23</v>
      </c>
      <c r="I582" s="80"/>
      <c r="J582" s="8">
        <v>1</v>
      </c>
      <c r="K582" s="198">
        <v>95256</v>
      </c>
      <c r="L582" s="201">
        <f t="shared" si="19"/>
        <v>98809</v>
      </c>
      <c r="M582" s="5"/>
    </row>
    <row r="583" spans="1:14" x14ac:dyDescent="0.2">
      <c r="A583" s="4" t="s">
        <v>593</v>
      </c>
      <c r="B583" s="10" t="s">
        <v>20</v>
      </c>
      <c r="C583" s="4" t="s">
        <v>587</v>
      </c>
      <c r="D583" s="9">
        <v>861884260</v>
      </c>
      <c r="E583" s="9">
        <v>9706632360</v>
      </c>
      <c r="F583" s="4" t="s">
        <v>11</v>
      </c>
      <c r="G583" s="79">
        <v>34441</v>
      </c>
      <c r="H583" s="81">
        <f t="shared" ca="1" si="18"/>
        <v>23</v>
      </c>
      <c r="I583" s="80" t="s">
        <v>4</v>
      </c>
      <c r="J583" s="8">
        <v>1</v>
      </c>
      <c r="K583" s="198">
        <v>106968</v>
      </c>
      <c r="L583" s="201">
        <f t="shared" si="19"/>
        <v>110958</v>
      </c>
      <c r="M583" s="5"/>
    </row>
    <row r="584" spans="1:14" x14ac:dyDescent="0.2">
      <c r="A584" s="4" t="s">
        <v>81</v>
      </c>
      <c r="B584" s="10" t="s">
        <v>2</v>
      </c>
      <c r="C584" s="4" t="s">
        <v>24</v>
      </c>
      <c r="D584" s="9">
        <v>616055292</v>
      </c>
      <c r="E584" s="9">
        <v>7192913490</v>
      </c>
      <c r="F584" s="4" t="s">
        <v>11</v>
      </c>
      <c r="G584" s="79">
        <v>34977</v>
      </c>
      <c r="H584" s="81">
        <f t="shared" ca="1" si="18"/>
        <v>22</v>
      </c>
      <c r="I584" s="80" t="s">
        <v>27</v>
      </c>
      <c r="J584" s="8">
        <v>3</v>
      </c>
      <c r="K584" s="198">
        <v>38592</v>
      </c>
      <c r="L584" s="201">
        <f t="shared" si="19"/>
        <v>40031</v>
      </c>
      <c r="M584" s="5"/>
    </row>
    <row r="585" spans="1:14" x14ac:dyDescent="0.2">
      <c r="A585" s="4" t="s">
        <v>417</v>
      </c>
      <c r="B585" s="10" t="s">
        <v>49</v>
      </c>
      <c r="C585" s="4" t="s">
        <v>374</v>
      </c>
      <c r="D585" s="9">
        <v>357081517</v>
      </c>
      <c r="E585" s="9">
        <v>9707660273</v>
      </c>
      <c r="F585" s="4" t="s">
        <v>5</v>
      </c>
      <c r="G585" s="79">
        <v>37427</v>
      </c>
      <c r="H585" s="81">
        <f t="shared" ca="1" si="18"/>
        <v>15</v>
      </c>
      <c r="I585" s="80" t="s">
        <v>18</v>
      </c>
      <c r="J585" s="8">
        <v>2</v>
      </c>
      <c r="K585" s="198">
        <v>32148</v>
      </c>
      <c r="L585" s="201">
        <f t="shared" si="19"/>
        <v>33347</v>
      </c>
      <c r="M585" s="5"/>
    </row>
    <row r="586" spans="1:14" x14ac:dyDescent="0.2">
      <c r="A586" s="4" t="s">
        <v>499</v>
      </c>
      <c r="B586" s="10" t="s">
        <v>12</v>
      </c>
      <c r="C586" s="4" t="s">
        <v>434</v>
      </c>
      <c r="D586" s="9">
        <v>311883362</v>
      </c>
      <c r="E586" s="9">
        <v>9706505454</v>
      </c>
      <c r="F586" s="4" t="s">
        <v>7</v>
      </c>
      <c r="G586" s="79">
        <v>38382</v>
      </c>
      <c r="H586" s="81">
        <f t="shared" ca="1" si="18"/>
        <v>12</v>
      </c>
      <c r="I586" s="80"/>
      <c r="J586" s="8">
        <v>2</v>
      </c>
      <c r="K586" s="198">
        <v>63324</v>
      </c>
      <c r="L586" s="201">
        <f t="shared" si="19"/>
        <v>65686</v>
      </c>
      <c r="M586" s="5"/>
    </row>
    <row r="587" spans="1:14" x14ac:dyDescent="0.2">
      <c r="A587" s="4" t="s">
        <v>760</v>
      </c>
      <c r="B587" s="10" t="s">
        <v>16</v>
      </c>
      <c r="C587" s="4" t="s">
        <v>756</v>
      </c>
      <c r="D587" s="9">
        <v>767961463</v>
      </c>
      <c r="E587" s="9">
        <v>3033646601</v>
      </c>
      <c r="F587" s="4" t="s">
        <v>7</v>
      </c>
      <c r="G587" s="79">
        <v>37833</v>
      </c>
      <c r="H587" s="81">
        <f t="shared" ca="1" si="18"/>
        <v>14</v>
      </c>
      <c r="I587" s="80"/>
      <c r="J587" s="8">
        <v>3</v>
      </c>
      <c r="K587" s="198">
        <v>92028</v>
      </c>
      <c r="L587" s="201">
        <f t="shared" si="19"/>
        <v>95461</v>
      </c>
      <c r="M587" s="82"/>
      <c r="N587" s="83"/>
    </row>
    <row r="588" spans="1:14" x14ac:dyDescent="0.2">
      <c r="A588" s="4" t="s">
        <v>113</v>
      </c>
      <c r="B588" s="10" t="s">
        <v>20</v>
      </c>
      <c r="C588" s="4" t="s">
        <v>24</v>
      </c>
      <c r="D588" s="9">
        <v>318723704</v>
      </c>
      <c r="E588" s="9">
        <v>3036526117</v>
      </c>
      <c r="F588" s="4" t="s">
        <v>11</v>
      </c>
      <c r="G588" s="79">
        <v>35481</v>
      </c>
      <c r="H588" s="81">
        <f t="shared" ca="1" si="18"/>
        <v>20</v>
      </c>
      <c r="I588" s="80" t="s">
        <v>18</v>
      </c>
      <c r="J588" s="8">
        <v>2</v>
      </c>
      <c r="K588" s="198">
        <v>88620</v>
      </c>
      <c r="L588" s="201">
        <f t="shared" si="19"/>
        <v>91926</v>
      </c>
      <c r="M588" s="5"/>
    </row>
    <row r="589" spans="1:14" x14ac:dyDescent="0.2">
      <c r="A589" s="4" t="s">
        <v>141</v>
      </c>
      <c r="B589" s="10" t="s">
        <v>16</v>
      </c>
      <c r="C589" s="4" t="s">
        <v>122</v>
      </c>
      <c r="D589" s="9">
        <v>288741910</v>
      </c>
      <c r="E589" s="9">
        <v>9702842668</v>
      </c>
      <c r="F589" s="4" t="s">
        <v>11</v>
      </c>
      <c r="G589" s="79">
        <v>37416</v>
      </c>
      <c r="H589" s="81">
        <f t="shared" ca="1" si="18"/>
        <v>15</v>
      </c>
      <c r="I589" s="80" t="s">
        <v>18</v>
      </c>
      <c r="J589" s="8">
        <v>1</v>
      </c>
      <c r="K589" s="198">
        <v>80424</v>
      </c>
      <c r="L589" s="201">
        <f t="shared" si="19"/>
        <v>83424</v>
      </c>
      <c r="M589" s="5"/>
    </row>
    <row r="590" spans="1:14" x14ac:dyDescent="0.2">
      <c r="A590" s="4" t="s">
        <v>150</v>
      </c>
      <c r="B590" s="10" t="s">
        <v>16</v>
      </c>
      <c r="C590" s="4" t="s">
        <v>122</v>
      </c>
      <c r="D590" s="9">
        <v>357568979</v>
      </c>
      <c r="E590" s="9">
        <v>9704316324</v>
      </c>
      <c r="F590" s="4" t="s">
        <v>5</v>
      </c>
      <c r="G590" s="79">
        <v>38831</v>
      </c>
      <c r="H590" s="81">
        <f t="shared" ca="1" si="18"/>
        <v>11</v>
      </c>
      <c r="I590" s="80" t="s">
        <v>35</v>
      </c>
      <c r="J590" s="8">
        <v>4</v>
      </c>
      <c r="K590" s="198">
        <v>34230</v>
      </c>
      <c r="L590" s="201">
        <f t="shared" si="19"/>
        <v>35507</v>
      </c>
      <c r="M590" s="5"/>
    </row>
    <row r="591" spans="1:14" x14ac:dyDescent="0.2">
      <c r="A591" s="4" t="s">
        <v>307</v>
      </c>
      <c r="B591" s="10" t="s">
        <v>20</v>
      </c>
      <c r="C591" s="4" t="s">
        <v>302</v>
      </c>
      <c r="D591" s="9">
        <v>839899522</v>
      </c>
      <c r="E591" s="9">
        <v>5055512521</v>
      </c>
      <c r="F591" s="4" t="s">
        <v>11</v>
      </c>
      <c r="G591" s="79">
        <v>37025</v>
      </c>
      <c r="H591" s="81">
        <f t="shared" ca="1" si="18"/>
        <v>16</v>
      </c>
      <c r="I591" s="80" t="s">
        <v>4</v>
      </c>
      <c r="J591" s="8">
        <v>5</v>
      </c>
      <c r="K591" s="198">
        <v>89436</v>
      </c>
      <c r="L591" s="201">
        <f t="shared" si="19"/>
        <v>92772</v>
      </c>
      <c r="M591" s="5"/>
    </row>
    <row r="592" spans="1:14" x14ac:dyDescent="0.2">
      <c r="A592" s="4" t="s">
        <v>581</v>
      </c>
      <c r="B592" s="10" t="s">
        <v>8</v>
      </c>
      <c r="C592" s="4" t="s">
        <v>434</v>
      </c>
      <c r="D592" s="9">
        <v>412611335</v>
      </c>
      <c r="E592" s="9">
        <v>5055998691</v>
      </c>
      <c r="F592" s="4" t="s">
        <v>7</v>
      </c>
      <c r="G592" s="79">
        <v>39563</v>
      </c>
      <c r="H592" s="81">
        <f t="shared" ca="1" si="18"/>
        <v>9</v>
      </c>
      <c r="I592" s="80"/>
      <c r="J592" s="8">
        <v>2</v>
      </c>
      <c r="K592" s="198">
        <v>49128</v>
      </c>
      <c r="L592" s="201">
        <f t="shared" si="19"/>
        <v>50960</v>
      </c>
      <c r="M592" s="5"/>
    </row>
    <row r="593" spans="1:13" x14ac:dyDescent="0.2">
      <c r="A593" s="4" t="s">
        <v>58</v>
      </c>
      <c r="B593" s="10" t="s">
        <v>2</v>
      </c>
      <c r="C593" s="4" t="s">
        <v>24</v>
      </c>
      <c r="D593" s="9">
        <v>626648632</v>
      </c>
      <c r="E593" s="9">
        <v>9706412482</v>
      </c>
      <c r="F593" s="4" t="s">
        <v>7</v>
      </c>
      <c r="G593" s="79">
        <v>38509</v>
      </c>
      <c r="H593" s="81">
        <f t="shared" ca="1" si="18"/>
        <v>12</v>
      </c>
      <c r="I593" s="80"/>
      <c r="J593" s="8">
        <v>4</v>
      </c>
      <c r="K593" s="198">
        <v>58908</v>
      </c>
      <c r="L593" s="201">
        <f t="shared" si="19"/>
        <v>61105</v>
      </c>
      <c r="M593" s="5"/>
    </row>
    <row r="594" spans="1:13" x14ac:dyDescent="0.2">
      <c r="A594" s="4" t="s">
        <v>100</v>
      </c>
      <c r="B594" s="10" t="s">
        <v>8</v>
      </c>
      <c r="C594" s="4" t="s">
        <v>24</v>
      </c>
      <c r="D594" s="9">
        <v>892040187</v>
      </c>
      <c r="E594" s="9">
        <v>7194877123</v>
      </c>
      <c r="F594" s="4" t="s">
        <v>11</v>
      </c>
      <c r="G594" s="79">
        <v>35342</v>
      </c>
      <c r="H594" s="81">
        <f t="shared" ca="1" si="18"/>
        <v>21</v>
      </c>
      <c r="I594" s="80" t="s">
        <v>18</v>
      </c>
      <c r="J594" s="8">
        <v>1</v>
      </c>
      <c r="K594" s="198">
        <v>104664</v>
      </c>
      <c r="L594" s="201">
        <f t="shared" si="19"/>
        <v>108568</v>
      </c>
      <c r="M594" s="5"/>
    </row>
    <row r="595" spans="1:13" x14ac:dyDescent="0.2">
      <c r="A595" s="4" t="s">
        <v>79</v>
      </c>
      <c r="B595" s="10" t="s">
        <v>20</v>
      </c>
      <c r="C595" s="4" t="s">
        <v>24</v>
      </c>
      <c r="D595" s="9">
        <v>793256568</v>
      </c>
      <c r="E595" s="9">
        <v>3036999991</v>
      </c>
      <c r="F595" s="4" t="s">
        <v>11</v>
      </c>
      <c r="G595" s="79">
        <v>36420</v>
      </c>
      <c r="H595" s="81">
        <f t="shared" ca="1" si="18"/>
        <v>18</v>
      </c>
      <c r="I595" s="80" t="s">
        <v>4</v>
      </c>
      <c r="J595" s="8">
        <v>5</v>
      </c>
      <c r="K595" s="198">
        <v>32556</v>
      </c>
      <c r="L595" s="201">
        <f t="shared" si="19"/>
        <v>33770</v>
      </c>
      <c r="M595" s="5"/>
    </row>
    <row r="596" spans="1:13" x14ac:dyDescent="0.2">
      <c r="A596" s="4" t="s">
        <v>573</v>
      </c>
      <c r="B596" s="10" t="s">
        <v>12</v>
      </c>
      <c r="C596" s="4" t="s">
        <v>434</v>
      </c>
      <c r="D596" s="9">
        <v>696435191</v>
      </c>
      <c r="E596" s="9">
        <v>3037710498</v>
      </c>
      <c r="F596" s="4" t="s">
        <v>11</v>
      </c>
      <c r="G596" s="79">
        <v>36647</v>
      </c>
      <c r="H596" s="81">
        <f t="shared" ca="1" si="18"/>
        <v>17</v>
      </c>
      <c r="I596" s="80" t="s">
        <v>18</v>
      </c>
      <c r="J596" s="8">
        <v>2</v>
      </c>
      <c r="K596" s="198">
        <v>73380</v>
      </c>
      <c r="L596" s="201">
        <f t="shared" si="19"/>
        <v>76117</v>
      </c>
      <c r="M596" s="5"/>
    </row>
    <row r="597" spans="1:13" x14ac:dyDescent="0.2">
      <c r="A597" s="4" t="s">
        <v>108</v>
      </c>
      <c r="B597" s="10" t="s">
        <v>8</v>
      </c>
      <c r="C597" s="4" t="s">
        <v>24</v>
      </c>
      <c r="D597" s="9">
        <v>240241467</v>
      </c>
      <c r="E597" s="9">
        <v>7194914916</v>
      </c>
      <c r="F597" s="4" t="s">
        <v>0</v>
      </c>
      <c r="G597" s="79">
        <v>36632</v>
      </c>
      <c r="H597" s="81">
        <f t="shared" ca="1" si="18"/>
        <v>17</v>
      </c>
      <c r="I597" s="80"/>
      <c r="J597" s="8">
        <v>3</v>
      </c>
      <c r="K597" s="198">
        <v>34522</v>
      </c>
      <c r="L597" s="201">
        <f t="shared" si="19"/>
        <v>35810</v>
      </c>
      <c r="M597" s="5"/>
    </row>
    <row r="598" spans="1:13" x14ac:dyDescent="0.2">
      <c r="A598" s="4" t="s">
        <v>190</v>
      </c>
      <c r="B598" s="10" t="s">
        <v>8</v>
      </c>
      <c r="C598" s="4" t="s">
        <v>122</v>
      </c>
      <c r="D598" s="9">
        <v>393973492</v>
      </c>
      <c r="E598" s="9">
        <v>5052869792</v>
      </c>
      <c r="F598" s="4" t="s">
        <v>5</v>
      </c>
      <c r="G598" s="79">
        <v>37479</v>
      </c>
      <c r="H598" s="81">
        <f t="shared" ca="1" si="18"/>
        <v>15</v>
      </c>
      <c r="I598" s="80" t="s">
        <v>14</v>
      </c>
      <c r="J598" s="8">
        <v>1</v>
      </c>
      <c r="K598" s="198">
        <v>56820</v>
      </c>
      <c r="L598" s="201">
        <f t="shared" si="19"/>
        <v>58939</v>
      </c>
      <c r="M598" s="5"/>
    </row>
    <row r="599" spans="1:13" x14ac:dyDescent="0.2">
      <c r="A599" s="4" t="s">
        <v>602</v>
      </c>
      <c r="B599" s="10" t="s">
        <v>12</v>
      </c>
      <c r="C599" s="4" t="s">
        <v>596</v>
      </c>
      <c r="D599" s="9">
        <v>105708355</v>
      </c>
      <c r="E599" s="9">
        <v>7194697218</v>
      </c>
      <c r="F599" s="4" t="s">
        <v>11</v>
      </c>
      <c r="G599" s="79">
        <v>37045</v>
      </c>
      <c r="H599" s="81">
        <f t="shared" ca="1" si="18"/>
        <v>16</v>
      </c>
      <c r="I599" s="80" t="s">
        <v>35</v>
      </c>
      <c r="J599" s="8">
        <v>5</v>
      </c>
      <c r="K599" s="198">
        <v>85212</v>
      </c>
      <c r="L599" s="201">
        <f t="shared" si="19"/>
        <v>88390</v>
      </c>
      <c r="M599" s="5"/>
    </row>
    <row r="600" spans="1:13" x14ac:dyDescent="0.2">
      <c r="A600" s="4" t="s">
        <v>330</v>
      </c>
      <c r="B600" s="10" t="s">
        <v>49</v>
      </c>
      <c r="C600" s="4" t="s">
        <v>302</v>
      </c>
      <c r="D600" s="9">
        <v>577239513</v>
      </c>
      <c r="E600" s="9">
        <v>7193199265</v>
      </c>
      <c r="F600" s="4" t="s">
        <v>11</v>
      </c>
      <c r="G600" s="79">
        <v>36189</v>
      </c>
      <c r="H600" s="81">
        <f t="shared" ca="1" si="18"/>
        <v>18</v>
      </c>
      <c r="I600" s="80" t="s">
        <v>18</v>
      </c>
      <c r="J600" s="8">
        <v>5</v>
      </c>
      <c r="K600" s="198">
        <v>75696</v>
      </c>
      <c r="L600" s="201">
        <f t="shared" si="19"/>
        <v>78519</v>
      </c>
      <c r="M600" s="5"/>
    </row>
    <row r="601" spans="1:13" x14ac:dyDescent="0.2">
      <c r="A601" s="4" t="s">
        <v>433</v>
      </c>
      <c r="B601" s="10" t="s">
        <v>2</v>
      </c>
      <c r="C601" s="4" t="s">
        <v>426</v>
      </c>
      <c r="D601" s="9">
        <v>723930767</v>
      </c>
      <c r="E601" s="9">
        <v>7191375297</v>
      </c>
      <c r="F601" s="4" t="s">
        <v>11</v>
      </c>
      <c r="G601" s="79">
        <v>41369</v>
      </c>
      <c r="H601" s="81">
        <f t="shared" ca="1" si="18"/>
        <v>4</v>
      </c>
      <c r="I601" s="80" t="s">
        <v>18</v>
      </c>
      <c r="J601" s="8">
        <v>5</v>
      </c>
      <c r="K601" s="198">
        <v>32700</v>
      </c>
      <c r="L601" s="201">
        <f t="shared" si="19"/>
        <v>33920</v>
      </c>
      <c r="M601" s="5"/>
    </row>
    <row r="602" spans="1:13" x14ac:dyDescent="0.2">
      <c r="A602" s="4" t="s">
        <v>322</v>
      </c>
      <c r="B602" s="10" t="s">
        <v>16</v>
      </c>
      <c r="C602" s="4" t="s">
        <v>302</v>
      </c>
      <c r="D602" s="9">
        <v>623823805</v>
      </c>
      <c r="E602" s="9">
        <v>9702602559</v>
      </c>
      <c r="F602" s="4" t="s">
        <v>0</v>
      </c>
      <c r="G602" s="79">
        <v>41459</v>
      </c>
      <c r="H602" s="81">
        <f t="shared" ca="1" si="18"/>
        <v>4</v>
      </c>
      <c r="I602" s="80"/>
      <c r="J602" s="8">
        <v>5</v>
      </c>
      <c r="K602" s="198">
        <v>18067</v>
      </c>
      <c r="L602" s="201">
        <f t="shared" si="19"/>
        <v>18741</v>
      </c>
      <c r="M602" s="5"/>
    </row>
    <row r="603" spans="1:13" x14ac:dyDescent="0.2">
      <c r="A603" s="4" t="s">
        <v>253</v>
      </c>
      <c r="B603" s="10" t="s">
        <v>8</v>
      </c>
      <c r="C603" s="4" t="s">
        <v>196</v>
      </c>
      <c r="D603" s="9">
        <v>115404531</v>
      </c>
      <c r="E603" s="9">
        <v>7192636321</v>
      </c>
      <c r="F603" s="4" t="s">
        <v>5</v>
      </c>
      <c r="G603" s="79">
        <v>39229</v>
      </c>
      <c r="H603" s="81">
        <f t="shared" ca="1" si="18"/>
        <v>10</v>
      </c>
      <c r="I603" s="80" t="s">
        <v>18</v>
      </c>
      <c r="J603" s="8">
        <v>2</v>
      </c>
      <c r="K603" s="198">
        <v>39480</v>
      </c>
      <c r="L603" s="201">
        <f t="shared" si="19"/>
        <v>40953</v>
      </c>
      <c r="M603" s="5"/>
    </row>
    <row r="604" spans="1:13" x14ac:dyDescent="0.2">
      <c r="A604" s="4" t="s">
        <v>726</v>
      </c>
      <c r="B604" s="10" t="s">
        <v>20</v>
      </c>
      <c r="C604" s="4" t="s">
        <v>680</v>
      </c>
      <c r="D604" s="9">
        <v>148899089</v>
      </c>
      <c r="E604" s="9">
        <v>5054734960</v>
      </c>
      <c r="F604" s="4" t="s">
        <v>5</v>
      </c>
      <c r="G604" s="79">
        <v>35222</v>
      </c>
      <c r="H604" s="81">
        <f t="shared" ca="1" si="18"/>
        <v>21</v>
      </c>
      <c r="I604" s="80" t="s">
        <v>4</v>
      </c>
      <c r="J604" s="8">
        <v>3</v>
      </c>
      <c r="K604" s="198">
        <v>32268</v>
      </c>
      <c r="L604" s="201">
        <f t="shared" si="19"/>
        <v>33472</v>
      </c>
      <c r="M604" s="5"/>
    </row>
    <row r="605" spans="1:13" x14ac:dyDescent="0.2">
      <c r="A605" s="4" t="s">
        <v>134</v>
      </c>
      <c r="B605" s="10" t="s">
        <v>8</v>
      </c>
      <c r="C605" s="4" t="s">
        <v>122</v>
      </c>
      <c r="D605" s="9">
        <v>744830329</v>
      </c>
      <c r="E605" s="9">
        <v>3036098293</v>
      </c>
      <c r="F605" s="4" t="s">
        <v>11</v>
      </c>
      <c r="G605" s="79">
        <v>35856</v>
      </c>
      <c r="H605" s="81">
        <f t="shared" ca="1" si="18"/>
        <v>19</v>
      </c>
      <c r="I605" s="80" t="s">
        <v>35</v>
      </c>
      <c r="J605" s="8">
        <v>3</v>
      </c>
      <c r="K605" s="198">
        <v>99240</v>
      </c>
      <c r="L605" s="201">
        <f t="shared" si="19"/>
        <v>102942</v>
      </c>
      <c r="M605" s="5"/>
    </row>
    <row r="606" spans="1:13" x14ac:dyDescent="0.2">
      <c r="A606" s="4" t="s">
        <v>515</v>
      </c>
      <c r="B606" s="10" t="s">
        <v>16</v>
      </c>
      <c r="C606" s="4" t="s">
        <v>434</v>
      </c>
      <c r="D606" s="9">
        <v>328787467</v>
      </c>
      <c r="E606" s="9">
        <v>3034897618</v>
      </c>
      <c r="F606" s="4" t="s">
        <v>0</v>
      </c>
      <c r="G606" s="79">
        <v>40143</v>
      </c>
      <c r="H606" s="81">
        <f t="shared" ca="1" si="18"/>
        <v>8</v>
      </c>
      <c r="I606" s="80"/>
      <c r="J606" s="8">
        <v>4</v>
      </c>
      <c r="K606" s="198">
        <v>17299</v>
      </c>
      <c r="L606" s="201">
        <f t="shared" si="19"/>
        <v>17944</v>
      </c>
      <c r="M606" s="5"/>
    </row>
    <row r="607" spans="1:13" x14ac:dyDescent="0.2">
      <c r="A607" s="4" t="s">
        <v>91</v>
      </c>
      <c r="B607" s="10" t="s">
        <v>20</v>
      </c>
      <c r="C607" s="4" t="s">
        <v>24</v>
      </c>
      <c r="D607" s="9">
        <v>159594851</v>
      </c>
      <c r="E607" s="9">
        <v>5054084456</v>
      </c>
      <c r="F607" s="4" t="s">
        <v>11</v>
      </c>
      <c r="G607" s="79">
        <v>41736</v>
      </c>
      <c r="H607" s="81">
        <f t="shared" ca="1" si="18"/>
        <v>3</v>
      </c>
      <c r="I607" s="80" t="s">
        <v>14</v>
      </c>
      <c r="J607" s="8">
        <v>5</v>
      </c>
      <c r="K607" s="198">
        <v>48312</v>
      </c>
      <c r="L607" s="201">
        <f t="shared" si="19"/>
        <v>50114</v>
      </c>
      <c r="M607" s="5"/>
    </row>
    <row r="608" spans="1:13" x14ac:dyDescent="0.2">
      <c r="A608" s="4" t="s">
        <v>216</v>
      </c>
      <c r="B608" s="10" t="s">
        <v>12</v>
      </c>
      <c r="C608" s="4" t="s">
        <v>196</v>
      </c>
      <c r="D608" s="9">
        <v>618775364</v>
      </c>
      <c r="E608" s="9">
        <v>5053182167</v>
      </c>
      <c r="F608" s="4" t="s">
        <v>5</v>
      </c>
      <c r="G608" s="79">
        <v>41310</v>
      </c>
      <c r="H608" s="81">
        <f t="shared" ca="1" si="18"/>
        <v>4</v>
      </c>
      <c r="I608" s="80" t="s">
        <v>18</v>
      </c>
      <c r="J608" s="8">
        <v>3</v>
      </c>
      <c r="K608" s="198">
        <v>58440</v>
      </c>
      <c r="L608" s="201">
        <f t="shared" si="19"/>
        <v>60620</v>
      </c>
      <c r="M608" s="5"/>
    </row>
    <row r="609" spans="1:13" x14ac:dyDescent="0.2">
      <c r="A609" s="4" t="s">
        <v>389</v>
      </c>
      <c r="B609" s="10" t="s">
        <v>20</v>
      </c>
      <c r="C609" s="4" t="s">
        <v>374</v>
      </c>
      <c r="D609" s="9">
        <v>626767704</v>
      </c>
      <c r="E609" s="9">
        <v>7196971022</v>
      </c>
      <c r="F609" s="4" t="s">
        <v>7</v>
      </c>
      <c r="G609" s="79">
        <v>36832</v>
      </c>
      <c r="H609" s="81">
        <f t="shared" ca="1" si="18"/>
        <v>17</v>
      </c>
      <c r="I609" s="80"/>
      <c r="J609" s="8">
        <v>5</v>
      </c>
      <c r="K609" s="198">
        <v>93516</v>
      </c>
      <c r="L609" s="201">
        <f t="shared" si="19"/>
        <v>97004</v>
      </c>
      <c r="M609" s="5"/>
    </row>
    <row r="610" spans="1:13" x14ac:dyDescent="0.2">
      <c r="A610" s="4" t="s">
        <v>210</v>
      </c>
      <c r="B610" s="10" t="s">
        <v>20</v>
      </c>
      <c r="C610" s="4" t="s">
        <v>196</v>
      </c>
      <c r="D610" s="9">
        <v>737152868</v>
      </c>
      <c r="E610" s="9">
        <v>3031124357</v>
      </c>
      <c r="F610" s="4" t="s">
        <v>11</v>
      </c>
      <c r="G610" s="79">
        <v>37729</v>
      </c>
      <c r="H610" s="81">
        <f t="shared" ca="1" si="18"/>
        <v>14</v>
      </c>
      <c r="I610" s="80" t="s">
        <v>14</v>
      </c>
      <c r="J610" s="8">
        <v>1</v>
      </c>
      <c r="K610" s="198">
        <v>57996</v>
      </c>
      <c r="L610" s="201">
        <f t="shared" si="19"/>
        <v>60159</v>
      </c>
      <c r="M610" s="5"/>
    </row>
    <row r="611" spans="1:13" x14ac:dyDescent="0.2">
      <c r="A611" s="4" t="s">
        <v>563</v>
      </c>
      <c r="B611" s="10" t="s">
        <v>20</v>
      </c>
      <c r="C611" s="4" t="s">
        <v>434</v>
      </c>
      <c r="D611" s="9">
        <v>257249459</v>
      </c>
      <c r="E611" s="9">
        <v>3037775023</v>
      </c>
      <c r="F611" s="4" t="s">
        <v>7</v>
      </c>
      <c r="G611" s="79">
        <v>37693</v>
      </c>
      <c r="H611" s="81">
        <f t="shared" ca="1" si="18"/>
        <v>14</v>
      </c>
      <c r="I611" s="80"/>
      <c r="J611" s="8">
        <v>3</v>
      </c>
      <c r="K611" s="198">
        <v>69120</v>
      </c>
      <c r="L611" s="201">
        <f t="shared" si="19"/>
        <v>71698</v>
      </c>
      <c r="M611" s="5"/>
    </row>
    <row r="612" spans="1:13" x14ac:dyDescent="0.2">
      <c r="A612" s="4" t="s">
        <v>615</v>
      </c>
      <c r="B612" s="10" t="s">
        <v>8</v>
      </c>
      <c r="C612" s="4" t="s">
        <v>596</v>
      </c>
      <c r="D612" s="9">
        <v>659766304</v>
      </c>
      <c r="E612" s="9">
        <v>7195876028</v>
      </c>
      <c r="F612" s="4" t="s">
        <v>11</v>
      </c>
      <c r="G612" s="79">
        <v>36557</v>
      </c>
      <c r="H612" s="81">
        <f t="shared" ca="1" si="18"/>
        <v>17</v>
      </c>
      <c r="I612" s="80" t="s">
        <v>18</v>
      </c>
      <c r="J612" s="8">
        <v>5</v>
      </c>
      <c r="K612" s="198">
        <v>45300</v>
      </c>
      <c r="L612" s="201">
        <f t="shared" si="19"/>
        <v>46990</v>
      </c>
      <c r="M612" s="5"/>
    </row>
    <row r="613" spans="1:13" x14ac:dyDescent="0.2">
      <c r="A613" s="4" t="s">
        <v>212</v>
      </c>
      <c r="B613" s="10" t="s">
        <v>8</v>
      </c>
      <c r="C613" s="4" t="s">
        <v>196</v>
      </c>
      <c r="D613" s="9">
        <v>161439267</v>
      </c>
      <c r="E613" s="9">
        <v>7197600603</v>
      </c>
      <c r="F613" s="4" t="s">
        <v>11</v>
      </c>
      <c r="G613" s="79">
        <v>40418</v>
      </c>
      <c r="H613" s="81">
        <f t="shared" ca="1" si="18"/>
        <v>7</v>
      </c>
      <c r="I613" s="80" t="s">
        <v>35</v>
      </c>
      <c r="J613" s="8">
        <v>5</v>
      </c>
      <c r="K613" s="198">
        <v>50424</v>
      </c>
      <c r="L613" s="201">
        <f t="shared" si="19"/>
        <v>52305</v>
      </c>
      <c r="M613" s="5"/>
    </row>
    <row r="614" spans="1:13" x14ac:dyDescent="0.2">
      <c r="A614" s="4" t="s">
        <v>541</v>
      </c>
      <c r="B614" s="10" t="s">
        <v>16</v>
      </c>
      <c r="C614" s="4" t="s">
        <v>434</v>
      </c>
      <c r="D614" s="9">
        <v>313128501</v>
      </c>
      <c r="E614" s="9">
        <v>3033184277</v>
      </c>
      <c r="F614" s="4" t="s">
        <v>0</v>
      </c>
      <c r="G614" s="79">
        <v>36546</v>
      </c>
      <c r="H614" s="81">
        <f t="shared" ca="1" si="18"/>
        <v>17</v>
      </c>
      <c r="I614" s="80"/>
      <c r="J614" s="8">
        <v>1</v>
      </c>
      <c r="K614" s="198">
        <v>26966</v>
      </c>
      <c r="L614" s="201">
        <f t="shared" si="19"/>
        <v>27972</v>
      </c>
      <c r="M614" s="5"/>
    </row>
    <row r="615" spans="1:13" x14ac:dyDescent="0.2">
      <c r="A615" s="4" t="s">
        <v>207</v>
      </c>
      <c r="B615" s="10" t="s">
        <v>20</v>
      </c>
      <c r="C615" s="4" t="s">
        <v>196</v>
      </c>
      <c r="D615" s="9">
        <v>336025451</v>
      </c>
      <c r="E615" s="9">
        <v>7192344526</v>
      </c>
      <c r="F615" s="4" t="s">
        <v>7</v>
      </c>
      <c r="G615" s="79">
        <v>35534</v>
      </c>
      <c r="H615" s="81">
        <f t="shared" ca="1" si="18"/>
        <v>20</v>
      </c>
      <c r="I615" s="80"/>
      <c r="J615" s="8">
        <v>1</v>
      </c>
      <c r="K615" s="198">
        <v>67980</v>
      </c>
      <c r="L615" s="201">
        <f t="shared" si="19"/>
        <v>70516</v>
      </c>
      <c r="M615" s="5"/>
    </row>
    <row r="616" spans="1:13" x14ac:dyDescent="0.2">
      <c r="A616" s="4" t="s">
        <v>490</v>
      </c>
      <c r="B616" s="10" t="s">
        <v>20</v>
      </c>
      <c r="C616" s="4" t="s">
        <v>434</v>
      </c>
      <c r="D616" s="9">
        <v>147724014</v>
      </c>
      <c r="E616" s="9">
        <v>7192212512</v>
      </c>
      <c r="F616" s="4" t="s">
        <v>11</v>
      </c>
      <c r="G616" s="79">
        <v>36244</v>
      </c>
      <c r="H616" s="81">
        <f t="shared" ca="1" si="18"/>
        <v>18</v>
      </c>
      <c r="I616" s="80" t="s">
        <v>18</v>
      </c>
      <c r="J616" s="8">
        <v>2</v>
      </c>
      <c r="K616" s="198">
        <v>53124</v>
      </c>
      <c r="L616" s="201">
        <f t="shared" si="19"/>
        <v>55106</v>
      </c>
      <c r="M616" s="5"/>
    </row>
    <row r="617" spans="1:13" x14ac:dyDescent="0.2">
      <c r="A617" s="4" t="s">
        <v>238</v>
      </c>
      <c r="B617" s="10" t="s">
        <v>2</v>
      </c>
      <c r="C617" s="4" t="s">
        <v>196</v>
      </c>
      <c r="D617" s="9">
        <v>289103201</v>
      </c>
      <c r="E617" s="9">
        <v>5052921836</v>
      </c>
      <c r="F617" s="4" t="s">
        <v>11</v>
      </c>
      <c r="G617" s="79">
        <v>40273</v>
      </c>
      <c r="H617" s="81">
        <f t="shared" ca="1" si="18"/>
        <v>7</v>
      </c>
      <c r="I617" s="80" t="s">
        <v>4</v>
      </c>
      <c r="J617" s="8">
        <v>2</v>
      </c>
      <c r="K617" s="198">
        <v>88596</v>
      </c>
      <c r="L617" s="201">
        <f t="shared" si="19"/>
        <v>91901</v>
      </c>
      <c r="M617" s="5"/>
    </row>
    <row r="618" spans="1:13" x14ac:dyDescent="0.2">
      <c r="A618" s="4" t="s">
        <v>84</v>
      </c>
      <c r="B618" s="10" t="s">
        <v>20</v>
      </c>
      <c r="C618" s="4" t="s">
        <v>24</v>
      </c>
      <c r="D618" s="9">
        <v>876082195</v>
      </c>
      <c r="E618" s="9">
        <v>9706049607</v>
      </c>
      <c r="F618" s="4" t="s">
        <v>11</v>
      </c>
      <c r="G618" s="79">
        <v>37386</v>
      </c>
      <c r="H618" s="81">
        <f t="shared" ca="1" si="18"/>
        <v>15</v>
      </c>
      <c r="I618" s="80" t="s">
        <v>14</v>
      </c>
      <c r="J618" s="8">
        <v>2</v>
      </c>
      <c r="K618" s="198">
        <v>74220</v>
      </c>
      <c r="L618" s="201">
        <f t="shared" si="19"/>
        <v>76988</v>
      </c>
      <c r="M618" s="5"/>
    </row>
    <row r="619" spans="1:13" x14ac:dyDescent="0.2">
      <c r="A619" s="4" t="s">
        <v>729</v>
      </c>
      <c r="B619" s="10" t="s">
        <v>8</v>
      </c>
      <c r="C619" s="4" t="s">
        <v>680</v>
      </c>
      <c r="D619" s="9">
        <v>411058865</v>
      </c>
      <c r="E619" s="9">
        <v>5053883919</v>
      </c>
      <c r="F619" s="4" t="s">
        <v>11</v>
      </c>
      <c r="G619" s="79">
        <v>38064</v>
      </c>
      <c r="H619" s="81">
        <f t="shared" ca="1" si="18"/>
        <v>13</v>
      </c>
      <c r="I619" s="80" t="s">
        <v>4</v>
      </c>
      <c r="J619" s="8">
        <v>4</v>
      </c>
      <c r="K619" s="198">
        <v>32616</v>
      </c>
      <c r="L619" s="201">
        <f t="shared" si="19"/>
        <v>33833</v>
      </c>
      <c r="M619" s="5"/>
    </row>
    <row r="620" spans="1:13" x14ac:dyDescent="0.2">
      <c r="A620" s="4" t="s">
        <v>628</v>
      </c>
      <c r="B620" s="10" t="s">
        <v>20</v>
      </c>
      <c r="C620" s="4" t="s">
        <v>596</v>
      </c>
      <c r="D620" s="9">
        <v>232896341</v>
      </c>
      <c r="E620" s="9">
        <v>9707288082</v>
      </c>
      <c r="F620" s="4" t="s">
        <v>7</v>
      </c>
      <c r="G620" s="79">
        <v>41292</v>
      </c>
      <c r="H620" s="81">
        <f t="shared" ca="1" si="18"/>
        <v>4</v>
      </c>
      <c r="I620" s="80"/>
      <c r="J620" s="8">
        <v>4</v>
      </c>
      <c r="K620" s="198">
        <v>54996</v>
      </c>
      <c r="L620" s="201">
        <f t="shared" si="19"/>
        <v>57047</v>
      </c>
      <c r="M620" s="5"/>
    </row>
    <row r="621" spans="1:13" x14ac:dyDescent="0.2">
      <c r="A621" s="4" t="s">
        <v>356</v>
      </c>
      <c r="B621" s="10" t="s">
        <v>20</v>
      </c>
      <c r="C621" s="4" t="s">
        <v>352</v>
      </c>
      <c r="D621" s="9">
        <v>397835298</v>
      </c>
      <c r="E621" s="9">
        <v>7196795200</v>
      </c>
      <c r="F621" s="4" t="s">
        <v>7</v>
      </c>
      <c r="G621" s="79">
        <v>41428</v>
      </c>
      <c r="H621" s="81">
        <f t="shared" ca="1" si="18"/>
        <v>4</v>
      </c>
      <c r="I621" s="80"/>
      <c r="J621" s="8">
        <v>4</v>
      </c>
      <c r="K621" s="198">
        <v>90120</v>
      </c>
      <c r="L621" s="201">
        <f t="shared" si="19"/>
        <v>93481</v>
      </c>
      <c r="M621" s="5"/>
    </row>
    <row r="622" spans="1:13" x14ac:dyDescent="0.2">
      <c r="A622" s="4" t="s">
        <v>647</v>
      </c>
      <c r="B622" s="10" t="s">
        <v>20</v>
      </c>
      <c r="C622" s="4" t="s">
        <v>641</v>
      </c>
      <c r="D622" s="9">
        <v>907491320</v>
      </c>
      <c r="E622" s="9">
        <v>9705724528</v>
      </c>
      <c r="F622" s="4" t="s">
        <v>5</v>
      </c>
      <c r="G622" s="79">
        <v>37413</v>
      </c>
      <c r="H622" s="81">
        <f t="shared" ca="1" si="18"/>
        <v>15</v>
      </c>
      <c r="I622" s="80" t="s">
        <v>14</v>
      </c>
      <c r="J622" s="8">
        <v>1</v>
      </c>
      <c r="K622" s="198">
        <v>51486</v>
      </c>
      <c r="L622" s="201">
        <f t="shared" si="19"/>
        <v>53406</v>
      </c>
      <c r="M622" s="5"/>
    </row>
    <row r="623" spans="1:13" x14ac:dyDescent="0.2">
      <c r="A623" s="4" t="s">
        <v>709</v>
      </c>
      <c r="B623" s="10" t="s">
        <v>8</v>
      </c>
      <c r="C623" s="4" t="s">
        <v>680</v>
      </c>
      <c r="D623" s="9">
        <v>870106287</v>
      </c>
      <c r="E623" s="9">
        <v>7198611970</v>
      </c>
      <c r="F623" s="4" t="s">
        <v>5</v>
      </c>
      <c r="G623" s="79">
        <v>35604</v>
      </c>
      <c r="H623" s="81">
        <f t="shared" ca="1" si="18"/>
        <v>20</v>
      </c>
      <c r="I623" s="80" t="s">
        <v>14</v>
      </c>
      <c r="J623" s="8">
        <v>4</v>
      </c>
      <c r="K623" s="198">
        <v>46704</v>
      </c>
      <c r="L623" s="201">
        <f t="shared" si="19"/>
        <v>48446</v>
      </c>
      <c r="M623" s="5"/>
    </row>
    <row r="624" spans="1:13" x14ac:dyDescent="0.2">
      <c r="A624" s="4" t="s">
        <v>406</v>
      </c>
      <c r="B624" s="10" t="s">
        <v>8</v>
      </c>
      <c r="C624" s="4" t="s">
        <v>374</v>
      </c>
      <c r="D624" s="9">
        <v>479081328</v>
      </c>
      <c r="E624" s="9">
        <v>3035368383</v>
      </c>
      <c r="F624" s="4" t="s">
        <v>7</v>
      </c>
      <c r="G624" s="79">
        <v>36738</v>
      </c>
      <c r="H624" s="81">
        <f t="shared" ca="1" si="18"/>
        <v>17</v>
      </c>
      <c r="I624" s="80"/>
      <c r="J624" s="8">
        <v>2</v>
      </c>
      <c r="K624" s="198">
        <v>76620</v>
      </c>
      <c r="L624" s="201">
        <f t="shared" si="19"/>
        <v>79478</v>
      </c>
      <c r="M624" s="5"/>
    </row>
    <row r="625" spans="1:14" x14ac:dyDescent="0.2">
      <c r="A625" s="4" t="s">
        <v>703</v>
      </c>
      <c r="B625" s="10" t="s">
        <v>2</v>
      </c>
      <c r="C625" s="4" t="s">
        <v>680</v>
      </c>
      <c r="D625" s="9">
        <v>867671341</v>
      </c>
      <c r="E625" s="9">
        <v>3038317543</v>
      </c>
      <c r="F625" s="4" t="s">
        <v>5</v>
      </c>
      <c r="G625" s="79">
        <v>37952</v>
      </c>
      <c r="H625" s="81">
        <f t="shared" ca="1" si="18"/>
        <v>14</v>
      </c>
      <c r="I625" s="80" t="s">
        <v>4</v>
      </c>
      <c r="J625" s="8">
        <v>3</v>
      </c>
      <c r="K625" s="198">
        <v>42336</v>
      </c>
      <c r="L625" s="201">
        <f t="shared" si="19"/>
        <v>43915</v>
      </c>
      <c r="M625" s="5"/>
    </row>
    <row r="626" spans="1:14" x14ac:dyDescent="0.2">
      <c r="A626" s="4" t="s">
        <v>66</v>
      </c>
      <c r="B626" s="10" t="s">
        <v>16</v>
      </c>
      <c r="C626" s="4" t="s">
        <v>24</v>
      </c>
      <c r="D626" s="9">
        <v>502580266</v>
      </c>
      <c r="E626" s="9">
        <v>7197103200</v>
      </c>
      <c r="F626" s="4" t="s">
        <v>0</v>
      </c>
      <c r="G626" s="79">
        <v>39702</v>
      </c>
      <c r="H626" s="81">
        <f t="shared" ca="1" si="18"/>
        <v>9</v>
      </c>
      <c r="I626" s="80"/>
      <c r="J626" s="8">
        <v>2</v>
      </c>
      <c r="K626" s="198">
        <v>44813</v>
      </c>
      <c r="L626" s="201">
        <f t="shared" si="19"/>
        <v>46485</v>
      </c>
      <c r="M626" s="5"/>
    </row>
    <row r="627" spans="1:14" x14ac:dyDescent="0.2">
      <c r="A627" s="4" t="s">
        <v>80</v>
      </c>
      <c r="B627" s="10" t="s">
        <v>8</v>
      </c>
      <c r="C627" s="4" t="s">
        <v>24</v>
      </c>
      <c r="D627" s="9">
        <v>287476507</v>
      </c>
      <c r="E627" s="9">
        <v>3031509619</v>
      </c>
      <c r="F627" s="4" t="s">
        <v>5</v>
      </c>
      <c r="G627" s="79">
        <v>35061</v>
      </c>
      <c r="H627" s="81">
        <f t="shared" ca="1" si="18"/>
        <v>21</v>
      </c>
      <c r="I627" s="80" t="s">
        <v>4</v>
      </c>
      <c r="J627" s="8">
        <v>1</v>
      </c>
      <c r="K627" s="198">
        <v>23922</v>
      </c>
      <c r="L627" s="201">
        <f t="shared" si="19"/>
        <v>24814</v>
      </c>
      <c r="M627" s="5"/>
    </row>
    <row r="628" spans="1:14" x14ac:dyDescent="0.2">
      <c r="A628" s="4" t="s">
        <v>305</v>
      </c>
      <c r="B628" s="10" t="s">
        <v>20</v>
      </c>
      <c r="C628" s="4" t="s">
        <v>302</v>
      </c>
      <c r="D628" s="9">
        <v>934447306</v>
      </c>
      <c r="E628" s="9">
        <v>7195981242</v>
      </c>
      <c r="F628" s="4" t="s">
        <v>11</v>
      </c>
      <c r="G628" s="79">
        <v>35167</v>
      </c>
      <c r="H628" s="81">
        <f t="shared" ca="1" si="18"/>
        <v>21</v>
      </c>
      <c r="I628" s="80" t="s">
        <v>18</v>
      </c>
      <c r="J628" s="8">
        <v>5</v>
      </c>
      <c r="K628" s="198">
        <v>87636</v>
      </c>
      <c r="L628" s="201">
        <f t="shared" si="19"/>
        <v>90905</v>
      </c>
      <c r="M628" s="5"/>
    </row>
    <row r="629" spans="1:14" x14ac:dyDescent="0.2">
      <c r="A629" s="4" t="s">
        <v>523</v>
      </c>
      <c r="B629" s="10" t="s">
        <v>20</v>
      </c>
      <c r="C629" s="4" t="s">
        <v>434</v>
      </c>
      <c r="D629" s="9">
        <v>676030562</v>
      </c>
      <c r="E629" s="9">
        <v>7198253211</v>
      </c>
      <c r="F629" s="4" t="s">
        <v>11</v>
      </c>
      <c r="G629" s="79">
        <v>36751</v>
      </c>
      <c r="H629" s="81">
        <f t="shared" ca="1" si="18"/>
        <v>17</v>
      </c>
      <c r="I629" s="80" t="s">
        <v>4</v>
      </c>
      <c r="J629" s="8">
        <v>1</v>
      </c>
      <c r="K629" s="198">
        <v>72120</v>
      </c>
      <c r="L629" s="201">
        <f t="shared" si="19"/>
        <v>74810</v>
      </c>
      <c r="M629" s="5"/>
    </row>
    <row r="630" spans="1:14" x14ac:dyDescent="0.2">
      <c r="A630" s="4" t="s">
        <v>441</v>
      </c>
      <c r="B630" s="10" t="s">
        <v>20</v>
      </c>
      <c r="C630" s="4" t="s">
        <v>434</v>
      </c>
      <c r="D630" s="9">
        <v>505966230</v>
      </c>
      <c r="E630" s="9">
        <v>3038038161</v>
      </c>
      <c r="F630" s="4" t="s">
        <v>11</v>
      </c>
      <c r="G630" s="79">
        <v>35049</v>
      </c>
      <c r="H630" s="81">
        <f t="shared" ca="1" si="18"/>
        <v>21</v>
      </c>
      <c r="I630" s="80" t="s">
        <v>18</v>
      </c>
      <c r="J630" s="8">
        <v>3</v>
      </c>
      <c r="K630" s="198">
        <v>54600</v>
      </c>
      <c r="L630" s="201">
        <f t="shared" si="19"/>
        <v>56637</v>
      </c>
      <c r="M630" s="5"/>
    </row>
    <row r="631" spans="1:14" x14ac:dyDescent="0.2">
      <c r="A631" s="4" t="s">
        <v>498</v>
      </c>
      <c r="B631" s="10" t="s">
        <v>20</v>
      </c>
      <c r="C631" s="4" t="s">
        <v>434</v>
      </c>
      <c r="D631" s="9">
        <v>962553692</v>
      </c>
      <c r="E631" s="9">
        <v>5056689962</v>
      </c>
      <c r="F631" s="4" t="s">
        <v>11</v>
      </c>
      <c r="G631" s="79">
        <v>36212</v>
      </c>
      <c r="H631" s="81">
        <f t="shared" ca="1" si="18"/>
        <v>18</v>
      </c>
      <c r="I631" s="80" t="s">
        <v>18</v>
      </c>
      <c r="J631" s="8">
        <v>3</v>
      </c>
      <c r="K631" s="198">
        <v>103512</v>
      </c>
      <c r="L631" s="201">
        <f t="shared" si="19"/>
        <v>107373</v>
      </c>
      <c r="M631" s="5"/>
    </row>
    <row r="632" spans="1:14" x14ac:dyDescent="0.2">
      <c r="A632" s="4" t="s">
        <v>491</v>
      </c>
      <c r="B632" s="10" t="s">
        <v>20</v>
      </c>
      <c r="C632" s="4" t="s">
        <v>434</v>
      </c>
      <c r="D632" s="9">
        <v>468053610</v>
      </c>
      <c r="E632" s="9">
        <v>5055344270</v>
      </c>
      <c r="F632" s="4" t="s">
        <v>11</v>
      </c>
      <c r="G632" s="79">
        <v>38565</v>
      </c>
      <c r="H632" s="81">
        <f t="shared" ca="1" si="18"/>
        <v>12</v>
      </c>
      <c r="I632" s="80" t="s">
        <v>18</v>
      </c>
      <c r="J632" s="8">
        <v>3</v>
      </c>
      <c r="K632" s="198">
        <v>82896</v>
      </c>
      <c r="L632" s="201">
        <f t="shared" si="19"/>
        <v>85988</v>
      </c>
      <c r="M632" s="5"/>
    </row>
    <row r="633" spans="1:14" x14ac:dyDescent="0.2">
      <c r="A633" s="4" t="s">
        <v>47</v>
      </c>
      <c r="B633" s="10" t="s">
        <v>16</v>
      </c>
      <c r="C633" s="4" t="s">
        <v>24</v>
      </c>
      <c r="D633" s="9">
        <v>610340294</v>
      </c>
      <c r="E633" s="9">
        <v>7198443818</v>
      </c>
      <c r="F633" s="4" t="s">
        <v>7</v>
      </c>
      <c r="G633" s="79">
        <v>34876</v>
      </c>
      <c r="H633" s="81">
        <f t="shared" ca="1" si="18"/>
        <v>22</v>
      </c>
      <c r="I633" s="80"/>
      <c r="J633" s="8">
        <v>3</v>
      </c>
      <c r="K633" s="198">
        <v>84360</v>
      </c>
      <c r="L633" s="201">
        <f t="shared" si="19"/>
        <v>87507</v>
      </c>
      <c r="M633" s="5"/>
    </row>
    <row r="634" spans="1:14" x14ac:dyDescent="0.2">
      <c r="A634" s="4" t="s">
        <v>204</v>
      </c>
      <c r="B634" s="10" t="s">
        <v>20</v>
      </c>
      <c r="C634" s="4" t="s">
        <v>196</v>
      </c>
      <c r="D634" s="9">
        <v>638495756</v>
      </c>
      <c r="E634" s="9">
        <v>7198922252</v>
      </c>
      <c r="F634" s="4" t="s">
        <v>7</v>
      </c>
      <c r="G634" s="79">
        <v>35005</v>
      </c>
      <c r="H634" s="81">
        <f t="shared" ca="1" si="18"/>
        <v>22</v>
      </c>
      <c r="I634" s="80"/>
      <c r="J634" s="8">
        <v>2</v>
      </c>
      <c r="K634" s="198">
        <v>53664</v>
      </c>
      <c r="L634" s="201">
        <f t="shared" si="19"/>
        <v>55666</v>
      </c>
      <c r="M634" s="5"/>
    </row>
    <row r="635" spans="1:14" x14ac:dyDescent="0.2">
      <c r="A635" s="4" t="s">
        <v>168</v>
      </c>
      <c r="B635" s="10" t="s">
        <v>8</v>
      </c>
      <c r="C635" s="4" t="s">
        <v>122</v>
      </c>
      <c r="D635" s="9">
        <v>125540405</v>
      </c>
      <c r="E635" s="9">
        <v>3034589262</v>
      </c>
      <c r="F635" s="4" t="s">
        <v>11</v>
      </c>
      <c r="G635" s="79">
        <v>37301</v>
      </c>
      <c r="H635" s="81">
        <f t="shared" ca="1" si="18"/>
        <v>15</v>
      </c>
      <c r="I635" s="80" t="s">
        <v>4</v>
      </c>
      <c r="J635" s="8">
        <v>5</v>
      </c>
      <c r="K635" s="198">
        <v>70092</v>
      </c>
      <c r="L635" s="201">
        <f t="shared" si="19"/>
        <v>72706</v>
      </c>
      <c r="M635" s="5"/>
    </row>
    <row r="636" spans="1:14" x14ac:dyDescent="0.2">
      <c r="A636" s="4" t="s">
        <v>262</v>
      </c>
      <c r="B636" s="10" t="s">
        <v>20</v>
      </c>
      <c r="C636" s="4" t="s">
        <v>196</v>
      </c>
      <c r="D636" s="9">
        <v>548283920</v>
      </c>
      <c r="E636" s="9">
        <v>7194160215</v>
      </c>
      <c r="F636" s="4" t="s">
        <v>7</v>
      </c>
      <c r="G636" s="79">
        <v>37353</v>
      </c>
      <c r="H636" s="81">
        <f t="shared" ca="1" si="18"/>
        <v>15</v>
      </c>
      <c r="I636" s="80"/>
      <c r="J636" s="8">
        <v>5</v>
      </c>
      <c r="K636" s="198">
        <v>69588</v>
      </c>
      <c r="L636" s="201">
        <f t="shared" si="19"/>
        <v>72184</v>
      </c>
      <c r="M636" s="5"/>
    </row>
    <row r="637" spans="1:14" x14ac:dyDescent="0.2">
      <c r="A637" s="4" t="s">
        <v>32</v>
      </c>
      <c r="B637" s="10" t="s">
        <v>8</v>
      </c>
      <c r="C637" s="4" t="s">
        <v>24</v>
      </c>
      <c r="D637" s="9">
        <v>121173068</v>
      </c>
      <c r="E637" s="9">
        <v>3036778600</v>
      </c>
      <c r="F637" s="4" t="s">
        <v>11</v>
      </c>
      <c r="G637" s="79">
        <v>41624</v>
      </c>
      <c r="H637" s="81">
        <f t="shared" ca="1" si="18"/>
        <v>3</v>
      </c>
      <c r="I637" s="80" t="s">
        <v>4</v>
      </c>
      <c r="J637" s="8">
        <v>5</v>
      </c>
      <c r="K637" s="198">
        <v>55668</v>
      </c>
      <c r="L637" s="201">
        <f t="shared" si="19"/>
        <v>57744</v>
      </c>
      <c r="M637" s="5"/>
    </row>
    <row r="638" spans="1:14" x14ac:dyDescent="0.2">
      <c r="A638" s="4" t="s">
        <v>421</v>
      </c>
      <c r="B638" s="10" t="s">
        <v>16</v>
      </c>
      <c r="C638" s="4" t="s">
        <v>374</v>
      </c>
      <c r="D638" s="9">
        <v>917714039</v>
      </c>
      <c r="E638" s="9">
        <v>7194402150</v>
      </c>
      <c r="F638" s="4" t="s">
        <v>11</v>
      </c>
      <c r="G638" s="79">
        <v>36276</v>
      </c>
      <c r="H638" s="81">
        <f t="shared" ca="1" si="18"/>
        <v>18</v>
      </c>
      <c r="I638" s="80" t="s">
        <v>27</v>
      </c>
      <c r="J638" s="8">
        <v>4</v>
      </c>
      <c r="K638" s="198">
        <v>84576</v>
      </c>
      <c r="L638" s="201">
        <f t="shared" si="19"/>
        <v>87731</v>
      </c>
      <c r="M638" s="5"/>
    </row>
    <row r="639" spans="1:14" x14ac:dyDescent="0.2">
      <c r="A639" s="4" t="s">
        <v>770</v>
      </c>
      <c r="B639" s="10" t="s">
        <v>20</v>
      </c>
      <c r="C639" s="4" t="s">
        <v>756</v>
      </c>
      <c r="D639" s="9">
        <v>202815919</v>
      </c>
      <c r="E639" s="9">
        <v>9708467597</v>
      </c>
      <c r="F639" s="4" t="s">
        <v>7</v>
      </c>
      <c r="G639" s="79">
        <v>35132</v>
      </c>
      <c r="H639" s="81">
        <f t="shared" ca="1" si="18"/>
        <v>21</v>
      </c>
      <c r="I639" s="80"/>
      <c r="J639" s="8">
        <v>5</v>
      </c>
      <c r="K639" s="198">
        <v>79896</v>
      </c>
      <c r="L639" s="201">
        <f t="shared" si="19"/>
        <v>82876</v>
      </c>
      <c r="M639" s="85"/>
      <c r="N639" s="83"/>
    </row>
    <row r="640" spans="1:14" x14ac:dyDescent="0.2">
      <c r="A640" s="4" t="s">
        <v>477</v>
      </c>
      <c r="B640" s="10" t="s">
        <v>20</v>
      </c>
      <c r="C640" s="4" t="s">
        <v>434</v>
      </c>
      <c r="D640" s="9">
        <v>470719383</v>
      </c>
      <c r="E640" s="9">
        <v>3037848542</v>
      </c>
      <c r="F640" s="4" t="s">
        <v>11</v>
      </c>
      <c r="G640" s="79">
        <v>37065</v>
      </c>
      <c r="H640" s="81">
        <f t="shared" ca="1" si="18"/>
        <v>16</v>
      </c>
      <c r="I640" s="80" t="s">
        <v>4</v>
      </c>
      <c r="J640" s="8">
        <v>5</v>
      </c>
      <c r="K640" s="198">
        <v>90144</v>
      </c>
      <c r="L640" s="201">
        <f t="shared" si="19"/>
        <v>93506</v>
      </c>
      <c r="M640" s="5"/>
    </row>
    <row r="641" spans="1:13" x14ac:dyDescent="0.2">
      <c r="A641" s="4" t="s">
        <v>277</v>
      </c>
      <c r="B641" s="10" t="s">
        <v>49</v>
      </c>
      <c r="C641" s="4" t="s">
        <v>196</v>
      </c>
      <c r="D641" s="9">
        <v>486016972</v>
      </c>
      <c r="E641" s="9">
        <v>7194532398</v>
      </c>
      <c r="F641" s="4" t="s">
        <v>5</v>
      </c>
      <c r="G641" s="79">
        <v>40784</v>
      </c>
      <c r="H641" s="81">
        <f t="shared" ca="1" si="18"/>
        <v>6</v>
      </c>
      <c r="I641" s="80" t="s">
        <v>4</v>
      </c>
      <c r="J641" s="8">
        <v>1</v>
      </c>
      <c r="K641" s="198">
        <v>54678</v>
      </c>
      <c r="L641" s="201">
        <f t="shared" si="19"/>
        <v>56717</v>
      </c>
      <c r="M641" s="5"/>
    </row>
    <row r="642" spans="1:13" x14ac:dyDescent="0.2">
      <c r="A642" s="4" t="s">
        <v>733</v>
      </c>
      <c r="B642" s="10" t="s">
        <v>16</v>
      </c>
      <c r="C642" s="4" t="s">
        <v>680</v>
      </c>
      <c r="D642" s="9">
        <v>676534152</v>
      </c>
      <c r="E642" s="9">
        <v>7194416232</v>
      </c>
      <c r="F642" s="4" t="s">
        <v>11</v>
      </c>
      <c r="G642" s="79">
        <v>41348</v>
      </c>
      <c r="H642" s="81">
        <f t="shared" ref="H642:H705" ca="1" si="20">DATEDIF(G642,TODAY(),"Y")</f>
        <v>4</v>
      </c>
      <c r="I642" s="80" t="s">
        <v>4</v>
      </c>
      <c r="J642" s="8">
        <v>1</v>
      </c>
      <c r="K642" s="198">
        <v>27936</v>
      </c>
      <c r="L642" s="201">
        <f t="shared" si="19"/>
        <v>28978</v>
      </c>
      <c r="M642" s="5"/>
    </row>
    <row r="643" spans="1:13" x14ac:dyDescent="0.2">
      <c r="A643" s="4" t="s">
        <v>387</v>
      </c>
      <c r="B643" s="10" t="s">
        <v>2</v>
      </c>
      <c r="C643" s="4" t="s">
        <v>374</v>
      </c>
      <c r="D643" s="9">
        <v>650784238</v>
      </c>
      <c r="E643" s="9">
        <v>3034679864</v>
      </c>
      <c r="F643" s="4" t="s">
        <v>7</v>
      </c>
      <c r="G643" s="79">
        <v>36574</v>
      </c>
      <c r="H643" s="81">
        <f t="shared" ca="1" si="20"/>
        <v>17</v>
      </c>
      <c r="I643" s="80"/>
      <c r="J643" s="8">
        <v>2</v>
      </c>
      <c r="K643" s="198">
        <v>64644</v>
      </c>
      <c r="L643" s="201">
        <f t="shared" ref="L643:L706" si="21">ROUND(K643*$N$1+K643,0)</f>
        <v>67055</v>
      </c>
      <c r="M643" s="5"/>
    </row>
    <row r="644" spans="1:13" x14ac:dyDescent="0.2">
      <c r="A644" s="4" t="s">
        <v>350</v>
      </c>
      <c r="B644" s="10" t="s">
        <v>16</v>
      </c>
      <c r="C644" s="4" t="s">
        <v>347</v>
      </c>
      <c r="D644" s="9">
        <v>425943144</v>
      </c>
      <c r="E644" s="9">
        <v>5052911046</v>
      </c>
      <c r="F644" s="4" t="s">
        <v>7</v>
      </c>
      <c r="G644" s="79">
        <v>35464</v>
      </c>
      <c r="H644" s="81">
        <f t="shared" ca="1" si="20"/>
        <v>20</v>
      </c>
      <c r="I644" s="80"/>
      <c r="J644" s="8">
        <v>2</v>
      </c>
      <c r="K644" s="198">
        <v>86040</v>
      </c>
      <c r="L644" s="201">
        <f t="shared" si="21"/>
        <v>89249</v>
      </c>
      <c r="M644" s="5"/>
    </row>
    <row r="645" spans="1:13" x14ac:dyDescent="0.2">
      <c r="A645" s="4" t="s">
        <v>172</v>
      </c>
      <c r="B645" s="10" t="s">
        <v>12</v>
      </c>
      <c r="C645" s="4" t="s">
        <v>122</v>
      </c>
      <c r="D645" s="9">
        <v>626501093</v>
      </c>
      <c r="E645" s="9">
        <v>3032822520</v>
      </c>
      <c r="F645" s="4" t="s">
        <v>7</v>
      </c>
      <c r="G645" s="79">
        <v>39083</v>
      </c>
      <c r="H645" s="81">
        <f t="shared" ca="1" si="20"/>
        <v>10</v>
      </c>
      <c r="I645" s="80"/>
      <c r="J645" s="8">
        <v>1</v>
      </c>
      <c r="K645" s="198">
        <v>77508</v>
      </c>
      <c r="L645" s="201">
        <f t="shared" si="21"/>
        <v>80399</v>
      </c>
      <c r="M645" s="5"/>
    </row>
    <row r="646" spans="1:13" x14ac:dyDescent="0.2">
      <c r="A646" s="4" t="s">
        <v>85</v>
      </c>
      <c r="B646" s="10" t="s">
        <v>49</v>
      </c>
      <c r="C646" s="4" t="s">
        <v>24</v>
      </c>
      <c r="D646" s="9">
        <v>641962645</v>
      </c>
      <c r="E646" s="9">
        <v>5056965088</v>
      </c>
      <c r="F646" s="4" t="s">
        <v>7</v>
      </c>
      <c r="G646" s="79">
        <v>35191</v>
      </c>
      <c r="H646" s="81">
        <f t="shared" ca="1" si="20"/>
        <v>21</v>
      </c>
      <c r="I646" s="80"/>
      <c r="J646" s="8">
        <v>1</v>
      </c>
      <c r="K646" s="198">
        <v>94308</v>
      </c>
      <c r="L646" s="201">
        <f t="shared" si="21"/>
        <v>97826</v>
      </c>
      <c r="M646" s="5"/>
    </row>
    <row r="647" spans="1:13" x14ac:dyDescent="0.2">
      <c r="A647" s="4" t="s">
        <v>468</v>
      </c>
      <c r="B647" s="10" t="s">
        <v>20</v>
      </c>
      <c r="C647" s="4" t="s">
        <v>434</v>
      </c>
      <c r="D647" s="9">
        <v>213584397</v>
      </c>
      <c r="E647" s="9">
        <v>3034138160</v>
      </c>
      <c r="F647" s="4" t="s">
        <v>11</v>
      </c>
      <c r="G647" s="79">
        <v>38387</v>
      </c>
      <c r="H647" s="81">
        <f t="shared" ca="1" si="20"/>
        <v>12</v>
      </c>
      <c r="I647" s="80" t="s">
        <v>18</v>
      </c>
      <c r="J647" s="8">
        <v>3</v>
      </c>
      <c r="K647" s="198">
        <v>75300</v>
      </c>
      <c r="L647" s="201">
        <f t="shared" si="21"/>
        <v>78109</v>
      </c>
      <c r="M647" s="5"/>
    </row>
    <row r="648" spans="1:13" x14ac:dyDescent="0.2">
      <c r="A648" s="4" t="s">
        <v>675</v>
      </c>
      <c r="B648" s="10" t="s">
        <v>8</v>
      </c>
      <c r="C648" s="4" t="s">
        <v>671</v>
      </c>
      <c r="D648" s="9">
        <v>495042805</v>
      </c>
      <c r="E648" s="9">
        <v>9707146686</v>
      </c>
      <c r="F648" s="4" t="s">
        <v>7</v>
      </c>
      <c r="G648" s="79">
        <v>41309</v>
      </c>
      <c r="H648" s="81">
        <f t="shared" ca="1" si="20"/>
        <v>4</v>
      </c>
      <c r="I648" s="80"/>
      <c r="J648" s="8">
        <v>5</v>
      </c>
      <c r="K648" s="198">
        <v>71220</v>
      </c>
      <c r="L648" s="201">
        <f t="shared" si="21"/>
        <v>73877</v>
      </c>
      <c r="M648" s="5"/>
    </row>
    <row r="649" spans="1:13" x14ac:dyDescent="0.2">
      <c r="A649" s="4" t="s">
        <v>701</v>
      </c>
      <c r="B649" s="10" t="s">
        <v>8</v>
      </c>
      <c r="C649" s="4" t="s">
        <v>680</v>
      </c>
      <c r="D649" s="9">
        <v>427811310</v>
      </c>
      <c r="E649" s="9">
        <v>3031362796</v>
      </c>
      <c r="F649" s="4" t="s">
        <v>7</v>
      </c>
      <c r="G649" s="79">
        <v>36311</v>
      </c>
      <c r="H649" s="81">
        <f t="shared" ca="1" si="20"/>
        <v>18</v>
      </c>
      <c r="I649" s="80"/>
      <c r="J649" s="8">
        <v>5</v>
      </c>
      <c r="K649" s="198">
        <v>107172</v>
      </c>
      <c r="L649" s="201">
        <f t="shared" si="21"/>
        <v>111170</v>
      </c>
      <c r="M649" s="5"/>
    </row>
    <row r="650" spans="1:13" x14ac:dyDescent="0.2">
      <c r="A650" s="4" t="s">
        <v>767</v>
      </c>
      <c r="B650" s="10" t="s">
        <v>20</v>
      </c>
      <c r="C650" s="4" t="s">
        <v>756</v>
      </c>
      <c r="D650" s="9">
        <v>781913936</v>
      </c>
      <c r="E650" s="9">
        <v>5057889149</v>
      </c>
      <c r="F650" s="4" t="s">
        <v>5</v>
      </c>
      <c r="G650" s="79">
        <v>38838</v>
      </c>
      <c r="H650" s="81">
        <f t="shared" ca="1" si="20"/>
        <v>11</v>
      </c>
      <c r="I650" s="80" t="s">
        <v>14</v>
      </c>
      <c r="J650" s="8">
        <v>3</v>
      </c>
      <c r="K650" s="198">
        <v>21282</v>
      </c>
      <c r="L650" s="201">
        <f t="shared" si="21"/>
        <v>22076</v>
      </c>
      <c r="M650" s="82"/>
    </row>
    <row r="651" spans="1:13" x14ac:dyDescent="0.2">
      <c r="A651" s="4" t="s">
        <v>187</v>
      </c>
      <c r="B651" s="10" t="s">
        <v>16</v>
      </c>
      <c r="C651" s="4" t="s">
        <v>122</v>
      </c>
      <c r="D651" s="9">
        <v>186821354</v>
      </c>
      <c r="E651" s="9">
        <v>5058527032</v>
      </c>
      <c r="F651" s="4" t="s">
        <v>11</v>
      </c>
      <c r="G651" s="79">
        <v>35066</v>
      </c>
      <c r="H651" s="81">
        <f t="shared" ca="1" si="20"/>
        <v>21</v>
      </c>
      <c r="I651" s="80" t="s">
        <v>4</v>
      </c>
      <c r="J651" s="8">
        <v>3</v>
      </c>
      <c r="K651" s="198">
        <v>65124</v>
      </c>
      <c r="L651" s="201">
        <f t="shared" si="21"/>
        <v>67553</v>
      </c>
      <c r="M651" s="5"/>
    </row>
    <row r="652" spans="1:13" x14ac:dyDescent="0.2">
      <c r="A652" s="4" t="s">
        <v>519</v>
      </c>
      <c r="B652" s="10" t="s">
        <v>8</v>
      </c>
      <c r="C652" s="4" t="s">
        <v>434</v>
      </c>
      <c r="D652" s="9">
        <v>475517002</v>
      </c>
      <c r="E652" s="9">
        <v>3033909820</v>
      </c>
      <c r="F652" s="4" t="s">
        <v>11</v>
      </c>
      <c r="G652" s="79">
        <v>37374</v>
      </c>
      <c r="H652" s="81">
        <f t="shared" ca="1" si="20"/>
        <v>15</v>
      </c>
      <c r="I652" s="80" t="s">
        <v>18</v>
      </c>
      <c r="J652" s="8">
        <v>1</v>
      </c>
      <c r="K652" s="198">
        <v>82500</v>
      </c>
      <c r="L652" s="201">
        <f t="shared" si="21"/>
        <v>85577</v>
      </c>
      <c r="M652" s="5"/>
    </row>
    <row r="653" spans="1:13" x14ac:dyDescent="0.2">
      <c r="A653" s="4" t="s">
        <v>542</v>
      </c>
      <c r="B653" s="10" t="s">
        <v>8</v>
      </c>
      <c r="C653" s="4" t="s">
        <v>434</v>
      </c>
      <c r="D653" s="9">
        <v>682500261</v>
      </c>
      <c r="E653" s="9">
        <v>5051163627</v>
      </c>
      <c r="F653" s="4" t="s">
        <v>11</v>
      </c>
      <c r="G653" s="79">
        <v>35937</v>
      </c>
      <c r="H653" s="81">
        <f t="shared" ca="1" si="20"/>
        <v>19</v>
      </c>
      <c r="I653" s="80" t="s">
        <v>35</v>
      </c>
      <c r="J653" s="8">
        <v>1</v>
      </c>
      <c r="K653" s="198">
        <v>75684</v>
      </c>
      <c r="L653" s="201">
        <f t="shared" si="21"/>
        <v>78507</v>
      </c>
      <c r="M653" s="84"/>
    </row>
    <row r="654" spans="1:13" x14ac:dyDescent="0.2">
      <c r="A654" s="4" t="s">
        <v>311</v>
      </c>
      <c r="B654" s="10" t="s">
        <v>8</v>
      </c>
      <c r="C654" s="4" t="s">
        <v>302</v>
      </c>
      <c r="D654" s="9">
        <v>474117484</v>
      </c>
      <c r="E654" s="9">
        <v>5056132408</v>
      </c>
      <c r="F654" s="4" t="s">
        <v>11</v>
      </c>
      <c r="G654" s="79">
        <v>34698</v>
      </c>
      <c r="H654" s="81">
        <f t="shared" ca="1" si="20"/>
        <v>22</v>
      </c>
      <c r="I654" s="80" t="s">
        <v>4</v>
      </c>
      <c r="J654" s="8">
        <v>4</v>
      </c>
      <c r="K654" s="198">
        <v>95724</v>
      </c>
      <c r="L654" s="201">
        <f t="shared" si="21"/>
        <v>99295</v>
      </c>
      <c r="M654" s="5"/>
    </row>
    <row r="655" spans="1:13" x14ac:dyDescent="0.2">
      <c r="A655" s="4" t="s">
        <v>735</v>
      </c>
      <c r="B655" s="10" t="s">
        <v>20</v>
      </c>
      <c r="C655" s="4" t="s">
        <v>680</v>
      </c>
      <c r="D655" s="9">
        <v>721169660</v>
      </c>
      <c r="E655" s="9">
        <v>5056711140</v>
      </c>
      <c r="F655" s="4" t="s">
        <v>11</v>
      </c>
      <c r="G655" s="79">
        <v>41330</v>
      </c>
      <c r="H655" s="81">
        <f t="shared" ca="1" si="20"/>
        <v>4</v>
      </c>
      <c r="I655" s="80" t="s">
        <v>35</v>
      </c>
      <c r="J655" s="8">
        <v>1</v>
      </c>
      <c r="K655" s="198">
        <v>46476</v>
      </c>
      <c r="L655" s="201">
        <f t="shared" si="21"/>
        <v>48210</v>
      </c>
      <c r="M655" s="5"/>
    </row>
    <row r="656" spans="1:13" x14ac:dyDescent="0.2">
      <c r="A656" s="4" t="s">
        <v>28</v>
      </c>
      <c r="B656" s="10" t="s">
        <v>8</v>
      </c>
      <c r="C656" s="4" t="s">
        <v>24</v>
      </c>
      <c r="D656" s="9">
        <v>992674973</v>
      </c>
      <c r="E656" s="9">
        <v>7196088101</v>
      </c>
      <c r="F656" s="4" t="s">
        <v>11</v>
      </c>
      <c r="G656" s="79">
        <v>36108</v>
      </c>
      <c r="H656" s="81">
        <f t="shared" ca="1" si="20"/>
        <v>19</v>
      </c>
      <c r="I656" s="80" t="s">
        <v>27</v>
      </c>
      <c r="J656" s="8">
        <v>5</v>
      </c>
      <c r="K656" s="198">
        <v>77736</v>
      </c>
      <c r="L656" s="201">
        <f t="shared" si="21"/>
        <v>80636</v>
      </c>
      <c r="M656" s="5"/>
    </row>
    <row r="657" spans="1:14" x14ac:dyDescent="0.2">
      <c r="A657" s="4" t="s">
        <v>769</v>
      </c>
      <c r="B657" s="10" t="s">
        <v>12</v>
      </c>
      <c r="C657" s="4" t="s">
        <v>756</v>
      </c>
      <c r="D657" s="9">
        <v>975603308</v>
      </c>
      <c r="E657" s="9">
        <v>5052693355</v>
      </c>
      <c r="F657" s="4" t="s">
        <v>11</v>
      </c>
      <c r="G657" s="79">
        <v>38460</v>
      </c>
      <c r="H657" s="81">
        <f t="shared" ca="1" si="20"/>
        <v>12</v>
      </c>
      <c r="I657" s="80" t="s">
        <v>4</v>
      </c>
      <c r="J657" s="8">
        <v>4</v>
      </c>
      <c r="K657" s="198">
        <v>36936</v>
      </c>
      <c r="L657" s="201">
        <f t="shared" si="21"/>
        <v>38314</v>
      </c>
      <c r="M657" s="5"/>
    </row>
    <row r="658" spans="1:14" x14ac:dyDescent="0.2">
      <c r="A658" s="4" t="s">
        <v>565</v>
      </c>
      <c r="B658" s="10" t="s">
        <v>12</v>
      </c>
      <c r="C658" s="4" t="s">
        <v>434</v>
      </c>
      <c r="D658" s="9">
        <v>338977629</v>
      </c>
      <c r="E658" s="9">
        <v>7194252315</v>
      </c>
      <c r="F658" s="4" t="s">
        <v>11</v>
      </c>
      <c r="G658" s="79">
        <v>36857</v>
      </c>
      <c r="H658" s="81">
        <f t="shared" ca="1" si="20"/>
        <v>17</v>
      </c>
      <c r="I658" s="80" t="s">
        <v>4</v>
      </c>
      <c r="J658" s="8">
        <v>1</v>
      </c>
      <c r="K658" s="198">
        <v>94284</v>
      </c>
      <c r="L658" s="201">
        <f t="shared" si="21"/>
        <v>97801</v>
      </c>
      <c r="M658" s="5"/>
    </row>
    <row r="659" spans="1:14" x14ac:dyDescent="0.2">
      <c r="A659" s="11" t="s">
        <v>788</v>
      </c>
      <c r="B659" s="10" t="s">
        <v>16</v>
      </c>
      <c r="C659" s="11" t="s">
        <v>778</v>
      </c>
      <c r="D659" s="12">
        <v>914428485</v>
      </c>
      <c r="E659" s="12">
        <v>5051774590</v>
      </c>
      <c r="F659" s="11" t="s">
        <v>5</v>
      </c>
      <c r="G659" s="79">
        <v>34346</v>
      </c>
      <c r="H659" s="81">
        <f t="shared" ca="1" si="20"/>
        <v>23</v>
      </c>
      <c r="I659" s="80" t="s">
        <v>35</v>
      </c>
      <c r="J659" s="8">
        <v>4</v>
      </c>
      <c r="K659" s="198">
        <v>32154</v>
      </c>
      <c r="L659" s="201">
        <f t="shared" si="21"/>
        <v>33353</v>
      </c>
      <c r="M659" s="84"/>
      <c r="N659" s="83"/>
    </row>
    <row r="660" spans="1:14" x14ac:dyDescent="0.2">
      <c r="A660" s="4" t="s">
        <v>316</v>
      </c>
      <c r="B660" s="10" t="s">
        <v>8</v>
      </c>
      <c r="C660" s="4" t="s">
        <v>302</v>
      </c>
      <c r="D660" s="9">
        <v>881242432</v>
      </c>
      <c r="E660" s="9">
        <v>7193957018</v>
      </c>
      <c r="F660" s="4" t="s">
        <v>11</v>
      </c>
      <c r="G660" s="79">
        <v>34984</v>
      </c>
      <c r="H660" s="81">
        <f t="shared" ca="1" si="20"/>
        <v>22</v>
      </c>
      <c r="I660" s="80" t="s">
        <v>35</v>
      </c>
      <c r="J660" s="8">
        <v>1</v>
      </c>
      <c r="K660" s="198">
        <v>81612</v>
      </c>
      <c r="L660" s="201">
        <f t="shared" si="21"/>
        <v>84656</v>
      </c>
      <c r="M660" s="5"/>
    </row>
    <row r="661" spans="1:14" x14ac:dyDescent="0.2">
      <c r="A661" s="4" t="s">
        <v>107</v>
      </c>
      <c r="B661" s="10" t="s">
        <v>12</v>
      </c>
      <c r="C661" s="4" t="s">
        <v>24</v>
      </c>
      <c r="D661" s="9">
        <v>332494481</v>
      </c>
      <c r="E661" s="9">
        <v>7192094386</v>
      </c>
      <c r="F661" s="4" t="s">
        <v>11</v>
      </c>
      <c r="G661" s="79">
        <v>37136</v>
      </c>
      <c r="H661" s="81">
        <f t="shared" ca="1" si="20"/>
        <v>16</v>
      </c>
      <c r="I661" s="80" t="s">
        <v>18</v>
      </c>
      <c r="J661" s="8">
        <v>5</v>
      </c>
      <c r="K661" s="198">
        <v>58092</v>
      </c>
      <c r="L661" s="201">
        <f t="shared" si="21"/>
        <v>60259</v>
      </c>
      <c r="M661" s="5"/>
    </row>
    <row r="662" spans="1:14" x14ac:dyDescent="0.2">
      <c r="A662" s="4" t="s">
        <v>694</v>
      </c>
      <c r="B662" s="10" t="s">
        <v>2</v>
      </c>
      <c r="C662" s="4" t="s">
        <v>680</v>
      </c>
      <c r="D662" s="9">
        <v>600458368</v>
      </c>
      <c r="E662" s="9">
        <v>9707280453</v>
      </c>
      <c r="F662" s="4" t="s">
        <v>5</v>
      </c>
      <c r="G662" s="79">
        <v>40858</v>
      </c>
      <c r="H662" s="81">
        <f t="shared" ca="1" si="20"/>
        <v>6</v>
      </c>
      <c r="I662" s="80" t="s">
        <v>14</v>
      </c>
      <c r="J662" s="8">
        <v>3</v>
      </c>
      <c r="K662" s="198">
        <v>27042</v>
      </c>
      <c r="L662" s="201">
        <f t="shared" si="21"/>
        <v>28051</v>
      </c>
      <c r="M662" s="5"/>
    </row>
    <row r="663" spans="1:14" x14ac:dyDescent="0.2">
      <c r="A663" s="4" t="s">
        <v>749</v>
      </c>
      <c r="B663" s="10" t="s">
        <v>16</v>
      </c>
      <c r="C663" s="4" t="s">
        <v>745</v>
      </c>
      <c r="D663" s="9">
        <v>278431222</v>
      </c>
      <c r="E663" s="9">
        <v>7196699611</v>
      </c>
      <c r="F663" s="4" t="s">
        <v>11</v>
      </c>
      <c r="G663" s="79">
        <v>37949</v>
      </c>
      <c r="H663" s="81">
        <f t="shared" ca="1" si="20"/>
        <v>14</v>
      </c>
      <c r="I663" s="80" t="s">
        <v>18</v>
      </c>
      <c r="J663" s="8">
        <v>3</v>
      </c>
      <c r="K663" s="198">
        <v>40368</v>
      </c>
      <c r="L663" s="201">
        <f t="shared" si="21"/>
        <v>41874</v>
      </c>
      <c r="M663" s="5"/>
    </row>
    <row r="664" spans="1:14" x14ac:dyDescent="0.2">
      <c r="A664" s="4" t="s">
        <v>758</v>
      </c>
      <c r="B664" s="10" t="s">
        <v>2</v>
      </c>
      <c r="C664" s="4" t="s">
        <v>756</v>
      </c>
      <c r="D664" s="9">
        <v>840313216</v>
      </c>
      <c r="E664" s="9">
        <v>5058449868</v>
      </c>
      <c r="F664" s="4" t="s">
        <v>11</v>
      </c>
      <c r="G664" s="79">
        <v>40125</v>
      </c>
      <c r="H664" s="81">
        <f t="shared" ca="1" si="20"/>
        <v>8</v>
      </c>
      <c r="I664" s="80" t="s">
        <v>27</v>
      </c>
      <c r="J664" s="8">
        <v>3</v>
      </c>
      <c r="K664" s="198">
        <v>45204</v>
      </c>
      <c r="L664" s="201">
        <f t="shared" si="21"/>
        <v>46890</v>
      </c>
      <c r="M664" s="82"/>
    </row>
    <row r="665" spans="1:14" x14ac:dyDescent="0.2">
      <c r="A665" s="4" t="s">
        <v>176</v>
      </c>
      <c r="B665" s="10" t="s">
        <v>49</v>
      </c>
      <c r="C665" s="4" t="s">
        <v>122</v>
      </c>
      <c r="D665" s="9">
        <v>269873478</v>
      </c>
      <c r="E665" s="9">
        <v>7198244224</v>
      </c>
      <c r="F665" s="4" t="s">
        <v>11</v>
      </c>
      <c r="G665" s="79">
        <v>36771</v>
      </c>
      <c r="H665" s="81">
        <f t="shared" ca="1" si="20"/>
        <v>17</v>
      </c>
      <c r="I665" s="80" t="s">
        <v>18</v>
      </c>
      <c r="J665" s="8">
        <v>1</v>
      </c>
      <c r="K665" s="198">
        <v>38544</v>
      </c>
      <c r="L665" s="201">
        <f t="shared" si="21"/>
        <v>39982</v>
      </c>
      <c r="M665" s="5"/>
    </row>
    <row r="666" spans="1:14" x14ac:dyDescent="0.2">
      <c r="A666" s="4" t="s">
        <v>598</v>
      </c>
      <c r="B666" s="10" t="s">
        <v>12</v>
      </c>
      <c r="C666" s="4" t="s">
        <v>596</v>
      </c>
      <c r="D666" s="9">
        <v>281005046</v>
      </c>
      <c r="E666" s="9">
        <v>9707051004</v>
      </c>
      <c r="F666" s="4" t="s">
        <v>7</v>
      </c>
      <c r="G666" s="79">
        <v>41110</v>
      </c>
      <c r="H666" s="81">
        <f t="shared" ca="1" si="20"/>
        <v>5</v>
      </c>
      <c r="I666" s="80"/>
      <c r="J666" s="8">
        <v>4</v>
      </c>
      <c r="K666" s="198">
        <v>68304</v>
      </c>
      <c r="L666" s="201">
        <f t="shared" si="21"/>
        <v>70852</v>
      </c>
      <c r="M666" s="5"/>
    </row>
    <row r="667" spans="1:14" x14ac:dyDescent="0.2">
      <c r="A667" s="4" t="s">
        <v>589</v>
      </c>
      <c r="B667" s="10" t="s">
        <v>20</v>
      </c>
      <c r="C667" s="4" t="s">
        <v>587</v>
      </c>
      <c r="D667" s="9">
        <v>244171882</v>
      </c>
      <c r="E667" s="9">
        <v>9707577867</v>
      </c>
      <c r="F667" s="4" t="s">
        <v>5</v>
      </c>
      <c r="G667" s="79">
        <v>35457</v>
      </c>
      <c r="H667" s="81">
        <f t="shared" ca="1" si="20"/>
        <v>20</v>
      </c>
      <c r="I667" s="80" t="s">
        <v>27</v>
      </c>
      <c r="J667" s="8">
        <v>4</v>
      </c>
      <c r="K667" s="198">
        <v>107736</v>
      </c>
      <c r="L667" s="201">
        <f t="shared" si="21"/>
        <v>111755</v>
      </c>
      <c r="M667" s="5"/>
    </row>
    <row r="668" spans="1:14" x14ac:dyDescent="0.2">
      <c r="A668" s="4" t="s">
        <v>396</v>
      </c>
      <c r="B668" s="10" t="s">
        <v>49</v>
      </c>
      <c r="C668" s="4" t="s">
        <v>374</v>
      </c>
      <c r="D668" s="9">
        <v>279097202</v>
      </c>
      <c r="E668" s="9">
        <v>7196844371</v>
      </c>
      <c r="F668" s="4" t="s">
        <v>11</v>
      </c>
      <c r="G668" s="79">
        <v>34303</v>
      </c>
      <c r="H668" s="81">
        <f t="shared" ca="1" si="20"/>
        <v>24</v>
      </c>
      <c r="I668" s="80" t="s">
        <v>4</v>
      </c>
      <c r="J668" s="8">
        <v>4</v>
      </c>
      <c r="K668" s="198">
        <v>75288</v>
      </c>
      <c r="L668" s="201">
        <f t="shared" si="21"/>
        <v>78096</v>
      </c>
      <c r="M668" s="5"/>
    </row>
    <row r="669" spans="1:14" x14ac:dyDescent="0.2">
      <c r="A669" s="4" t="s">
        <v>528</v>
      </c>
      <c r="B669" s="10" t="s">
        <v>8</v>
      </c>
      <c r="C669" s="4" t="s">
        <v>434</v>
      </c>
      <c r="D669" s="9">
        <v>876777922</v>
      </c>
      <c r="E669" s="9">
        <v>9707358099</v>
      </c>
      <c r="F669" s="4" t="s">
        <v>7</v>
      </c>
      <c r="G669" s="79">
        <v>41505</v>
      </c>
      <c r="H669" s="81">
        <f t="shared" ca="1" si="20"/>
        <v>4</v>
      </c>
      <c r="I669" s="80"/>
      <c r="J669" s="8">
        <v>5</v>
      </c>
      <c r="K669" s="198">
        <v>106608</v>
      </c>
      <c r="L669" s="201">
        <f t="shared" si="21"/>
        <v>110584</v>
      </c>
      <c r="M669" s="5"/>
    </row>
    <row r="670" spans="1:14" x14ac:dyDescent="0.2">
      <c r="A670" s="4" t="s">
        <v>391</v>
      </c>
      <c r="B670" s="10" t="s">
        <v>49</v>
      </c>
      <c r="C670" s="4" t="s">
        <v>374</v>
      </c>
      <c r="D670" s="9">
        <v>168147877</v>
      </c>
      <c r="E670" s="9">
        <v>9706530760</v>
      </c>
      <c r="F670" s="4" t="s">
        <v>5</v>
      </c>
      <c r="G670" s="79">
        <v>38197</v>
      </c>
      <c r="H670" s="81">
        <f t="shared" ca="1" si="20"/>
        <v>13</v>
      </c>
      <c r="I670" s="80" t="s">
        <v>14</v>
      </c>
      <c r="J670" s="8">
        <v>3</v>
      </c>
      <c r="K670" s="198">
        <v>19092</v>
      </c>
      <c r="L670" s="201">
        <f t="shared" si="21"/>
        <v>19804</v>
      </c>
      <c r="M670" s="5"/>
    </row>
    <row r="671" spans="1:14" x14ac:dyDescent="0.2">
      <c r="A671" s="4" t="s">
        <v>138</v>
      </c>
      <c r="B671" s="10" t="s">
        <v>16</v>
      </c>
      <c r="C671" s="4" t="s">
        <v>122</v>
      </c>
      <c r="D671" s="9">
        <v>518009092</v>
      </c>
      <c r="E671" s="9">
        <v>3038792521</v>
      </c>
      <c r="F671" s="4" t="s">
        <v>0</v>
      </c>
      <c r="G671" s="79">
        <v>36925</v>
      </c>
      <c r="H671" s="81">
        <f t="shared" ca="1" si="20"/>
        <v>16</v>
      </c>
      <c r="I671" s="80"/>
      <c r="J671" s="8">
        <v>5</v>
      </c>
      <c r="K671" s="198">
        <v>21494</v>
      </c>
      <c r="L671" s="201">
        <f t="shared" si="21"/>
        <v>22296</v>
      </c>
      <c r="M671" s="5"/>
    </row>
    <row r="672" spans="1:14" x14ac:dyDescent="0.2">
      <c r="A672" s="4" t="s">
        <v>151</v>
      </c>
      <c r="B672" s="10" t="s">
        <v>16</v>
      </c>
      <c r="C672" s="4" t="s">
        <v>122</v>
      </c>
      <c r="D672" s="9">
        <v>765836666</v>
      </c>
      <c r="E672" s="9">
        <v>5055013435</v>
      </c>
      <c r="F672" s="4" t="s">
        <v>11</v>
      </c>
      <c r="G672" s="79">
        <v>40209</v>
      </c>
      <c r="H672" s="81">
        <f t="shared" ca="1" si="20"/>
        <v>7</v>
      </c>
      <c r="I672" s="80" t="s">
        <v>18</v>
      </c>
      <c r="J672" s="8">
        <v>5</v>
      </c>
      <c r="K672" s="198">
        <v>52320</v>
      </c>
      <c r="L672" s="201">
        <f t="shared" si="21"/>
        <v>54272</v>
      </c>
      <c r="M672" s="5"/>
    </row>
    <row r="673" spans="1:13" x14ac:dyDescent="0.2">
      <c r="A673" s="4" t="s">
        <v>319</v>
      </c>
      <c r="B673" s="10" t="s">
        <v>12</v>
      </c>
      <c r="C673" s="4" t="s">
        <v>302</v>
      </c>
      <c r="D673" s="9">
        <v>719165738</v>
      </c>
      <c r="E673" s="9">
        <v>5055750692</v>
      </c>
      <c r="F673" s="4" t="s">
        <v>7</v>
      </c>
      <c r="G673" s="79">
        <v>41524</v>
      </c>
      <c r="H673" s="81">
        <f t="shared" ca="1" si="20"/>
        <v>4</v>
      </c>
      <c r="I673" s="80"/>
      <c r="J673" s="8">
        <v>4</v>
      </c>
      <c r="K673" s="198">
        <v>47328</v>
      </c>
      <c r="L673" s="201">
        <f t="shared" si="21"/>
        <v>49093</v>
      </c>
      <c r="M673" s="5"/>
    </row>
    <row r="674" spans="1:13" x14ac:dyDescent="0.2">
      <c r="A674" s="4" t="s">
        <v>424</v>
      </c>
      <c r="B674" s="10" t="s">
        <v>12</v>
      </c>
      <c r="C674" s="4" t="s">
        <v>374</v>
      </c>
      <c r="D674" s="9">
        <v>788451186</v>
      </c>
      <c r="E674" s="9">
        <v>5051682521</v>
      </c>
      <c r="F674" s="4" t="s">
        <v>7</v>
      </c>
      <c r="G674" s="79">
        <v>39552</v>
      </c>
      <c r="H674" s="81">
        <f t="shared" ca="1" si="20"/>
        <v>9</v>
      </c>
      <c r="I674" s="80"/>
      <c r="J674" s="8">
        <v>3</v>
      </c>
      <c r="K674" s="198">
        <v>69024</v>
      </c>
      <c r="L674" s="201">
        <f t="shared" si="21"/>
        <v>71599</v>
      </c>
      <c r="M674" s="5"/>
    </row>
    <row r="675" spans="1:13" x14ac:dyDescent="0.2">
      <c r="A675" s="4" t="s">
        <v>686</v>
      </c>
      <c r="B675" s="10" t="s">
        <v>49</v>
      </c>
      <c r="C675" s="4" t="s">
        <v>680</v>
      </c>
      <c r="D675" s="9">
        <v>683222853</v>
      </c>
      <c r="E675" s="9">
        <v>7196224056</v>
      </c>
      <c r="F675" s="4" t="s">
        <v>7</v>
      </c>
      <c r="G675" s="79">
        <v>40978</v>
      </c>
      <c r="H675" s="81">
        <f t="shared" ca="1" si="20"/>
        <v>5</v>
      </c>
      <c r="I675" s="80"/>
      <c r="J675" s="8">
        <v>3</v>
      </c>
      <c r="K675" s="198">
        <v>30948</v>
      </c>
      <c r="L675" s="201">
        <f t="shared" si="21"/>
        <v>32102</v>
      </c>
      <c r="M675" s="5"/>
    </row>
    <row r="676" spans="1:13" x14ac:dyDescent="0.2">
      <c r="A676" s="4" t="s">
        <v>230</v>
      </c>
      <c r="B676" s="10" t="s">
        <v>20</v>
      </c>
      <c r="C676" s="4" t="s">
        <v>196</v>
      </c>
      <c r="D676" s="9">
        <v>867100310</v>
      </c>
      <c r="E676" s="9">
        <v>9701376854</v>
      </c>
      <c r="F676" s="4" t="s">
        <v>11</v>
      </c>
      <c r="G676" s="79">
        <v>37449</v>
      </c>
      <c r="H676" s="81">
        <f t="shared" ca="1" si="20"/>
        <v>15</v>
      </c>
      <c r="I676" s="80" t="s">
        <v>18</v>
      </c>
      <c r="J676" s="8">
        <v>5</v>
      </c>
      <c r="K676" s="198">
        <v>79092</v>
      </c>
      <c r="L676" s="201">
        <f t="shared" si="21"/>
        <v>82042</v>
      </c>
      <c r="M676" s="5"/>
    </row>
    <row r="677" spans="1:13" x14ac:dyDescent="0.2">
      <c r="A677" s="4" t="s">
        <v>221</v>
      </c>
      <c r="B677" s="10" t="s">
        <v>20</v>
      </c>
      <c r="C677" s="4" t="s">
        <v>196</v>
      </c>
      <c r="D677" s="9">
        <v>339488599</v>
      </c>
      <c r="E677" s="9">
        <v>5051267946</v>
      </c>
      <c r="F677" s="4" t="s">
        <v>7</v>
      </c>
      <c r="G677" s="79">
        <v>38460</v>
      </c>
      <c r="H677" s="81">
        <f t="shared" ca="1" si="20"/>
        <v>12</v>
      </c>
      <c r="I677" s="80"/>
      <c r="J677" s="8">
        <v>3</v>
      </c>
      <c r="K677" s="198">
        <v>72084</v>
      </c>
      <c r="L677" s="201">
        <f t="shared" si="21"/>
        <v>74773</v>
      </c>
      <c r="M677" s="5"/>
    </row>
    <row r="678" spans="1:13" x14ac:dyDescent="0.2">
      <c r="A678" s="4" t="s">
        <v>367</v>
      </c>
      <c r="B678" s="10" t="s">
        <v>20</v>
      </c>
      <c r="C678" s="4" t="s">
        <v>352</v>
      </c>
      <c r="D678" s="9">
        <v>221364716</v>
      </c>
      <c r="E678" s="9">
        <v>5051389906</v>
      </c>
      <c r="F678" s="4" t="s">
        <v>11</v>
      </c>
      <c r="G678" s="79">
        <v>37954</v>
      </c>
      <c r="H678" s="81">
        <f t="shared" ca="1" si="20"/>
        <v>14</v>
      </c>
      <c r="I678" s="80" t="s">
        <v>4</v>
      </c>
      <c r="J678" s="8">
        <v>2</v>
      </c>
      <c r="K678" s="198">
        <v>86184</v>
      </c>
      <c r="L678" s="201">
        <f t="shared" si="21"/>
        <v>89399</v>
      </c>
      <c r="M678" s="5"/>
    </row>
    <row r="679" spans="1:13" x14ac:dyDescent="0.2">
      <c r="A679" s="4" t="s">
        <v>603</v>
      </c>
      <c r="B679" s="10" t="s">
        <v>8</v>
      </c>
      <c r="C679" s="4" t="s">
        <v>596</v>
      </c>
      <c r="D679" s="9">
        <v>302598687</v>
      </c>
      <c r="E679" s="9">
        <v>3035394899</v>
      </c>
      <c r="F679" s="4" t="s">
        <v>11</v>
      </c>
      <c r="G679" s="79">
        <v>35142</v>
      </c>
      <c r="H679" s="81">
        <f t="shared" ca="1" si="20"/>
        <v>21</v>
      </c>
      <c r="I679" s="80" t="s">
        <v>4</v>
      </c>
      <c r="J679" s="8">
        <v>1</v>
      </c>
      <c r="K679" s="198">
        <v>38208</v>
      </c>
      <c r="L679" s="201">
        <f t="shared" si="21"/>
        <v>39633</v>
      </c>
      <c r="M679" s="5"/>
    </row>
    <row r="680" spans="1:13" x14ac:dyDescent="0.2">
      <c r="A680" s="4" t="s">
        <v>177</v>
      </c>
      <c r="B680" s="10" t="s">
        <v>8</v>
      </c>
      <c r="C680" s="4" t="s">
        <v>122</v>
      </c>
      <c r="D680" s="9">
        <v>647131956</v>
      </c>
      <c r="E680" s="9">
        <v>7191240785</v>
      </c>
      <c r="F680" s="4" t="s">
        <v>11</v>
      </c>
      <c r="G680" s="79">
        <v>39958</v>
      </c>
      <c r="H680" s="81">
        <f t="shared" ca="1" si="20"/>
        <v>8</v>
      </c>
      <c r="I680" s="80" t="s">
        <v>4</v>
      </c>
      <c r="J680" s="8">
        <v>3</v>
      </c>
      <c r="K680" s="198">
        <v>88272</v>
      </c>
      <c r="L680" s="201">
        <f t="shared" si="21"/>
        <v>91565</v>
      </c>
      <c r="M680" s="5"/>
    </row>
    <row r="681" spans="1:13" x14ac:dyDescent="0.2">
      <c r="A681" s="4" t="s">
        <v>436</v>
      </c>
      <c r="B681" s="10" t="s">
        <v>16</v>
      </c>
      <c r="C681" s="4" t="s">
        <v>434</v>
      </c>
      <c r="D681" s="9">
        <v>684054281</v>
      </c>
      <c r="E681" s="9">
        <v>7192888726</v>
      </c>
      <c r="F681" s="4" t="s">
        <v>11</v>
      </c>
      <c r="G681" s="79">
        <v>39202</v>
      </c>
      <c r="H681" s="81">
        <f t="shared" ca="1" si="20"/>
        <v>10</v>
      </c>
      <c r="I681" s="80" t="s">
        <v>4</v>
      </c>
      <c r="J681" s="8">
        <v>2</v>
      </c>
      <c r="K681" s="198">
        <v>56808</v>
      </c>
      <c r="L681" s="201">
        <f t="shared" si="21"/>
        <v>58927</v>
      </c>
      <c r="M681" s="5"/>
    </row>
    <row r="682" spans="1:13" x14ac:dyDescent="0.2">
      <c r="A682" s="4" t="s">
        <v>179</v>
      </c>
      <c r="B682" s="10" t="s">
        <v>8</v>
      </c>
      <c r="C682" s="4" t="s">
        <v>122</v>
      </c>
      <c r="D682" s="9">
        <v>984881714</v>
      </c>
      <c r="E682" s="9">
        <v>9706973131</v>
      </c>
      <c r="F682" s="4" t="s">
        <v>11</v>
      </c>
      <c r="G682" s="79">
        <v>36464</v>
      </c>
      <c r="H682" s="81">
        <f t="shared" ca="1" si="20"/>
        <v>18</v>
      </c>
      <c r="I682" s="80" t="s">
        <v>18</v>
      </c>
      <c r="J682" s="8">
        <v>3</v>
      </c>
      <c r="K682" s="198">
        <v>41196</v>
      </c>
      <c r="L682" s="201">
        <f t="shared" si="21"/>
        <v>42733</v>
      </c>
      <c r="M682" s="5"/>
    </row>
    <row r="683" spans="1:13" x14ac:dyDescent="0.2">
      <c r="A683" s="4" t="s">
        <v>247</v>
      </c>
      <c r="B683" s="10" t="s">
        <v>49</v>
      </c>
      <c r="C683" s="4" t="s">
        <v>196</v>
      </c>
      <c r="D683" s="9">
        <v>422463024</v>
      </c>
      <c r="E683" s="9">
        <v>9703876146</v>
      </c>
      <c r="F683" s="4" t="s">
        <v>11</v>
      </c>
      <c r="G683" s="79">
        <v>35749</v>
      </c>
      <c r="H683" s="81">
        <f t="shared" ca="1" si="20"/>
        <v>20</v>
      </c>
      <c r="I683" s="80" t="s">
        <v>35</v>
      </c>
      <c r="J683" s="8">
        <v>2</v>
      </c>
      <c r="K683" s="198">
        <v>106584</v>
      </c>
      <c r="L683" s="201">
        <f t="shared" si="21"/>
        <v>110560</v>
      </c>
      <c r="M683" s="5"/>
    </row>
    <row r="684" spans="1:13" x14ac:dyDescent="0.2">
      <c r="A684" s="4" t="s">
        <v>518</v>
      </c>
      <c r="B684" s="10" t="s">
        <v>8</v>
      </c>
      <c r="C684" s="4" t="s">
        <v>434</v>
      </c>
      <c r="D684" s="9">
        <v>564908088</v>
      </c>
      <c r="E684" s="9">
        <v>9703386758</v>
      </c>
      <c r="F684" s="4" t="s">
        <v>11</v>
      </c>
      <c r="G684" s="79">
        <v>39433</v>
      </c>
      <c r="H684" s="81">
        <f t="shared" ca="1" si="20"/>
        <v>9</v>
      </c>
      <c r="I684" s="80" t="s">
        <v>4</v>
      </c>
      <c r="J684" s="8">
        <v>1</v>
      </c>
      <c r="K684" s="198">
        <v>105312</v>
      </c>
      <c r="L684" s="201">
        <f t="shared" si="21"/>
        <v>109240</v>
      </c>
      <c r="M684" s="5"/>
    </row>
    <row r="685" spans="1:13" x14ac:dyDescent="0.2">
      <c r="A685" s="4" t="s">
        <v>674</v>
      </c>
      <c r="B685" s="10" t="s">
        <v>49</v>
      </c>
      <c r="C685" s="4" t="s">
        <v>671</v>
      </c>
      <c r="D685" s="9">
        <v>676831149</v>
      </c>
      <c r="E685" s="9">
        <v>9702824485</v>
      </c>
      <c r="F685" s="4" t="s">
        <v>11</v>
      </c>
      <c r="G685" s="79">
        <v>40444</v>
      </c>
      <c r="H685" s="81">
        <f t="shared" ca="1" si="20"/>
        <v>7</v>
      </c>
      <c r="I685" s="80" t="s">
        <v>4</v>
      </c>
      <c r="J685" s="8">
        <v>4</v>
      </c>
      <c r="K685" s="198">
        <v>85344</v>
      </c>
      <c r="L685" s="201">
        <f t="shared" si="21"/>
        <v>88527</v>
      </c>
      <c r="M685" s="5"/>
    </row>
    <row r="686" spans="1:13" x14ac:dyDescent="0.2">
      <c r="A686" s="4" t="s">
        <v>599</v>
      </c>
      <c r="B686" s="10" t="s">
        <v>20</v>
      </c>
      <c r="C686" s="4" t="s">
        <v>596</v>
      </c>
      <c r="D686" s="9">
        <v>603301910</v>
      </c>
      <c r="E686" s="9">
        <v>9706514650</v>
      </c>
      <c r="F686" s="4" t="s">
        <v>11</v>
      </c>
      <c r="G686" s="79">
        <v>35269</v>
      </c>
      <c r="H686" s="81">
        <f t="shared" ca="1" si="20"/>
        <v>21</v>
      </c>
      <c r="I686" s="80" t="s">
        <v>4</v>
      </c>
      <c r="J686" s="8">
        <v>3</v>
      </c>
      <c r="K686" s="198">
        <v>87480</v>
      </c>
      <c r="L686" s="201">
        <f t="shared" si="21"/>
        <v>90743</v>
      </c>
      <c r="M686" s="5"/>
    </row>
    <row r="687" spans="1:13" x14ac:dyDescent="0.2">
      <c r="A687" s="4" t="s">
        <v>472</v>
      </c>
      <c r="B687" s="10" t="s">
        <v>2</v>
      </c>
      <c r="C687" s="4" t="s">
        <v>434</v>
      </c>
      <c r="D687" s="9">
        <v>881975933</v>
      </c>
      <c r="E687" s="9">
        <v>3032354572</v>
      </c>
      <c r="F687" s="4" t="s">
        <v>11</v>
      </c>
      <c r="G687" s="79">
        <v>36886</v>
      </c>
      <c r="H687" s="81">
        <f t="shared" ca="1" si="20"/>
        <v>16</v>
      </c>
      <c r="I687" s="80" t="s">
        <v>27</v>
      </c>
      <c r="J687" s="8">
        <v>5</v>
      </c>
      <c r="K687" s="198">
        <v>42552</v>
      </c>
      <c r="L687" s="201">
        <f t="shared" si="21"/>
        <v>44139</v>
      </c>
      <c r="M687" s="5"/>
    </row>
    <row r="688" spans="1:13" x14ac:dyDescent="0.2">
      <c r="A688" s="4" t="s">
        <v>349</v>
      </c>
      <c r="B688" s="10" t="s">
        <v>20</v>
      </c>
      <c r="C688" s="4" t="s">
        <v>347</v>
      </c>
      <c r="D688" s="9">
        <v>121688720</v>
      </c>
      <c r="E688" s="9">
        <v>3034794769</v>
      </c>
      <c r="F688" s="4" t="s">
        <v>7</v>
      </c>
      <c r="G688" s="79">
        <v>36623</v>
      </c>
      <c r="H688" s="81">
        <f t="shared" ca="1" si="20"/>
        <v>17</v>
      </c>
      <c r="I688" s="80"/>
      <c r="J688" s="8">
        <v>4</v>
      </c>
      <c r="K688" s="198">
        <v>53784</v>
      </c>
      <c r="L688" s="201">
        <f t="shared" si="21"/>
        <v>55790</v>
      </c>
      <c r="M688" s="5"/>
    </row>
    <row r="689" spans="1:13" x14ac:dyDescent="0.2">
      <c r="A689" s="4" t="s">
        <v>725</v>
      </c>
      <c r="B689" s="10" t="s">
        <v>2</v>
      </c>
      <c r="C689" s="4" t="s">
        <v>680</v>
      </c>
      <c r="D689" s="9">
        <v>267218084</v>
      </c>
      <c r="E689" s="9">
        <v>3033825834</v>
      </c>
      <c r="F689" s="4" t="s">
        <v>7</v>
      </c>
      <c r="G689" s="79">
        <v>36996</v>
      </c>
      <c r="H689" s="81">
        <f t="shared" ca="1" si="20"/>
        <v>16</v>
      </c>
      <c r="I689" s="80"/>
      <c r="J689" s="8">
        <v>5</v>
      </c>
      <c r="K689" s="198">
        <v>105600</v>
      </c>
      <c r="L689" s="201">
        <f t="shared" si="21"/>
        <v>109539</v>
      </c>
      <c r="M689" s="5"/>
    </row>
    <row r="690" spans="1:13" x14ac:dyDescent="0.2">
      <c r="A690" s="4" t="s">
        <v>213</v>
      </c>
      <c r="B690" s="10" t="s">
        <v>16</v>
      </c>
      <c r="C690" s="4" t="s">
        <v>196</v>
      </c>
      <c r="D690" s="9">
        <v>484442635</v>
      </c>
      <c r="E690" s="9">
        <v>7197194901</v>
      </c>
      <c r="F690" s="4" t="s">
        <v>7</v>
      </c>
      <c r="G690" s="79">
        <v>34223</v>
      </c>
      <c r="H690" s="81">
        <f t="shared" ca="1" si="20"/>
        <v>24</v>
      </c>
      <c r="I690" s="80"/>
      <c r="J690" s="8">
        <v>4</v>
      </c>
      <c r="K690" s="198">
        <v>27624</v>
      </c>
      <c r="L690" s="201">
        <f t="shared" si="21"/>
        <v>28654</v>
      </c>
      <c r="M690" s="5"/>
    </row>
    <row r="691" spans="1:13" x14ac:dyDescent="0.2">
      <c r="A691" s="4" t="s">
        <v>329</v>
      </c>
      <c r="B691" s="10" t="s">
        <v>8</v>
      </c>
      <c r="C691" s="4" t="s">
        <v>302</v>
      </c>
      <c r="D691" s="9">
        <v>210173249</v>
      </c>
      <c r="E691" s="9">
        <v>9705780571</v>
      </c>
      <c r="F691" s="4" t="s">
        <v>7</v>
      </c>
      <c r="G691" s="79">
        <v>34867</v>
      </c>
      <c r="H691" s="81">
        <f t="shared" ca="1" si="20"/>
        <v>22</v>
      </c>
      <c r="I691" s="80"/>
      <c r="J691" s="8">
        <v>1</v>
      </c>
      <c r="K691" s="198">
        <v>39180</v>
      </c>
      <c r="L691" s="201">
        <f t="shared" si="21"/>
        <v>40641</v>
      </c>
      <c r="M691" s="5"/>
    </row>
    <row r="692" spans="1:13" x14ac:dyDescent="0.2">
      <c r="A692" s="4" t="s">
        <v>174</v>
      </c>
      <c r="B692" s="10" t="s">
        <v>20</v>
      </c>
      <c r="C692" s="4" t="s">
        <v>122</v>
      </c>
      <c r="D692" s="9">
        <v>627977314</v>
      </c>
      <c r="E692" s="9">
        <v>5051525844</v>
      </c>
      <c r="F692" s="4" t="s">
        <v>11</v>
      </c>
      <c r="G692" s="79">
        <v>34908</v>
      </c>
      <c r="H692" s="81">
        <f t="shared" ca="1" si="20"/>
        <v>22</v>
      </c>
      <c r="I692" s="80" t="s">
        <v>14</v>
      </c>
      <c r="J692" s="8">
        <v>1</v>
      </c>
      <c r="K692" s="198">
        <v>103488</v>
      </c>
      <c r="L692" s="201">
        <f t="shared" si="21"/>
        <v>107348</v>
      </c>
      <c r="M692" s="5"/>
    </row>
    <row r="693" spans="1:13" x14ac:dyDescent="0.2">
      <c r="A693" s="4" t="s">
        <v>241</v>
      </c>
      <c r="B693" s="10" t="s">
        <v>16</v>
      </c>
      <c r="C693" s="4" t="s">
        <v>196</v>
      </c>
      <c r="D693" s="9">
        <v>570756015</v>
      </c>
      <c r="E693" s="9">
        <v>7192238535</v>
      </c>
      <c r="F693" s="4" t="s">
        <v>5</v>
      </c>
      <c r="G693" s="79">
        <v>41477</v>
      </c>
      <c r="H693" s="81">
        <f t="shared" ca="1" si="20"/>
        <v>4</v>
      </c>
      <c r="I693" s="80" t="s">
        <v>35</v>
      </c>
      <c r="J693" s="8">
        <v>5</v>
      </c>
      <c r="K693" s="198">
        <v>59226</v>
      </c>
      <c r="L693" s="201">
        <f t="shared" si="21"/>
        <v>61435</v>
      </c>
      <c r="M693" s="5"/>
    </row>
    <row r="694" spans="1:13" x14ac:dyDescent="0.2">
      <c r="A694" s="4" t="s">
        <v>754</v>
      </c>
      <c r="B694" s="10" t="s">
        <v>8</v>
      </c>
      <c r="C694" s="4" t="s">
        <v>745</v>
      </c>
      <c r="D694" s="9">
        <v>237359447</v>
      </c>
      <c r="E694" s="9">
        <v>3035882405</v>
      </c>
      <c r="F694" s="4" t="s">
        <v>11</v>
      </c>
      <c r="G694" s="79">
        <v>35357</v>
      </c>
      <c r="H694" s="81">
        <f t="shared" ca="1" si="20"/>
        <v>21</v>
      </c>
      <c r="I694" s="80" t="s">
        <v>4</v>
      </c>
      <c r="J694" s="8">
        <v>1</v>
      </c>
      <c r="K694" s="198">
        <v>88128</v>
      </c>
      <c r="L694" s="201">
        <f t="shared" si="21"/>
        <v>91415</v>
      </c>
      <c r="M694" s="5"/>
    </row>
    <row r="695" spans="1:13" x14ac:dyDescent="0.2">
      <c r="A695" s="4" t="s">
        <v>250</v>
      </c>
      <c r="B695" s="10" t="s">
        <v>20</v>
      </c>
      <c r="C695" s="4" t="s">
        <v>196</v>
      </c>
      <c r="D695" s="9">
        <v>456809622</v>
      </c>
      <c r="E695" s="9">
        <v>3033046338</v>
      </c>
      <c r="F695" s="4" t="s">
        <v>11</v>
      </c>
      <c r="G695" s="79">
        <v>34154</v>
      </c>
      <c r="H695" s="81">
        <f t="shared" ca="1" si="20"/>
        <v>24</v>
      </c>
      <c r="I695" s="80" t="s">
        <v>4</v>
      </c>
      <c r="J695" s="8">
        <v>2</v>
      </c>
      <c r="K695" s="198">
        <v>57696</v>
      </c>
      <c r="L695" s="201">
        <f t="shared" si="21"/>
        <v>59848</v>
      </c>
      <c r="M695" s="5"/>
    </row>
    <row r="696" spans="1:13" x14ac:dyDescent="0.2">
      <c r="A696" s="4" t="s">
        <v>89</v>
      </c>
      <c r="B696" s="10" t="s">
        <v>8</v>
      </c>
      <c r="C696" s="4" t="s">
        <v>24</v>
      </c>
      <c r="D696" s="9">
        <v>296641985</v>
      </c>
      <c r="E696" s="9">
        <v>3038217409</v>
      </c>
      <c r="F696" s="4" t="s">
        <v>11</v>
      </c>
      <c r="G696" s="79">
        <v>36683</v>
      </c>
      <c r="H696" s="81">
        <f t="shared" ca="1" si="20"/>
        <v>17</v>
      </c>
      <c r="I696" s="80" t="s">
        <v>18</v>
      </c>
      <c r="J696" s="8">
        <v>2</v>
      </c>
      <c r="K696" s="198">
        <v>49656</v>
      </c>
      <c r="L696" s="201">
        <f t="shared" si="21"/>
        <v>51508</v>
      </c>
      <c r="M696" s="5"/>
    </row>
    <row r="697" spans="1:13" x14ac:dyDescent="0.2">
      <c r="A697" s="4" t="s">
        <v>124</v>
      </c>
      <c r="B697" s="10" t="s">
        <v>12</v>
      </c>
      <c r="C697" s="4" t="s">
        <v>122</v>
      </c>
      <c r="D697" s="9">
        <v>368385341</v>
      </c>
      <c r="E697" s="9">
        <v>5055526537</v>
      </c>
      <c r="F697" s="4" t="s">
        <v>7</v>
      </c>
      <c r="G697" s="79">
        <v>38138</v>
      </c>
      <c r="H697" s="81">
        <f t="shared" ca="1" si="20"/>
        <v>13</v>
      </c>
      <c r="I697" s="80"/>
      <c r="J697" s="8">
        <v>2</v>
      </c>
      <c r="K697" s="198">
        <v>56136</v>
      </c>
      <c r="L697" s="201">
        <f t="shared" si="21"/>
        <v>58230</v>
      </c>
      <c r="M697" s="5"/>
    </row>
    <row r="698" spans="1:13" x14ac:dyDescent="0.2">
      <c r="A698" s="4" t="s">
        <v>697</v>
      </c>
      <c r="B698" s="10" t="s">
        <v>12</v>
      </c>
      <c r="C698" s="4" t="s">
        <v>680</v>
      </c>
      <c r="D698" s="9">
        <v>877122222</v>
      </c>
      <c r="E698" s="9">
        <v>3035511103</v>
      </c>
      <c r="F698" s="4" t="s">
        <v>11</v>
      </c>
      <c r="G698" s="79">
        <v>41631</v>
      </c>
      <c r="H698" s="81">
        <f t="shared" ca="1" si="20"/>
        <v>3</v>
      </c>
      <c r="I698" s="80" t="s">
        <v>14</v>
      </c>
      <c r="J698" s="8">
        <v>2</v>
      </c>
      <c r="K698" s="198">
        <v>89652</v>
      </c>
      <c r="L698" s="201">
        <f t="shared" si="21"/>
        <v>92996</v>
      </c>
      <c r="M698" s="5"/>
    </row>
    <row r="699" spans="1:13" x14ac:dyDescent="0.2">
      <c r="A699" s="4" t="s">
        <v>506</v>
      </c>
      <c r="B699" s="10" t="s">
        <v>8</v>
      </c>
      <c r="C699" s="4" t="s">
        <v>434</v>
      </c>
      <c r="D699" s="9">
        <v>597131266</v>
      </c>
      <c r="E699" s="9">
        <v>3035043141</v>
      </c>
      <c r="F699" s="4" t="s">
        <v>11</v>
      </c>
      <c r="G699" s="79">
        <v>36759</v>
      </c>
      <c r="H699" s="81">
        <f t="shared" ca="1" si="20"/>
        <v>17</v>
      </c>
      <c r="I699" s="80" t="s">
        <v>35</v>
      </c>
      <c r="J699" s="8">
        <v>2</v>
      </c>
      <c r="K699" s="198">
        <v>79716</v>
      </c>
      <c r="L699" s="201">
        <f t="shared" si="21"/>
        <v>82689</v>
      </c>
      <c r="M699" s="5"/>
    </row>
    <row r="700" spans="1:13" x14ac:dyDescent="0.2">
      <c r="A700" s="4" t="s">
        <v>425</v>
      </c>
      <c r="B700" s="10" t="s">
        <v>8</v>
      </c>
      <c r="C700" s="4" t="s">
        <v>374</v>
      </c>
      <c r="D700" s="9">
        <v>294161481</v>
      </c>
      <c r="E700" s="9">
        <v>9701201242</v>
      </c>
      <c r="F700" s="4" t="s">
        <v>5</v>
      </c>
      <c r="G700" s="79">
        <v>37150</v>
      </c>
      <c r="H700" s="81">
        <f t="shared" ca="1" si="20"/>
        <v>16</v>
      </c>
      <c r="I700" s="80" t="s">
        <v>4</v>
      </c>
      <c r="J700" s="8">
        <v>1</v>
      </c>
      <c r="K700" s="198">
        <v>57462</v>
      </c>
      <c r="L700" s="201">
        <f t="shared" si="21"/>
        <v>59605</v>
      </c>
      <c r="M700" s="5"/>
    </row>
    <row r="701" spans="1:13" x14ac:dyDescent="0.2">
      <c r="A701" s="4" t="s">
        <v>284</v>
      </c>
      <c r="B701" s="10" t="s">
        <v>2</v>
      </c>
      <c r="C701" s="4" t="s">
        <v>196</v>
      </c>
      <c r="D701" s="9">
        <v>546159785</v>
      </c>
      <c r="E701" s="9">
        <v>7192924678</v>
      </c>
      <c r="F701" s="4" t="s">
        <v>11</v>
      </c>
      <c r="G701" s="79">
        <v>39479</v>
      </c>
      <c r="H701" s="81">
        <f t="shared" ca="1" si="20"/>
        <v>9</v>
      </c>
      <c r="I701" s="80" t="s">
        <v>14</v>
      </c>
      <c r="J701" s="8">
        <v>2</v>
      </c>
      <c r="K701" s="198">
        <v>73596</v>
      </c>
      <c r="L701" s="201">
        <f t="shared" si="21"/>
        <v>76341</v>
      </c>
      <c r="M701" s="5"/>
    </row>
    <row r="702" spans="1:13" x14ac:dyDescent="0.2">
      <c r="A702" s="4" t="s">
        <v>561</v>
      </c>
      <c r="B702" s="10" t="s">
        <v>16</v>
      </c>
      <c r="C702" s="4" t="s">
        <v>434</v>
      </c>
      <c r="D702" s="9">
        <v>566726453</v>
      </c>
      <c r="E702" s="9">
        <v>3032168237</v>
      </c>
      <c r="F702" s="4" t="s">
        <v>11</v>
      </c>
      <c r="G702" s="79">
        <v>36076</v>
      </c>
      <c r="H702" s="81">
        <f t="shared" ca="1" si="20"/>
        <v>19</v>
      </c>
      <c r="I702" s="80" t="s">
        <v>35</v>
      </c>
      <c r="J702" s="8">
        <v>2</v>
      </c>
      <c r="K702" s="198">
        <v>46728</v>
      </c>
      <c r="L702" s="201">
        <f t="shared" si="21"/>
        <v>48471</v>
      </c>
      <c r="M702" s="5"/>
    </row>
    <row r="703" spans="1:13" x14ac:dyDescent="0.2">
      <c r="A703" s="4" t="s">
        <v>294</v>
      </c>
      <c r="B703" s="10" t="s">
        <v>16</v>
      </c>
      <c r="C703" s="4" t="s">
        <v>285</v>
      </c>
      <c r="D703" s="9">
        <v>671360508</v>
      </c>
      <c r="E703" s="9">
        <v>9708385730</v>
      </c>
      <c r="F703" s="4" t="s">
        <v>5</v>
      </c>
      <c r="G703" s="79">
        <v>34216</v>
      </c>
      <c r="H703" s="81">
        <f t="shared" ca="1" si="20"/>
        <v>24</v>
      </c>
      <c r="I703" s="80" t="s">
        <v>35</v>
      </c>
      <c r="J703" s="8">
        <v>5</v>
      </c>
      <c r="K703" s="198">
        <v>47544</v>
      </c>
      <c r="L703" s="201">
        <f t="shared" si="21"/>
        <v>49317</v>
      </c>
      <c r="M703" s="5"/>
    </row>
    <row r="704" spans="1:13" x14ac:dyDescent="0.2">
      <c r="A704" s="4" t="s">
        <v>584</v>
      </c>
      <c r="B704" s="10" t="s">
        <v>8</v>
      </c>
      <c r="C704" s="4" t="s">
        <v>434</v>
      </c>
      <c r="D704" s="9">
        <v>903618594</v>
      </c>
      <c r="E704" s="9">
        <v>3034733288</v>
      </c>
      <c r="F704" s="4" t="s">
        <v>11</v>
      </c>
      <c r="G704" s="79">
        <v>38922</v>
      </c>
      <c r="H704" s="81">
        <f t="shared" ca="1" si="20"/>
        <v>11</v>
      </c>
      <c r="I704" s="80" t="s">
        <v>35</v>
      </c>
      <c r="J704" s="8">
        <v>5</v>
      </c>
      <c r="K704" s="198">
        <v>65076</v>
      </c>
      <c r="L704" s="201">
        <f t="shared" si="21"/>
        <v>67503</v>
      </c>
      <c r="M704" s="5"/>
    </row>
    <row r="705" spans="1:13" x14ac:dyDescent="0.2">
      <c r="A705" s="4" t="s">
        <v>299</v>
      </c>
      <c r="B705" s="10" t="s">
        <v>20</v>
      </c>
      <c r="C705" s="4" t="s">
        <v>285</v>
      </c>
      <c r="D705" s="9">
        <v>904790184</v>
      </c>
      <c r="E705" s="9">
        <v>3031876990</v>
      </c>
      <c r="F705" s="4" t="s">
        <v>11</v>
      </c>
      <c r="G705" s="79">
        <v>34516</v>
      </c>
      <c r="H705" s="81">
        <f t="shared" ca="1" si="20"/>
        <v>23</v>
      </c>
      <c r="I705" s="80" t="s">
        <v>18</v>
      </c>
      <c r="J705" s="8">
        <v>3</v>
      </c>
      <c r="K705" s="198">
        <v>93264</v>
      </c>
      <c r="L705" s="201">
        <f t="shared" si="21"/>
        <v>96743</v>
      </c>
      <c r="M705" s="5"/>
    </row>
    <row r="706" spans="1:13" x14ac:dyDescent="0.2">
      <c r="A706" s="11" t="s">
        <v>791</v>
      </c>
      <c r="B706" s="10" t="s">
        <v>2</v>
      </c>
      <c r="C706" s="11" t="s">
        <v>778</v>
      </c>
      <c r="D706" s="12">
        <v>991656720</v>
      </c>
      <c r="E706" s="12">
        <v>9708138394</v>
      </c>
      <c r="F706" s="11" t="s">
        <v>11</v>
      </c>
      <c r="G706" s="79">
        <v>40503</v>
      </c>
      <c r="H706" s="81">
        <f t="shared" ref="H706:H742" ca="1" si="22">DATEDIF(G706,TODAY(),"Y")</f>
        <v>7</v>
      </c>
      <c r="I706" s="80" t="s">
        <v>27</v>
      </c>
      <c r="J706" s="8">
        <v>2</v>
      </c>
      <c r="K706" s="198">
        <v>63396</v>
      </c>
      <c r="L706" s="201">
        <f t="shared" si="21"/>
        <v>65761</v>
      </c>
    </row>
    <row r="707" spans="1:13" x14ac:dyDescent="0.2">
      <c r="A707" s="4" t="s">
        <v>105</v>
      </c>
      <c r="B707" s="10" t="s">
        <v>2</v>
      </c>
      <c r="C707" s="4" t="s">
        <v>24</v>
      </c>
      <c r="D707" s="9">
        <v>929694686</v>
      </c>
      <c r="E707" s="9">
        <v>3034483888</v>
      </c>
      <c r="F707" s="4" t="s">
        <v>11</v>
      </c>
      <c r="G707" s="79">
        <v>41592</v>
      </c>
      <c r="H707" s="81">
        <f t="shared" ca="1" si="22"/>
        <v>4</v>
      </c>
      <c r="I707" s="80" t="s">
        <v>18</v>
      </c>
      <c r="J707" s="8">
        <v>1</v>
      </c>
      <c r="K707" s="198">
        <v>84876</v>
      </c>
      <c r="L707" s="201">
        <f t="shared" ref="L707:L742" si="23">ROUND(K707*$N$1+K707,0)</f>
        <v>88042</v>
      </c>
      <c r="M707" s="5"/>
    </row>
    <row r="708" spans="1:13" x14ac:dyDescent="0.2">
      <c r="A708" s="4" t="s">
        <v>415</v>
      </c>
      <c r="B708" s="10" t="s">
        <v>20</v>
      </c>
      <c r="C708" s="4" t="s">
        <v>374</v>
      </c>
      <c r="D708" s="9">
        <v>393290045</v>
      </c>
      <c r="E708" s="9">
        <v>3035268508</v>
      </c>
      <c r="F708" s="4" t="s">
        <v>5</v>
      </c>
      <c r="G708" s="79">
        <v>38222</v>
      </c>
      <c r="H708" s="81">
        <f t="shared" ca="1" si="22"/>
        <v>13</v>
      </c>
      <c r="I708" s="80" t="s">
        <v>35</v>
      </c>
      <c r="J708" s="8">
        <v>4</v>
      </c>
      <c r="K708" s="198">
        <v>56754</v>
      </c>
      <c r="L708" s="201">
        <f t="shared" si="23"/>
        <v>58871</v>
      </c>
      <c r="M708" s="5"/>
    </row>
    <row r="709" spans="1:13" x14ac:dyDescent="0.2">
      <c r="A709" s="4" t="s">
        <v>682</v>
      </c>
      <c r="B709" s="10" t="s">
        <v>16</v>
      </c>
      <c r="C709" s="4" t="s">
        <v>680</v>
      </c>
      <c r="D709" s="9">
        <v>841913875</v>
      </c>
      <c r="E709" s="9">
        <v>7192511732</v>
      </c>
      <c r="F709" s="4" t="s">
        <v>7</v>
      </c>
      <c r="G709" s="79">
        <v>36216</v>
      </c>
      <c r="H709" s="81">
        <f t="shared" ca="1" si="22"/>
        <v>18</v>
      </c>
      <c r="I709" s="80"/>
      <c r="J709" s="8">
        <v>2</v>
      </c>
      <c r="K709" s="198">
        <v>60660</v>
      </c>
      <c r="L709" s="201">
        <f t="shared" si="23"/>
        <v>62923</v>
      </c>
      <c r="M709" s="5"/>
    </row>
    <row r="710" spans="1:13" x14ac:dyDescent="0.2">
      <c r="A710" s="4" t="s">
        <v>36</v>
      </c>
      <c r="B710" s="10" t="s">
        <v>8</v>
      </c>
      <c r="C710" s="4" t="s">
        <v>24</v>
      </c>
      <c r="D710" s="9">
        <v>186346711</v>
      </c>
      <c r="E710" s="9">
        <v>5054900514</v>
      </c>
      <c r="F710" s="4" t="s">
        <v>11</v>
      </c>
      <c r="G710" s="79">
        <v>37675</v>
      </c>
      <c r="H710" s="81">
        <f t="shared" ca="1" si="22"/>
        <v>14</v>
      </c>
      <c r="I710" s="80" t="s">
        <v>35</v>
      </c>
      <c r="J710" s="8">
        <v>4</v>
      </c>
      <c r="K710" s="198">
        <v>86364</v>
      </c>
      <c r="L710" s="201">
        <f t="shared" si="23"/>
        <v>89585</v>
      </c>
      <c r="M710" s="5"/>
    </row>
    <row r="711" spans="1:13" x14ac:dyDescent="0.2">
      <c r="A711" s="4" t="s">
        <v>234</v>
      </c>
      <c r="B711" s="10" t="s">
        <v>8</v>
      </c>
      <c r="C711" s="4" t="s">
        <v>196</v>
      </c>
      <c r="D711" s="9">
        <v>592519945</v>
      </c>
      <c r="E711" s="9">
        <v>7195990200</v>
      </c>
      <c r="F711" s="4" t="s">
        <v>11</v>
      </c>
      <c r="G711" s="79">
        <v>40502</v>
      </c>
      <c r="H711" s="81">
        <f t="shared" ca="1" si="22"/>
        <v>7</v>
      </c>
      <c r="I711" s="80" t="s">
        <v>4</v>
      </c>
      <c r="J711" s="8">
        <v>1</v>
      </c>
      <c r="K711" s="198">
        <v>53580</v>
      </c>
      <c r="L711" s="201">
        <f t="shared" si="23"/>
        <v>55579</v>
      </c>
      <c r="M711" s="5"/>
    </row>
    <row r="712" spans="1:13" x14ac:dyDescent="0.2">
      <c r="A712" s="4" t="s">
        <v>275</v>
      </c>
      <c r="B712" s="10" t="s">
        <v>16</v>
      </c>
      <c r="C712" s="4" t="s">
        <v>196</v>
      </c>
      <c r="D712" s="9">
        <v>828715080</v>
      </c>
      <c r="E712" s="9">
        <v>3033613559</v>
      </c>
      <c r="F712" s="4" t="s">
        <v>11</v>
      </c>
      <c r="G712" s="79">
        <v>36150</v>
      </c>
      <c r="H712" s="81">
        <f t="shared" ca="1" si="22"/>
        <v>18</v>
      </c>
      <c r="I712" s="80" t="s">
        <v>35</v>
      </c>
      <c r="J712" s="8">
        <v>2</v>
      </c>
      <c r="K712" s="198">
        <v>73378</v>
      </c>
      <c r="L712" s="201">
        <f t="shared" si="23"/>
        <v>76115</v>
      </c>
      <c r="M712" s="5"/>
    </row>
    <row r="713" spans="1:13" x14ac:dyDescent="0.2">
      <c r="A713" s="4" t="s">
        <v>700</v>
      </c>
      <c r="B713" s="10" t="s">
        <v>16</v>
      </c>
      <c r="C713" s="4" t="s">
        <v>680</v>
      </c>
      <c r="D713" s="9">
        <v>648911225</v>
      </c>
      <c r="E713" s="9">
        <v>9705829090</v>
      </c>
      <c r="F713" s="4" t="s">
        <v>7</v>
      </c>
      <c r="G713" s="79">
        <v>35037</v>
      </c>
      <c r="H713" s="81">
        <f t="shared" ca="1" si="22"/>
        <v>22</v>
      </c>
      <c r="I713" s="80"/>
      <c r="J713" s="8">
        <v>4</v>
      </c>
      <c r="K713" s="198">
        <v>99624</v>
      </c>
      <c r="L713" s="201">
        <f t="shared" si="23"/>
        <v>103340</v>
      </c>
      <c r="M713" s="5"/>
    </row>
    <row r="714" spans="1:13" x14ac:dyDescent="0.2">
      <c r="A714" s="4" t="s">
        <v>512</v>
      </c>
      <c r="B714" s="10" t="s">
        <v>8</v>
      </c>
      <c r="C714" s="4" t="s">
        <v>434</v>
      </c>
      <c r="D714" s="9">
        <v>589649495</v>
      </c>
      <c r="E714" s="9">
        <v>3034248455</v>
      </c>
      <c r="F714" s="4" t="s">
        <v>11</v>
      </c>
      <c r="G714" s="79">
        <v>37763</v>
      </c>
      <c r="H714" s="81">
        <f t="shared" ca="1" si="22"/>
        <v>14</v>
      </c>
      <c r="I714" s="80" t="s">
        <v>14</v>
      </c>
      <c r="J714" s="8">
        <v>2</v>
      </c>
      <c r="K714" s="198">
        <v>46644</v>
      </c>
      <c r="L714" s="201">
        <f t="shared" si="23"/>
        <v>48384</v>
      </c>
      <c r="M714" s="5"/>
    </row>
    <row r="715" spans="1:13" x14ac:dyDescent="0.2">
      <c r="A715" s="4" t="s">
        <v>762</v>
      </c>
      <c r="B715" s="10" t="s">
        <v>2</v>
      </c>
      <c r="C715" s="4" t="s">
        <v>756</v>
      </c>
      <c r="D715" s="9">
        <v>456946966</v>
      </c>
      <c r="E715" s="9">
        <v>5054680033</v>
      </c>
      <c r="F715" s="4" t="s">
        <v>11</v>
      </c>
      <c r="G715" s="79">
        <v>37820</v>
      </c>
      <c r="H715" s="81">
        <f t="shared" ca="1" si="22"/>
        <v>14</v>
      </c>
      <c r="I715" s="80" t="s">
        <v>14</v>
      </c>
      <c r="J715" s="8">
        <v>4</v>
      </c>
      <c r="K715" s="198">
        <v>89808</v>
      </c>
      <c r="L715" s="201">
        <f t="shared" si="23"/>
        <v>93158</v>
      </c>
      <c r="M715" s="5"/>
    </row>
    <row r="716" spans="1:13" x14ac:dyDescent="0.2">
      <c r="A716" s="4" t="s">
        <v>689</v>
      </c>
      <c r="B716" s="10" t="s">
        <v>8</v>
      </c>
      <c r="C716" s="4" t="s">
        <v>680</v>
      </c>
      <c r="D716" s="9">
        <v>496260023</v>
      </c>
      <c r="E716" s="9">
        <v>7193962015</v>
      </c>
      <c r="F716" s="4" t="s">
        <v>11</v>
      </c>
      <c r="G716" s="79">
        <v>35530</v>
      </c>
      <c r="H716" s="81">
        <f t="shared" ca="1" si="22"/>
        <v>20</v>
      </c>
      <c r="I716" s="80" t="s">
        <v>35</v>
      </c>
      <c r="J716" s="8">
        <v>5</v>
      </c>
      <c r="K716" s="198">
        <v>89604</v>
      </c>
      <c r="L716" s="201">
        <f t="shared" si="23"/>
        <v>92946</v>
      </c>
      <c r="M716" s="5"/>
    </row>
    <row r="717" spans="1:13" x14ac:dyDescent="0.2">
      <c r="A717" s="4" t="s">
        <v>763</v>
      </c>
      <c r="B717" s="10" t="s">
        <v>8</v>
      </c>
      <c r="C717" s="4" t="s">
        <v>756</v>
      </c>
      <c r="D717" s="9">
        <v>542051793</v>
      </c>
      <c r="E717" s="9">
        <v>5057317354</v>
      </c>
      <c r="F717" s="4" t="s">
        <v>11</v>
      </c>
      <c r="G717" s="79">
        <v>37316</v>
      </c>
      <c r="H717" s="81">
        <f t="shared" ca="1" si="22"/>
        <v>15</v>
      </c>
      <c r="I717" s="80" t="s">
        <v>4</v>
      </c>
      <c r="J717" s="8">
        <v>1</v>
      </c>
      <c r="K717" s="198">
        <v>90180</v>
      </c>
      <c r="L717" s="201">
        <f t="shared" si="23"/>
        <v>93544</v>
      </c>
      <c r="M717" s="82"/>
    </row>
    <row r="718" spans="1:13" x14ac:dyDescent="0.2">
      <c r="A718" s="4" t="s">
        <v>128</v>
      </c>
      <c r="B718" s="10" t="s">
        <v>20</v>
      </c>
      <c r="C718" s="4" t="s">
        <v>122</v>
      </c>
      <c r="D718" s="9">
        <v>668708287</v>
      </c>
      <c r="E718" s="9">
        <v>3031952821</v>
      </c>
      <c r="F718" s="4" t="s">
        <v>7</v>
      </c>
      <c r="G718" s="79">
        <v>36862</v>
      </c>
      <c r="H718" s="81">
        <f t="shared" ca="1" si="22"/>
        <v>17</v>
      </c>
      <c r="I718" s="80"/>
      <c r="J718" s="8">
        <v>4</v>
      </c>
      <c r="K718" s="198">
        <v>103320</v>
      </c>
      <c r="L718" s="201">
        <f t="shared" si="23"/>
        <v>107174</v>
      </c>
      <c r="M718" s="5"/>
    </row>
    <row r="719" spans="1:13" x14ac:dyDescent="0.2">
      <c r="A719" s="4" t="s">
        <v>244</v>
      </c>
      <c r="B719" s="10" t="s">
        <v>20</v>
      </c>
      <c r="C719" s="4" t="s">
        <v>196</v>
      </c>
      <c r="D719" s="9">
        <v>278129861</v>
      </c>
      <c r="E719" s="9">
        <v>7198561246</v>
      </c>
      <c r="F719" s="4" t="s">
        <v>7</v>
      </c>
      <c r="G719" s="79">
        <v>41460</v>
      </c>
      <c r="H719" s="81">
        <f t="shared" ca="1" si="22"/>
        <v>4</v>
      </c>
      <c r="I719" s="80"/>
      <c r="J719" s="8">
        <v>5</v>
      </c>
      <c r="K719" s="198">
        <v>47460</v>
      </c>
      <c r="L719" s="201">
        <f t="shared" si="23"/>
        <v>49230</v>
      </c>
      <c r="M719" s="5"/>
    </row>
    <row r="720" spans="1:13" x14ac:dyDescent="0.2">
      <c r="A720" s="4" t="s">
        <v>77</v>
      </c>
      <c r="B720" s="10" t="s">
        <v>20</v>
      </c>
      <c r="C720" s="4" t="s">
        <v>24</v>
      </c>
      <c r="D720" s="9">
        <v>964255290</v>
      </c>
      <c r="E720" s="9">
        <v>5057446192</v>
      </c>
      <c r="F720" s="4" t="s">
        <v>11</v>
      </c>
      <c r="G720" s="79">
        <v>41074</v>
      </c>
      <c r="H720" s="81">
        <f t="shared" ca="1" si="22"/>
        <v>5</v>
      </c>
      <c r="I720" s="80" t="s">
        <v>18</v>
      </c>
      <c r="J720" s="8">
        <v>3</v>
      </c>
      <c r="K720" s="198">
        <v>41988</v>
      </c>
      <c r="L720" s="201">
        <f t="shared" si="23"/>
        <v>43554</v>
      </c>
      <c r="M720" s="5"/>
    </row>
    <row r="721" spans="1:13" x14ac:dyDescent="0.2">
      <c r="A721" s="4" t="s">
        <v>759</v>
      </c>
      <c r="B721" s="10" t="s">
        <v>8</v>
      </c>
      <c r="C721" s="4" t="s">
        <v>756</v>
      </c>
      <c r="D721" s="9">
        <v>608796012</v>
      </c>
      <c r="E721" s="9">
        <v>9704075460</v>
      </c>
      <c r="F721" s="4" t="s">
        <v>11</v>
      </c>
      <c r="G721" s="79">
        <v>34887</v>
      </c>
      <c r="H721" s="81">
        <f t="shared" ca="1" si="22"/>
        <v>22</v>
      </c>
      <c r="I721" s="80" t="s">
        <v>4</v>
      </c>
      <c r="J721" s="8">
        <v>5</v>
      </c>
      <c r="K721" s="198">
        <v>95712</v>
      </c>
      <c r="L721" s="201">
        <f t="shared" si="23"/>
        <v>99282</v>
      </c>
      <c r="M721" s="82"/>
    </row>
    <row r="722" spans="1:13" x14ac:dyDescent="0.2">
      <c r="A722" s="4" t="s">
        <v>466</v>
      </c>
      <c r="B722" s="10" t="s">
        <v>8</v>
      </c>
      <c r="C722" s="4" t="s">
        <v>434</v>
      </c>
      <c r="D722" s="9">
        <v>542653222</v>
      </c>
      <c r="E722" s="9">
        <v>9703708610</v>
      </c>
      <c r="F722" s="4" t="s">
        <v>7</v>
      </c>
      <c r="G722" s="79">
        <v>37053</v>
      </c>
      <c r="H722" s="81">
        <f t="shared" ca="1" si="22"/>
        <v>16</v>
      </c>
      <c r="I722" s="80"/>
      <c r="J722" s="8">
        <v>3</v>
      </c>
      <c r="K722" s="198">
        <v>87024</v>
      </c>
      <c r="L722" s="201">
        <f t="shared" si="23"/>
        <v>90270</v>
      </c>
      <c r="M722" s="5"/>
    </row>
    <row r="723" spans="1:13" x14ac:dyDescent="0.2">
      <c r="A723" s="4" t="s">
        <v>258</v>
      </c>
      <c r="B723" s="10" t="s">
        <v>20</v>
      </c>
      <c r="C723" s="4" t="s">
        <v>196</v>
      </c>
      <c r="D723" s="9">
        <v>503036433</v>
      </c>
      <c r="E723" s="9">
        <v>5052453666</v>
      </c>
      <c r="F723" s="4" t="s">
        <v>11</v>
      </c>
      <c r="G723" s="79">
        <v>34516</v>
      </c>
      <c r="H723" s="81">
        <f t="shared" ca="1" si="22"/>
        <v>23</v>
      </c>
      <c r="I723" s="80" t="s">
        <v>27</v>
      </c>
      <c r="J723" s="8">
        <v>1</v>
      </c>
      <c r="K723" s="198">
        <v>93288</v>
      </c>
      <c r="L723" s="201">
        <f t="shared" si="23"/>
        <v>96768</v>
      </c>
      <c r="M723" s="5"/>
    </row>
    <row r="724" spans="1:13" x14ac:dyDescent="0.2">
      <c r="A724" s="4" t="s">
        <v>290</v>
      </c>
      <c r="B724" s="10" t="s">
        <v>12</v>
      </c>
      <c r="C724" s="4" t="s">
        <v>285</v>
      </c>
      <c r="D724" s="9">
        <v>264960848</v>
      </c>
      <c r="E724" s="9">
        <v>7195012757</v>
      </c>
      <c r="F724" s="4" t="s">
        <v>7</v>
      </c>
      <c r="G724" s="79">
        <v>34342</v>
      </c>
      <c r="H724" s="81">
        <f t="shared" ca="1" si="22"/>
        <v>23</v>
      </c>
      <c r="I724" s="80"/>
      <c r="J724" s="8">
        <v>3</v>
      </c>
      <c r="K724" s="198">
        <v>58884</v>
      </c>
      <c r="L724" s="201">
        <f t="shared" si="23"/>
        <v>61080</v>
      </c>
      <c r="M724" s="5"/>
    </row>
    <row r="725" spans="1:13" x14ac:dyDescent="0.2">
      <c r="A725" s="4" t="s">
        <v>546</v>
      </c>
      <c r="B725" s="10" t="s">
        <v>20</v>
      </c>
      <c r="C725" s="4" t="s">
        <v>434</v>
      </c>
      <c r="D725" s="9">
        <v>843064707</v>
      </c>
      <c r="E725" s="9">
        <v>3032687844</v>
      </c>
      <c r="F725" s="4" t="s">
        <v>7</v>
      </c>
      <c r="G725" s="79">
        <v>41736</v>
      </c>
      <c r="H725" s="81">
        <f t="shared" ca="1" si="22"/>
        <v>3</v>
      </c>
      <c r="I725" s="80"/>
      <c r="J725" s="8">
        <v>3</v>
      </c>
      <c r="K725" s="198">
        <v>68532</v>
      </c>
      <c r="L725" s="201">
        <f t="shared" si="23"/>
        <v>71088</v>
      </c>
      <c r="M725" s="5"/>
    </row>
    <row r="726" spans="1:13" x14ac:dyDescent="0.2">
      <c r="A726" s="4" t="s">
        <v>71</v>
      </c>
      <c r="B726" s="10" t="s">
        <v>12</v>
      </c>
      <c r="C726" s="4" t="s">
        <v>24</v>
      </c>
      <c r="D726" s="9">
        <v>799754905</v>
      </c>
      <c r="E726" s="9">
        <v>9706757210</v>
      </c>
      <c r="F726" s="4" t="s">
        <v>11</v>
      </c>
      <c r="G726" s="79">
        <v>36363</v>
      </c>
      <c r="H726" s="81">
        <f t="shared" ca="1" si="22"/>
        <v>18</v>
      </c>
      <c r="I726" s="80" t="s">
        <v>4</v>
      </c>
      <c r="J726" s="8">
        <v>4</v>
      </c>
      <c r="K726" s="198">
        <v>38028</v>
      </c>
      <c r="L726" s="201">
        <f t="shared" si="23"/>
        <v>39446</v>
      </c>
      <c r="M726" s="5"/>
    </row>
    <row r="727" spans="1:13" x14ac:dyDescent="0.2">
      <c r="A727" s="4" t="s">
        <v>251</v>
      </c>
      <c r="B727" s="10" t="s">
        <v>20</v>
      </c>
      <c r="C727" s="4" t="s">
        <v>196</v>
      </c>
      <c r="D727" s="9">
        <v>505680981</v>
      </c>
      <c r="E727" s="9">
        <v>3037557761</v>
      </c>
      <c r="F727" s="4" t="s">
        <v>11</v>
      </c>
      <c r="G727" s="79">
        <v>38194</v>
      </c>
      <c r="H727" s="81">
        <f t="shared" ca="1" si="22"/>
        <v>13</v>
      </c>
      <c r="I727" s="80" t="s">
        <v>4</v>
      </c>
      <c r="J727" s="8">
        <v>1</v>
      </c>
      <c r="K727" s="198">
        <v>34956</v>
      </c>
      <c r="L727" s="201">
        <f t="shared" si="23"/>
        <v>36260</v>
      </c>
      <c r="M727" s="5"/>
    </row>
    <row r="728" spans="1:13" x14ac:dyDescent="0.2">
      <c r="A728" s="4" t="s">
        <v>652</v>
      </c>
      <c r="B728" s="10" t="s">
        <v>8</v>
      </c>
      <c r="C728" s="4" t="s">
        <v>641</v>
      </c>
      <c r="D728" s="9">
        <v>694800128</v>
      </c>
      <c r="E728" s="9">
        <v>7197111802</v>
      </c>
      <c r="F728" s="4" t="s">
        <v>11</v>
      </c>
      <c r="G728" s="79">
        <v>37325</v>
      </c>
      <c r="H728" s="81">
        <f t="shared" ca="1" si="22"/>
        <v>15</v>
      </c>
      <c r="I728" s="80" t="s">
        <v>18</v>
      </c>
      <c r="J728" s="8">
        <v>1</v>
      </c>
      <c r="K728" s="198">
        <v>73596</v>
      </c>
      <c r="L728" s="201">
        <f t="shared" si="23"/>
        <v>76341</v>
      </c>
      <c r="M728" s="5"/>
    </row>
    <row r="729" spans="1:13" x14ac:dyDescent="0.2">
      <c r="A729" s="4" t="s">
        <v>631</v>
      </c>
      <c r="B729" s="10" t="s">
        <v>8</v>
      </c>
      <c r="C729" s="4" t="s">
        <v>596</v>
      </c>
      <c r="D729" s="9">
        <v>661397587</v>
      </c>
      <c r="E729" s="9">
        <v>3036126835</v>
      </c>
      <c r="F729" s="4" t="s">
        <v>7</v>
      </c>
      <c r="G729" s="79">
        <v>35968</v>
      </c>
      <c r="H729" s="81">
        <f t="shared" ca="1" si="22"/>
        <v>19</v>
      </c>
      <c r="I729" s="80"/>
      <c r="J729" s="8">
        <v>5</v>
      </c>
      <c r="K729" s="198">
        <v>48672</v>
      </c>
      <c r="L729" s="201">
        <f t="shared" si="23"/>
        <v>50487</v>
      </c>
      <c r="M729" s="5"/>
    </row>
    <row r="730" spans="1:13" x14ac:dyDescent="0.2">
      <c r="A730" s="4" t="s">
        <v>765</v>
      </c>
      <c r="B730" s="10" t="s">
        <v>12</v>
      </c>
      <c r="C730" s="4" t="s">
        <v>756</v>
      </c>
      <c r="D730" s="9">
        <v>481336564</v>
      </c>
      <c r="E730" s="9">
        <v>7196479087</v>
      </c>
      <c r="F730" s="4" t="s">
        <v>11</v>
      </c>
      <c r="G730" s="79">
        <v>37199</v>
      </c>
      <c r="H730" s="81">
        <f t="shared" ca="1" si="22"/>
        <v>16</v>
      </c>
      <c r="I730" s="80" t="s">
        <v>18</v>
      </c>
      <c r="J730" s="8">
        <v>5</v>
      </c>
      <c r="K730" s="198">
        <v>86508</v>
      </c>
      <c r="L730" s="201">
        <f t="shared" si="23"/>
        <v>89735</v>
      </c>
      <c r="M730" s="5"/>
    </row>
    <row r="731" spans="1:13" x14ac:dyDescent="0.2">
      <c r="A731" s="4" t="s">
        <v>724</v>
      </c>
      <c r="B731" s="10" t="s">
        <v>16</v>
      </c>
      <c r="C731" s="4" t="s">
        <v>680</v>
      </c>
      <c r="D731" s="9">
        <v>415228597</v>
      </c>
      <c r="E731" s="9">
        <v>9706252690</v>
      </c>
      <c r="F731" s="4" t="s">
        <v>11</v>
      </c>
      <c r="G731" s="79">
        <v>36723</v>
      </c>
      <c r="H731" s="81">
        <f t="shared" ca="1" si="22"/>
        <v>17</v>
      </c>
      <c r="I731" s="80" t="s">
        <v>4</v>
      </c>
      <c r="J731" s="8">
        <v>4</v>
      </c>
      <c r="K731" s="198">
        <v>49104</v>
      </c>
      <c r="L731" s="201">
        <f t="shared" si="23"/>
        <v>50936</v>
      </c>
      <c r="M731" s="5"/>
    </row>
    <row r="732" spans="1:13" x14ac:dyDescent="0.2">
      <c r="A732" s="4" t="s">
        <v>346</v>
      </c>
      <c r="B732" s="10" t="s">
        <v>20</v>
      </c>
      <c r="C732" s="4" t="s">
        <v>302</v>
      </c>
      <c r="D732" s="9">
        <v>617795992</v>
      </c>
      <c r="E732" s="9">
        <v>5056345909</v>
      </c>
      <c r="F732" s="4" t="s">
        <v>11</v>
      </c>
      <c r="G732" s="79">
        <v>34634</v>
      </c>
      <c r="H732" s="81">
        <f t="shared" ca="1" si="22"/>
        <v>23</v>
      </c>
      <c r="I732" s="80" t="s">
        <v>4</v>
      </c>
      <c r="J732" s="8">
        <v>5</v>
      </c>
      <c r="K732" s="198">
        <v>52296</v>
      </c>
      <c r="L732" s="201">
        <f t="shared" si="23"/>
        <v>54247</v>
      </c>
      <c r="M732" s="5"/>
    </row>
    <row r="733" spans="1:13" x14ac:dyDescent="0.2">
      <c r="A733" s="4" t="s">
        <v>429</v>
      </c>
      <c r="B733" s="10" t="s">
        <v>12</v>
      </c>
      <c r="C733" s="4" t="s">
        <v>426</v>
      </c>
      <c r="D733" s="9">
        <v>370608224</v>
      </c>
      <c r="E733" s="9">
        <v>9701535362</v>
      </c>
      <c r="F733" s="4" t="s">
        <v>11</v>
      </c>
      <c r="G733" s="79">
        <v>38463</v>
      </c>
      <c r="H733" s="81">
        <f t="shared" ca="1" si="22"/>
        <v>12</v>
      </c>
      <c r="I733" s="80" t="s">
        <v>4</v>
      </c>
      <c r="J733" s="8">
        <v>5</v>
      </c>
      <c r="K733" s="198">
        <v>70968</v>
      </c>
      <c r="L733" s="201">
        <f t="shared" si="23"/>
        <v>73615</v>
      </c>
      <c r="M733" s="5"/>
    </row>
    <row r="734" spans="1:13" x14ac:dyDescent="0.2">
      <c r="A734" s="4" t="s">
        <v>205</v>
      </c>
      <c r="B734" s="10" t="s">
        <v>8</v>
      </c>
      <c r="C734" s="4" t="s">
        <v>196</v>
      </c>
      <c r="D734" s="9">
        <v>828395582</v>
      </c>
      <c r="E734" s="9">
        <v>3038591986</v>
      </c>
      <c r="F734" s="4" t="s">
        <v>11</v>
      </c>
      <c r="G734" s="79">
        <v>34629</v>
      </c>
      <c r="H734" s="81">
        <f t="shared" ca="1" si="22"/>
        <v>23</v>
      </c>
      <c r="I734" s="80" t="s">
        <v>14</v>
      </c>
      <c r="J734" s="8">
        <v>4</v>
      </c>
      <c r="K734" s="198">
        <v>86016</v>
      </c>
      <c r="L734" s="201">
        <f t="shared" si="23"/>
        <v>89224</v>
      </c>
      <c r="M734" s="5"/>
    </row>
    <row r="735" spans="1:13" x14ac:dyDescent="0.2">
      <c r="A735" s="4" t="s">
        <v>173</v>
      </c>
      <c r="B735" s="10" t="s">
        <v>20</v>
      </c>
      <c r="C735" s="4" t="s">
        <v>122</v>
      </c>
      <c r="D735" s="9">
        <v>272659955</v>
      </c>
      <c r="E735" s="9">
        <v>7194127875</v>
      </c>
      <c r="F735" s="4" t="s">
        <v>11</v>
      </c>
      <c r="G735" s="79">
        <v>35341</v>
      </c>
      <c r="H735" s="81">
        <f t="shared" ca="1" si="22"/>
        <v>21</v>
      </c>
      <c r="I735" s="80" t="s">
        <v>27</v>
      </c>
      <c r="J735" s="8">
        <v>2</v>
      </c>
      <c r="K735" s="198">
        <v>58188</v>
      </c>
      <c r="L735" s="201">
        <f t="shared" si="23"/>
        <v>60358</v>
      </c>
      <c r="M735" s="5"/>
    </row>
    <row r="736" spans="1:13" x14ac:dyDescent="0.2">
      <c r="A736" s="4" t="s">
        <v>623</v>
      </c>
      <c r="B736" s="10" t="s">
        <v>20</v>
      </c>
      <c r="C736" s="4" t="s">
        <v>596</v>
      </c>
      <c r="D736" s="9">
        <v>622274162</v>
      </c>
      <c r="E736" s="9">
        <v>5051264786</v>
      </c>
      <c r="F736" s="4" t="s">
        <v>7</v>
      </c>
      <c r="G736" s="79">
        <v>35827</v>
      </c>
      <c r="H736" s="81">
        <f t="shared" ca="1" si="22"/>
        <v>19</v>
      </c>
      <c r="I736" s="80"/>
      <c r="J736" s="8">
        <v>4</v>
      </c>
      <c r="K736" s="198">
        <v>31632</v>
      </c>
      <c r="L736" s="201">
        <f t="shared" si="23"/>
        <v>32812</v>
      </c>
      <c r="M736" s="5"/>
    </row>
    <row r="737" spans="1:13" x14ac:dyDescent="0.2">
      <c r="A737" s="4" t="s">
        <v>521</v>
      </c>
      <c r="B737" s="10" t="s">
        <v>20</v>
      </c>
      <c r="C737" s="4" t="s">
        <v>434</v>
      </c>
      <c r="D737" s="9">
        <v>931105030</v>
      </c>
      <c r="E737" s="9">
        <v>7191397811</v>
      </c>
      <c r="F737" s="4" t="s">
        <v>11</v>
      </c>
      <c r="G737" s="79">
        <v>37329</v>
      </c>
      <c r="H737" s="81">
        <f t="shared" ca="1" si="22"/>
        <v>15</v>
      </c>
      <c r="I737" s="80" t="s">
        <v>18</v>
      </c>
      <c r="J737" s="8">
        <v>4</v>
      </c>
      <c r="K737" s="198">
        <v>73596</v>
      </c>
      <c r="L737" s="201">
        <f t="shared" si="23"/>
        <v>76341</v>
      </c>
      <c r="M737" s="5"/>
    </row>
    <row r="738" spans="1:13" x14ac:dyDescent="0.2">
      <c r="A738" s="4" t="s">
        <v>753</v>
      </c>
      <c r="B738" s="10" t="s">
        <v>16</v>
      </c>
      <c r="C738" s="4" t="s">
        <v>745</v>
      </c>
      <c r="D738" s="9">
        <v>963028490</v>
      </c>
      <c r="E738" s="9">
        <v>3034383168</v>
      </c>
      <c r="F738" s="4" t="s">
        <v>11</v>
      </c>
      <c r="G738" s="79">
        <v>34607</v>
      </c>
      <c r="H738" s="81">
        <f t="shared" ca="1" si="22"/>
        <v>23</v>
      </c>
      <c r="I738" s="80" t="s">
        <v>35</v>
      </c>
      <c r="J738" s="8">
        <v>2</v>
      </c>
      <c r="K738" s="198">
        <v>49620</v>
      </c>
      <c r="L738" s="201">
        <f t="shared" si="23"/>
        <v>51471</v>
      </c>
      <c r="M738" s="5"/>
    </row>
    <row r="739" spans="1:13" x14ac:dyDescent="0.2">
      <c r="A739" s="4" t="s">
        <v>303</v>
      </c>
      <c r="B739" s="10" t="s">
        <v>8</v>
      </c>
      <c r="C739" s="4" t="s">
        <v>302</v>
      </c>
      <c r="D739" s="9">
        <v>824046378</v>
      </c>
      <c r="E739" s="9">
        <v>5056335284</v>
      </c>
      <c r="F739" s="4" t="s">
        <v>11</v>
      </c>
      <c r="G739" s="79">
        <v>36435</v>
      </c>
      <c r="H739" s="81">
        <f t="shared" ca="1" si="22"/>
        <v>18</v>
      </c>
      <c r="I739" s="80" t="s">
        <v>14</v>
      </c>
      <c r="J739" s="8">
        <v>4</v>
      </c>
      <c r="K739" s="198">
        <v>80676</v>
      </c>
      <c r="L739" s="201">
        <f t="shared" si="23"/>
        <v>83685</v>
      </c>
      <c r="M739" s="5"/>
    </row>
    <row r="740" spans="1:13" x14ac:dyDescent="0.2">
      <c r="A740" s="4" t="s">
        <v>719</v>
      </c>
      <c r="B740" s="10" t="s">
        <v>8</v>
      </c>
      <c r="C740" s="4" t="s">
        <v>680</v>
      </c>
      <c r="D740" s="9">
        <v>644862142</v>
      </c>
      <c r="E740" s="9">
        <v>3033274978</v>
      </c>
      <c r="F740" s="4" t="s">
        <v>7</v>
      </c>
      <c r="G740" s="79">
        <v>35707</v>
      </c>
      <c r="H740" s="81">
        <f t="shared" ca="1" si="22"/>
        <v>20</v>
      </c>
      <c r="I740" s="80"/>
      <c r="J740" s="8">
        <v>3</v>
      </c>
      <c r="K740" s="198">
        <v>56004</v>
      </c>
      <c r="L740" s="201">
        <f t="shared" si="23"/>
        <v>58093</v>
      </c>
      <c r="M740" s="5"/>
    </row>
    <row r="741" spans="1:13" x14ac:dyDescent="0.2">
      <c r="A741" s="4" t="s">
        <v>625</v>
      </c>
      <c r="B741" s="10" t="s">
        <v>20</v>
      </c>
      <c r="C741" s="4" t="s">
        <v>596</v>
      </c>
      <c r="D741" s="9">
        <v>625531462</v>
      </c>
      <c r="E741" s="9">
        <v>3037553017</v>
      </c>
      <c r="F741" s="4" t="s">
        <v>11</v>
      </c>
      <c r="G741" s="79">
        <v>38344</v>
      </c>
      <c r="H741" s="81">
        <f t="shared" ca="1" si="22"/>
        <v>12</v>
      </c>
      <c r="I741" s="80" t="s">
        <v>4</v>
      </c>
      <c r="J741" s="8">
        <v>3</v>
      </c>
      <c r="K741" s="198">
        <v>50976</v>
      </c>
      <c r="L741" s="201">
        <f t="shared" si="23"/>
        <v>52877</v>
      </c>
      <c r="M741" s="5"/>
    </row>
    <row r="742" spans="1:13" x14ac:dyDescent="0.2">
      <c r="A742" s="4" t="s">
        <v>59</v>
      </c>
      <c r="B742" s="10" t="s">
        <v>49</v>
      </c>
      <c r="C742" s="4" t="s">
        <v>24</v>
      </c>
      <c r="D742" s="9">
        <v>843299208</v>
      </c>
      <c r="E742" s="9">
        <v>7198631557</v>
      </c>
      <c r="F742" s="4" t="s">
        <v>5</v>
      </c>
      <c r="G742" s="79">
        <v>40591</v>
      </c>
      <c r="H742" s="81">
        <f t="shared" ca="1" si="22"/>
        <v>6</v>
      </c>
      <c r="I742" s="80" t="s">
        <v>14</v>
      </c>
      <c r="J742" s="8">
        <v>5</v>
      </c>
      <c r="K742" s="198">
        <v>58896</v>
      </c>
      <c r="L742" s="201">
        <f t="shared" si="23"/>
        <v>61093</v>
      </c>
      <c r="M742" s="5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7"/>
  <sheetViews>
    <sheetView zoomScale="145" zoomScaleNormal="145" workbookViewId="0">
      <selection activeCell="B9" sqref="B9"/>
    </sheetView>
  </sheetViews>
  <sheetFormatPr defaultRowHeight="15" x14ac:dyDescent="0.25"/>
  <cols>
    <col min="1" max="1" width="20.85546875" bestFit="1" customWidth="1"/>
    <col min="2" max="8" width="12.140625" customWidth="1"/>
  </cols>
  <sheetData>
    <row r="1" spans="1:8" ht="15.75" thickBot="1" x14ac:dyDescent="0.3">
      <c r="B1" s="3" t="s">
        <v>1508</v>
      </c>
      <c r="C1" s="3"/>
      <c r="D1" s="3"/>
      <c r="E1" s="3"/>
      <c r="F1" s="3"/>
      <c r="G1" s="3"/>
      <c r="H1" s="3"/>
    </row>
    <row r="2" spans="1:8" ht="43.5" thickTop="1" thickBot="1" x14ac:dyDescent="0.4">
      <c r="B2" s="132" t="s">
        <v>1496</v>
      </c>
      <c r="C2" s="132" t="s">
        <v>1497</v>
      </c>
      <c r="D2" s="132" t="s">
        <v>1498</v>
      </c>
      <c r="E2" s="132" t="s">
        <v>1499</v>
      </c>
      <c r="F2" s="132" t="s">
        <v>1500</v>
      </c>
      <c r="G2" s="132" t="s">
        <v>1502</v>
      </c>
      <c r="H2" s="132" t="s">
        <v>1501</v>
      </c>
    </row>
    <row r="3" spans="1:8" ht="15.75" thickTop="1" x14ac:dyDescent="0.25">
      <c r="A3" s="126" t="s">
        <v>1579</v>
      </c>
      <c r="B3" s="127" t="s">
        <v>1503</v>
      </c>
      <c r="C3" s="127" t="s">
        <v>1504</v>
      </c>
      <c r="D3" s="127" t="s">
        <v>863</v>
      </c>
      <c r="E3" s="127" t="s">
        <v>864</v>
      </c>
      <c r="F3" s="127" t="s">
        <v>1505</v>
      </c>
      <c r="G3" s="127" t="s">
        <v>1506</v>
      </c>
      <c r="H3" s="127" t="s">
        <v>1507</v>
      </c>
    </row>
    <row r="4" spans="1:8" x14ac:dyDescent="0.25">
      <c r="A4" s="126" t="s">
        <v>1509</v>
      </c>
      <c r="B4" s="125">
        <v>12345</v>
      </c>
      <c r="C4" s="125">
        <v>12345</v>
      </c>
      <c r="D4" s="128">
        <v>0.65625</v>
      </c>
      <c r="E4" s="129">
        <v>42325</v>
      </c>
      <c r="F4" s="125">
        <v>12345</v>
      </c>
      <c r="G4" s="134">
        <v>0.12</v>
      </c>
      <c r="H4" s="125">
        <v>12345</v>
      </c>
    </row>
    <row r="5" spans="1:8" ht="30" x14ac:dyDescent="0.25">
      <c r="A5" s="133" t="s">
        <v>1510</v>
      </c>
      <c r="B5" s="135">
        <v>12345</v>
      </c>
      <c r="C5" s="136">
        <v>12345</v>
      </c>
      <c r="D5" s="130">
        <v>0.65625</v>
      </c>
      <c r="E5" s="131">
        <v>42325</v>
      </c>
      <c r="F5" s="137">
        <v>12345</v>
      </c>
      <c r="G5" s="138">
        <v>0.123</v>
      </c>
      <c r="H5" s="139">
        <v>12345</v>
      </c>
    </row>
    <row r="7" spans="1:8" x14ac:dyDescent="0.25">
      <c r="B7" s="226" t="s">
        <v>1582</v>
      </c>
    </row>
  </sheetData>
  <mergeCells count="1">
    <mergeCell ref="B1:H1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L16"/>
  <sheetViews>
    <sheetView tabSelected="1" topLeftCell="A7" zoomScale="130" zoomScaleNormal="130" workbookViewId="0">
      <selection activeCell="J10" sqref="J10"/>
    </sheetView>
  </sheetViews>
  <sheetFormatPr defaultColWidth="9.140625" defaultRowHeight="16.5" x14ac:dyDescent="0.3"/>
  <cols>
    <col min="1" max="1" width="4" style="223" bestFit="1" customWidth="1"/>
    <col min="2" max="2" width="21.42578125" style="224" customWidth="1"/>
    <col min="3" max="8" width="10.42578125" style="223" bestFit="1" customWidth="1"/>
    <col min="9" max="9" width="12.140625" style="223" bestFit="1" customWidth="1"/>
    <col min="10" max="10" width="10.140625" style="223" bestFit="1" customWidth="1"/>
    <col min="11" max="16384" width="9.140625" style="223"/>
  </cols>
  <sheetData>
    <row r="1" spans="1:12" ht="22.5" customHeight="1" x14ac:dyDescent="0.3">
      <c r="B1" s="231" t="s">
        <v>1444</v>
      </c>
      <c r="C1" s="231"/>
      <c r="D1" s="231"/>
      <c r="E1" s="231"/>
      <c r="F1" s="231"/>
      <c r="G1" s="231"/>
      <c r="H1" s="231"/>
      <c r="I1" s="231"/>
      <c r="J1" s="231"/>
    </row>
    <row r="2" spans="1:12" ht="16.5" customHeight="1" x14ac:dyDescent="0.3">
      <c r="B2" s="232" t="s">
        <v>1443</v>
      </c>
      <c r="C2" s="232"/>
      <c r="D2" s="232"/>
      <c r="E2" s="232"/>
      <c r="F2" s="232"/>
      <c r="G2" s="232"/>
      <c r="H2" s="232"/>
      <c r="I2" s="232"/>
      <c r="J2" s="232"/>
    </row>
    <row r="3" spans="1:12" s="224" customFormat="1" ht="46.5" x14ac:dyDescent="0.3">
      <c r="B3" s="96"/>
      <c r="C3" s="229" t="s">
        <v>790</v>
      </c>
      <c r="D3" s="229" t="s">
        <v>787</v>
      </c>
      <c r="E3" s="229" t="s">
        <v>784</v>
      </c>
      <c r="F3" s="229" t="s">
        <v>781</v>
      </c>
      <c r="G3" s="229" t="s">
        <v>777</v>
      </c>
      <c r="H3" s="229" t="s">
        <v>774</v>
      </c>
      <c r="I3" s="229" t="s">
        <v>835</v>
      </c>
      <c r="J3" s="229" t="s">
        <v>836</v>
      </c>
      <c r="K3" s="230"/>
      <c r="L3" s="227"/>
    </row>
    <row r="4" spans="1:12" ht="16.5" customHeight="1" x14ac:dyDescent="0.3">
      <c r="A4" s="228" t="s">
        <v>1581</v>
      </c>
      <c r="B4" s="96" t="s">
        <v>803</v>
      </c>
      <c r="C4" s="94">
        <v>120</v>
      </c>
      <c r="D4" s="94">
        <v>180</v>
      </c>
      <c r="E4" s="94">
        <v>260</v>
      </c>
      <c r="F4" s="94">
        <v>240</v>
      </c>
      <c r="G4" s="94">
        <v>300</v>
      </c>
      <c r="H4" s="94">
        <v>500</v>
      </c>
      <c r="I4" s="97">
        <f>SUM(C4:H4)</f>
        <v>1600</v>
      </c>
      <c r="J4" s="97">
        <f>AVERAGE(C4:H4)</f>
        <v>266.66666666666669</v>
      </c>
    </row>
    <row r="5" spans="1:12" x14ac:dyDescent="0.3">
      <c r="A5" s="228"/>
      <c r="B5" s="96" t="s">
        <v>802</v>
      </c>
      <c r="C5" s="95">
        <v>100</v>
      </c>
      <c r="D5" s="95">
        <v>130</v>
      </c>
      <c r="E5" s="95">
        <v>120</v>
      </c>
      <c r="F5" s="95">
        <v>220</v>
      </c>
      <c r="G5" s="95">
        <v>260</v>
      </c>
      <c r="H5" s="95">
        <v>350</v>
      </c>
      <c r="I5" s="98">
        <f>SUM(C5:H5)</f>
        <v>1180</v>
      </c>
      <c r="J5" s="98">
        <f>AVERAGE(C5:H5)</f>
        <v>196.66666666666666</v>
      </c>
    </row>
    <row r="6" spans="1:12" x14ac:dyDescent="0.3">
      <c r="A6" s="228"/>
      <c r="B6" s="96" t="s">
        <v>837</v>
      </c>
      <c r="C6" s="98">
        <f t="shared" ref="C6:H6" si="0">C4-C5</f>
        <v>20</v>
      </c>
      <c r="D6" s="98">
        <f t="shared" si="0"/>
        <v>50</v>
      </c>
      <c r="E6" s="98">
        <f t="shared" si="0"/>
        <v>140</v>
      </c>
      <c r="F6" s="98">
        <f t="shared" si="0"/>
        <v>20</v>
      </c>
      <c r="G6" s="98">
        <f t="shared" si="0"/>
        <v>40</v>
      </c>
      <c r="H6" s="98">
        <f>H4-H5</f>
        <v>150</v>
      </c>
      <c r="I6" s="98">
        <f>SUM(C6:H6)</f>
        <v>420</v>
      </c>
      <c r="J6" s="98">
        <f>AVERAGE(C6:H6)</f>
        <v>70</v>
      </c>
    </row>
    <row r="7" spans="1:12" x14ac:dyDescent="0.3">
      <c r="A7" s="228"/>
      <c r="B7" s="96" t="s">
        <v>838</v>
      </c>
      <c r="C7" s="98">
        <f>C6</f>
        <v>20</v>
      </c>
      <c r="D7" s="98">
        <f>D6+C7</f>
        <v>70</v>
      </c>
      <c r="E7" s="98">
        <f>E6+D7</f>
        <v>210</v>
      </c>
      <c r="F7" s="98">
        <f>F6+E7</f>
        <v>230</v>
      </c>
      <c r="G7" s="98">
        <f>G6+F7</f>
        <v>270</v>
      </c>
      <c r="H7" s="98">
        <f>H6+G7</f>
        <v>420</v>
      </c>
      <c r="I7" s="98"/>
      <c r="J7" s="98"/>
    </row>
    <row r="8" spans="1:12" x14ac:dyDescent="0.3">
      <c r="B8" s="96"/>
      <c r="C8" s="100"/>
      <c r="D8" s="100"/>
      <c r="E8" s="100"/>
      <c r="F8" s="100"/>
      <c r="G8" s="100"/>
      <c r="H8" s="100"/>
      <c r="I8" s="100"/>
      <c r="J8" s="100"/>
    </row>
    <row r="9" spans="1:12" x14ac:dyDescent="0.3">
      <c r="B9" s="96" t="s">
        <v>839</v>
      </c>
      <c r="C9" s="99"/>
      <c r="D9" s="99"/>
      <c r="E9" s="99"/>
      <c r="F9" s="99"/>
      <c r="G9" s="99"/>
      <c r="H9" s="99"/>
      <c r="I9" s="100"/>
      <c r="J9" s="100"/>
    </row>
    <row r="10" spans="1:12" x14ac:dyDescent="0.3">
      <c r="B10" s="96" t="s">
        <v>840</v>
      </c>
      <c r="C10" s="100"/>
      <c r="D10" s="222">
        <f t="shared" ref="D10:H12" si="1">(D4-C4)/C4</f>
        <v>0.5</v>
      </c>
      <c r="E10" s="222">
        <f t="shared" si="1"/>
        <v>0.44444444444444442</v>
      </c>
      <c r="F10" s="222">
        <f t="shared" si="1"/>
        <v>-7.6923076923076927E-2</v>
      </c>
      <c r="G10" s="222">
        <f t="shared" si="1"/>
        <v>0.25</v>
      </c>
      <c r="H10" s="222">
        <f t="shared" si="1"/>
        <v>0.66666666666666663</v>
      </c>
      <c r="I10" s="222">
        <f>(H4-C4)/C4</f>
        <v>3.1666666666666665</v>
      </c>
      <c r="J10" s="225">
        <f>(H4/C4)^(1/5)-1</f>
        <v>0.33032499713098584</v>
      </c>
    </row>
    <row r="11" spans="1:12" x14ac:dyDescent="0.3">
      <c r="B11" s="96" t="s">
        <v>841</v>
      </c>
      <c r="C11" s="100"/>
      <c r="D11" s="222">
        <f t="shared" si="1"/>
        <v>0.3</v>
      </c>
      <c r="E11" s="222">
        <f t="shared" si="1"/>
        <v>-7.6923076923076927E-2</v>
      </c>
      <c r="F11" s="222">
        <f t="shared" si="1"/>
        <v>0.83333333333333337</v>
      </c>
      <c r="G11" s="222">
        <f t="shared" si="1"/>
        <v>0.18181818181818182</v>
      </c>
      <c r="H11" s="222">
        <f t="shared" si="1"/>
        <v>0.34615384615384615</v>
      </c>
      <c r="I11" s="222">
        <f>(H5-C5)/C5</f>
        <v>2.5</v>
      </c>
      <c r="J11" s="225">
        <f>(H5/C5)^(1/5)-1</f>
        <v>0.28473515712343933</v>
      </c>
    </row>
    <row r="12" spans="1:12" x14ac:dyDescent="0.3">
      <c r="B12" s="96" t="s">
        <v>842</v>
      </c>
      <c r="C12" s="100"/>
      <c r="D12" s="222">
        <f t="shared" si="1"/>
        <v>1.5</v>
      </c>
      <c r="E12" s="222">
        <f t="shared" si="1"/>
        <v>1.8</v>
      </c>
      <c r="F12" s="222">
        <f t="shared" si="1"/>
        <v>-0.8571428571428571</v>
      </c>
      <c r="G12" s="222">
        <f t="shared" si="1"/>
        <v>1</v>
      </c>
      <c r="H12" s="222">
        <f t="shared" si="1"/>
        <v>2.75</v>
      </c>
      <c r="I12" s="222">
        <f>(H6-C6)/C6</f>
        <v>6.5</v>
      </c>
      <c r="J12" s="225">
        <f>(H6/C6)^(1/5)-1</f>
        <v>0.4962778697388448</v>
      </c>
    </row>
    <row r="13" spans="1:12" ht="17.25" thickBot="1" x14ac:dyDescent="0.35">
      <c r="B13" s="96"/>
      <c r="C13" s="100"/>
      <c r="D13" s="100"/>
      <c r="E13" s="100"/>
      <c r="F13" s="100"/>
      <c r="G13" s="100"/>
      <c r="H13" s="100"/>
      <c r="I13" s="100"/>
      <c r="J13" s="100"/>
    </row>
    <row r="14" spans="1:12" ht="17.25" thickBot="1" x14ac:dyDescent="0.35">
      <c r="B14" s="96" t="s">
        <v>843</v>
      </c>
      <c r="C14" s="250">
        <f t="shared" ref="C14:I14" si="2">C4/C5</f>
        <v>1.2</v>
      </c>
      <c r="D14" s="251">
        <f t="shared" si="2"/>
        <v>1.3846153846153846</v>
      </c>
      <c r="E14" s="251">
        <f t="shared" si="2"/>
        <v>2.1666666666666665</v>
      </c>
      <c r="F14" s="251">
        <f t="shared" si="2"/>
        <v>1.0909090909090908</v>
      </c>
      <c r="G14" s="251">
        <f t="shared" si="2"/>
        <v>1.1538461538461537</v>
      </c>
      <c r="H14" s="251">
        <f t="shared" si="2"/>
        <v>1.4285714285714286</v>
      </c>
      <c r="I14" s="252">
        <f t="shared" si="2"/>
        <v>1.3559322033898304</v>
      </c>
      <c r="J14" s="100"/>
    </row>
    <row r="15" spans="1:12" ht="17.25" thickBot="1" x14ac:dyDescent="0.35">
      <c r="B15" s="96" t="s">
        <v>844</v>
      </c>
      <c r="C15" s="253">
        <f t="shared" ref="C15:I15" si="3">C4/C6</f>
        <v>6</v>
      </c>
      <c r="D15" s="249">
        <f t="shared" si="3"/>
        <v>3.6</v>
      </c>
      <c r="E15" s="249">
        <f t="shared" si="3"/>
        <v>1.8571428571428572</v>
      </c>
      <c r="F15" s="249">
        <f t="shared" si="3"/>
        <v>12</v>
      </c>
      <c r="G15" s="249">
        <f t="shared" si="3"/>
        <v>7.5</v>
      </c>
      <c r="H15" s="249">
        <f t="shared" si="3"/>
        <v>3.3333333333333335</v>
      </c>
      <c r="I15" s="254">
        <f t="shared" si="3"/>
        <v>3.8095238095238093</v>
      </c>
      <c r="J15" s="100"/>
    </row>
    <row r="16" spans="1:12" ht="17.25" thickBot="1" x14ac:dyDescent="0.35">
      <c r="B16" s="224" t="s">
        <v>845</v>
      </c>
      <c r="C16" s="255">
        <f t="shared" ref="C16:I16" si="4">C5/C6</f>
        <v>5</v>
      </c>
      <c r="D16" s="256">
        <f t="shared" si="4"/>
        <v>2.6</v>
      </c>
      <c r="E16" s="256">
        <f t="shared" si="4"/>
        <v>0.8571428571428571</v>
      </c>
      <c r="F16" s="256">
        <f t="shared" si="4"/>
        <v>11</v>
      </c>
      <c r="G16" s="256">
        <f t="shared" si="4"/>
        <v>6.5</v>
      </c>
      <c r="H16" s="256">
        <f t="shared" si="4"/>
        <v>2.3333333333333335</v>
      </c>
      <c r="I16" s="257">
        <f t="shared" si="4"/>
        <v>2.8095238095238093</v>
      </c>
      <c r="J16" s="100"/>
    </row>
  </sheetData>
  <mergeCells count="3">
    <mergeCell ref="A4:A7"/>
    <mergeCell ref="B1:J1"/>
    <mergeCell ref="B2:J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R35"/>
  <sheetViews>
    <sheetView zoomScale="115" zoomScaleNormal="115" workbookViewId="0">
      <selection activeCell="F15" sqref="F15"/>
    </sheetView>
  </sheetViews>
  <sheetFormatPr defaultColWidth="9.140625" defaultRowHeight="12.75" x14ac:dyDescent="0.2"/>
  <cols>
    <col min="1" max="1" width="18.140625" style="17" bestFit="1" customWidth="1"/>
    <col min="2" max="17" width="9.5703125" style="17" customWidth="1"/>
    <col min="18" max="18" width="11" style="17" bestFit="1" customWidth="1"/>
    <col min="19" max="16384" width="9.140625" style="17"/>
  </cols>
  <sheetData>
    <row r="1" spans="1:18" ht="21" x14ac:dyDescent="0.35">
      <c r="A1" s="1" t="s">
        <v>1439</v>
      </c>
      <c r="B1" s="1"/>
      <c r="C1" s="1"/>
      <c r="D1" s="1"/>
      <c r="E1" s="1"/>
      <c r="F1" s="1"/>
      <c r="G1" s="18"/>
      <c r="H1" s="18"/>
      <c r="I1" s="66"/>
      <c r="J1" s="18"/>
      <c r="K1" s="18"/>
      <c r="L1" s="18"/>
      <c r="M1" s="66"/>
      <c r="N1" s="18"/>
      <c r="O1" s="18"/>
      <c r="P1" s="18"/>
      <c r="Q1" s="66"/>
      <c r="R1" s="65"/>
    </row>
    <row r="2" spans="1:18" ht="15.75" x14ac:dyDescent="0.25">
      <c r="A2" s="67">
        <f>R35</f>
        <v>450288</v>
      </c>
      <c r="B2" s="18"/>
      <c r="C2" s="18"/>
      <c r="D2" s="18"/>
      <c r="E2" s="66"/>
      <c r="F2" s="18"/>
      <c r="G2" s="18"/>
      <c r="H2" s="18"/>
      <c r="I2" s="66"/>
      <c r="J2" s="18"/>
      <c r="K2" s="18"/>
      <c r="L2" s="18"/>
      <c r="M2" s="66"/>
      <c r="N2" s="18"/>
      <c r="O2" s="18"/>
      <c r="P2" s="18"/>
      <c r="Q2" s="66"/>
      <c r="R2" s="65"/>
    </row>
    <row r="3" spans="1:18" ht="13.5" thickBot="1" x14ac:dyDescent="0.25">
      <c r="A3" s="64"/>
      <c r="B3" s="63" t="s">
        <v>790</v>
      </c>
      <c r="C3" s="63" t="s">
        <v>787</v>
      </c>
      <c r="D3" s="63" t="s">
        <v>784</v>
      </c>
      <c r="E3" s="62" t="s">
        <v>834</v>
      </c>
      <c r="F3" s="63" t="s">
        <v>781</v>
      </c>
      <c r="G3" s="63" t="s">
        <v>777</v>
      </c>
      <c r="H3" s="63" t="s">
        <v>774</v>
      </c>
      <c r="I3" s="62" t="s">
        <v>833</v>
      </c>
      <c r="J3" s="63" t="s">
        <v>789</v>
      </c>
      <c r="K3" s="63" t="s">
        <v>786</v>
      </c>
      <c r="L3" s="63" t="s">
        <v>783</v>
      </c>
      <c r="M3" s="62" t="s">
        <v>832</v>
      </c>
      <c r="N3" s="63" t="s">
        <v>780</v>
      </c>
      <c r="O3" s="63" t="s">
        <v>776</v>
      </c>
      <c r="P3" s="63" t="s">
        <v>773</v>
      </c>
      <c r="Q3" s="62" t="s">
        <v>831</v>
      </c>
      <c r="R3" s="61" t="s">
        <v>830</v>
      </c>
    </row>
    <row r="4" spans="1:18" x14ac:dyDescent="0.2">
      <c r="A4" s="30" t="s">
        <v>828</v>
      </c>
      <c r="B4" s="60">
        <v>0.01</v>
      </c>
      <c r="C4" s="60"/>
      <c r="D4" s="60"/>
      <c r="E4" s="58"/>
      <c r="F4" s="59">
        <v>0.03</v>
      </c>
      <c r="G4" s="59"/>
      <c r="H4" s="59"/>
      <c r="I4" s="58"/>
      <c r="J4" s="59">
        <v>0.02</v>
      </c>
      <c r="K4" s="59"/>
      <c r="L4" s="59"/>
      <c r="M4" s="58"/>
      <c r="N4" s="59">
        <v>0.03</v>
      </c>
      <c r="O4" s="59"/>
      <c r="P4" s="59"/>
      <c r="Q4" s="58"/>
      <c r="R4" s="57"/>
    </row>
    <row r="5" spans="1:18" x14ac:dyDescent="0.2">
      <c r="A5" s="52" t="s">
        <v>803</v>
      </c>
      <c r="B5" s="25">
        <v>137000</v>
      </c>
      <c r="C5" s="25">
        <f>ROUND(B5*(1+$B$4),-1)</f>
        <v>138370</v>
      </c>
      <c r="D5" s="25">
        <f>ROUND(C5*(1+$B$4),-1)</f>
        <v>139750</v>
      </c>
      <c r="E5" s="38">
        <f>SUM(B5:D5)</f>
        <v>415120</v>
      </c>
      <c r="F5" s="25">
        <f>ROUND(D5*(1+$F$4),-1)</f>
        <v>143940</v>
      </c>
      <c r="G5" s="25">
        <f>ROUND(F5*(1+$F$4),-1)</f>
        <v>148260</v>
      </c>
      <c r="H5" s="25">
        <f>ROUND(G5*(1+$F$4),-1)</f>
        <v>152710</v>
      </c>
      <c r="I5" s="38">
        <f>SUM(F5:H5)</f>
        <v>444910</v>
      </c>
      <c r="J5" s="25">
        <f>ROUND(H5*(1+$J$4),-1)</f>
        <v>155760</v>
      </c>
      <c r="K5" s="25">
        <f>ROUND(J5*(1+$J$4),-1)</f>
        <v>158880</v>
      </c>
      <c r="L5" s="25">
        <f>ROUND(K5*(1+$J$4),-1)</f>
        <v>162060</v>
      </c>
      <c r="M5" s="38">
        <f>SUM(J5:L5)</f>
        <v>476700</v>
      </c>
      <c r="N5" s="25">
        <f>ROUND(L5*(1+$N$4),-1)</f>
        <v>166920</v>
      </c>
      <c r="O5" s="25">
        <f>ROUND(N5*(1+$N$4),-1)</f>
        <v>171930</v>
      </c>
      <c r="P5" s="25">
        <f>ROUND(O5*(1+$N$4),-1)</f>
        <v>177090</v>
      </c>
      <c r="Q5" s="38">
        <f>SUM(N5:P5)</f>
        <v>515940</v>
      </c>
      <c r="R5" s="37">
        <f>SUBTOTAL(9,E5,I5,M5,Q5)</f>
        <v>1852670</v>
      </c>
    </row>
    <row r="6" spans="1:18" x14ac:dyDescent="0.2">
      <c r="A6" s="52" t="s">
        <v>829</v>
      </c>
      <c r="B6" s="33">
        <v>26700</v>
      </c>
      <c r="C6" s="33">
        <f>ROUND(B6*(1+$B$4),-1)</f>
        <v>26970</v>
      </c>
      <c r="D6" s="33">
        <f>ROUND(C6*(1+$B$4),-1)</f>
        <v>27240</v>
      </c>
      <c r="E6" s="32">
        <f>SUM(B6:D6)</f>
        <v>80910</v>
      </c>
      <c r="F6" s="33">
        <f>ROUND(D6*(1+$F$4),-1)</f>
        <v>28060</v>
      </c>
      <c r="G6" s="33">
        <f>ROUND(F6*(1+$F$4),-1)</f>
        <v>28900</v>
      </c>
      <c r="H6" s="33">
        <f>ROUND(G6*(1+$F$4),-1)</f>
        <v>29770</v>
      </c>
      <c r="I6" s="32">
        <f>SUM(F6:H6)</f>
        <v>86730</v>
      </c>
      <c r="J6" s="33">
        <f>ROUND(H6*(1+$J$4),-1)</f>
        <v>30370</v>
      </c>
      <c r="K6" s="33">
        <f>ROUND(J6*(1+$J$4),-1)</f>
        <v>30980</v>
      </c>
      <c r="L6" s="33">
        <f>ROUND(K6*(1+$J$4),-1)</f>
        <v>31600</v>
      </c>
      <c r="M6" s="32">
        <f>SUM(J6:L6)</f>
        <v>92950</v>
      </c>
      <c r="N6" s="33">
        <f>ROUND(L6*(1+$N$4),-1)</f>
        <v>32550</v>
      </c>
      <c r="O6" s="33">
        <f>ROUND(N6*(1+$N$4),-1)</f>
        <v>33530</v>
      </c>
      <c r="P6" s="33">
        <f>ROUND(O6*(1+$N$4),-1)</f>
        <v>34540</v>
      </c>
      <c r="Q6" s="32">
        <f>SUM(N6:P6)</f>
        <v>100620</v>
      </c>
      <c r="R6" s="31">
        <f>SUBTOTAL(9,E6,I6,M6,Q6)</f>
        <v>361210</v>
      </c>
    </row>
    <row r="7" spans="1:18" ht="13.5" thickBot="1" x14ac:dyDescent="0.25">
      <c r="A7" s="51" t="s">
        <v>828</v>
      </c>
      <c r="B7" s="50">
        <f t="shared" ref="B7:R7" si="0">SUM(B5:B6)</f>
        <v>163700</v>
      </c>
      <c r="C7" s="50">
        <f t="shared" si="0"/>
        <v>165340</v>
      </c>
      <c r="D7" s="50">
        <f t="shared" si="0"/>
        <v>166990</v>
      </c>
      <c r="E7" s="49">
        <f t="shared" si="0"/>
        <v>496030</v>
      </c>
      <c r="F7" s="50">
        <f t="shared" si="0"/>
        <v>172000</v>
      </c>
      <c r="G7" s="50">
        <f t="shared" si="0"/>
        <v>177160</v>
      </c>
      <c r="H7" s="50">
        <f t="shared" si="0"/>
        <v>182480</v>
      </c>
      <c r="I7" s="49">
        <f t="shared" si="0"/>
        <v>531640</v>
      </c>
      <c r="J7" s="50">
        <f t="shared" si="0"/>
        <v>186130</v>
      </c>
      <c r="K7" s="50">
        <f t="shared" si="0"/>
        <v>189860</v>
      </c>
      <c r="L7" s="50">
        <f t="shared" si="0"/>
        <v>193660</v>
      </c>
      <c r="M7" s="49">
        <f t="shared" si="0"/>
        <v>569650</v>
      </c>
      <c r="N7" s="50">
        <f t="shared" si="0"/>
        <v>199470</v>
      </c>
      <c r="O7" s="50">
        <f t="shared" si="0"/>
        <v>205460</v>
      </c>
      <c r="P7" s="50">
        <f t="shared" si="0"/>
        <v>211630</v>
      </c>
      <c r="Q7" s="49">
        <f t="shared" si="0"/>
        <v>616560</v>
      </c>
      <c r="R7" s="48">
        <f t="shared" si="0"/>
        <v>2213880</v>
      </c>
    </row>
    <row r="8" spans="1:18" x14ac:dyDescent="0.2">
      <c r="A8" s="56"/>
      <c r="B8" s="55"/>
      <c r="C8" s="55"/>
      <c r="D8" s="55"/>
      <c r="E8" s="54"/>
      <c r="F8" s="55"/>
      <c r="G8" s="55"/>
      <c r="H8" s="55"/>
      <c r="I8" s="54"/>
      <c r="J8" s="55"/>
      <c r="K8" s="55"/>
      <c r="L8" s="55"/>
      <c r="M8" s="54"/>
      <c r="N8" s="55"/>
      <c r="O8" s="55"/>
      <c r="P8" s="55"/>
      <c r="Q8" s="54"/>
      <c r="R8" s="53"/>
    </row>
    <row r="9" spans="1:18" x14ac:dyDescent="0.2">
      <c r="A9" s="30" t="s">
        <v>827</v>
      </c>
      <c r="B9" s="25"/>
      <c r="C9" s="25"/>
      <c r="D9" s="25"/>
      <c r="E9" s="41"/>
      <c r="F9" s="25"/>
      <c r="G9" s="25"/>
      <c r="H9" s="25"/>
      <c r="I9" s="41"/>
      <c r="J9" s="25"/>
      <c r="K9" s="25"/>
      <c r="L9" s="25"/>
      <c r="M9" s="41"/>
      <c r="N9" s="25"/>
      <c r="O9" s="25"/>
      <c r="P9" s="25"/>
      <c r="Q9" s="41"/>
      <c r="R9" s="40"/>
    </row>
    <row r="10" spans="1:18" x14ac:dyDescent="0.2">
      <c r="A10" s="52" t="s">
        <v>826</v>
      </c>
      <c r="B10" s="25">
        <v>76500</v>
      </c>
      <c r="C10" s="25">
        <f t="shared" ref="C10:D12" si="1">ROUND(B10*(1+$B$4),-1)</f>
        <v>77270</v>
      </c>
      <c r="D10" s="25">
        <f t="shared" si="1"/>
        <v>78040</v>
      </c>
      <c r="E10" s="38">
        <f>SUM(B10:D10)</f>
        <v>231810</v>
      </c>
      <c r="F10" s="25">
        <f>ROUND(D10*(1+$F$4),-1)</f>
        <v>80380</v>
      </c>
      <c r="G10" s="25">
        <f t="shared" ref="G10:H12" si="2">ROUND(F10*(1+$F$4),-1)</f>
        <v>82790</v>
      </c>
      <c r="H10" s="25">
        <f t="shared" si="2"/>
        <v>85270</v>
      </c>
      <c r="I10" s="38">
        <f>SUM(F10:H10)</f>
        <v>248440</v>
      </c>
      <c r="J10" s="25">
        <f>ROUND(H10*(1+$J$4),-1)</f>
        <v>86980</v>
      </c>
      <c r="K10" s="25">
        <f t="shared" ref="K10:L12" si="3">ROUND(J10*(1+$J$4),-1)</f>
        <v>88720</v>
      </c>
      <c r="L10" s="25">
        <f t="shared" si="3"/>
        <v>90490</v>
      </c>
      <c r="M10" s="38">
        <f>SUM(J10:L10)</f>
        <v>266190</v>
      </c>
      <c r="N10" s="25">
        <f>ROUND(L10*(1+$N$4),-1)</f>
        <v>93200</v>
      </c>
      <c r="O10" s="25">
        <f t="shared" ref="O10:P12" si="4">ROUND(N10*(1+$N$4),-1)</f>
        <v>96000</v>
      </c>
      <c r="P10" s="25">
        <f t="shared" si="4"/>
        <v>98880</v>
      </c>
      <c r="Q10" s="38">
        <f>SUM(N10:P10)</f>
        <v>288080</v>
      </c>
      <c r="R10" s="37">
        <f>SUBTOTAL(9,E10,I10,M10,Q10)</f>
        <v>1034520</v>
      </c>
    </row>
    <row r="11" spans="1:18" x14ac:dyDescent="0.2">
      <c r="A11" s="52" t="s">
        <v>825</v>
      </c>
      <c r="B11" s="33">
        <v>1300</v>
      </c>
      <c r="C11" s="33">
        <f t="shared" si="1"/>
        <v>1310</v>
      </c>
      <c r="D11" s="33">
        <f t="shared" si="1"/>
        <v>1320</v>
      </c>
      <c r="E11" s="36">
        <f>SUM(B11:D11)</f>
        <v>3930</v>
      </c>
      <c r="F11" s="33">
        <f>ROUND(D11*(1+$F$4),-1)</f>
        <v>1360</v>
      </c>
      <c r="G11" s="33">
        <f t="shared" si="2"/>
        <v>1400</v>
      </c>
      <c r="H11" s="33">
        <f t="shared" si="2"/>
        <v>1440</v>
      </c>
      <c r="I11" s="36">
        <f>SUM(F11:H11)</f>
        <v>4200</v>
      </c>
      <c r="J11" s="33">
        <f>ROUND(H11*(1+$J$4),-1)</f>
        <v>1470</v>
      </c>
      <c r="K11" s="33">
        <f t="shared" si="3"/>
        <v>1500</v>
      </c>
      <c r="L11" s="33">
        <f t="shared" si="3"/>
        <v>1530</v>
      </c>
      <c r="M11" s="36">
        <f>SUM(J11:L11)</f>
        <v>4500</v>
      </c>
      <c r="N11" s="33">
        <f>ROUND(L11*(1+$N$4),-1)</f>
        <v>1580</v>
      </c>
      <c r="O11" s="33">
        <f t="shared" si="4"/>
        <v>1630</v>
      </c>
      <c r="P11" s="33">
        <f t="shared" si="4"/>
        <v>1680</v>
      </c>
      <c r="Q11" s="36">
        <f>SUM(N11:P11)</f>
        <v>4890</v>
      </c>
      <c r="R11" s="35">
        <f>SUBTOTAL(9,E11,I11,M11,Q11)</f>
        <v>17520</v>
      </c>
    </row>
    <row r="12" spans="1:18" x14ac:dyDescent="0.2">
      <c r="A12" s="52" t="s">
        <v>824</v>
      </c>
      <c r="B12" s="34">
        <v>500</v>
      </c>
      <c r="C12" s="33">
        <f t="shared" si="1"/>
        <v>510</v>
      </c>
      <c r="D12" s="33">
        <f t="shared" si="1"/>
        <v>520</v>
      </c>
      <c r="E12" s="32">
        <f>SUM(B12:D12)</f>
        <v>1530</v>
      </c>
      <c r="F12" s="33">
        <f>ROUND(D12*(1+$F$4),-1)</f>
        <v>540</v>
      </c>
      <c r="G12" s="33">
        <f t="shared" si="2"/>
        <v>560</v>
      </c>
      <c r="H12" s="33">
        <f t="shared" si="2"/>
        <v>580</v>
      </c>
      <c r="I12" s="32">
        <f>SUM(F12:H12)</f>
        <v>1680</v>
      </c>
      <c r="J12" s="33">
        <f>ROUND(H12*(1+$J$4),-1)</f>
        <v>590</v>
      </c>
      <c r="K12" s="33">
        <f t="shared" si="3"/>
        <v>600</v>
      </c>
      <c r="L12" s="33">
        <f t="shared" si="3"/>
        <v>610</v>
      </c>
      <c r="M12" s="32">
        <f>SUM(J12:L12)</f>
        <v>1800</v>
      </c>
      <c r="N12" s="33">
        <f>ROUND(L12*(1+$N$4),-1)</f>
        <v>630</v>
      </c>
      <c r="O12" s="33">
        <f t="shared" si="4"/>
        <v>650</v>
      </c>
      <c r="P12" s="33">
        <f t="shared" si="4"/>
        <v>670</v>
      </c>
      <c r="Q12" s="32">
        <f>SUM(N12:P12)</f>
        <v>1950</v>
      </c>
      <c r="R12" s="31">
        <f>SUBTOTAL(9,E12,I12,M12,Q12)</f>
        <v>6960</v>
      </c>
    </row>
    <row r="13" spans="1:18" ht="13.5" thickBot="1" x14ac:dyDescent="0.25">
      <c r="A13" s="51" t="s">
        <v>823</v>
      </c>
      <c r="B13" s="50">
        <f t="shared" ref="B13:R13" si="5">SUM(B10:B12)</f>
        <v>78300</v>
      </c>
      <c r="C13" s="50">
        <f t="shared" si="5"/>
        <v>79090</v>
      </c>
      <c r="D13" s="50">
        <f t="shared" si="5"/>
        <v>79880</v>
      </c>
      <c r="E13" s="49">
        <f t="shared" si="5"/>
        <v>237270</v>
      </c>
      <c r="F13" s="50">
        <f t="shared" si="5"/>
        <v>82280</v>
      </c>
      <c r="G13" s="50">
        <f t="shared" si="5"/>
        <v>84750</v>
      </c>
      <c r="H13" s="50">
        <f t="shared" si="5"/>
        <v>87290</v>
      </c>
      <c r="I13" s="49">
        <f t="shared" si="5"/>
        <v>254320</v>
      </c>
      <c r="J13" s="50">
        <f t="shared" si="5"/>
        <v>89040</v>
      </c>
      <c r="K13" s="50">
        <f t="shared" si="5"/>
        <v>90820</v>
      </c>
      <c r="L13" s="50">
        <f t="shared" si="5"/>
        <v>92630</v>
      </c>
      <c r="M13" s="49">
        <f t="shared" si="5"/>
        <v>272490</v>
      </c>
      <c r="N13" s="50">
        <f t="shared" si="5"/>
        <v>95410</v>
      </c>
      <c r="O13" s="50">
        <f t="shared" si="5"/>
        <v>98280</v>
      </c>
      <c r="P13" s="50">
        <f t="shared" si="5"/>
        <v>101230</v>
      </c>
      <c r="Q13" s="49">
        <f t="shared" si="5"/>
        <v>294920</v>
      </c>
      <c r="R13" s="48">
        <f t="shared" si="5"/>
        <v>1059000</v>
      </c>
    </row>
    <row r="14" spans="1:18" ht="13.5" thickBot="1" x14ac:dyDescent="0.25">
      <c r="A14" s="47" t="s">
        <v>822</v>
      </c>
      <c r="B14" s="29">
        <f t="shared" ref="B14:R14" si="6">B7-B13</f>
        <v>85400</v>
      </c>
      <c r="C14" s="29">
        <f t="shared" si="6"/>
        <v>86250</v>
      </c>
      <c r="D14" s="29">
        <f t="shared" si="6"/>
        <v>87110</v>
      </c>
      <c r="E14" s="46">
        <f t="shared" si="6"/>
        <v>258760</v>
      </c>
      <c r="F14" s="29">
        <f t="shared" si="6"/>
        <v>89720</v>
      </c>
      <c r="G14" s="29">
        <f t="shared" si="6"/>
        <v>92410</v>
      </c>
      <c r="H14" s="29">
        <f t="shared" si="6"/>
        <v>95190</v>
      </c>
      <c r="I14" s="46">
        <f t="shared" si="6"/>
        <v>277320</v>
      </c>
      <c r="J14" s="29">
        <f t="shared" si="6"/>
        <v>97090</v>
      </c>
      <c r="K14" s="29">
        <f t="shared" si="6"/>
        <v>99040</v>
      </c>
      <c r="L14" s="29">
        <f t="shared" si="6"/>
        <v>101030</v>
      </c>
      <c r="M14" s="46">
        <f t="shared" si="6"/>
        <v>297160</v>
      </c>
      <c r="N14" s="29">
        <f t="shared" si="6"/>
        <v>104060</v>
      </c>
      <c r="O14" s="29">
        <f t="shared" si="6"/>
        <v>107180</v>
      </c>
      <c r="P14" s="29">
        <f t="shared" si="6"/>
        <v>110400</v>
      </c>
      <c r="Q14" s="46">
        <f t="shared" si="6"/>
        <v>321640</v>
      </c>
      <c r="R14" s="45">
        <f t="shared" si="6"/>
        <v>1154880</v>
      </c>
    </row>
    <row r="15" spans="1:18" ht="13.5" thickTop="1" x14ac:dyDescent="0.2">
      <c r="A15" s="44"/>
      <c r="B15" s="25"/>
      <c r="C15" s="25"/>
      <c r="D15" s="25"/>
      <c r="E15" s="43"/>
      <c r="F15" s="25"/>
      <c r="G15" s="25"/>
      <c r="H15" s="25"/>
      <c r="I15" s="43"/>
      <c r="J15" s="25"/>
      <c r="K15" s="25"/>
      <c r="L15" s="25"/>
      <c r="M15" s="43"/>
      <c r="N15" s="25"/>
      <c r="O15" s="25"/>
      <c r="P15" s="25"/>
      <c r="Q15" s="43"/>
      <c r="R15" s="42"/>
    </row>
    <row r="16" spans="1:18" x14ac:dyDescent="0.2">
      <c r="A16" s="30" t="s">
        <v>802</v>
      </c>
      <c r="B16" s="25"/>
      <c r="C16" s="25"/>
      <c r="D16" s="25"/>
      <c r="E16" s="41"/>
      <c r="F16" s="25"/>
      <c r="G16" s="25"/>
      <c r="H16" s="25"/>
      <c r="I16" s="41"/>
      <c r="J16" s="25"/>
      <c r="K16" s="25"/>
      <c r="L16" s="25"/>
      <c r="M16" s="41"/>
      <c r="N16" s="25"/>
      <c r="O16" s="25"/>
      <c r="P16" s="25"/>
      <c r="Q16" s="41"/>
      <c r="R16" s="40"/>
    </row>
    <row r="17" spans="1:18" x14ac:dyDescent="0.2">
      <c r="A17" s="233" t="s">
        <v>821</v>
      </c>
      <c r="B17" s="39">
        <v>18400</v>
      </c>
      <c r="C17" s="25">
        <f t="shared" ref="C17:D32" si="7">ROUND(B17*(1+$B$4),-1)</f>
        <v>18580</v>
      </c>
      <c r="D17" s="25">
        <f t="shared" si="7"/>
        <v>18770</v>
      </c>
      <c r="E17" s="38">
        <f t="shared" ref="E17:E32" si="8">SUM(B17:D17)</f>
        <v>55750</v>
      </c>
      <c r="F17" s="25">
        <f t="shared" ref="F17:F32" si="9">ROUND(D17*(1+$F$4),-1)</f>
        <v>19330</v>
      </c>
      <c r="G17" s="25">
        <f t="shared" ref="G17:H32" si="10">ROUND(F17*(1+$F$4),-1)</f>
        <v>19910</v>
      </c>
      <c r="H17" s="25">
        <f t="shared" si="10"/>
        <v>20510</v>
      </c>
      <c r="I17" s="38">
        <f t="shared" ref="I17:I32" si="11">SUM(F17:H17)</f>
        <v>59750</v>
      </c>
      <c r="J17" s="25">
        <f t="shared" ref="J17:J32" si="12">ROUND(H17*(1+$J$4),-1)</f>
        <v>20920</v>
      </c>
      <c r="K17" s="25">
        <f t="shared" ref="K17:L32" si="13">ROUND(J17*(1+$J$4),-1)</f>
        <v>21340</v>
      </c>
      <c r="L17" s="25">
        <f t="shared" si="13"/>
        <v>21770</v>
      </c>
      <c r="M17" s="38">
        <f t="shared" ref="M17:M32" si="14">SUM(J17:L17)</f>
        <v>64030</v>
      </c>
      <c r="N17" s="25">
        <f t="shared" ref="N17:N32" si="15">ROUND(L17*(1+$N$4),-1)</f>
        <v>22420</v>
      </c>
      <c r="O17" s="25">
        <f t="shared" ref="O17:P32" si="16">ROUND(N17*(1+$N$4),-1)</f>
        <v>23090</v>
      </c>
      <c r="P17" s="25">
        <f t="shared" si="16"/>
        <v>23780</v>
      </c>
      <c r="Q17" s="38">
        <f t="shared" ref="Q17:Q32" si="17">SUM(N17:P17)</f>
        <v>69290</v>
      </c>
      <c r="R17" s="37">
        <f t="shared" ref="R17:R32" si="18">SUBTOTAL(9,E17,I17,M17,Q17)</f>
        <v>248820</v>
      </c>
    </row>
    <row r="18" spans="1:18" x14ac:dyDescent="0.2">
      <c r="A18" s="233" t="s">
        <v>820</v>
      </c>
      <c r="B18" s="34">
        <v>175</v>
      </c>
      <c r="C18" s="33">
        <f t="shared" si="7"/>
        <v>180</v>
      </c>
      <c r="D18" s="33">
        <f t="shared" si="7"/>
        <v>180</v>
      </c>
      <c r="E18" s="36">
        <f t="shared" si="8"/>
        <v>535</v>
      </c>
      <c r="F18" s="33">
        <f t="shared" si="9"/>
        <v>190</v>
      </c>
      <c r="G18" s="33">
        <f t="shared" si="10"/>
        <v>200</v>
      </c>
      <c r="H18" s="33">
        <f t="shared" si="10"/>
        <v>210</v>
      </c>
      <c r="I18" s="36">
        <f t="shared" si="11"/>
        <v>600</v>
      </c>
      <c r="J18" s="33">
        <f t="shared" si="12"/>
        <v>210</v>
      </c>
      <c r="K18" s="33">
        <f t="shared" si="13"/>
        <v>210</v>
      </c>
      <c r="L18" s="33">
        <f t="shared" si="13"/>
        <v>210</v>
      </c>
      <c r="M18" s="36">
        <f t="shared" si="14"/>
        <v>630</v>
      </c>
      <c r="N18" s="33">
        <f t="shared" si="15"/>
        <v>220</v>
      </c>
      <c r="O18" s="33">
        <f t="shared" si="16"/>
        <v>230</v>
      </c>
      <c r="P18" s="33">
        <f t="shared" si="16"/>
        <v>240</v>
      </c>
      <c r="Q18" s="36">
        <f t="shared" si="17"/>
        <v>690</v>
      </c>
      <c r="R18" s="35">
        <f t="shared" si="18"/>
        <v>2455</v>
      </c>
    </row>
    <row r="19" spans="1:18" x14ac:dyDescent="0.2">
      <c r="A19" s="233" t="s">
        <v>819</v>
      </c>
      <c r="B19" s="34">
        <v>200</v>
      </c>
      <c r="C19" s="33">
        <f t="shared" si="7"/>
        <v>200</v>
      </c>
      <c r="D19" s="33">
        <f t="shared" si="7"/>
        <v>200</v>
      </c>
      <c r="E19" s="36">
        <f t="shared" si="8"/>
        <v>600</v>
      </c>
      <c r="F19" s="33">
        <f t="shared" si="9"/>
        <v>210</v>
      </c>
      <c r="G19" s="33">
        <f t="shared" si="10"/>
        <v>220</v>
      </c>
      <c r="H19" s="33">
        <f t="shared" si="10"/>
        <v>230</v>
      </c>
      <c r="I19" s="36">
        <f t="shared" si="11"/>
        <v>660</v>
      </c>
      <c r="J19" s="33">
        <f t="shared" si="12"/>
        <v>230</v>
      </c>
      <c r="K19" s="33">
        <f t="shared" si="13"/>
        <v>230</v>
      </c>
      <c r="L19" s="33">
        <f t="shared" si="13"/>
        <v>230</v>
      </c>
      <c r="M19" s="36">
        <f t="shared" si="14"/>
        <v>690</v>
      </c>
      <c r="N19" s="33">
        <f t="shared" si="15"/>
        <v>240</v>
      </c>
      <c r="O19" s="33">
        <f t="shared" si="16"/>
        <v>250</v>
      </c>
      <c r="P19" s="33">
        <f t="shared" si="16"/>
        <v>260</v>
      </c>
      <c r="Q19" s="36">
        <f t="shared" si="17"/>
        <v>750</v>
      </c>
      <c r="R19" s="35">
        <f t="shared" si="18"/>
        <v>2700</v>
      </c>
    </row>
    <row r="20" spans="1:18" x14ac:dyDescent="0.2">
      <c r="A20" s="233" t="s">
        <v>818</v>
      </c>
      <c r="B20" s="34">
        <v>162</v>
      </c>
      <c r="C20" s="33">
        <f t="shared" si="7"/>
        <v>160</v>
      </c>
      <c r="D20" s="33">
        <f t="shared" si="7"/>
        <v>160</v>
      </c>
      <c r="E20" s="36">
        <f t="shared" si="8"/>
        <v>482</v>
      </c>
      <c r="F20" s="33">
        <f t="shared" si="9"/>
        <v>160</v>
      </c>
      <c r="G20" s="33">
        <f t="shared" si="10"/>
        <v>160</v>
      </c>
      <c r="H20" s="33">
        <f t="shared" si="10"/>
        <v>160</v>
      </c>
      <c r="I20" s="36">
        <f t="shared" si="11"/>
        <v>480</v>
      </c>
      <c r="J20" s="33">
        <f t="shared" si="12"/>
        <v>160</v>
      </c>
      <c r="K20" s="33">
        <f t="shared" si="13"/>
        <v>160</v>
      </c>
      <c r="L20" s="33">
        <f t="shared" si="13"/>
        <v>160</v>
      </c>
      <c r="M20" s="36">
        <f t="shared" si="14"/>
        <v>480</v>
      </c>
      <c r="N20" s="33">
        <f t="shared" si="15"/>
        <v>160</v>
      </c>
      <c r="O20" s="33">
        <f t="shared" si="16"/>
        <v>160</v>
      </c>
      <c r="P20" s="33">
        <f t="shared" si="16"/>
        <v>160</v>
      </c>
      <c r="Q20" s="36">
        <f t="shared" si="17"/>
        <v>480</v>
      </c>
      <c r="R20" s="35">
        <f t="shared" si="18"/>
        <v>1922</v>
      </c>
    </row>
    <row r="21" spans="1:18" x14ac:dyDescent="0.2">
      <c r="A21" s="233" t="s">
        <v>817</v>
      </c>
      <c r="B21" s="34">
        <v>200</v>
      </c>
      <c r="C21" s="33">
        <f t="shared" si="7"/>
        <v>200</v>
      </c>
      <c r="D21" s="33">
        <f t="shared" si="7"/>
        <v>200</v>
      </c>
      <c r="E21" s="36">
        <f t="shared" si="8"/>
        <v>600</v>
      </c>
      <c r="F21" s="33">
        <f t="shared" si="9"/>
        <v>210</v>
      </c>
      <c r="G21" s="33">
        <f t="shared" si="10"/>
        <v>220</v>
      </c>
      <c r="H21" s="33">
        <f t="shared" si="10"/>
        <v>230</v>
      </c>
      <c r="I21" s="36">
        <f t="shared" si="11"/>
        <v>660</v>
      </c>
      <c r="J21" s="33">
        <f t="shared" si="12"/>
        <v>230</v>
      </c>
      <c r="K21" s="33">
        <f t="shared" si="13"/>
        <v>230</v>
      </c>
      <c r="L21" s="33">
        <f t="shared" si="13"/>
        <v>230</v>
      </c>
      <c r="M21" s="36">
        <f t="shared" si="14"/>
        <v>690</v>
      </c>
      <c r="N21" s="33">
        <f t="shared" si="15"/>
        <v>240</v>
      </c>
      <c r="O21" s="33">
        <f t="shared" si="16"/>
        <v>250</v>
      </c>
      <c r="P21" s="33">
        <f t="shared" si="16"/>
        <v>260</v>
      </c>
      <c r="Q21" s="36">
        <f t="shared" si="17"/>
        <v>750</v>
      </c>
      <c r="R21" s="35">
        <f t="shared" si="18"/>
        <v>2700</v>
      </c>
    </row>
    <row r="22" spans="1:18" x14ac:dyDescent="0.2">
      <c r="A22" s="233" t="s">
        <v>816</v>
      </c>
      <c r="B22" s="34">
        <v>3800</v>
      </c>
      <c r="C22" s="33">
        <f t="shared" si="7"/>
        <v>3840</v>
      </c>
      <c r="D22" s="33">
        <f t="shared" si="7"/>
        <v>3880</v>
      </c>
      <c r="E22" s="36">
        <f t="shared" si="8"/>
        <v>11520</v>
      </c>
      <c r="F22" s="33">
        <f t="shared" si="9"/>
        <v>4000</v>
      </c>
      <c r="G22" s="33">
        <f t="shared" si="10"/>
        <v>4120</v>
      </c>
      <c r="H22" s="33">
        <f t="shared" si="10"/>
        <v>4240</v>
      </c>
      <c r="I22" s="36">
        <f t="shared" si="11"/>
        <v>12360</v>
      </c>
      <c r="J22" s="33">
        <f t="shared" si="12"/>
        <v>4320</v>
      </c>
      <c r="K22" s="33">
        <f t="shared" si="13"/>
        <v>4410</v>
      </c>
      <c r="L22" s="33">
        <f t="shared" si="13"/>
        <v>4500</v>
      </c>
      <c r="M22" s="36">
        <f t="shared" si="14"/>
        <v>13230</v>
      </c>
      <c r="N22" s="33">
        <f t="shared" si="15"/>
        <v>4640</v>
      </c>
      <c r="O22" s="33">
        <f t="shared" si="16"/>
        <v>4780</v>
      </c>
      <c r="P22" s="33">
        <f t="shared" si="16"/>
        <v>4920</v>
      </c>
      <c r="Q22" s="36">
        <f t="shared" si="17"/>
        <v>14340</v>
      </c>
      <c r="R22" s="35">
        <f t="shared" si="18"/>
        <v>51450</v>
      </c>
    </row>
    <row r="23" spans="1:18" x14ac:dyDescent="0.2">
      <c r="A23" s="233" t="s">
        <v>815</v>
      </c>
      <c r="B23" s="34">
        <v>300</v>
      </c>
      <c r="C23" s="33">
        <f t="shared" si="7"/>
        <v>300</v>
      </c>
      <c r="D23" s="33">
        <f t="shared" si="7"/>
        <v>300</v>
      </c>
      <c r="E23" s="36">
        <f t="shared" si="8"/>
        <v>900</v>
      </c>
      <c r="F23" s="33">
        <f t="shared" si="9"/>
        <v>310</v>
      </c>
      <c r="G23" s="33">
        <f t="shared" si="10"/>
        <v>320</v>
      </c>
      <c r="H23" s="33">
        <f t="shared" si="10"/>
        <v>330</v>
      </c>
      <c r="I23" s="36">
        <f t="shared" si="11"/>
        <v>960</v>
      </c>
      <c r="J23" s="33">
        <f t="shared" si="12"/>
        <v>340</v>
      </c>
      <c r="K23" s="33">
        <f t="shared" si="13"/>
        <v>350</v>
      </c>
      <c r="L23" s="33">
        <f t="shared" si="13"/>
        <v>360</v>
      </c>
      <c r="M23" s="36">
        <f t="shared" si="14"/>
        <v>1050</v>
      </c>
      <c r="N23" s="33">
        <f t="shared" si="15"/>
        <v>370</v>
      </c>
      <c r="O23" s="33">
        <f t="shared" si="16"/>
        <v>380</v>
      </c>
      <c r="P23" s="33">
        <f t="shared" si="16"/>
        <v>390</v>
      </c>
      <c r="Q23" s="36">
        <f t="shared" si="17"/>
        <v>1140</v>
      </c>
      <c r="R23" s="35">
        <f t="shared" si="18"/>
        <v>4050</v>
      </c>
    </row>
    <row r="24" spans="1:18" x14ac:dyDescent="0.2">
      <c r="A24" s="233" t="s">
        <v>814</v>
      </c>
      <c r="B24" s="34">
        <v>700</v>
      </c>
      <c r="C24" s="33">
        <f t="shared" si="7"/>
        <v>710</v>
      </c>
      <c r="D24" s="33">
        <f t="shared" si="7"/>
        <v>720</v>
      </c>
      <c r="E24" s="36">
        <f t="shared" si="8"/>
        <v>2130</v>
      </c>
      <c r="F24" s="33">
        <f t="shared" si="9"/>
        <v>740</v>
      </c>
      <c r="G24" s="33">
        <f t="shared" si="10"/>
        <v>760</v>
      </c>
      <c r="H24" s="33">
        <f t="shared" si="10"/>
        <v>780</v>
      </c>
      <c r="I24" s="36">
        <f t="shared" si="11"/>
        <v>2280</v>
      </c>
      <c r="J24" s="33">
        <f t="shared" si="12"/>
        <v>800</v>
      </c>
      <c r="K24" s="33">
        <f t="shared" si="13"/>
        <v>820</v>
      </c>
      <c r="L24" s="33">
        <f t="shared" si="13"/>
        <v>840</v>
      </c>
      <c r="M24" s="36">
        <f t="shared" si="14"/>
        <v>2460</v>
      </c>
      <c r="N24" s="33">
        <f t="shared" si="15"/>
        <v>870</v>
      </c>
      <c r="O24" s="33">
        <f t="shared" si="16"/>
        <v>900</v>
      </c>
      <c r="P24" s="33">
        <f t="shared" si="16"/>
        <v>930</v>
      </c>
      <c r="Q24" s="36">
        <f t="shared" si="17"/>
        <v>2700</v>
      </c>
      <c r="R24" s="35">
        <f t="shared" si="18"/>
        <v>9570</v>
      </c>
    </row>
    <row r="25" spans="1:18" x14ac:dyDescent="0.2">
      <c r="A25" s="233" t="s">
        <v>813</v>
      </c>
      <c r="B25" s="34">
        <v>2300</v>
      </c>
      <c r="C25" s="33">
        <f t="shared" si="7"/>
        <v>2320</v>
      </c>
      <c r="D25" s="33">
        <f t="shared" si="7"/>
        <v>2340</v>
      </c>
      <c r="E25" s="36">
        <f t="shared" si="8"/>
        <v>6960</v>
      </c>
      <c r="F25" s="33">
        <f t="shared" si="9"/>
        <v>2410</v>
      </c>
      <c r="G25" s="33">
        <f t="shared" si="10"/>
        <v>2480</v>
      </c>
      <c r="H25" s="33">
        <f t="shared" si="10"/>
        <v>2550</v>
      </c>
      <c r="I25" s="36">
        <f t="shared" si="11"/>
        <v>7440</v>
      </c>
      <c r="J25" s="33">
        <f t="shared" si="12"/>
        <v>2600</v>
      </c>
      <c r="K25" s="33">
        <f t="shared" si="13"/>
        <v>2650</v>
      </c>
      <c r="L25" s="33">
        <f t="shared" si="13"/>
        <v>2700</v>
      </c>
      <c r="M25" s="36">
        <f t="shared" si="14"/>
        <v>7950</v>
      </c>
      <c r="N25" s="33">
        <f t="shared" si="15"/>
        <v>2780</v>
      </c>
      <c r="O25" s="33">
        <f t="shared" si="16"/>
        <v>2860</v>
      </c>
      <c r="P25" s="33">
        <f t="shared" si="16"/>
        <v>2950</v>
      </c>
      <c r="Q25" s="36">
        <f t="shared" si="17"/>
        <v>8590</v>
      </c>
      <c r="R25" s="35">
        <f t="shared" si="18"/>
        <v>30940</v>
      </c>
    </row>
    <row r="26" spans="1:18" x14ac:dyDescent="0.2">
      <c r="A26" s="233" t="s">
        <v>812</v>
      </c>
      <c r="B26" s="34">
        <v>21600</v>
      </c>
      <c r="C26" s="33">
        <f t="shared" si="7"/>
        <v>21820</v>
      </c>
      <c r="D26" s="33">
        <f t="shared" si="7"/>
        <v>22040</v>
      </c>
      <c r="E26" s="36">
        <f t="shared" si="8"/>
        <v>65460</v>
      </c>
      <c r="F26" s="33">
        <f t="shared" si="9"/>
        <v>22700</v>
      </c>
      <c r="G26" s="33">
        <f t="shared" si="10"/>
        <v>23380</v>
      </c>
      <c r="H26" s="33">
        <f t="shared" si="10"/>
        <v>24080</v>
      </c>
      <c r="I26" s="36">
        <f t="shared" si="11"/>
        <v>70160</v>
      </c>
      <c r="J26" s="33">
        <f t="shared" si="12"/>
        <v>24560</v>
      </c>
      <c r="K26" s="33">
        <f t="shared" si="13"/>
        <v>25050</v>
      </c>
      <c r="L26" s="33">
        <f t="shared" si="13"/>
        <v>25550</v>
      </c>
      <c r="M26" s="36">
        <f t="shared" si="14"/>
        <v>75160</v>
      </c>
      <c r="N26" s="33">
        <f t="shared" si="15"/>
        <v>26320</v>
      </c>
      <c r="O26" s="33">
        <f t="shared" si="16"/>
        <v>27110</v>
      </c>
      <c r="P26" s="33">
        <f t="shared" si="16"/>
        <v>27920</v>
      </c>
      <c r="Q26" s="36">
        <f t="shared" si="17"/>
        <v>81350</v>
      </c>
      <c r="R26" s="35">
        <f t="shared" si="18"/>
        <v>292130</v>
      </c>
    </row>
    <row r="27" spans="1:18" x14ac:dyDescent="0.2">
      <c r="A27" s="233" t="s">
        <v>811</v>
      </c>
      <c r="B27" s="34">
        <v>1100</v>
      </c>
      <c r="C27" s="33">
        <f t="shared" si="7"/>
        <v>1110</v>
      </c>
      <c r="D27" s="33">
        <f t="shared" si="7"/>
        <v>1120</v>
      </c>
      <c r="E27" s="36">
        <f t="shared" si="8"/>
        <v>3330</v>
      </c>
      <c r="F27" s="33">
        <f t="shared" si="9"/>
        <v>1150</v>
      </c>
      <c r="G27" s="33">
        <f t="shared" si="10"/>
        <v>1180</v>
      </c>
      <c r="H27" s="33">
        <f t="shared" si="10"/>
        <v>1220</v>
      </c>
      <c r="I27" s="36">
        <f t="shared" si="11"/>
        <v>3550</v>
      </c>
      <c r="J27" s="33">
        <f t="shared" si="12"/>
        <v>1240</v>
      </c>
      <c r="K27" s="33">
        <f t="shared" si="13"/>
        <v>1260</v>
      </c>
      <c r="L27" s="33">
        <f t="shared" si="13"/>
        <v>1290</v>
      </c>
      <c r="M27" s="36">
        <f t="shared" si="14"/>
        <v>3790</v>
      </c>
      <c r="N27" s="33">
        <f t="shared" si="15"/>
        <v>1330</v>
      </c>
      <c r="O27" s="33">
        <f t="shared" si="16"/>
        <v>1370</v>
      </c>
      <c r="P27" s="33">
        <f t="shared" si="16"/>
        <v>1410</v>
      </c>
      <c r="Q27" s="36">
        <f t="shared" si="17"/>
        <v>4110</v>
      </c>
      <c r="R27" s="35">
        <f t="shared" si="18"/>
        <v>14780</v>
      </c>
    </row>
    <row r="28" spans="1:18" x14ac:dyDescent="0.2">
      <c r="A28" s="233" t="s">
        <v>810</v>
      </c>
      <c r="B28" s="34">
        <v>1300</v>
      </c>
      <c r="C28" s="33">
        <f t="shared" si="7"/>
        <v>1310</v>
      </c>
      <c r="D28" s="33">
        <f t="shared" si="7"/>
        <v>1320</v>
      </c>
      <c r="E28" s="36">
        <f t="shared" si="8"/>
        <v>3930</v>
      </c>
      <c r="F28" s="33">
        <f t="shared" si="9"/>
        <v>1360</v>
      </c>
      <c r="G28" s="33">
        <f t="shared" si="10"/>
        <v>1400</v>
      </c>
      <c r="H28" s="33">
        <f t="shared" si="10"/>
        <v>1440</v>
      </c>
      <c r="I28" s="36">
        <f t="shared" si="11"/>
        <v>4200</v>
      </c>
      <c r="J28" s="33">
        <f t="shared" si="12"/>
        <v>1470</v>
      </c>
      <c r="K28" s="33">
        <f t="shared" si="13"/>
        <v>1500</v>
      </c>
      <c r="L28" s="33">
        <f t="shared" si="13"/>
        <v>1530</v>
      </c>
      <c r="M28" s="36">
        <f t="shared" si="14"/>
        <v>4500</v>
      </c>
      <c r="N28" s="33">
        <f t="shared" si="15"/>
        <v>1580</v>
      </c>
      <c r="O28" s="33">
        <f t="shared" si="16"/>
        <v>1630</v>
      </c>
      <c r="P28" s="33">
        <f t="shared" si="16"/>
        <v>1680</v>
      </c>
      <c r="Q28" s="36">
        <f t="shared" si="17"/>
        <v>4890</v>
      </c>
      <c r="R28" s="35">
        <f t="shared" si="18"/>
        <v>17520</v>
      </c>
    </row>
    <row r="29" spans="1:18" x14ac:dyDescent="0.2">
      <c r="A29" s="233" t="s">
        <v>809</v>
      </c>
      <c r="B29" s="34">
        <v>500</v>
      </c>
      <c r="C29" s="33">
        <f t="shared" si="7"/>
        <v>510</v>
      </c>
      <c r="D29" s="33">
        <f t="shared" si="7"/>
        <v>520</v>
      </c>
      <c r="E29" s="36">
        <f t="shared" si="8"/>
        <v>1530</v>
      </c>
      <c r="F29" s="33">
        <f t="shared" si="9"/>
        <v>540</v>
      </c>
      <c r="G29" s="33">
        <f t="shared" si="10"/>
        <v>560</v>
      </c>
      <c r="H29" s="33">
        <f t="shared" si="10"/>
        <v>580</v>
      </c>
      <c r="I29" s="36">
        <f t="shared" si="11"/>
        <v>1680</v>
      </c>
      <c r="J29" s="33">
        <f t="shared" si="12"/>
        <v>590</v>
      </c>
      <c r="K29" s="33">
        <f t="shared" si="13"/>
        <v>600</v>
      </c>
      <c r="L29" s="33">
        <f t="shared" si="13"/>
        <v>610</v>
      </c>
      <c r="M29" s="36">
        <f t="shared" si="14"/>
        <v>1800</v>
      </c>
      <c r="N29" s="33">
        <f t="shared" si="15"/>
        <v>630</v>
      </c>
      <c r="O29" s="33">
        <f t="shared" si="16"/>
        <v>650</v>
      </c>
      <c r="P29" s="33">
        <f t="shared" si="16"/>
        <v>670</v>
      </c>
      <c r="Q29" s="36">
        <f t="shared" si="17"/>
        <v>1950</v>
      </c>
      <c r="R29" s="35">
        <f t="shared" si="18"/>
        <v>6960</v>
      </c>
    </row>
    <row r="30" spans="1:18" x14ac:dyDescent="0.2">
      <c r="A30" s="233" t="s">
        <v>808</v>
      </c>
      <c r="B30" s="34">
        <v>900</v>
      </c>
      <c r="C30" s="33">
        <f t="shared" si="7"/>
        <v>910</v>
      </c>
      <c r="D30" s="33">
        <f t="shared" si="7"/>
        <v>920</v>
      </c>
      <c r="E30" s="36">
        <f t="shared" si="8"/>
        <v>2730</v>
      </c>
      <c r="F30" s="33">
        <f t="shared" si="9"/>
        <v>950</v>
      </c>
      <c r="G30" s="33">
        <f t="shared" si="10"/>
        <v>980</v>
      </c>
      <c r="H30" s="33">
        <f t="shared" si="10"/>
        <v>1010</v>
      </c>
      <c r="I30" s="36">
        <f t="shared" si="11"/>
        <v>2940</v>
      </c>
      <c r="J30" s="33">
        <f t="shared" si="12"/>
        <v>1030</v>
      </c>
      <c r="K30" s="33">
        <f t="shared" si="13"/>
        <v>1050</v>
      </c>
      <c r="L30" s="33">
        <f t="shared" si="13"/>
        <v>1070</v>
      </c>
      <c r="M30" s="36">
        <f t="shared" si="14"/>
        <v>3150</v>
      </c>
      <c r="N30" s="33">
        <f t="shared" si="15"/>
        <v>1100</v>
      </c>
      <c r="O30" s="33">
        <f t="shared" si="16"/>
        <v>1130</v>
      </c>
      <c r="P30" s="33">
        <f t="shared" si="16"/>
        <v>1160</v>
      </c>
      <c r="Q30" s="36">
        <f t="shared" si="17"/>
        <v>3390</v>
      </c>
      <c r="R30" s="35">
        <f t="shared" si="18"/>
        <v>12210</v>
      </c>
    </row>
    <row r="31" spans="1:18" x14ac:dyDescent="0.2">
      <c r="A31" s="233" t="s">
        <v>807</v>
      </c>
      <c r="B31" s="34">
        <v>300</v>
      </c>
      <c r="C31" s="33">
        <f t="shared" si="7"/>
        <v>300</v>
      </c>
      <c r="D31" s="33">
        <f t="shared" si="7"/>
        <v>300</v>
      </c>
      <c r="E31" s="36">
        <f t="shared" si="8"/>
        <v>900</v>
      </c>
      <c r="F31" s="33">
        <f t="shared" si="9"/>
        <v>310</v>
      </c>
      <c r="G31" s="33">
        <f t="shared" si="10"/>
        <v>320</v>
      </c>
      <c r="H31" s="33">
        <f t="shared" si="10"/>
        <v>330</v>
      </c>
      <c r="I31" s="36">
        <f t="shared" si="11"/>
        <v>960</v>
      </c>
      <c r="J31" s="33">
        <f t="shared" si="12"/>
        <v>340</v>
      </c>
      <c r="K31" s="33">
        <f t="shared" si="13"/>
        <v>350</v>
      </c>
      <c r="L31" s="33">
        <f t="shared" si="13"/>
        <v>360</v>
      </c>
      <c r="M31" s="36">
        <f t="shared" si="14"/>
        <v>1050</v>
      </c>
      <c r="N31" s="33">
        <f t="shared" si="15"/>
        <v>370</v>
      </c>
      <c r="O31" s="33">
        <f t="shared" si="16"/>
        <v>380</v>
      </c>
      <c r="P31" s="33">
        <f t="shared" si="16"/>
        <v>390</v>
      </c>
      <c r="Q31" s="36">
        <f t="shared" si="17"/>
        <v>1140</v>
      </c>
      <c r="R31" s="35">
        <f t="shared" si="18"/>
        <v>4050</v>
      </c>
    </row>
    <row r="32" spans="1:18" x14ac:dyDescent="0.2">
      <c r="A32" s="233" t="s">
        <v>806</v>
      </c>
      <c r="B32" s="34">
        <v>165</v>
      </c>
      <c r="C32" s="33">
        <f t="shared" si="7"/>
        <v>170</v>
      </c>
      <c r="D32" s="33">
        <f t="shared" si="7"/>
        <v>170</v>
      </c>
      <c r="E32" s="32">
        <f t="shared" si="8"/>
        <v>505</v>
      </c>
      <c r="F32" s="33">
        <f t="shared" si="9"/>
        <v>180</v>
      </c>
      <c r="G32" s="33">
        <f t="shared" si="10"/>
        <v>190</v>
      </c>
      <c r="H32" s="33">
        <f t="shared" si="10"/>
        <v>200</v>
      </c>
      <c r="I32" s="32">
        <f t="shared" si="11"/>
        <v>570</v>
      </c>
      <c r="J32" s="33">
        <f t="shared" si="12"/>
        <v>200</v>
      </c>
      <c r="K32" s="33">
        <f t="shared" si="13"/>
        <v>200</v>
      </c>
      <c r="L32" s="33">
        <f t="shared" si="13"/>
        <v>200</v>
      </c>
      <c r="M32" s="32">
        <f t="shared" si="14"/>
        <v>600</v>
      </c>
      <c r="N32" s="33">
        <f t="shared" si="15"/>
        <v>210</v>
      </c>
      <c r="O32" s="33">
        <f t="shared" si="16"/>
        <v>220</v>
      </c>
      <c r="P32" s="33">
        <f t="shared" si="16"/>
        <v>230</v>
      </c>
      <c r="Q32" s="32">
        <f t="shared" si="17"/>
        <v>660</v>
      </c>
      <c r="R32" s="31">
        <f t="shared" si="18"/>
        <v>2335</v>
      </c>
    </row>
    <row r="33" spans="1:18" ht="13.5" thickBot="1" x14ac:dyDescent="0.25">
      <c r="A33" s="30" t="s">
        <v>805</v>
      </c>
      <c r="B33" s="29">
        <f t="shared" ref="B33:R33" si="19">SUM(B17:B32)</f>
        <v>52102</v>
      </c>
      <c r="C33" s="29">
        <f t="shared" si="19"/>
        <v>52620</v>
      </c>
      <c r="D33" s="29">
        <f t="shared" si="19"/>
        <v>53140</v>
      </c>
      <c r="E33" s="28">
        <f t="shared" si="19"/>
        <v>157862</v>
      </c>
      <c r="F33" s="29">
        <f t="shared" si="19"/>
        <v>54750</v>
      </c>
      <c r="G33" s="29">
        <f t="shared" si="19"/>
        <v>56400</v>
      </c>
      <c r="H33" s="29">
        <f t="shared" si="19"/>
        <v>58100</v>
      </c>
      <c r="I33" s="28">
        <f t="shared" si="19"/>
        <v>169250</v>
      </c>
      <c r="J33" s="29">
        <f t="shared" si="19"/>
        <v>59240</v>
      </c>
      <c r="K33" s="29">
        <f t="shared" si="19"/>
        <v>60410</v>
      </c>
      <c r="L33" s="29">
        <f t="shared" si="19"/>
        <v>61610</v>
      </c>
      <c r="M33" s="28">
        <f t="shared" si="19"/>
        <v>181260</v>
      </c>
      <c r="N33" s="29">
        <f t="shared" si="19"/>
        <v>63480</v>
      </c>
      <c r="O33" s="29">
        <f t="shared" si="19"/>
        <v>65390</v>
      </c>
      <c r="P33" s="29">
        <f t="shared" si="19"/>
        <v>67350</v>
      </c>
      <c r="Q33" s="28">
        <f t="shared" si="19"/>
        <v>196220</v>
      </c>
      <c r="R33" s="27">
        <f t="shared" si="19"/>
        <v>704592</v>
      </c>
    </row>
    <row r="34" spans="1:18" ht="13.5" thickTop="1" x14ac:dyDescent="0.2">
      <c r="A34" s="26"/>
      <c r="B34" s="25"/>
      <c r="C34" s="25"/>
      <c r="D34" s="25"/>
      <c r="E34" s="24"/>
      <c r="F34" s="25"/>
      <c r="G34" s="25"/>
      <c r="H34" s="25"/>
      <c r="I34" s="24"/>
      <c r="J34" s="25"/>
      <c r="K34" s="25"/>
      <c r="L34" s="25"/>
      <c r="M34" s="24"/>
      <c r="N34" s="25"/>
      <c r="O34" s="25"/>
      <c r="P34" s="25"/>
      <c r="Q34" s="24"/>
      <c r="R34" s="23"/>
    </row>
    <row r="35" spans="1:18" x14ac:dyDescent="0.2">
      <c r="A35" s="22" t="s">
        <v>804</v>
      </c>
      <c r="B35" s="21">
        <f t="shared" ref="B35:R35" si="20">B14-B33</f>
        <v>33298</v>
      </c>
      <c r="C35" s="21">
        <f t="shared" si="20"/>
        <v>33630</v>
      </c>
      <c r="D35" s="21">
        <f t="shared" si="20"/>
        <v>33970</v>
      </c>
      <c r="E35" s="20">
        <f t="shared" si="20"/>
        <v>100898</v>
      </c>
      <c r="F35" s="21">
        <f t="shared" si="20"/>
        <v>34970</v>
      </c>
      <c r="G35" s="21">
        <f t="shared" si="20"/>
        <v>36010</v>
      </c>
      <c r="H35" s="21">
        <f t="shared" si="20"/>
        <v>37090</v>
      </c>
      <c r="I35" s="20">
        <f t="shared" si="20"/>
        <v>108070</v>
      </c>
      <c r="J35" s="21">
        <f t="shared" si="20"/>
        <v>37850</v>
      </c>
      <c r="K35" s="21">
        <f t="shared" si="20"/>
        <v>38630</v>
      </c>
      <c r="L35" s="21">
        <f t="shared" si="20"/>
        <v>39420</v>
      </c>
      <c r="M35" s="20">
        <f t="shared" si="20"/>
        <v>115900</v>
      </c>
      <c r="N35" s="21">
        <f t="shared" si="20"/>
        <v>40580</v>
      </c>
      <c r="O35" s="21">
        <f t="shared" si="20"/>
        <v>41790</v>
      </c>
      <c r="P35" s="21">
        <f t="shared" si="20"/>
        <v>43050</v>
      </c>
      <c r="Q35" s="20">
        <f t="shared" si="20"/>
        <v>125420</v>
      </c>
      <c r="R35" s="19">
        <f t="shared" si="20"/>
        <v>450288</v>
      </c>
    </row>
  </sheetData>
  <mergeCells count="1">
    <mergeCell ref="A1:F1"/>
  </mergeCells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J1000"/>
  <sheetViews>
    <sheetView zoomScale="130" zoomScaleNormal="130" zoomScaleSheetLayoutView="148" workbookViewId="0">
      <selection activeCell="D14" sqref="D14"/>
    </sheetView>
  </sheetViews>
  <sheetFormatPr defaultColWidth="8.85546875" defaultRowHeight="12.75" x14ac:dyDescent="0.2"/>
  <cols>
    <col min="1" max="1" width="11.140625" style="69" bestFit="1" customWidth="1"/>
    <col min="2" max="2" width="4.28515625" style="69" bestFit="1" customWidth="1"/>
    <col min="3" max="3" width="4" style="69" bestFit="1" customWidth="1"/>
    <col min="4" max="4" width="9" style="69" bestFit="1" customWidth="1"/>
    <col min="5" max="5" width="5.28515625" style="69" bestFit="1" customWidth="1"/>
    <col min="6" max="6" width="4.7109375" style="69" bestFit="1" customWidth="1"/>
    <col min="7" max="7" width="7.28515625" style="69" bestFit="1" customWidth="1"/>
    <col min="8" max="8" width="10.140625" style="203" bestFit="1" customWidth="1"/>
    <col min="9" max="9" width="10.28515625" style="69" bestFit="1" customWidth="1"/>
    <col min="10" max="10" width="8.28515625" style="69" bestFit="1" customWidth="1"/>
    <col min="11" max="11" width="15.85546875" style="78" bestFit="1" customWidth="1"/>
    <col min="12" max="12" width="12" style="203" bestFit="1" customWidth="1"/>
    <col min="13" max="13" width="9.5703125" style="69" bestFit="1" customWidth="1"/>
    <col min="14" max="14" width="10.140625" style="69" bestFit="1" customWidth="1"/>
    <col min="15" max="15" width="11.5703125" style="69" bestFit="1" customWidth="1"/>
    <col min="16" max="16" width="13.5703125" style="69" bestFit="1" customWidth="1"/>
    <col min="17" max="17" width="17.28515625" style="69" bestFit="1" customWidth="1"/>
    <col min="18" max="18" width="9.140625" style="69" bestFit="1" customWidth="1"/>
    <col min="19" max="19" width="16" style="69" bestFit="1" customWidth="1"/>
    <col min="20" max="20" width="6.85546875" style="69" bestFit="1" customWidth="1"/>
    <col min="21" max="21" width="15.7109375" style="69" bestFit="1" customWidth="1"/>
    <col min="22" max="22" width="9" style="69" bestFit="1" customWidth="1"/>
    <col min="23" max="23" width="13.5703125" style="69" bestFit="1" customWidth="1"/>
    <col min="24" max="24" width="12.5703125" style="69" bestFit="1" customWidth="1"/>
    <col min="25" max="25" width="11.85546875" style="203" bestFit="1" customWidth="1"/>
    <col min="26" max="26" width="8.28515625" style="69" bestFit="1" customWidth="1"/>
    <col min="27" max="27" width="5.85546875" style="69" bestFit="1" customWidth="1"/>
    <col min="28" max="28" width="11.7109375" style="69" bestFit="1" customWidth="1"/>
    <col min="29" max="29" width="9.85546875" style="69" bestFit="1" customWidth="1"/>
    <col min="30" max="30" width="6.42578125" style="69" bestFit="1" customWidth="1"/>
    <col min="31" max="31" width="13" style="69" bestFit="1" customWidth="1"/>
    <col min="32" max="32" width="11.28515625" style="69" bestFit="1" customWidth="1"/>
    <col min="33" max="33" width="11.42578125" style="69" customWidth="1"/>
    <col min="34" max="34" width="9.140625" style="69" bestFit="1" customWidth="1"/>
    <col min="35" max="35" width="8" style="69" bestFit="1" customWidth="1"/>
    <col min="36" max="36" width="11.42578125" style="69" bestFit="1" customWidth="1"/>
    <col min="37" max="256" width="8.85546875" style="69"/>
    <col min="257" max="257" width="11.28515625" style="69" bestFit="1" customWidth="1"/>
    <col min="258" max="258" width="4.28515625" style="69" bestFit="1" customWidth="1"/>
    <col min="259" max="259" width="4.140625" style="69" bestFit="1" customWidth="1"/>
    <col min="260" max="260" width="9" style="69" bestFit="1" customWidth="1"/>
    <col min="261" max="261" width="5.28515625" style="69" bestFit="1" customWidth="1"/>
    <col min="262" max="262" width="4.85546875" style="69" bestFit="1" customWidth="1"/>
    <col min="263" max="263" width="7.28515625" style="69" bestFit="1" customWidth="1"/>
    <col min="264" max="265" width="10.28515625" style="69" bestFit="1" customWidth="1"/>
    <col min="266" max="266" width="8.28515625" style="69" bestFit="1" customWidth="1"/>
    <col min="267" max="267" width="16" style="69" bestFit="1" customWidth="1"/>
    <col min="268" max="268" width="12.140625" style="69" bestFit="1" customWidth="1"/>
    <col min="269" max="269" width="9.5703125" style="69" bestFit="1" customWidth="1"/>
    <col min="270" max="270" width="10.140625" style="69" bestFit="1" customWidth="1"/>
    <col min="271" max="271" width="11.7109375" style="69" bestFit="1" customWidth="1"/>
    <col min="272" max="272" width="13.5703125" style="69" bestFit="1" customWidth="1"/>
    <col min="273" max="273" width="17.28515625" style="69" bestFit="1" customWidth="1"/>
    <col min="274" max="274" width="9.42578125" style="69" bestFit="1" customWidth="1"/>
    <col min="275" max="275" width="16.140625" style="69" bestFit="1" customWidth="1"/>
    <col min="276" max="276" width="7" style="69" bestFit="1" customWidth="1"/>
    <col min="277" max="277" width="16.140625" style="69" bestFit="1" customWidth="1"/>
    <col min="278" max="278" width="9" style="69" bestFit="1" customWidth="1"/>
    <col min="279" max="279" width="13.5703125" style="69" bestFit="1" customWidth="1"/>
    <col min="280" max="280" width="12.7109375" style="69" bestFit="1" customWidth="1"/>
    <col min="281" max="281" width="12" style="69" bestFit="1" customWidth="1"/>
    <col min="282" max="282" width="8.28515625" style="69" bestFit="1" customWidth="1"/>
    <col min="283" max="283" width="5.85546875" style="69" bestFit="1" customWidth="1"/>
    <col min="284" max="284" width="11.85546875" style="69" bestFit="1" customWidth="1"/>
    <col min="285" max="285" width="9.85546875" style="69" bestFit="1" customWidth="1"/>
    <col min="286" max="286" width="6.5703125" style="69" bestFit="1" customWidth="1"/>
    <col min="287" max="287" width="13.42578125" style="69" bestFit="1" customWidth="1"/>
    <col min="288" max="288" width="11.42578125" style="69" bestFit="1" customWidth="1"/>
    <col min="289" max="289" width="11.42578125" style="69" customWidth="1"/>
    <col min="290" max="290" width="9" style="69" bestFit="1" customWidth="1"/>
    <col min="291" max="291" width="7.7109375" style="69" bestFit="1" customWidth="1"/>
    <col min="292" max="292" width="11.7109375" style="69" bestFit="1" customWidth="1"/>
    <col min="293" max="512" width="8.85546875" style="69"/>
    <col min="513" max="513" width="11.28515625" style="69" bestFit="1" customWidth="1"/>
    <col min="514" max="514" width="4.28515625" style="69" bestFit="1" customWidth="1"/>
    <col min="515" max="515" width="4.140625" style="69" bestFit="1" customWidth="1"/>
    <col min="516" max="516" width="9" style="69" bestFit="1" customWidth="1"/>
    <col min="517" max="517" width="5.28515625" style="69" bestFit="1" customWidth="1"/>
    <col min="518" max="518" width="4.85546875" style="69" bestFit="1" customWidth="1"/>
    <col min="519" max="519" width="7.28515625" style="69" bestFit="1" customWidth="1"/>
    <col min="520" max="521" width="10.28515625" style="69" bestFit="1" customWidth="1"/>
    <col min="522" max="522" width="8.28515625" style="69" bestFit="1" customWidth="1"/>
    <col min="523" max="523" width="16" style="69" bestFit="1" customWidth="1"/>
    <col min="524" max="524" width="12.140625" style="69" bestFit="1" customWidth="1"/>
    <col min="525" max="525" width="9.5703125" style="69" bestFit="1" customWidth="1"/>
    <col min="526" max="526" width="10.140625" style="69" bestFit="1" customWidth="1"/>
    <col min="527" max="527" width="11.7109375" style="69" bestFit="1" customWidth="1"/>
    <col min="528" max="528" width="13.5703125" style="69" bestFit="1" customWidth="1"/>
    <col min="529" max="529" width="17.28515625" style="69" bestFit="1" customWidth="1"/>
    <col min="530" max="530" width="9.42578125" style="69" bestFit="1" customWidth="1"/>
    <col min="531" max="531" width="16.140625" style="69" bestFit="1" customWidth="1"/>
    <col min="532" max="532" width="7" style="69" bestFit="1" customWidth="1"/>
    <col min="533" max="533" width="16.140625" style="69" bestFit="1" customWidth="1"/>
    <col min="534" max="534" width="9" style="69" bestFit="1" customWidth="1"/>
    <col min="535" max="535" width="13.5703125" style="69" bestFit="1" customWidth="1"/>
    <col min="536" max="536" width="12.7109375" style="69" bestFit="1" customWidth="1"/>
    <col min="537" max="537" width="12" style="69" bestFit="1" customWidth="1"/>
    <col min="538" max="538" width="8.28515625" style="69" bestFit="1" customWidth="1"/>
    <col min="539" max="539" width="5.85546875" style="69" bestFit="1" customWidth="1"/>
    <col min="540" max="540" width="11.85546875" style="69" bestFit="1" customWidth="1"/>
    <col min="541" max="541" width="9.85546875" style="69" bestFit="1" customWidth="1"/>
    <col min="542" max="542" width="6.5703125" style="69" bestFit="1" customWidth="1"/>
    <col min="543" max="543" width="13.42578125" style="69" bestFit="1" customWidth="1"/>
    <col min="544" max="544" width="11.42578125" style="69" bestFit="1" customWidth="1"/>
    <col min="545" max="545" width="11.42578125" style="69" customWidth="1"/>
    <col min="546" max="546" width="9" style="69" bestFit="1" customWidth="1"/>
    <col min="547" max="547" width="7.7109375" style="69" bestFit="1" customWidth="1"/>
    <col min="548" max="548" width="11.7109375" style="69" bestFit="1" customWidth="1"/>
    <col min="549" max="768" width="8.85546875" style="69"/>
    <col min="769" max="769" width="11.28515625" style="69" bestFit="1" customWidth="1"/>
    <col min="770" max="770" width="4.28515625" style="69" bestFit="1" customWidth="1"/>
    <col min="771" max="771" width="4.140625" style="69" bestFit="1" customWidth="1"/>
    <col min="772" max="772" width="9" style="69" bestFit="1" customWidth="1"/>
    <col min="773" max="773" width="5.28515625" style="69" bestFit="1" customWidth="1"/>
    <col min="774" max="774" width="4.85546875" style="69" bestFit="1" customWidth="1"/>
    <col min="775" max="775" width="7.28515625" style="69" bestFit="1" customWidth="1"/>
    <col min="776" max="777" width="10.28515625" style="69" bestFit="1" customWidth="1"/>
    <col min="778" max="778" width="8.28515625" style="69" bestFit="1" customWidth="1"/>
    <col min="779" max="779" width="16" style="69" bestFit="1" customWidth="1"/>
    <col min="780" max="780" width="12.140625" style="69" bestFit="1" customWidth="1"/>
    <col min="781" max="781" width="9.5703125" style="69" bestFit="1" customWidth="1"/>
    <col min="782" max="782" width="10.140625" style="69" bestFit="1" customWidth="1"/>
    <col min="783" max="783" width="11.7109375" style="69" bestFit="1" customWidth="1"/>
    <col min="784" max="784" width="13.5703125" style="69" bestFit="1" customWidth="1"/>
    <col min="785" max="785" width="17.28515625" style="69" bestFit="1" customWidth="1"/>
    <col min="786" max="786" width="9.42578125" style="69" bestFit="1" customWidth="1"/>
    <col min="787" max="787" width="16.140625" style="69" bestFit="1" customWidth="1"/>
    <col min="788" max="788" width="7" style="69" bestFit="1" customWidth="1"/>
    <col min="789" max="789" width="16.140625" style="69" bestFit="1" customWidth="1"/>
    <col min="790" max="790" width="9" style="69" bestFit="1" customWidth="1"/>
    <col min="791" max="791" width="13.5703125" style="69" bestFit="1" customWidth="1"/>
    <col min="792" max="792" width="12.7109375" style="69" bestFit="1" customWidth="1"/>
    <col min="793" max="793" width="12" style="69" bestFit="1" customWidth="1"/>
    <col min="794" max="794" width="8.28515625" style="69" bestFit="1" customWidth="1"/>
    <col min="795" max="795" width="5.85546875" style="69" bestFit="1" customWidth="1"/>
    <col min="796" max="796" width="11.85546875" style="69" bestFit="1" customWidth="1"/>
    <col min="797" max="797" width="9.85546875" style="69" bestFit="1" customWidth="1"/>
    <col min="798" max="798" width="6.5703125" style="69" bestFit="1" customWidth="1"/>
    <col min="799" max="799" width="13.42578125" style="69" bestFit="1" customWidth="1"/>
    <col min="800" max="800" width="11.42578125" style="69" bestFit="1" customWidth="1"/>
    <col min="801" max="801" width="11.42578125" style="69" customWidth="1"/>
    <col min="802" max="802" width="9" style="69" bestFit="1" customWidth="1"/>
    <col min="803" max="803" width="7.7109375" style="69" bestFit="1" customWidth="1"/>
    <col min="804" max="804" width="11.7109375" style="69" bestFit="1" customWidth="1"/>
    <col min="805" max="1024" width="8.85546875" style="69"/>
    <col min="1025" max="1025" width="11.28515625" style="69" bestFit="1" customWidth="1"/>
    <col min="1026" max="1026" width="4.28515625" style="69" bestFit="1" customWidth="1"/>
    <col min="1027" max="1027" width="4.140625" style="69" bestFit="1" customWidth="1"/>
    <col min="1028" max="1028" width="9" style="69" bestFit="1" customWidth="1"/>
    <col min="1029" max="1029" width="5.28515625" style="69" bestFit="1" customWidth="1"/>
    <col min="1030" max="1030" width="4.85546875" style="69" bestFit="1" customWidth="1"/>
    <col min="1031" max="1031" width="7.28515625" style="69" bestFit="1" customWidth="1"/>
    <col min="1032" max="1033" width="10.28515625" style="69" bestFit="1" customWidth="1"/>
    <col min="1034" max="1034" width="8.28515625" style="69" bestFit="1" customWidth="1"/>
    <col min="1035" max="1035" width="16" style="69" bestFit="1" customWidth="1"/>
    <col min="1036" max="1036" width="12.140625" style="69" bestFit="1" customWidth="1"/>
    <col min="1037" max="1037" width="9.5703125" style="69" bestFit="1" customWidth="1"/>
    <col min="1038" max="1038" width="10.140625" style="69" bestFit="1" customWidth="1"/>
    <col min="1039" max="1039" width="11.7109375" style="69" bestFit="1" customWidth="1"/>
    <col min="1040" max="1040" width="13.5703125" style="69" bestFit="1" customWidth="1"/>
    <col min="1041" max="1041" width="17.28515625" style="69" bestFit="1" customWidth="1"/>
    <col min="1042" max="1042" width="9.42578125" style="69" bestFit="1" customWidth="1"/>
    <col min="1043" max="1043" width="16.140625" style="69" bestFit="1" customWidth="1"/>
    <col min="1044" max="1044" width="7" style="69" bestFit="1" customWidth="1"/>
    <col min="1045" max="1045" width="16.140625" style="69" bestFit="1" customWidth="1"/>
    <col min="1046" max="1046" width="9" style="69" bestFit="1" customWidth="1"/>
    <col min="1047" max="1047" width="13.5703125" style="69" bestFit="1" customWidth="1"/>
    <col min="1048" max="1048" width="12.7109375" style="69" bestFit="1" customWidth="1"/>
    <col min="1049" max="1049" width="12" style="69" bestFit="1" customWidth="1"/>
    <col min="1050" max="1050" width="8.28515625" style="69" bestFit="1" customWidth="1"/>
    <col min="1051" max="1051" width="5.85546875" style="69" bestFit="1" customWidth="1"/>
    <col min="1052" max="1052" width="11.85546875" style="69" bestFit="1" customWidth="1"/>
    <col min="1053" max="1053" width="9.85546875" style="69" bestFit="1" customWidth="1"/>
    <col min="1054" max="1054" width="6.5703125" style="69" bestFit="1" customWidth="1"/>
    <col min="1055" max="1055" width="13.42578125" style="69" bestFit="1" customWidth="1"/>
    <col min="1056" max="1056" width="11.42578125" style="69" bestFit="1" customWidth="1"/>
    <col min="1057" max="1057" width="11.42578125" style="69" customWidth="1"/>
    <col min="1058" max="1058" width="9" style="69" bestFit="1" customWidth="1"/>
    <col min="1059" max="1059" width="7.7109375" style="69" bestFit="1" customWidth="1"/>
    <col min="1060" max="1060" width="11.7109375" style="69" bestFit="1" customWidth="1"/>
    <col min="1061" max="1280" width="8.85546875" style="69"/>
    <col min="1281" max="1281" width="11.28515625" style="69" bestFit="1" customWidth="1"/>
    <col min="1282" max="1282" width="4.28515625" style="69" bestFit="1" customWidth="1"/>
    <col min="1283" max="1283" width="4.140625" style="69" bestFit="1" customWidth="1"/>
    <col min="1284" max="1284" width="9" style="69" bestFit="1" customWidth="1"/>
    <col min="1285" max="1285" width="5.28515625" style="69" bestFit="1" customWidth="1"/>
    <col min="1286" max="1286" width="4.85546875" style="69" bestFit="1" customWidth="1"/>
    <col min="1287" max="1287" width="7.28515625" style="69" bestFit="1" customWidth="1"/>
    <col min="1288" max="1289" width="10.28515625" style="69" bestFit="1" customWidth="1"/>
    <col min="1290" max="1290" width="8.28515625" style="69" bestFit="1" customWidth="1"/>
    <col min="1291" max="1291" width="16" style="69" bestFit="1" customWidth="1"/>
    <col min="1292" max="1292" width="12.140625" style="69" bestFit="1" customWidth="1"/>
    <col min="1293" max="1293" width="9.5703125" style="69" bestFit="1" customWidth="1"/>
    <col min="1294" max="1294" width="10.140625" style="69" bestFit="1" customWidth="1"/>
    <col min="1295" max="1295" width="11.7109375" style="69" bestFit="1" customWidth="1"/>
    <col min="1296" max="1296" width="13.5703125" style="69" bestFit="1" customWidth="1"/>
    <col min="1297" max="1297" width="17.28515625" style="69" bestFit="1" customWidth="1"/>
    <col min="1298" max="1298" width="9.42578125" style="69" bestFit="1" customWidth="1"/>
    <col min="1299" max="1299" width="16.140625" style="69" bestFit="1" customWidth="1"/>
    <col min="1300" max="1300" width="7" style="69" bestFit="1" customWidth="1"/>
    <col min="1301" max="1301" width="16.140625" style="69" bestFit="1" customWidth="1"/>
    <col min="1302" max="1302" width="9" style="69" bestFit="1" customWidth="1"/>
    <col min="1303" max="1303" width="13.5703125" style="69" bestFit="1" customWidth="1"/>
    <col min="1304" max="1304" width="12.7109375" style="69" bestFit="1" customWidth="1"/>
    <col min="1305" max="1305" width="12" style="69" bestFit="1" customWidth="1"/>
    <col min="1306" max="1306" width="8.28515625" style="69" bestFit="1" customWidth="1"/>
    <col min="1307" max="1307" width="5.85546875" style="69" bestFit="1" customWidth="1"/>
    <col min="1308" max="1308" width="11.85546875" style="69" bestFit="1" customWidth="1"/>
    <col min="1309" max="1309" width="9.85546875" style="69" bestFit="1" customWidth="1"/>
    <col min="1310" max="1310" width="6.5703125" style="69" bestFit="1" customWidth="1"/>
    <col min="1311" max="1311" width="13.42578125" style="69" bestFit="1" customWidth="1"/>
    <col min="1312" max="1312" width="11.42578125" style="69" bestFit="1" customWidth="1"/>
    <col min="1313" max="1313" width="11.42578125" style="69" customWidth="1"/>
    <col min="1314" max="1314" width="9" style="69" bestFit="1" customWidth="1"/>
    <col min="1315" max="1315" width="7.7109375" style="69" bestFit="1" customWidth="1"/>
    <col min="1316" max="1316" width="11.7109375" style="69" bestFit="1" customWidth="1"/>
    <col min="1317" max="1536" width="8.85546875" style="69"/>
    <col min="1537" max="1537" width="11.28515625" style="69" bestFit="1" customWidth="1"/>
    <col min="1538" max="1538" width="4.28515625" style="69" bestFit="1" customWidth="1"/>
    <col min="1539" max="1539" width="4.140625" style="69" bestFit="1" customWidth="1"/>
    <col min="1540" max="1540" width="9" style="69" bestFit="1" customWidth="1"/>
    <col min="1541" max="1541" width="5.28515625" style="69" bestFit="1" customWidth="1"/>
    <col min="1542" max="1542" width="4.85546875" style="69" bestFit="1" customWidth="1"/>
    <col min="1543" max="1543" width="7.28515625" style="69" bestFit="1" customWidth="1"/>
    <col min="1544" max="1545" width="10.28515625" style="69" bestFit="1" customWidth="1"/>
    <col min="1546" max="1546" width="8.28515625" style="69" bestFit="1" customWidth="1"/>
    <col min="1547" max="1547" width="16" style="69" bestFit="1" customWidth="1"/>
    <col min="1548" max="1548" width="12.140625" style="69" bestFit="1" customWidth="1"/>
    <col min="1549" max="1549" width="9.5703125" style="69" bestFit="1" customWidth="1"/>
    <col min="1550" max="1550" width="10.140625" style="69" bestFit="1" customWidth="1"/>
    <col min="1551" max="1551" width="11.7109375" style="69" bestFit="1" customWidth="1"/>
    <col min="1552" max="1552" width="13.5703125" style="69" bestFit="1" customWidth="1"/>
    <col min="1553" max="1553" width="17.28515625" style="69" bestFit="1" customWidth="1"/>
    <col min="1554" max="1554" width="9.42578125" style="69" bestFit="1" customWidth="1"/>
    <col min="1555" max="1555" width="16.140625" style="69" bestFit="1" customWidth="1"/>
    <col min="1556" max="1556" width="7" style="69" bestFit="1" customWidth="1"/>
    <col min="1557" max="1557" width="16.140625" style="69" bestFit="1" customWidth="1"/>
    <col min="1558" max="1558" width="9" style="69" bestFit="1" customWidth="1"/>
    <col min="1559" max="1559" width="13.5703125" style="69" bestFit="1" customWidth="1"/>
    <col min="1560" max="1560" width="12.7109375" style="69" bestFit="1" customWidth="1"/>
    <col min="1561" max="1561" width="12" style="69" bestFit="1" customWidth="1"/>
    <col min="1562" max="1562" width="8.28515625" style="69" bestFit="1" customWidth="1"/>
    <col min="1563" max="1563" width="5.85546875" style="69" bestFit="1" customWidth="1"/>
    <col min="1564" max="1564" width="11.85546875" style="69" bestFit="1" customWidth="1"/>
    <col min="1565" max="1565" width="9.85546875" style="69" bestFit="1" customWidth="1"/>
    <col min="1566" max="1566" width="6.5703125" style="69" bestFit="1" customWidth="1"/>
    <col min="1567" max="1567" width="13.42578125" style="69" bestFit="1" customWidth="1"/>
    <col min="1568" max="1568" width="11.42578125" style="69" bestFit="1" customWidth="1"/>
    <col min="1569" max="1569" width="11.42578125" style="69" customWidth="1"/>
    <col min="1570" max="1570" width="9" style="69" bestFit="1" customWidth="1"/>
    <col min="1571" max="1571" width="7.7109375" style="69" bestFit="1" customWidth="1"/>
    <col min="1572" max="1572" width="11.7109375" style="69" bestFit="1" customWidth="1"/>
    <col min="1573" max="1792" width="8.85546875" style="69"/>
    <col min="1793" max="1793" width="11.28515625" style="69" bestFit="1" customWidth="1"/>
    <col min="1794" max="1794" width="4.28515625" style="69" bestFit="1" customWidth="1"/>
    <col min="1795" max="1795" width="4.140625" style="69" bestFit="1" customWidth="1"/>
    <col min="1796" max="1796" width="9" style="69" bestFit="1" customWidth="1"/>
    <col min="1797" max="1797" width="5.28515625" style="69" bestFit="1" customWidth="1"/>
    <col min="1798" max="1798" width="4.85546875" style="69" bestFit="1" customWidth="1"/>
    <col min="1799" max="1799" width="7.28515625" style="69" bestFit="1" customWidth="1"/>
    <col min="1800" max="1801" width="10.28515625" style="69" bestFit="1" customWidth="1"/>
    <col min="1802" max="1802" width="8.28515625" style="69" bestFit="1" customWidth="1"/>
    <col min="1803" max="1803" width="16" style="69" bestFit="1" customWidth="1"/>
    <col min="1804" max="1804" width="12.140625" style="69" bestFit="1" customWidth="1"/>
    <col min="1805" max="1805" width="9.5703125" style="69" bestFit="1" customWidth="1"/>
    <col min="1806" max="1806" width="10.140625" style="69" bestFit="1" customWidth="1"/>
    <col min="1807" max="1807" width="11.7109375" style="69" bestFit="1" customWidth="1"/>
    <col min="1808" max="1808" width="13.5703125" style="69" bestFit="1" customWidth="1"/>
    <col min="1809" max="1809" width="17.28515625" style="69" bestFit="1" customWidth="1"/>
    <col min="1810" max="1810" width="9.42578125" style="69" bestFit="1" customWidth="1"/>
    <col min="1811" max="1811" width="16.140625" style="69" bestFit="1" customWidth="1"/>
    <col min="1812" max="1812" width="7" style="69" bestFit="1" customWidth="1"/>
    <col min="1813" max="1813" width="16.140625" style="69" bestFit="1" customWidth="1"/>
    <col min="1814" max="1814" width="9" style="69" bestFit="1" customWidth="1"/>
    <col min="1815" max="1815" width="13.5703125" style="69" bestFit="1" customWidth="1"/>
    <col min="1816" max="1816" width="12.7109375" style="69" bestFit="1" customWidth="1"/>
    <col min="1817" max="1817" width="12" style="69" bestFit="1" customWidth="1"/>
    <col min="1818" max="1818" width="8.28515625" style="69" bestFit="1" customWidth="1"/>
    <col min="1819" max="1819" width="5.85546875" style="69" bestFit="1" customWidth="1"/>
    <col min="1820" max="1820" width="11.85546875" style="69" bestFit="1" customWidth="1"/>
    <col min="1821" max="1821" width="9.85546875" style="69" bestFit="1" customWidth="1"/>
    <col min="1822" max="1822" width="6.5703125" style="69" bestFit="1" customWidth="1"/>
    <col min="1823" max="1823" width="13.42578125" style="69" bestFit="1" customWidth="1"/>
    <col min="1824" max="1824" width="11.42578125" style="69" bestFit="1" customWidth="1"/>
    <col min="1825" max="1825" width="11.42578125" style="69" customWidth="1"/>
    <col min="1826" max="1826" width="9" style="69" bestFit="1" customWidth="1"/>
    <col min="1827" max="1827" width="7.7109375" style="69" bestFit="1" customWidth="1"/>
    <col min="1828" max="1828" width="11.7109375" style="69" bestFit="1" customWidth="1"/>
    <col min="1829" max="2048" width="8.85546875" style="69"/>
    <col min="2049" max="2049" width="11.28515625" style="69" bestFit="1" customWidth="1"/>
    <col min="2050" max="2050" width="4.28515625" style="69" bestFit="1" customWidth="1"/>
    <col min="2051" max="2051" width="4.140625" style="69" bestFit="1" customWidth="1"/>
    <col min="2052" max="2052" width="9" style="69" bestFit="1" customWidth="1"/>
    <col min="2053" max="2053" width="5.28515625" style="69" bestFit="1" customWidth="1"/>
    <col min="2054" max="2054" width="4.85546875" style="69" bestFit="1" customWidth="1"/>
    <col min="2055" max="2055" width="7.28515625" style="69" bestFit="1" customWidth="1"/>
    <col min="2056" max="2057" width="10.28515625" style="69" bestFit="1" customWidth="1"/>
    <col min="2058" max="2058" width="8.28515625" style="69" bestFit="1" customWidth="1"/>
    <col min="2059" max="2059" width="16" style="69" bestFit="1" customWidth="1"/>
    <col min="2060" max="2060" width="12.140625" style="69" bestFit="1" customWidth="1"/>
    <col min="2061" max="2061" width="9.5703125" style="69" bestFit="1" customWidth="1"/>
    <col min="2062" max="2062" width="10.140625" style="69" bestFit="1" customWidth="1"/>
    <col min="2063" max="2063" width="11.7109375" style="69" bestFit="1" customWidth="1"/>
    <col min="2064" max="2064" width="13.5703125" style="69" bestFit="1" customWidth="1"/>
    <col min="2065" max="2065" width="17.28515625" style="69" bestFit="1" customWidth="1"/>
    <col min="2066" max="2066" width="9.42578125" style="69" bestFit="1" customWidth="1"/>
    <col min="2067" max="2067" width="16.140625" style="69" bestFit="1" customWidth="1"/>
    <col min="2068" max="2068" width="7" style="69" bestFit="1" customWidth="1"/>
    <col min="2069" max="2069" width="16.140625" style="69" bestFit="1" customWidth="1"/>
    <col min="2070" max="2070" width="9" style="69" bestFit="1" customWidth="1"/>
    <col min="2071" max="2071" width="13.5703125" style="69" bestFit="1" customWidth="1"/>
    <col min="2072" max="2072" width="12.7109375" style="69" bestFit="1" customWidth="1"/>
    <col min="2073" max="2073" width="12" style="69" bestFit="1" customWidth="1"/>
    <col min="2074" max="2074" width="8.28515625" style="69" bestFit="1" customWidth="1"/>
    <col min="2075" max="2075" width="5.85546875" style="69" bestFit="1" customWidth="1"/>
    <col min="2076" max="2076" width="11.85546875" style="69" bestFit="1" customWidth="1"/>
    <col min="2077" max="2077" width="9.85546875" style="69" bestFit="1" customWidth="1"/>
    <col min="2078" max="2078" width="6.5703125" style="69" bestFit="1" customWidth="1"/>
    <col min="2079" max="2079" width="13.42578125" style="69" bestFit="1" customWidth="1"/>
    <col min="2080" max="2080" width="11.42578125" style="69" bestFit="1" customWidth="1"/>
    <col min="2081" max="2081" width="11.42578125" style="69" customWidth="1"/>
    <col min="2082" max="2082" width="9" style="69" bestFit="1" customWidth="1"/>
    <col min="2083" max="2083" width="7.7109375" style="69" bestFit="1" customWidth="1"/>
    <col min="2084" max="2084" width="11.7109375" style="69" bestFit="1" customWidth="1"/>
    <col min="2085" max="2304" width="8.85546875" style="69"/>
    <col min="2305" max="2305" width="11.28515625" style="69" bestFit="1" customWidth="1"/>
    <col min="2306" max="2306" width="4.28515625" style="69" bestFit="1" customWidth="1"/>
    <col min="2307" max="2307" width="4.140625" style="69" bestFit="1" customWidth="1"/>
    <col min="2308" max="2308" width="9" style="69" bestFit="1" customWidth="1"/>
    <col min="2309" max="2309" width="5.28515625" style="69" bestFit="1" customWidth="1"/>
    <col min="2310" max="2310" width="4.85546875" style="69" bestFit="1" customWidth="1"/>
    <col min="2311" max="2311" width="7.28515625" style="69" bestFit="1" customWidth="1"/>
    <col min="2312" max="2313" width="10.28515625" style="69" bestFit="1" customWidth="1"/>
    <col min="2314" max="2314" width="8.28515625" style="69" bestFit="1" customWidth="1"/>
    <col min="2315" max="2315" width="16" style="69" bestFit="1" customWidth="1"/>
    <col min="2316" max="2316" width="12.140625" style="69" bestFit="1" customWidth="1"/>
    <col min="2317" max="2317" width="9.5703125" style="69" bestFit="1" customWidth="1"/>
    <col min="2318" max="2318" width="10.140625" style="69" bestFit="1" customWidth="1"/>
    <col min="2319" max="2319" width="11.7109375" style="69" bestFit="1" customWidth="1"/>
    <col min="2320" max="2320" width="13.5703125" style="69" bestFit="1" customWidth="1"/>
    <col min="2321" max="2321" width="17.28515625" style="69" bestFit="1" customWidth="1"/>
    <col min="2322" max="2322" width="9.42578125" style="69" bestFit="1" customWidth="1"/>
    <col min="2323" max="2323" width="16.140625" style="69" bestFit="1" customWidth="1"/>
    <col min="2324" max="2324" width="7" style="69" bestFit="1" customWidth="1"/>
    <col min="2325" max="2325" width="16.140625" style="69" bestFit="1" customWidth="1"/>
    <col min="2326" max="2326" width="9" style="69" bestFit="1" customWidth="1"/>
    <col min="2327" max="2327" width="13.5703125" style="69" bestFit="1" customWidth="1"/>
    <col min="2328" max="2328" width="12.7109375" style="69" bestFit="1" customWidth="1"/>
    <col min="2329" max="2329" width="12" style="69" bestFit="1" customWidth="1"/>
    <col min="2330" max="2330" width="8.28515625" style="69" bestFit="1" customWidth="1"/>
    <col min="2331" max="2331" width="5.85546875" style="69" bestFit="1" customWidth="1"/>
    <col min="2332" max="2332" width="11.85546875" style="69" bestFit="1" customWidth="1"/>
    <col min="2333" max="2333" width="9.85546875" style="69" bestFit="1" customWidth="1"/>
    <col min="2334" max="2334" width="6.5703125" style="69" bestFit="1" customWidth="1"/>
    <col min="2335" max="2335" width="13.42578125" style="69" bestFit="1" customWidth="1"/>
    <col min="2336" max="2336" width="11.42578125" style="69" bestFit="1" customWidth="1"/>
    <col min="2337" max="2337" width="11.42578125" style="69" customWidth="1"/>
    <col min="2338" max="2338" width="9" style="69" bestFit="1" customWidth="1"/>
    <col min="2339" max="2339" width="7.7109375" style="69" bestFit="1" customWidth="1"/>
    <col min="2340" max="2340" width="11.7109375" style="69" bestFit="1" customWidth="1"/>
    <col min="2341" max="2560" width="8.85546875" style="69"/>
    <col min="2561" max="2561" width="11.28515625" style="69" bestFit="1" customWidth="1"/>
    <col min="2562" max="2562" width="4.28515625" style="69" bestFit="1" customWidth="1"/>
    <col min="2563" max="2563" width="4.140625" style="69" bestFit="1" customWidth="1"/>
    <col min="2564" max="2564" width="9" style="69" bestFit="1" customWidth="1"/>
    <col min="2565" max="2565" width="5.28515625" style="69" bestFit="1" customWidth="1"/>
    <col min="2566" max="2566" width="4.85546875" style="69" bestFit="1" customWidth="1"/>
    <col min="2567" max="2567" width="7.28515625" style="69" bestFit="1" customWidth="1"/>
    <col min="2568" max="2569" width="10.28515625" style="69" bestFit="1" customWidth="1"/>
    <col min="2570" max="2570" width="8.28515625" style="69" bestFit="1" customWidth="1"/>
    <col min="2571" max="2571" width="16" style="69" bestFit="1" customWidth="1"/>
    <col min="2572" max="2572" width="12.140625" style="69" bestFit="1" customWidth="1"/>
    <col min="2573" max="2573" width="9.5703125" style="69" bestFit="1" customWidth="1"/>
    <col min="2574" max="2574" width="10.140625" style="69" bestFit="1" customWidth="1"/>
    <col min="2575" max="2575" width="11.7109375" style="69" bestFit="1" customWidth="1"/>
    <col min="2576" max="2576" width="13.5703125" style="69" bestFit="1" customWidth="1"/>
    <col min="2577" max="2577" width="17.28515625" style="69" bestFit="1" customWidth="1"/>
    <col min="2578" max="2578" width="9.42578125" style="69" bestFit="1" customWidth="1"/>
    <col min="2579" max="2579" width="16.140625" style="69" bestFit="1" customWidth="1"/>
    <col min="2580" max="2580" width="7" style="69" bestFit="1" customWidth="1"/>
    <col min="2581" max="2581" width="16.140625" style="69" bestFit="1" customWidth="1"/>
    <col min="2582" max="2582" width="9" style="69" bestFit="1" customWidth="1"/>
    <col min="2583" max="2583" width="13.5703125" style="69" bestFit="1" customWidth="1"/>
    <col min="2584" max="2584" width="12.7109375" style="69" bestFit="1" customWidth="1"/>
    <col min="2585" max="2585" width="12" style="69" bestFit="1" customWidth="1"/>
    <col min="2586" max="2586" width="8.28515625" style="69" bestFit="1" customWidth="1"/>
    <col min="2587" max="2587" width="5.85546875" style="69" bestFit="1" customWidth="1"/>
    <col min="2588" max="2588" width="11.85546875" style="69" bestFit="1" customWidth="1"/>
    <col min="2589" max="2589" width="9.85546875" style="69" bestFit="1" customWidth="1"/>
    <col min="2590" max="2590" width="6.5703125" style="69" bestFit="1" customWidth="1"/>
    <col min="2591" max="2591" width="13.42578125" style="69" bestFit="1" customWidth="1"/>
    <col min="2592" max="2592" width="11.42578125" style="69" bestFit="1" customWidth="1"/>
    <col min="2593" max="2593" width="11.42578125" style="69" customWidth="1"/>
    <col min="2594" max="2594" width="9" style="69" bestFit="1" customWidth="1"/>
    <col min="2595" max="2595" width="7.7109375" style="69" bestFit="1" customWidth="1"/>
    <col min="2596" max="2596" width="11.7109375" style="69" bestFit="1" customWidth="1"/>
    <col min="2597" max="2816" width="8.85546875" style="69"/>
    <col min="2817" max="2817" width="11.28515625" style="69" bestFit="1" customWidth="1"/>
    <col min="2818" max="2818" width="4.28515625" style="69" bestFit="1" customWidth="1"/>
    <col min="2819" max="2819" width="4.140625" style="69" bestFit="1" customWidth="1"/>
    <col min="2820" max="2820" width="9" style="69" bestFit="1" customWidth="1"/>
    <col min="2821" max="2821" width="5.28515625" style="69" bestFit="1" customWidth="1"/>
    <col min="2822" max="2822" width="4.85546875" style="69" bestFit="1" customWidth="1"/>
    <col min="2823" max="2823" width="7.28515625" style="69" bestFit="1" customWidth="1"/>
    <col min="2824" max="2825" width="10.28515625" style="69" bestFit="1" customWidth="1"/>
    <col min="2826" max="2826" width="8.28515625" style="69" bestFit="1" customWidth="1"/>
    <col min="2827" max="2827" width="16" style="69" bestFit="1" customWidth="1"/>
    <col min="2828" max="2828" width="12.140625" style="69" bestFit="1" customWidth="1"/>
    <col min="2829" max="2829" width="9.5703125" style="69" bestFit="1" customWidth="1"/>
    <col min="2830" max="2830" width="10.140625" style="69" bestFit="1" customWidth="1"/>
    <col min="2831" max="2831" width="11.7109375" style="69" bestFit="1" customWidth="1"/>
    <col min="2832" max="2832" width="13.5703125" style="69" bestFit="1" customWidth="1"/>
    <col min="2833" max="2833" width="17.28515625" style="69" bestFit="1" customWidth="1"/>
    <col min="2834" max="2834" width="9.42578125" style="69" bestFit="1" customWidth="1"/>
    <col min="2835" max="2835" width="16.140625" style="69" bestFit="1" customWidth="1"/>
    <col min="2836" max="2836" width="7" style="69" bestFit="1" customWidth="1"/>
    <col min="2837" max="2837" width="16.140625" style="69" bestFit="1" customWidth="1"/>
    <col min="2838" max="2838" width="9" style="69" bestFit="1" customWidth="1"/>
    <col min="2839" max="2839" width="13.5703125" style="69" bestFit="1" customWidth="1"/>
    <col min="2840" max="2840" width="12.7109375" style="69" bestFit="1" customWidth="1"/>
    <col min="2841" max="2841" width="12" style="69" bestFit="1" customWidth="1"/>
    <col min="2842" max="2842" width="8.28515625" style="69" bestFit="1" customWidth="1"/>
    <col min="2843" max="2843" width="5.85546875" style="69" bestFit="1" customWidth="1"/>
    <col min="2844" max="2844" width="11.85546875" style="69" bestFit="1" customWidth="1"/>
    <col min="2845" max="2845" width="9.85546875" style="69" bestFit="1" customWidth="1"/>
    <col min="2846" max="2846" width="6.5703125" style="69" bestFit="1" customWidth="1"/>
    <col min="2847" max="2847" width="13.42578125" style="69" bestFit="1" customWidth="1"/>
    <col min="2848" max="2848" width="11.42578125" style="69" bestFit="1" customWidth="1"/>
    <col min="2849" max="2849" width="11.42578125" style="69" customWidth="1"/>
    <col min="2850" max="2850" width="9" style="69" bestFit="1" customWidth="1"/>
    <col min="2851" max="2851" width="7.7109375" style="69" bestFit="1" customWidth="1"/>
    <col min="2852" max="2852" width="11.7109375" style="69" bestFit="1" customWidth="1"/>
    <col min="2853" max="3072" width="8.85546875" style="69"/>
    <col min="3073" max="3073" width="11.28515625" style="69" bestFit="1" customWidth="1"/>
    <col min="3074" max="3074" width="4.28515625" style="69" bestFit="1" customWidth="1"/>
    <col min="3075" max="3075" width="4.140625" style="69" bestFit="1" customWidth="1"/>
    <col min="3076" max="3076" width="9" style="69" bestFit="1" customWidth="1"/>
    <col min="3077" max="3077" width="5.28515625" style="69" bestFit="1" customWidth="1"/>
    <col min="3078" max="3078" width="4.85546875" style="69" bestFit="1" customWidth="1"/>
    <col min="3079" max="3079" width="7.28515625" style="69" bestFit="1" customWidth="1"/>
    <col min="3080" max="3081" width="10.28515625" style="69" bestFit="1" customWidth="1"/>
    <col min="3082" max="3082" width="8.28515625" style="69" bestFit="1" customWidth="1"/>
    <col min="3083" max="3083" width="16" style="69" bestFit="1" customWidth="1"/>
    <col min="3084" max="3084" width="12.140625" style="69" bestFit="1" customWidth="1"/>
    <col min="3085" max="3085" width="9.5703125" style="69" bestFit="1" customWidth="1"/>
    <col min="3086" max="3086" width="10.140625" style="69" bestFit="1" customWidth="1"/>
    <col min="3087" max="3087" width="11.7109375" style="69" bestFit="1" customWidth="1"/>
    <col min="3088" max="3088" width="13.5703125" style="69" bestFit="1" customWidth="1"/>
    <col min="3089" max="3089" width="17.28515625" style="69" bestFit="1" customWidth="1"/>
    <col min="3090" max="3090" width="9.42578125" style="69" bestFit="1" customWidth="1"/>
    <col min="3091" max="3091" width="16.140625" style="69" bestFit="1" customWidth="1"/>
    <col min="3092" max="3092" width="7" style="69" bestFit="1" customWidth="1"/>
    <col min="3093" max="3093" width="16.140625" style="69" bestFit="1" customWidth="1"/>
    <col min="3094" max="3094" width="9" style="69" bestFit="1" customWidth="1"/>
    <col min="3095" max="3095" width="13.5703125" style="69" bestFit="1" customWidth="1"/>
    <col min="3096" max="3096" width="12.7109375" style="69" bestFit="1" customWidth="1"/>
    <col min="3097" max="3097" width="12" style="69" bestFit="1" customWidth="1"/>
    <col min="3098" max="3098" width="8.28515625" style="69" bestFit="1" customWidth="1"/>
    <col min="3099" max="3099" width="5.85546875" style="69" bestFit="1" customWidth="1"/>
    <col min="3100" max="3100" width="11.85546875" style="69" bestFit="1" customWidth="1"/>
    <col min="3101" max="3101" width="9.85546875" style="69" bestFit="1" customWidth="1"/>
    <col min="3102" max="3102" width="6.5703125" style="69" bestFit="1" customWidth="1"/>
    <col min="3103" max="3103" width="13.42578125" style="69" bestFit="1" customWidth="1"/>
    <col min="3104" max="3104" width="11.42578125" style="69" bestFit="1" customWidth="1"/>
    <col min="3105" max="3105" width="11.42578125" style="69" customWidth="1"/>
    <col min="3106" max="3106" width="9" style="69" bestFit="1" customWidth="1"/>
    <col min="3107" max="3107" width="7.7109375" style="69" bestFit="1" customWidth="1"/>
    <col min="3108" max="3108" width="11.7109375" style="69" bestFit="1" customWidth="1"/>
    <col min="3109" max="3328" width="8.85546875" style="69"/>
    <col min="3329" max="3329" width="11.28515625" style="69" bestFit="1" customWidth="1"/>
    <col min="3330" max="3330" width="4.28515625" style="69" bestFit="1" customWidth="1"/>
    <col min="3331" max="3331" width="4.140625" style="69" bestFit="1" customWidth="1"/>
    <col min="3332" max="3332" width="9" style="69" bestFit="1" customWidth="1"/>
    <col min="3333" max="3333" width="5.28515625" style="69" bestFit="1" customWidth="1"/>
    <col min="3334" max="3334" width="4.85546875" style="69" bestFit="1" customWidth="1"/>
    <col min="3335" max="3335" width="7.28515625" style="69" bestFit="1" customWidth="1"/>
    <col min="3336" max="3337" width="10.28515625" style="69" bestFit="1" customWidth="1"/>
    <col min="3338" max="3338" width="8.28515625" style="69" bestFit="1" customWidth="1"/>
    <col min="3339" max="3339" width="16" style="69" bestFit="1" customWidth="1"/>
    <col min="3340" max="3340" width="12.140625" style="69" bestFit="1" customWidth="1"/>
    <col min="3341" max="3341" width="9.5703125" style="69" bestFit="1" customWidth="1"/>
    <col min="3342" max="3342" width="10.140625" style="69" bestFit="1" customWidth="1"/>
    <col min="3343" max="3343" width="11.7109375" style="69" bestFit="1" customWidth="1"/>
    <col min="3344" max="3344" width="13.5703125" style="69" bestFit="1" customWidth="1"/>
    <col min="3345" max="3345" width="17.28515625" style="69" bestFit="1" customWidth="1"/>
    <col min="3346" max="3346" width="9.42578125" style="69" bestFit="1" customWidth="1"/>
    <col min="3347" max="3347" width="16.140625" style="69" bestFit="1" customWidth="1"/>
    <col min="3348" max="3348" width="7" style="69" bestFit="1" customWidth="1"/>
    <col min="3349" max="3349" width="16.140625" style="69" bestFit="1" customWidth="1"/>
    <col min="3350" max="3350" width="9" style="69" bestFit="1" customWidth="1"/>
    <col min="3351" max="3351" width="13.5703125" style="69" bestFit="1" customWidth="1"/>
    <col min="3352" max="3352" width="12.7109375" style="69" bestFit="1" customWidth="1"/>
    <col min="3353" max="3353" width="12" style="69" bestFit="1" customWidth="1"/>
    <col min="3354" max="3354" width="8.28515625" style="69" bestFit="1" customWidth="1"/>
    <col min="3355" max="3355" width="5.85546875" style="69" bestFit="1" customWidth="1"/>
    <col min="3356" max="3356" width="11.85546875" style="69" bestFit="1" customWidth="1"/>
    <col min="3357" max="3357" width="9.85546875" style="69" bestFit="1" customWidth="1"/>
    <col min="3358" max="3358" width="6.5703125" style="69" bestFit="1" customWidth="1"/>
    <col min="3359" max="3359" width="13.42578125" style="69" bestFit="1" customWidth="1"/>
    <col min="3360" max="3360" width="11.42578125" style="69" bestFit="1" customWidth="1"/>
    <col min="3361" max="3361" width="11.42578125" style="69" customWidth="1"/>
    <col min="3362" max="3362" width="9" style="69" bestFit="1" customWidth="1"/>
    <col min="3363" max="3363" width="7.7109375" style="69" bestFit="1" customWidth="1"/>
    <col min="3364" max="3364" width="11.7109375" style="69" bestFit="1" customWidth="1"/>
    <col min="3365" max="3584" width="8.85546875" style="69"/>
    <col min="3585" max="3585" width="11.28515625" style="69" bestFit="1" customWidth="1"/>
    <col min="3586" max="3586" width="4.28515625" style="69" bestFit="1" customWidth="1"/>
    <col min="3587" max="3587" width="4.140625" style="69" bestFit="1" customWidth="1"/>
    <col min="3588" max="3588" width="9" style="69" bestFit="1" customWidth="1"/>
    <col min="3589" max="3589" width="5.28515625" style="69" bestFit="1" customWidth="1"/>
    <col min="3590" max="3590" width="4.85546875" style="69" bestFit="1" customWidth="1"/>
    <col min="3591" max="3591" width="7.28515625" style="69" bestFit="1" customWidth="1"/>
    <col min="3592" max="3593" width="10.28515625" style="69" bestFit="1" customWidth="1"/>
    <col min="3594" max="3594" width="8.28515625" style="69" bestFit="1" customWidth="1"/>
    <col min="3595" max="3595" width="16" style="69" bestFit="1" customWidth="1"/>
    <col min="3596" max="3596" width="12.140625" style="69" bestFit="1" customWidth="1"/>
    <col min="3597" max="3597" width="9.5703125" style="69" bestFit="1" customWidth="1"/>
    <col min="3598" max="3598" width="10.140625" style="69" bestFit="1" customWidth="1"/>
    <col min="3599" max="3599" width="11.7109375" style="69" bestFit="1" customWidth="1"/>
    <col min="3600" max="3600" width="13.5703125" style="69" bestFit="1" customWidth="1"/>
    <col min="3601" max="3601" width="17.28515625" style="69" bestFit="1" customWidth="1"/>
    <col min="3602" max="3602" width="9.42578125" style="69" bestFit="1" customWidth="1"/>
    <col min="3603" max="3603" width="16.140625" style="69" bestFit="1" customWidth="1"/>
    <col min="3604" max="3604" width="7" style="69" bestFit="1" customWidth="1"/>
    <col min="3605" max="3605" width="16.140625" style="69" bestFit="1" customWidth="1"/>
    <col min="3606" max="3606" width="9" style="69" bestFit="1" customWidth="1"/>
    <col min="3607" max="3607" width="13.5703125" style="69" bestFit="1" customWidth="1"/>
    <col min="3608" max="3608" width="12.7109375" style="69" bestFit="1" customWidth="1"/>
    <col min="3609" max="3609" width="12" style="69" bestFit="1" customWidth="1"/>
    <col min="3610" max="3610" width="8.28515625" style="69" bestFit="1" customWidth="1"/>
    <col min="3611" max="3611" width="5.85546875" style="69" bestFit="1" customWidth="1"/>
    <col min="3612" max="3612" width="11.85546875" style="69" bestFit="1" customWidth="1"/>
    <col min="3613" max="3613" width="9.85546875" style="69" bestFit="1" customWidth="1"/>
    <col min="3614" max="3614" width="6.5703125" style="69" bestFit="1" customWidth="1"/>
    <col min="3615" max="3615" width="13.42578125" style="69" bestFit="1" customWidth="1"/>
    <col min="3616" max="3616" width="11.42578125" style="69" bestFit="1" customWidth="1"/>
    <col min="3617" max="3617" width="11.42578125" style="69" customWidth="1"/>
    <col min="3618" max="3618" width="9" style="69" bestFit="1" customWidth="1"/>
    <col min="3619" max="3619" width="7.7109375" style="69" bestFit="1" customWidth="1"/>
    <col min="3620" max="3620" width="11.7109375" style="69" bestFit="1" customWidth="1"/>
    <col min="3621" max="3840" width="8.85546875" style="69"/>
    <col min="3841" max="3841" width="11.28515625" style="69" bestFit="1" customWidth="1"/>
    <col min="3842" max="3842" width="4.28515625" style="69" bestFit="1" customWidth="1"/>
    <col min="3843" max="3843" width="4.140625" style="69" bestFit="1" customWidth="1"/>
    <col min="3844" max="3844" width="9" style="69" bestFit="1" customWidth="1"/>
    <col min="3845" max="3845" width="5.28515625" style="69" bestFit="1" customWidth="1"/>
    <col min="3846" max="3846" width="4.85546875" style="69" bestFit="1" customWidth="1"/>
    <col min="3847" max="3847" width="7.28515625" style="69" bestFit="1" customWidth="1"/>
    <col min="3848" max="3849" width="10.28515625" style="69" bestFit="1" customWidth="1"/>
    <col min="3850" max="3850" width="8.28515625" style="69" bestFit="1" customWidth="1"/>
    <col min="3851" max="3851" width="16" style="69" bestFit="1" customWidth="1"/>
    <col min="3852" max="3852" width="12.140625" style="69" bestFit="1" customWidth="1"/>
    <col min="3853" max="3853" width="9.5703125" style="69" bestFit="1" customWidth="1"/>
    <col min="3854" max="3854" width="10.140625" style="69" bestFit="1" customWidth="1"/>
    <col min="3855" max="3855" width="11.7109375" style="69" bestFit="1" customWidth="1"/>
    <col min="3856" max="3856" width="13.5703125" style="69" bestFit="1" customWidth="1"/>
    <col min="3857" max="3857" width="17.28515625" style="69" bestFit="1" customWidth="1"/>
    <col min="3858" max="3858" width="9.42578125" style="69" bestFit="1" customWidth="1"/>
    <col min="3859" max="3859" width="16.140625" style="69" bestFit="1" customWidth="1"/>
    <col min="3860" max="3860" width="7" style="69" bestFit="1" customWidth="1"/>
    <col min="3861" max="3861" width="16.140625" style="69" bestFit="1" customWidth="1"/>
    <col min="3862" max="3862" width="9" style="69" bestFit="1" customWidth="1"/>
    <col min="3863" max="3863" width="13.5703125" style="69" bestFit="1" customWidth="1"/>
    <col min="3864" max="3864" width="12.7109375" style="69" bestFit="1" customWidth="1"/>
    <col min="3865" max="3865" width="12" style="69" bestFit="1" customWidth="1"/>
    <col min="3866" max="3866" width="8.28515625" style="69" bestFit="1" customWidth="1"/>
    <col min="3867" max="3867" width="5.85546875" style="69" bestFit="1" customWidth="1"/>
    <col min="3868" max="3868" width="11.85546875" style="69" bestFit="1" customWidth="1"/>
    <col min="3869" max="3869" width="9.85546875" style="69" bestFit="1" customWidth="1"/>
    <col min="3870" max="3870" width="6.5703125" style="69" bestFit="1" customWidth="1"/>
    <col min="3871" max="3871" width="13.42578125" style="69" bestFit="1" customWidth="1"/>
    <col min="3872" max="3872" width="11.42578125" style="69" bestFit="1" customWidth="1"/>
    <col min="3873" max="3873" width="11.42578125" style="69" customWidth="1"/>
    <col min="3874" max="3874" width="9" style="69" bestFit="1" customWidth="1"/>
    <col min="3875" max="3875" width="7.7109375" style="69" bestFit="1" customWidth="1"/>
    <col min="3876" max="3876" width="11.7109375" style="69" bestFit="1" customWidth="1"/>
    <col min="3877" max="4096" width="8.85546875" style="69"/>
    <col min="4097" max="4097" width="11.28515625" style="69" bestFit="1" customWidth="1"/>
    <col min="4098" max="4098" width="4.28515625" style="69" bestFit="1" customWidth="1"/>
    <col min="4099" max="4099" width="4.140625" style="69" bestFit="1" customWidth="1"/>
    <col min="4100" max="4100" width="9" style="69" bestFit="1" customWidth="1"/>
    <col min="4101" max="4101" width="5.28515625" style="69" bestFit="1" customWidth="1"/>
    <col min="4102" max="4102" width="4.85546875" style="69" bestFit="1" customWidth="1"/>
    <col min="4103" max="4103" width="7.28515625" style="69" bestFit="1" customWidth="1"/>
    <col min="4104" max="4105" width="10.28515625" style="69" bestFit="1" customWidth="1"/>
    <col min="4106" max="4106" width="8.28515625" style="69" bestFit="1" customWidth="1"/>
    <col min="4107" max="4107" width="16" style="69" bestFit="1" customWidth="1"/>
    <col min="4108" max="4108" width="12.140625" style="69" bestFit="1" customWidth="1"/>
    <col min="4109" max="4109" width="9.5703125" style="69" bestFit="1" customWidth="1"/>
    <col min="4110" max="4110" width="10.140625" style="69" bestFit="1" customWidth="1"/>
    <col min="4111" max="4111" width="11.7109375" style="69" bestFit="1" customWidth="1"/>
    <col min="4112" max="4112" width="13.5703125" style="69" bestFit="1" customWidth="1"/>
    <col min="4113" max="4113" width="17.28515625" style="69" bestFit="1" customWidth="1"/>
    <col min="4114" max="4114" width="9.42578125" style="69" bestFit="1" customWidth="1"/>
    <col min="4115" max="4115" width="16.140625" style="69" bestFit="1" customWidth="1"/>
    <col min="4116" max="4116" width="7" style="69" bestFit="1" customWidth="1"/>
    <col min="4117" max="4117" width="16.140625" style="69" bestFit="1" customWidth="1"/>
    <col min="4118" max="4118" width="9" style="69" bestFit="1" customWidth="1"/>
    <col min="4119" max="4119" width="13.5703125" style="69" bestFit="1" customWidth="1"/>
    <col min="4120" max="4120" width="12.7109375" style="69" bestFit="1" customWidth="1"/>
    <col min="4121" max="4121" width="12" style="69" bestFit="1" customWidth="1"/>
    <col min="4122" max="4122" width="8.28515625" style="69" bestFit="1" customWidth="1"/>
    <col min="4123" max="4123" width="5.85546875" style="69" bestFit="1" customWidth="1"/>
    <col min="4124" max="4124" width="11.85546875" style="69" bestFit="1" customWidth="1"/>
    <col min="4125" max="4125" width="9.85546875" style="69" bestFit="1" customWidth="1"/>
    <col min="4126" max="4126" width="6.5703125" style="69" bestFit="1" customWidth="1"/>
    <col min="4127" max="4127" width="13.42578125" style="69" bestFit="1" customWidth="1"/>
    <col min="4128" max="4128" width="11.42578125" style="69" bestFit="1" customWidth="1"/>
    <col min="4129" max="4129" width="11.42578125" style="69" customWidth="1"/>
    <col min="4130" max="4130" width="9" style="69" bestFit="1" customWidth="1"/>
    <col min="4131" max="4131" width="7.7109375" style="69" bestFit="1" customWidth="1"/>
    <col min="4132" max="4132" width="11.7109375" style="69" bestFit="1" customWidth="1"/>
    <col min="4133" max="4352" width="8.85546875" style="69"/>
    <col min="4353" max="4353" width="11.28515625" style="69" bestFit="1" customWidth="1"/>
    <col min="4354" max="4354" width="4.28515625" style="69" bestFit="1" customWidth="1"/>
    <col min="4355" max="4355" width="4.140625" style="69" bestFit="1" customWidth="1"/>
    <col min="4356" max="4356" width="9" style="69" bestFit="1" customWidth="1"/>
    <col min="4357" max="4357" width="5.28515625" style="69" bestFit="1" customWidth="1"/>
    <col min="4358" max="4358" width="4.85546875" style="69" bestFit="1" customWidth="1"/>
    <col min="4359" max="4359" width="7.28515625" style="69" bestFit="1" customWidth="1"/>
    <col min="4360" max="4361" width="10.28515625" style="69" bestFit="1" customWidth="1"/>
    <col min="4362" max="4362" width="8.28515625" style="69" bestFit="1" customWidth="1"/>
    <col min="4363" max="4363" width="16" style="69" bestFit="1" customWidth="1"/>
    <col min="4364" max="4364" width="12.140625" style="69" bestFit="1" customWidth="1"/>
    <col min="4365" max="4365" width="9.5703125" style="69" bestFit="1" customWidth="1"/>
    <col min="4366" max="4366" width="10.140625" style="69" bestFit="1" customWidth="1"/>
    <col min="4367" max="4367" width="11.7109375" style="69" bestFit="1" customWidth="1"/>
    <col min="4368" max="4368" width="13.5703125" style="69" bestFit="1" customWidth="1"/>
    <col min="4369" max="4369" width="17.28515625" style="69" bestFit="1" customWidth="1"/>
    <col min="4370" max="4370" width="9.42578125" style="69" bestFit="1" customWidth="1"/>
    <col min="4371" max="4371" width="16.140625" style="69" bestFit="1" customWidth="1"/>
    <col min="4372" max="4372" width="7" style="69" bestFit="1" customWidth="1"/>
    <col min="4373" max="4373" width="16.140625" style="69" bestFit="1" customWidth="1"/>
    <col min="4374" max="4374" width="9" style="69" bestFit="1" customWidth="1"/>
    <col min="4375" max="4375" width="13.5703125" style="69" bestFit="1" customWidth="1"/>
    <col min="4376" max="4376" width="12.7109375" style="69" bestFit="1" customWidth="1"/>
    <col min="4377" max="4377" width="12" style="69" bestFit="1" customWidth="1"/>
    <col min="4378" max="4378" width="8.28515625" style="69" bestFit="1" customWidth="1"/>
    <col min="4379" max="4379" width="5.85546875" style="69" bestFit="1" customWidth="1"/>
    <col min="4380" max="4380" width="11.85546875" style="69" bestFit="1" customWidth="1"/>
    <col min="4381" max="4381" width="9.85546875" style="69" bestFit="1" customWidth="1"/>
    <col min="4382" max="4382" width="6.5703125" style="69" bestFit="1" customWidth="1"/>
    <col min="4383" max="4383" width="13.42578125" style="69" bestFit="1" customWidth="1"/>
    <col min="4384" max="4384" width="11.42578125" style="69" bestFit="1" customWidth="1"/>
    <col min="4385" max="4385" width="11.42578125" style="69" customWidth="1"/>
    <col min="4386" max="4386" width="9" style="69" bestFit="1" customWidth="1"/>
    <col min="4387" max="4387" width="7.7109375" style="69" bestFit="1" customWidth="1"/>
    <col min="4388" max="4388" width="11.7109375" style="69" bestFit="1" customWidth="1"/>
    <col min="4389" max="4608" width="8.85546875" style="69"/>
    <col min="4609" max="4609" width="11.28515625" style="69" bestFit="1" customWidth="1"/>
    <col min="4610" max="4610" width="4.28515625" style="69" bestFit="1" customWidth="1"/>
    <col min="4611" max="4611" width="4.140625" style="69" bestFit="1" customWidth="1"/>
    <col min="4612" max="4612" width="9" style="69" bestFit="1" customWidth="1"/>
    <col min="4613" max="4613" width="5.28515625" style="69" bestFit="1" customWidth="1"/>
    <col min="4614" max="4614" width="4.85546875" style="69" bestFit="1" customWidth="1"/>
    <col min="4615" max="4615" width="7.28515625" style="69" bestFit="1" customWidth="1"/>
    <col min="4616" max="4617" width="10.28515625" style="69" bestFit="1" customWidth="1"/>
    <col min="4618" max="4618" width="8.28515625" style="69" bestFit="1" customWidth="1"/>
    <col min="4619" max="4619" width="16" style="69" bestFit="1" customWidth="1"/>
    <col min="4620" max="4620" width="12.140625" style="69" bestFit="1" customWidth="1"/>
    <col min="4621" max="4621" width="9.5703125" style="69" bestFit="1" customWidth="1"/>
    <col min="4622" max="4622" width="10.140625" style="69" bestFit="1" customWidth="1"/>
    <col min="4623" max="4623" width="11.7109375" style="69" bestFit="1" customWidth="1"/>
    <col min="4624" max="4624" width="13.5703125" style="69" bestFit="1" customWidth="1"/>
    <col min="4625" max="4625" width="17.28515625" style="69" bestFit="1" customWidth="1"/>
    <col min="4626" max="4626" width="9.42578125" style="69" bestFit="1" customWidth="1"/>
    <col min="4627" max="4627" width="16.140625" style="69" bestFit="1" customWidth="1"/>
    <col min="4628" max="4628" width="7" style="69" bestFit="1" customWidth="1"/>
    <col min="4629" max="4629" width="16.140625" style="69" bestFit="1" customWidth="1"/>
    <col min="4630" max="4630" width="9" style="69" bestFit="1" customWidth="1"/>
    <col min="4631" max="4631" width="13.5703125" style="69" bestFit="1" customWidth="1"/>
    <col min="4632" max="4632" width="12.7109375" style="69" bestFit="1" customWidth="1"/>
    <col min="4633" max="4633" width="12" style="69" bestFit="1" customWidth="1"/>
    <col min="4634" max="4634" width="8.28515625" style="69" bestFit="1" customWidth="1"/>
    <col min="4635" max="4635" width="5.85546875" style="69" bestFit="1" customWidth="1"/>
    <col min="4636" max="4636" width="11.85546875" style="69" bestFit="1" customWidth="1"/>
    <col min="4637" max="4637" width="9.85546875" style="69" bestFit="1" customWidth="1"/>
    <col min="4638" max="4638" width="6.5703125" style="69" bestFit="1" customWidth="1"/>
    <col min="4639" max="4639" width="13.42578125" style="69" bestFit="1" customWidth="1"/>
    <col min="4640" max="4640" width="11.42578125" style="69" bestFit="1" customWidth="1"/>
    <col min="4641" max="4641" width="11.42578125" style="69" customWidth="1"/>
    <col min="4642" max="4642" width="9" style="69" bestFit="1" customWidth="1"/>
    <col min="4643" max="4643" width="7.7109375" style="69" bestFit="1" customWidth="1"/>
    <col min="4644" max="4644" width="11.7109375" style="69" bestFit="1" customWidth="1"/>
    <col min="4645" max="4864" width="8.85546875" style="69"/>
    <col min="4865" max="4865" width="11.28515625" style="69" bestFit="1" customWidth="1"/>
    <col min="4866" max="4866" width="4.28515625" style="69" bestFit="1" customWidth="1"/>
    <col min="4867" max="4867" width="4.140625" style="69" bestFit="1" customWidth="1"/>
    <col min="4868" max="4868" width="9" style="69" bestFit="1" customWidth="1"/>
    <col min="4869" max="4869" width="5.28515625" style="69" bestFit="1" customWidth="1"/>
    <col min="4870" max="4870" width="4.85546875" style="69" bestFit="1" customWidth="1"/>
    <col min="4871" max="4871" width="7.28515625" style="69" bestFit="1" customWidth="1"/>
    <col min="4872" max="4873" width="10.28515625" style="69" bestFit="1" customWidth="1"/>
    <col min="4874" max="4874" width="8.28515625" style="69" bestFit="1" customWidth="1"/>
    <col min="4875" max="4875" width="16" style="69" bestFit="1" customWidth="1"/>
    <col min="4876" max="4876" width="12.140625" style="69" bestFit="1" customWidth="1"/>
    <col min="4877" max="4877" width="9.5703125" style="69" bestFit="1" customWidth="1"/>
    <col min="4878" max="4878" width="10.140625" style="69" bestFit="1" customWidth="1"/>
    <col min="4879" max="4879" width="11.7109375" style="69" bestFit="1" customWidth="1"/>
    <col min="4880" max="4880" width="13.5703125" style="69" bestFit="1" customWidth="1"/>
    <col min="4881" max="4881" width="17.28515625" style="69" bestFit="1" customWidth="1"/>
    <col min="4882" max="4882" width="9.42578125" style="69" bestFit="1" customWidth="1"/>
    <col min="4883" max="4883" width="16.140625" style="69" bestFit="1" customWidth="1"/>
    <col min="4884" max="4884" width="7" style="69" bestFit="1" customWidth="1"/>
    <col min="4885" max="4885" width="16.140625" style="69" bestFit="1" customWidth="1"/>
    <col min="4886" max="4886" width="9" style="69" bestFit="1" customWidth="1"/>
    <col min="4887" max="4887" width="13.5703125" style="69" bestFit="1" customWidth="1"/>
    <col min="4888" max="4888" width="12.7109375" style="69" bestFit="1" customWidth="1"/>
    <col min="4889" max="4889" width="12" style="69" bestFit="1" customWidth="1"/>
    <col min="4890" max="4890" width="8.28515625" style="69" bestFit="1" customWidth="1"/>
    <col min="4891" max="4891" width="5.85546875" style="69" bestFit="1" customWidth="1"/>
    <col min="4892" max="4892" width="11.85546875" style="69" bestFit="1" customWidth="1"/>
    <col min="4893" max="4893" width="9.85546875" style="69" bestFit="1" customWidth="1"/>
    <col min="4894" max="4894" width="6.5703125" style="69" bestFit="1" customWidth="1"/>
    <col min="4895" max="4895" width="13.42578125" style="69" bestFit="1" customWidth="1"/>
    <col min="4896" max="4896" width="11.42578125" style="69" bestFit="1" customWidth="1"/>
    <col min="4897" max="4897" width="11.42578125" style="69" customWidth="1"/>
    <col min="4898" max="4898" width="9" style="69" bestFit="1" customWidth="1"/>
    <col min="4899" max="4899" width="7.7109375" style="69" bestFit="1" customWidth="1"/>
    <col min="4900" max="4900" width="11.7109375" style="69" bestFit="1" customWidth="1"/>
    <col min="4901" max="5120" width="8.85546875" style="69"/>
    <col min="5121" max="5121" width="11.28515625" style="69" bestFit="1" customWidth="1"/>
    <col min="5122" max="5122" width="4.28515625" style="69" bestFit="1" customWidth="1"/>
    <col min="5123" max="5123" width="4.140625" style="69" bestFit="1" customWidth="1"/>
    <col min="5124" max="5124" width="9" style="69" bestFit="1" customWidth="1"/>
    <col min="5125" max="5125" width="5.28515625" style="69" bestFit="1" customWidth="1"/>
    <col min="5126" max="5126" width="4.85546875" style="69" bestFit="1" customWidth="1"/>
    <col min="5127" max="5127" width="7.28515625" style="69" bestFit="1" customWidth="1"/>
    <col min="5128" max="5129" width="10.28515625" style="69" bestFit="1" customWidth="1"/>
    <col min="5130" max="5130" width="8.28515625" style="69" bestFit="1" customWidth="1"/>
    <col min="5131" max="5131" width="16" style="69" bestFit="1" customWidth="1"/>
    <col min="5132" max="5132" width="12.140625" style="69" bestFit="1" customWidth="1"/>
    <col min="5133" max="5133" width="9.5703125" style="69" bestFit="1" customWidth="1"/>
    <col min="5134" max="5134" width="10.140625" style="69" bestFit="1" customWidth="1"/>
    <col min="5135" max="5135" width="11.7109375" style="69" bestFit="1" customWidth="1"/>
    <col min="5136" max="5136" width="13.5703125" style="69" bestFit="1" customWidth="1"/>
    <col min="5137" max="5137" width="17.28515625" style="69" bestFit="1" customWidth="1"/>
    <col min="5138" max="5138" width="9.42578125" style="69" bestFit="1" customWidth="1"/>
    <col min="5139" max="5139" width="16.140625" style="69" bestFit="1" customWidth="1"/>
    <col min="5140" max="5140" width="7" style="69" bestFit="1" customWidth="1"/>
    <col min="5141" max="5141" width="16.140625" style="69" bestFit="1" customWidth="1"/>
    <col min="5142" max="5142" width="9" style="69" bestFit="1" customWidth="1"/>
    <col min="5143" max="5143" width="13.5703125" style="69" bestFit="1" customWidth="1"/>
    <col min="5144" max="5144" width="12.7109375" style="69" bestFit="1" customWidth="1"/>
    <col min="5145" max="5145" width="12" style="69" bestFit="1" customWidth="1"/>
    <col min="5146" max="5146" width="8.28515625" style="69" bestFit="1" customWidth="1"/>
    <col min="5147" max="5147" width="5.85546875" style="69" bestFit="1" customWidth="1"/>
    <col min="5148" max="5148" width="11.85546875" style="69" bestFit="1" customWidth="1"/>
    <col min="5149" max="5149" width="9.85546875" style="69" bestFit="1" customWidth="1"/>
    <col min="5150" max="5150" width="6.5703125" style="69" bestFit="1" customWidth="1"/>
    <col min="5151" max="5151" width="13.42578125" style="69" bestFit="1" customWidth="1"/>
    <col min="5152" max="5152" width="11.42578125" style="69" bestFit="1" customWidth="1"/>
    <col min="5153" max="5153" width="11.42578125" style="69" customWidth="1"/>
    <col min="5154" max="5154" width="9" style="69" bestFit="1" customWidth="1"/>
    <col min="5155" max="5155" width="7.7109375" style="69" bestFit="1" customWidth="1"/>
    <col min="5156" max="5156" width="11.7109375" style="69" bestFit="1" customWidth="1"/>
    <col min="5157" max="5376" width="8.85546875" style="69"/>
    <col min="5377" max="5377" width="11.28515625" style="69" bestFit="1" customWidth="1"/>
    <col min="5378" max="5378" width="4.28515625" style="69" bestFit="1" customWidth="1"/>
    <col min="5379" max="5379" width="4.140625" style="69" bestFit="1" customWidth="1"/>
    <col min="5380" max="5380" width="9" style="69" bestFit="1" customWidth="1"/>
    <col min="5381" max="5381" width="5.28515625" style="69" bestFit="1" customWidth="1"/>
    <col min="5382" max="5382" width="4.85546875" style="69" bestFit="1" customWidth="1"/>
    <col min="5383" max="5383" width="7.28515625" style="69" bestFit="1" customWidth="1"/>
    <col min="5384" max="5385" width="10.28515625" style="69" bestFit="1" customWidth="1"/>
    <col min="5386" max="5386" width="8.28515625" style="69" bestFit="1" customWidth="1"/>
    <col min="5387" max="5387" width="16" style="69" bestFit="1" customWidth="1"/>
    <col min="5388" max="5388" width="12.140625" style="69" bestFit="1" customWidth="1"/>
    <col min="5389" max="5389" width="9.5703125" style="69" bestFit="1" customWidth="1"/>
    <col min="5390" max="5390" width="10.140625" style="69" bestFit="1" customWidth="1"/>
    <col min="5391" max="5391" width="11.7109375" style="69" bestFit="1" customWidth="1"/>
    <col min="5392" max="5392" width="13.5703125" style="69" bestFit="1" customWidth="1"/>
    <col min="5393" max="5393" width="17.28515625" style="69" bestFit="1" customWidth="1"/>
    <col min="5394" max="5394" width="9.42578125" style="69" bestFit="1" customWidth="1"/>
    <col min="5395" max="5395" width="16.140625" style="69" bestFit="1" customWidth="1"/>
    <col min="5396" max="5396" width="7" style="69" bestFit="1" customWidth="1"/>
    <col min="5397" max="5397" width="16.140625" style="69" bestFit="1" customWidth="1"/>
    <col min="5398" max="5398" width="9" style="69" bestFit="1" customWidth="1"/>
    <col min="5399" max="5399" width="13.5703125" style="69" bestFit="1" customWidth="1"/>
    <col min="5400" max="5400" width="12.7109375" style="69" bestFit="1" customWidth="1"/>
    <col min="5401" max="5401" width="12" style="69" bestFit="1" customWidth="1"/>
    <col min="5402" max="5402" width="8.28515625" style="69" bestFit="1" customWidth="1"/>
    <col min="5403" max="5403" width="5.85546875" style="69" bestFit="1" customWidth="1"/>
    <col min="5404" max="5404" width="11.85546875" style="69" bestFit="1" customWidth="1"/>
    <col min="5405" max="5405" width="9.85546875" style="69" bestFit="1" customWidth="1"/>
    <col min="5406" max="5406" width="6.5703125" style="69" bestFit="1" customWidth="1"/>
    <col min="5407" max="5407" width="13.42578125" style="69" bestFit="1" customWidth="1"/>
    <col min="5408" max="5408" width="11.42578125" style="69" bestFit="1" customWidth="1"/>
    <col min="5409" max="5409" width="11.42578125" style="69" customWidth="1"/>
    <col min="5410" max="5410" width="9" style="69" bestFit="1" customWidth="1"/>
    <col min="5411" max="5411" width="7.7109375" style="69" bestFit="1" customWidth="1"/>
    <col min="5412" max="5412" width="11.7109375" style="69" bestFit="1" customWidth="1"/>
    <col min="5413" max="5632" width="8.85546875" style="69"/>
    <col min="5633" max="5633" width="11.28515625" style="69" bestFit="1" customWidth="1"/>
    <col min="5634" max="5634" width="4.28515625" style="69" bestFit="1" customWidth="1"/>
    <col min="5635" max="5635" width="4.140625" style="69" bestFit="1" customWidth="1"/>
    <col min="5636" max="5636" width="9" style="69" bestFit="1" customWidth="1"/>
    <col min="5637" max="5637" width="5.28515625" style="69" bestFit="1" customWidth="1"/>
    <col min="5638" max="5638" width="4.85546875" style="69" bestFit="1" customWidth="1"/>
    <col min="5639" max="5639" width="7.28515625" style="69" bestFit="1" customWidth="1"/>
    <col min="5640" max="5641" width="10.28515625" style="69" bestFit="1" customWidth="1"/>
    <col min="5642" max="5642" width="8.28515625" style="69" bestFit="1" customWidth="1"/>
    <col min="5643" max="5643" width="16" style="69" bestFit="1" customWidth="1"/>
    <col min="5644" max="5644" width="12.140625" style="69" bestFit="1" customWidth="1"/>
    <col min="5645" max="5645" width="9.5703125" style="69" bestFit="1" customWidth="1"/>
    <col min="5646" max="5646" width="10.140625" style="69" bestFit="1" customWidth="1"/>
    <col min="5647" max="5647" width="11.7109375" style="69" bestFit="1" customWidth="1"/>
    <col min="5648" max="5648" width="13.5703125" style="69" bestFit="1" customWidth="1"/>
    <col min="5649" max="5649" width="17.28515625" style="69" bestFit="1" customWidth="1"/>
    <col min="5650" max="5650" width="9.42578125" style="69" bestFit="1" customWidth="1"/>
    <col min="5651" max="5651" width="16.140625" style="69" bestFit="1" customWidth="1"/>
    <col min="5652" max="5652" width="7" style="69" bestFit="1" customWidth="1"/>
    <col min="5653" max="5653" width="16.140625" style="69" bestFit="1" customWidth="1"/>
    <col min="5654" max="5654" width="9" style="69" bestFit="1" customWidth="1"/>
    <col min="5655" max="5655" width="13.5703125" style="69" bestFit="1" customWidth="1"/>
    <col min="5656" max="5656" width="12.7109375" style="69" bestFit="1" customWidth="1"/>
    <col min="5657" max="5657" width="12" style="69" bestFit="1" customWidth="1"/>
    <col min="5658" max="5658" width="8.28515625" style="69" bestFit="1" customWidth="1"/>
    <col min="5659" max="5659" width="5.85546875" style="69" bestFit="1" customWidth="1"/>
    <col min="5660" max="5660" width="11.85546875" style="69" bestFit="1" customWidth="1"/>
    <col min="5661" max="5661" width="9.85546875" style="69" bestFit="1" customWidth="1"/>
    <col min="5662" max="5662" width="6.5703125" style="69" bestFit="1" customWidth="1"/>
    <col min="5663" max="5663" width="13.42578125" style="69" bestFit="1" customWidth="1"/>
    <col min="5664" max="5664" width="11.42578125" style="69" bestFit="1" customWidth="1"/>
    <col min="5665" max="5665" width="11.42578125" style="69" customWidth="1"/>
    <col min="5666" max="5666" width="9" style="69" bestFit="1" customWidth="1"/>
    <col min="5667" max="5667" width="7.7109375" style="69" bestFit="1" customWidth="1"/>
    <col min="5668" max="5668" width="11.7109375" style="69" bestFit="1" customWidth="1"/>
    <col min="5669" max="5888" width="8.85546875" style="69"/>
    <col min="5889" max="5889" width="11.28515625" style="69" bestFit="1" customWidth="1"/>
    <col min="5890" max="5890" width="4.28515625" style="69" bestFit="1" customWidth="1"/>
    <col min="5891" max="5891" width="4.140625" style="69" bestFit="1" customWidth="1"/>
    <col min="5892" max="5892" width="9" style="69" bestFit="1" customWidth="1"/>
    <col min="5893" max="5893" width="5.28515625" style="69" bestFit="1" customWidth="1"/>
    <col min="5894" max="5894" width="4.85546875" style="69" bestFit="1" customWidth="1"/>
    <col min="5895" max="5895" width="7.28515625" style="69" bestFit="1" customWidth="1"/>
    <col min="5896" max="5897" width="10.28515625" style="69" bestFit="1" customWidth="1"/>
    <col min="5898" max="5898" width="8.28515625" style="69" bestFit="1" customWidth="1"/>
    <col min="5899" max="5899" width="16" style="69" bestFit="1" customWidth="1"/>
    <col min="5900" max="5900" width="12.140625" style="69" bestFit="1" customWidth="1"/>
    <col min="5901" max="5901" width="9.5703125" style="69" bestFit="1" customWidth="1"/>
    <col min="5902" max="5902" width="10.140625" style="69" bestFit="1" customWidth="1"/>
    <col min="5903" max="5903" width="11.7109375" style="69" bestFit="1" customWidth="1"/>
    <col min="5904" max="5904" width="13.5703125" style="69" bestFit="1" customWidth="1"/>
    <col min="5905" max="5905" width="17.28515625" style="69" bestFit="1" customWidth="1"/>
    <col min="5906" max="5906" width="9.42578125" style="69" bestFit="1" customWidth="1"/>
    <col min="5907" max="5907" width="16.140625" style="69" bestFit="1" customWidth="1"/>
    <col min="5908" max="5908" width="7" style="69" bestFit="1" customWidth="1"/>
    <col min="5909" max="5909" width="16.140625" style="69" bestFit="1" customWidth="1"/>
    <col min="5910" max="5910" width="9" style="69" bestFit="1" customWidth="1"/>
    <col min="5911" max="5911" width="13.5703125" style="69" bestFit="1" customWidth="1"/>
    <col min="5912" max="5912" width="12.7109375" style="69" bestFit="1" customWidth="1"/>
    <col min="5913" max="5913" width="12" style="69" bestFit="1" customWidth="1"/>
    <col min="5914" max="5914" width="8.28515625" style="69" bestFit="1" customWidth="1"/>
    <col min="5915" max="5915" width="5.85546875" style="69" bestFit="1" customWidth="1"/>
    <col min="5916" max="5916" width="11.85546875" style="69" bestFit="1" customWidth="1"/>
    <col min="5917" max="5917" width="9.85546875" style="69" bestFit="1" customWidth="1"/>
    <col min="5918" max="5918" width="6.5703125" style="69" bestFit="1" customWidth="1"/>
    <col min="5919" max="5919" width="13.42578125" style="69" bestFit="1" customWidth="1"/>
    <col min="5920" max="5920" width="11.42578125" style="69" bestFit="1" customWidth="1"/>
    <col min="5921" max="5921" width="11.42578125" style="69" customWidth="1"/>
    <col min="5922" max="5922" width="9" style="69" bestFit="1" customWidth="1"/>
    <col min="5923" max="5923" width="7.7109375" style="69" bestFit="1" customWidth="1"/>
    <col min="5924" max="5924" width="11.7109375" style="69" bestFit="1" customWidth="1"/>
    <col min="5925" max="6144" width="8.85546875" style="69"/>
    <col min="6145" max="6145" width="11.28515625" style="69" bestFit="1" customWidth="1"/>
    <col min="6146" max="6146" width="4.28515625" style="69" bestFit="1" customWidth="1"/>
    <col min="6147" max="6147" width="4.140625" style="69" bestFit="1" customWidth="1"/>
    <col min="6148" max="6148" width="9" style="69" bestFit="1" customWidth="1"/>
    <col min="6149" max="6149" width="5.28515625" style="69" bestFit="1" customWidth="1"/>
    <col min="6150" max="6150" width="4.85546875" style="69" bestFit="1" customWidth="1"/>
    <col min="6151" max="6151" width="7.28515625" style="69" bestFit="1" customWidth="1"/>
    <col min="6152" max="6153" width="10.28515625" style="69" bestFit="1" customWidth="1"/>
    <col min="6154" max="6154" width="8.28515625" style="69" bestFit="1" customWidth="1"/>
    <col min="6155" max="6155" width="16" style="69" bestFit="1" customWidth="1"/>
    <col min="6156" max="6156" width="12.140625" style="69" bestFit="1" customWidth="1"/>
    <col min="6157" max="6157" width="9.5703125" style="69" bestFit="1" customWidth="1"/>
    <col min="6158" max="6158" width="10.140625" style="69" bestFit="1" customWidth="1"/>
    <col min="6159" max="6159" width="11.7109375" style="69" bestFit="1" customWidth="1"/>
    <col min="6160" max="6160" width="13.5703125" style="69" bestFit="1" customWidth="1"/>
    <col min="6161" max="6161" width="17.28515625" style="69" bestFit="1" customWidth="1"/>
    <col min="6162" max="6162" width="9.42578125" style="69" bestFit="1" customWidth="1"/>
    <col min="6163" max="6163" width="16.140625" style="69" bestFit="1" customWidth="1"/>
    <col min="6164" max="6164" width="7" style="69" bestFit="1" customWidth="1"/>
    <col min="6165" max="6165" width="16.140625" style="69" bestFit="1" customWidth="1"/>
    <col min="6166" max="6166" width="9" style="69" bestFit="1" customWidth="1"/>
    <col min="6167" max="6167" width="13.5703125" style="69" bestFit="1" customWidth="1"/>
    <col min="6168" max="6168" width="12.7109375" style="69" bestFit="1" customWidth="1"/>
    <col min="6169" max="6169" width="12" style="69" bestFit="1" customWidth="1"/>
    <col min="6170" max="6170" width="8.28515625" style="69" bestFit="1" customWidth="1"/>
    <col min="6171" max="6171" width="5.85546875" style="69" bestFit="1" customWidth="1"/>
    <col min="6172" max="6172" width="11.85546875" style="69" bestFit="1" customWidth="1"/>
    <col min="6173" max="6173" width="9.85546875" style="69" bestFit="1" customWidth="1"/>
    <col min="6174" max="6174" width="6.5703125" style="69" bestFit="1" customWidth="1"/>
    <col min="6175" max="6175" width="13.42578125" style="69" bestFit="1" customWidth="1"/>
    <col min="6176" max="6176" width="11.42578125" style="69" bestFit="1" customWidth="1"/>
    <col min="6177" max="6177" width="11.42578125" style="69" customWidth="1"/>
    <col min="6178" max="6178" width="9" style="69" bestFit="1" customWidth="1"/>
    <col min="6179" max="6179" width="7.7109375" style="69" bestFit="1" customWidth="1"/>
    <col min="6180" max="6180" width="11.7109375" style="69" bestFit="1" customWidth="1"/>
    <col min="6181" max="6400" width="8.85546875" style="69"/>
    <col min="6401" max="6401" width="11.28515625" style="69" bestFit="1" customWidth="1"/>
    <col min="6402" max="6402" width="4.28515625" style="69" bestFit="1" customWidth="1"/>
    <col min="6403" max="6403" width="4.140625" style="69" bestFit="1" customWidth="1"/>
    <col min="6404" max="6404" width="9" style="69" bestFit="1" customWidth="1"/>
    <col min="6405" max="6405" width="5.28515625" style="69" bestFit="1" customWidth="1"/>
    <col min="6406" max="6406" width="4.85546875" style="69" bestFit="1" customWidth="1"/>
    <col min="6407" max="6407" width="7.28515625" style="69" bestFit="1" customWidth="1"/>
    <col min="6408" max="6409" width="10.28515625" style="69" bestFit="1" customWidth="1"/>
    <col min="6410" max="6410" width="8.28515625" style="69" bestFit="1" customWidth="1"/>
    <col min="6411" max="6411" width="16" style="69" bestFit="1" customWidth="1"/>
    <col min="6412" max="6412" width="12.140625" style="69" bestFit="1" customWidth="1"/>
    <col min="6413" max="6413" width="9.5703125" style="69" bestFit="1" customWidth="1"/>
    <col min="6414" max="6414" width="10.140625" style="69" bestFit="1" customWidth="1"/>
    <col min="6415" max="6415" width="11.7109375" style="69" bestFit="1" customWidth="1"/>
    <col min="6416" max="6416" width="13.5703125" style="69" bestFit="1" customWidth="1"/>
    <col min="6417" max="6417" width="17.28515625" style="69" bestFit="1" customWidth="1"/>
    <col min="6418" max="6418" width="9.42578125" style="69" bestFit="1" customWidth="1"/>
    <col min="6419" max="6419" width="16.140625" style="69" bestFit="1" customWidth="1"/>
    <col min="6420" max="6420" width="7" style="69" bestFit="1" customWidth="1"/>
    <col min="6421" max="6421" width="16.140625" style="69" bestFit="1" customWidth="1"/>
    <col min="6422" max="6422" width="9" style="69" bestFit="1" customWidth="1"/>
    <col min="6423" max="6423" width="13.5703125" style="69" bestFit="1" customWidth="1"/>
    <col min="6424" max="6424" width="12.7109375" style="69" bestFit="1" customWidth="1"/>
    <col min="6425" max="6425" width="12" style="69" bestFit="1" customWidth="1"/>
    <col min="6426" max="6426" width="8.28515625" style="69" bestFit="1" customWidth="1"/>
    <col min="6427" max="6427" width="5.85546875" style="69" bestFit="1" customWidth="1"/>
    <col min="6428" max="6428" width="11.85546875" style="69" bestFit="1" customWidth="1"/>
    <col min="6429" max="6429" width="9.85546875" style="69" bestFit="1" customWidth="1"/>
    <col min="6430" max="6430" width="6.5703125" style="69" bestFit="1" customWidth="1"/>
    <col min="6431" max="6431" width="13.42578125" style="69" bestFit="1" customWidth="1"/>
    <col min="6432" max="6432" width="11.42578125" style="69" bestFit="1" customWidth="1"/>
    <col min="6433" max="6433" width="11.42578125" style="69" customWidth="1"/>
    <col min="6434" max="6434" width="9" style="69" bestFit="1" customWidth="1"/>
    <col min="6435" max="6435" width="7.7109375" style="69" bestFit="1" customWidth="1"/>
    <col min="6436" max="6436" width="11.7109375" style="69" bestFit="1" customWidth="1"/>
    <col min="6437" max="6656" width="8.85546875" style="69"/>
    <col min="6657" max="6657" width="11.28515625" style="69" bestFit="1" customWidth="1"/>
    <col min="6658" max="6658" width="4.28515625" style="69" bestFit="1" customWidth="1"/>
    <col min="6659" max="6659" width="4.140625" style="69" bestFit="1" customWidth="1"/>
    <col min="6660" max="6660" width="9" style="69" bestFit="1" customWidth="1"/>
    <col min="6661" max="6661" width="5.28515625" style="69" bestFit="1" customWidth="1"/>
    <col min="6662" max="6662" width="4.85546875" style="69" bestFit="1" customWidth="1"/>
    <col min="6663" max="6663" width="7.28515625" style="69" bestFit="1" customWidth="1"/>
    <col min="6664" max="6665" width="10.28515625" style="69" bestFit="1" customWidth="1"/>
    <col min="6666" max="6666" width="8.28515625" style="69" bestFit="1" customWidth="1"/>
    <col min="6667" max="6667" width="16" style="69" bestFit="1" customWidth="1"/>
    <col min="6668" max="6668" width="12.140625" style="69" bestFit="1" customWidth="1"/>
    <col min="6669" max="6669" width="9.5703125" style="69" bestFit="1" customWidth="1"/>
    <col min="6670" max="6670" width="10.140625" style="69" bestFit="1" customWidth="1"/>
    <col min="6671" max="6671" width="11.7109375" style="69" bestFit="1" customWidth="1"/>
    <col min="6672" max="6672" width="13.5703125" style="69" bestFit="1" customWidth="1"/>
    <col min="6673" max="6673" width="17.28515625" style="69" bestFit="1" customWidth="1"/>
    <col min="6674" max="6674" width="9.42578125" style="69" bestFit="1" customWidth="1"/>
    <col min="6675" max="6675" width="16.140625" style="69" bestFit="1" customWidth="1"/>
    <col min="6676" max="6676" width="7" style="69" bestFit="1" customWidth="1"/>
    <col min="6677" max="6677" width="16.140625" style="69" bestFit="1" customWidth="1"/>
    <col min="6678" max="6678" width="9" style="69" bestFit="1" customWidth="1"/>
    <col min="6679" max="6679" width="13.5703125" style="69" bestFit="1" customWidth="1"/>
    <col min="6680" max="6680" width="12.7109375" style="69" bestFit="1" customWidth="1"/>
    <col min="6681" max="6681" width="12" style="69" bestFit="1" customWidth="1"/>
    <col min="6682" max="6682" width="8.28515625" style="69" bestFit="1" customWidth="1"/>
    <col min="6683" max="6683" width="5.85546875" style="69" bestFit="1" customWidth="1"/>
    <col min="6684" max="6684" width="11.85546875" style="69" bestFit="1" customWidth="1"/>
    <col min="6685" max="6685" width="9.85546875" style="69" bestFit="1" customWidth="1"/>
    <col min="6686" max="6686" width="6.5703125" style="69" bestFit="1" customWidth="1"/>
    <col min="6687" max="6687" width="13.42578125" style="69" bestFit="1" customWidth="1"/>
    <col min="6688" max="6688" width="11.42578125" style="69" bestFit="1" customWidth="1"/>
    <col min="6689" max="6689" width="11.42578125" style="69" customWidth="1"/>
    <col min="6690" max="6690" width="9" style="69" bestFit="1" customWidth="1"/>
    <col min="6691" max="6691" width="7.7109375" style="69" bestFit="1" customWidth="1"/>
    <col min="6692" max="6692" width="11.7109375" style="69" bestFit="1" customWidth="1"/>
    <col min="6693" max="6912" width="8.85546875" style="69"/>
    <col min="6913" max="6913" width="11.28515625" style="69" bestFit="1" customWidth="1"/>
    <col min="6914" max="6914" width="4.28515625" style="69" bestFit="1" customWidth="1"/>
    <col min="6915" max="6915" width="4.140625" style="69" bestFit="1" customWidth="1"/>
    <col min="6916" max="6916" width="9" style="69" bestFit="1" customWidth="1"/>
    <col min="6917" max="6917" width="5.28515625" style="69" bestFit="1" customWidth="1"/>
    <col min="6918" max="6918" width="4.85546875" style="69" bestFit="1" customWidth="1"/>
    <col min="6919" max="6919" width="7.28515625" style="69" bestFit="1" customWidth="1"/>
    <col min="6920" max="6921" width="10.28515625" style="69" bestFit="1" customWidth="1"/>
    <col min="6922" max="6922" width="8.28515625" style="69" bestFit="1" customWidth="1"/>
    <col min="6923" max="6923" width="16" style="69" bestFit="1" customWidth="1"/>
    <col min="6924" max="6924" width="12.140625" style="69" bestFit="1" customWidth="1"/>
    <col min="6925" max="6925" width="9.5703125" style="69" bestFit="1" customWidth="1"/>
    <col min="6926" max="6926" width="10.140625" style="69" bestFit="1" customWidth="1"/>
    <col min="6927" max="6927" width="11.7109375" style="69" bestFit="1" customWidth="1"/>
    <col min="6928" max="6928" width="13.5703125" style="69" bestFit="1" customWidth="1"/>
    <col min="6929" max="6929" width="17.28515625" style="69" bestFit="1" customWidth="1"/>
    <col min="6930" max="6930" width="9.42578125" style="69" bestFit="1" customWidth="1"/>
    <col min="6931" max="6931" width="16.140625" style="69" bestFit="1" customWidth="1"/>
    <col min="6932" max="6932" width="7" style="69" bestFit="1" customWidth="1"/>
    <col min="6933" max="6933" width="16.140625" style="69" bestFit="1" customWidth="1"/>
    <col min="6934" max="6934" width="9" style="69" bestFit="1" customWidth="1"/>
    <col min="6935" max="6935" width="13.5703125" style="69" bestFit="1" customWidth="1"/>
    <col min="6936" max="6936" width="12.7109375" style="69" bestFit="1" customWidth="1"/>
    <col min="6937" max="6937" width="12" style="69" bestFit="1" customWidth="1"/>
    <col min="6938" max="6938" width="8.28515625" style="69" bestFit="1" customWidth="1"/>
    <col min="6939" max="6939" width="5.85546875" style="69" bestFit="1" customWidth="1"/>
    <col min="6940" max="6940" width="11.85546875" style="69" bestFit="1" customWidth="1"/>
    <col min="6941" max="6941" width="9.85546875" style="69" bestFit="1" customWidth="1"/>
    <col min="6942" max="6942" width="6.5703125" style="69" bestFit="1" customWidth="1"/>
    <col min="6943" max="6943" width="13.42578125" style="69" bestFit="1" customWidth="1"/>
    <col min="6944" max="6944" width="11.42578125" style="69" bestFit="1" customWidth="1"/>
    <col min="6945" max="6945" width="11.42578125" style="69" customWidth="1"/>
    <col min="6946" max="6946" width="9" style="69" bestFit="1" customWidth="1"/>
    <col min="6947" max="6947" width="7.7109375" style="69" bestFit="1" customWidth="1"/>
    <col min="6948" max="6948" width="11.7109375" style="69" bestFit="1" customWidth="1"/>
    <col min="6949" max="7168" width="8.85546875" style="69"/>
    <col min="7169" max="7169" width="11.28515625" style="69" bestFit="1" customWidth="1"/>
    <col min="7170" max="7170" width="4.28515625" style="69" bestFit="1" customWidth="1"/>
    <col min="7171" max="7171" width="4.140625" style="69" bestFit="1" customWidth="1"/>
    <col min="7172" max="7172" width="9" style="69" bestFit="1" customWidth="1"/>
    <col min="7173" max="7173" width="5.28515625" style="69" bestFit="1" customWidth="1"/>
    <col min="7174" max="7174" width="4.85546875" style="69" bestFit="1" customWidth="1"/>
    <col min="7175" max="7175" width="7.28515625" style="69" bestFit="1" customWidth="1"/>
    <col min="7176" max="7177" width="10.28515625" style="69" bestFit="1" customWidth="1"/>
    <col min="7178" max="7178" width="8.28515625" style="69" bestFit="1" customWidth="1"/>
    <col min="7179" max="7179" width="16" style="69" bestFit="1" customWidth="1"/>
    <col min="7180" max="7180" width="12.140625" style="69" bestFit="1" customWidth="1"/>
    <col min="7181" max="7181" width="9.5703125" style="69" bestFit="1" customWidth="1"/>
    <col min="7182" max="7182" width="10.140625" style="69" bestFit="1" customWidth="1"/>
    <col min="7183" max="7183" width="11.7109375" style="69" bestFit="1" customWidth="1"/>
    <col min="7184" max="7184" width="13.5703125" style="69" bestFit="1" customWidth="1"/>
    <col min="7185" max="7185" width="17.28515625" style="69" bestFit="1" customWidth="1"/>
    <col min="7186" max="7186" width="9.42578125" style="69" bestFit="1" customWidth="1"/>
    <col min="7187" max="7187" width="16.140625" style="69" bestFit="1" customWidth="1"/>
    <col min="7188" max="7188" width="7" style="69" bestFit="1" customWidth="1"/>
    <col min="7189" max="7189" width="16.140625" style="69" bestFit="1" customWidth="1"/>
    <col min="7190" max="7190" width="9" style="69" bestFit="1" customWidth="1"/>
    <col min="7191" max="7191" width="13.5703125" style="69" bestFit="1" customWidth="1"/>
    <col min="7192" max="7192" width="12.7109375" style="69" bestFit="1" customWidth="1"/>
    <col min="7193" max="7193" width="12" style="69" bestFit="1" customWidth="1"/>
    <col min="7194" max="7194" width="8.28515625" style="69" bestFit="1" customWidth="1"/>
    <col min="7195" max="7195" width="5.85546875" style="69" bestFit="1" customWidth="1"/>
    <col min="7196" max="7196" width="11.85546875" style="69" bestFit="1" customWidth="1"/>
    <col min="7197" max="7197" width="9.85546875" style="69" bestFit="1" customWidth="1"/>
    <col min="7198" max="7198" width="6.5703125" style="69" bestFit="1" customWidth="1"/>
    <col min="7199" max="7199" width="13.42578125" style="69" bestFit="1" customWidth="1"/>
    <col min="7200" max="7200" width="11.42578125" style="69" bestFit="1" customWidth="1"/>
    <col min="7201" max="7201" width="11.42578125" style="69" customWidth="1"/>
    <col min="7202" max="7202" width="9" style="69" bestFit="1" customWidth="1"/>
    <col min="7203" max="7203" width="7.7109375" style="69" bestFit="1" customWidth="1"/>
    <col min="7204" max="7204" width="11.7109375" style="69" bestFit="1" customWidth="1"/>
    <col min="7205" max="7424" width="8.85546875" style="69"/>
    <col min="7425" max="7425" width="11.28515625" style="69" bestFit="1" customWidth="1"/>
    <col min="7426" max="7426" width="4.28515625" style="69" bestFit="1" customWidth="1"/>
    <col min="7427" max="7427" width="4.140625" style="69" bestFit="1" customWidth="1"/>
    <col min="7428" max="7428" width="9" style="69" bestFit="1" customWidth="1"/>
    <col min="7429" max="7429" width="5.28515625" style="69" bestFit="1" customWidth="1"/>
    <col min="7430" max="7430" width="4.85546875" style="69" bestFit="1" customWidth="1"/>
    <col min="7431" max="7431" width="7.28515625" style="69" bestFit="1" customWidth="1"/>
    <col min="7432" max="7433" width="10.28515625" style="69" bestFit="1" customWidth="1"/>
    <col min="7434" max="7434" width="8.28515625" style="69" bestFit="1" customWidth="1"/>
    <col min="7435" max="7435" width="16" style="69" bestFit="1" customWidth="1"/>
    <col min="7436" max="7436" width="12.140625" style="69" bestFit="1" customWidth="1"/>
    <col min="7437" max="7437" width="9.5703125" style="69" bestFit="1" customWidth="1"/>
    <col min="7438" max="7438" width="10.140625" style="69" bestFit="1" customWidth="1"/>
    <col min="7439" max="7439" width="11.7109375" style="69" bestFit="1" customWidth="1"/>
    <col min="7440" max="7440" width="13.5703125" style="69" bestFit="1" customWidth="1"/>
    <col min="7441" max="7441" width="17.28515625" style="69" bestFit="1" customWidth="1"/>
    <col min="7442" max="7442" width="9.42578125" style="69" bestFit="1" customWidth="1"/>
    <col min="7443" max="7443" width="16.140625" style="69" bestFit="1" customWidth="1"/>
    <col min="7444" max="7444" width="7" style="69" bestFit="1" customWidth="1"/>
    <col min="7445" max="7445" width="16.140625" style="69" bestFit="1" customWidth="1"/>
    <col min="7446" max="7446" width="9" style="69" bestFit="1" customWidth="1"/>
    <col min="7447" max="7447" width="13.5703125" style="69" bestFit="1" customWidth="1"/>
    <col min="7448" max="7448" width="12.7109375" style="69" bestFit="1" customWidth="1"/>
    <col min="7449" max="7449" width="12" style="69" bestFit="1" customWidth="1"/>
    <col min="7450" max="7450" width="8.28515625" style="69" bestFit="1" customWidth="1"/>
    <col min="7451" max="7451" width="5.85546875" style="69" bestFit="1" customWidth="1"/>
    <col min="7452" max="7452" width="11.85546875" style="69" bestFit="1" customWidth="1"/>
    <col min="7453" max="7453" width="9.85546875" style="69" bestFit="1" customWidth="1"/>
    <col min="7454" max="7454" width="6.5703125" style="69" bestFit="1" customWidth="1"/>
    <col min="7455" max="7455" width="13.42578125" style="69" bestFit="1" customWidth="1"/>
    <col min="7456" max="7456" width="11.42578125" style="69" bestFit="1" customWidth="1"/>
    <col min="7457" max="7457" width="11.42578125" style="69" customWidth="1"/>
    <col min="7458" max="7458" width="9" style="69" bestFit="1" customWidth="1"/>
    <col min="7459" max="7459" width="7.7109375" style="69" bestFit="1" customWidth="1"/>
    <col min="7460" max="7460" width="11.7109375" style="69" bestFit="1" customWidth="1"/>
    <col min="7461" max="7680" width="8.85546875" style="69"/>
    <col min="7681" max="7681" width="11.28515625" style="69" bestFit="1" customWidth="1"/>
    <col min="7682" max="7682" width="4.28515625" style="69" bestFit="1" customWidth="1"/>
    <col min="7683" max="7683" width="4.140625" style="69" bestFit="1" customWidth="1"/>
    <col min="7684" max="7684" width="9" style="69" bestFit="1" customWidth="1"/>
    <col min="7685" max="7685" width="5.28515625" style="69" bestFit="1" customWidth="1"/>
    <col min="7686" max="7686" width="4.85546875" style="69" bestFit="1" customWidth="1"/>
    <col min="7687" max="7687" width="7.28515625" style="69" bestFit="1" customWidth="1"/>
    <col min="7688" max="7689" width="10.28515625" style="69" bestFit="1" customWidth="1"/>
    <col min="7690" max="7690" width="8.28515625" style="69" bestFit="1" customWidth="1"/>
    <col min="7691" max="7691" width="16" style="69" bestFit="1" customWidth="1"/>
    <col min="7692" max="7692" width="12.140625" style="69" bestFit="1" customWidth="1"/>
    <col min="7693" max="7693" width="9.5703125" style="69" bestFit="1" customWidth="1"/>
    <col min="7694" max="7694" width="10.140625" style="69" bestFit="1" customWidth="1"/>
    <col min="7695" max="7695" width="11.7109375" style="69" bestFit="1" customWidth="1"/>
    <col min="7696" max="7696" width="13.5703125" style="69" bestFit="1" customWidth="1"/>
    <col min="7697" max="7697" width="17.28515625" style="69" bestFit="1" customWidth="1"/>
    <col min="7698" max="7698" width="9.42578125" style="69" bestFit="1" customWidth="1"/>
    <col min="7699" max="7699" width="16.140625" style="69" bestFit="1" customWidth="1"/>
    <col min="7700" max="7700" width="7" style="69" bestFit="1" customWidth="1"/>
    <col min="7701" max="7701" width="16.140625" style="69" bestFit="1" customWidth="1"/>
    <col min="7702" max="7702" width="9" style="69" bestFit="1" customWidth="1"/>
    <col min="7703" max="7703" width="13.5703125" style="69" bestFit="1" customWidth="1"/>
    <col min="7704" max="7704" width="12.7109375" style="69" bestFit="1" customWidth="1"/>
    <col min="7705" max="7705" width="12" style="69" bestFit="1" customWidth="1"/>
    <col min="7706" max="7706" width="8.28515625" style="69" bestFit="1" customWidth="1"/>
    <col min="7707" max="7707" width="5.85546875" style="69" bestFit="1" customWidth="1"/>
    <col min="7708" max="7708" width="11.85546875" style="69" bestFit="1" customWidth="1"/>
    <col min="7709" max="7709" width="9.85546875" style="69" bestFit="1" customWidth="1"/>
    <col min="7710" max="7710" width="6.5703125" style="69" bestFit="1" customWidth="1"/>
    <col min="7711" max="7711" width="13.42578125" style="69" bestFit="1" customWidth="1"/>
    <col min="7712" max="7712" width="11.42578125" style="69" bestFit="1" customWidth="1"/>
    <col min="7713" max="7713" width="11.42578125" style="69" customWidth="1"/>
    <col min="7714" max="7714" width="9" style="69" bestFit="1" customWidth="1"/>
    <col min="7715" max="7715" width="7.7109375" style="69" bestFit="1" customWidth="1"/>
    <col min="7716" max="7716" width="11.7109375" style="69" bestFit="1" customWidth="1"/>
    <col min="7717" max="7936" width="8.85546875" style="69"/>
    <col min="7937" max="7937" width="11.28515625" style="69" bestFit="1" customWidth="1"/>
    <col min="7938" max="7938" width="4.28515625" style="69" bestFit="1" customWidth="1"/>
    <col min="7939" max="7939" width="4.140625" style="69" bestFit="1" customWidth="1"/>
    <col min="7940" max="7940" width="9" style="69" bestFit="1" customWidth="1"/>
    <col min="7941" max="7941" width="5.28515625" style="69" bestFit="1" customWidth="1"/>
    <col min="7942" max="7942" width="4.85546875" style="69" bestFit="1" customWidth="1"/>
    <col min="7943" max="7943" width="7.28515625" style="69" bestFit="1" customWidth="1"/>
    <col min="7944" max="7945" width="10.28515625" style="69" bestFit="1" customWidth="1"/>
    <col min="7946" max="7946" width="8.28515625" style="69" bestFit="1" customWidth="1"/>
    <col min="7947" max="7947" width="16" style="69" bestFit="1" customWidth="1"/>
    <col min="7948" max="7948" width="12.140625" style="69" bestFit="1" customWidth="1"/>
    <col min="7949" max="7949" width="9.5703125" style="69" bestFit="1" customWidth="1"/>
    <col min="7950" max="7950" width="10.140625" style="69" bestFit="1" customWidth="1"/>
    <col min="7951" max="7951" width="11.7109375" style="69" bestFit="1" customWidth="1"/>
    <col min="7952" max="7952" width="13.5703125" style="69" bestFit="1" customWidth="1"/>
    <col min="7953" max="7953" width="17.28515625" style="69" bestFit="1" customWidth="1"/>
    <col min="7954" max="7954" width="9.42578125" style="69" bestFit="1" customWidth="1"/>
    <col min="7955" max="7955" width="16.140625" style="69" bestFit="1" customWidth="1"/>
    <col min="7956" max="7956" width="7" style="69" bestFit="1" customWidth="1"/>
    <col min="7957" max="7957" width="16.140625" style="69" bestFit="1" customWidth="1"/>
    <col min="7958" max="7958" width="9" style="69" bestFit="1" customWidth="1"/>
    <col min="7959" max="7959" width="13.5703125" style="69" bestFit="1" customWidth="1"/>
    <col min="7960" max="7960" width="12.7109375" style="69" bestFit="1" customWidth="1"/>
    <col min="7961" max="7961" width="12" style="69" bestFit="1" customWidth="1"/>
    <col min="7962" max="7962" width="8.28515625" style="69" bestFit="1" customWidth="1"/>
    <col min="7963" max="7963" width="5.85546875" style="69" bestFit="1" customWidth="1"/>
    <col min="7964" max="7964" width="11.85546875" style="69" bestFit="1" customWidth="1"/>
    <col min="7965" max="7965" width="9.85546875" style="69" bestFit="1" customWidth="1"/>
    <col min="7966" max="7966" width="6.5703125" style="69" bestFit="1" customWidth="1"/>
    <col min="7967" max="7967" width="13.42578125" style="69" bestFit="1" customWidth="1"/>
    <col min="7968" max="7968" width="11.42578125" style="69" bestFit="1" customWidth="1"/>
    <col min="7969" max="7969" width="11.42578125" style="69" customWidth="1"/>
    <col min="7970" max="7970" width="9" style="69" bestFit="1" customWidth="1"/>
    <col min="7971" max="7971" width="7.7109375" style="69" bestFit="1" customWidth="1"/>
    <col min="7972" max="7972" width="11.7109375" style="69" bestFit="1" customWidth="1"/>
    <col min="7973" max="8192" width="8.85546875" style="69"/>
    <col min="8193" max="8193" width="11.28515625" style="69" bestFit="1" customWidth="1"/>
    <col min="8194" max="8194" width="4.28515625" style="69" bestFit="1" customWidth="1"/>
    <col min="8195" max="8195" width="4.140625" style="69" bestFit="1" customWidth="1"/>
    <col min="8196" max="8196" width="9" style="69" bestFit="1" customWidth="1"/>
    <col min="8197" max="8197" width="5.28515625" style="69" bestFit="1" customWidth="1"/>
    <col min="8198" max="8198" width="4.85546875" style="69" bestFit="1" customWidth="1"/>
    <col min="8199" max="8199" width="7.28515625" style="69" bestFit="1" customWidth="1"/>
    <col min="8200" max="8201" width="10.28515625" style="69" bestFit="1" customWidth="1"/>
    <col min="8202" max="8202" width="8.28515625" style="69" bestFit="1" customWidth="1"/>
    <col min="8203" max="8203" width="16" style="69" bestFit="1" customWidth="1"/>
    <col min="8204" max="8204" width="12.140625" style="69" bestFit="1" customWidth="1"/>
    <col min="8205" max="8205" width="9.5703125" style="69" bestFit="1" customWidth="1"/>
    <col min="8206" max="8206" width="10.140625" style="69" bestFit="1" customWidth="1"/>
    <col min="8207" max="8207" width="11.7109375" style="69" bestFit="1" customWidth="1"/>
    <col min="8208" max="8208" width="13.5703125" style="69" bestFit="1" customWidth="1"/>
    <col min="8209" max="8209" width="17.28515625" style="69" bestFit="1" customWidth="1"/>
    <col min="8210" max="8210" width="9.42578125" style="69" bestFit="1" customWidth="1"/>
    <col min="8211" max="8211" width="16.140625" style="69" bestFit="1" customWidth="1"/>
    <col min="8212" max="8212" width="7" style="69" bestFit="1" customWidth="1"/>
    <col min="8213" max="8213" width="16.140625" style="69" bestFit="1" customWidth="1"/>
    <col min="8214" max="8214" width="9" style="69" bestFit="1" customWidth="1"/>
    <col min="8215" max="8215" width="13.5703125" style="69" bestFit="1" customWidth="1"/>
    <col min="8216" max="8216" width="12.7109375" style="69" bestFit="1" customWidth="1"/>
    <col min="8217" max="8217" width="12" style="69" bestFit="1" customWidth="1"/>
    <col min="8218" max="8218" width="8.28515625" style="69" bestFit="1" customWidth="1"/>
    <col min="8219" max="8219" width="5.85546875" style="69" bestFit="1" customWidth="1"/>
    <col min="8220" max="8220" width="11.85546875" style="69" bestFit="1" customWidth="1"/>
    <col min="8221" max="8221" width="9.85546875" style="69" bestFit="1" customWidth="1"/>
    <col min="8222" max="8222" width="6.5703125" style="69" bestFit="1" customWidth="1"/>
    <col min="8223" max="8223" width="13.42578125" style="69" bestFit="1" customWidth="1"/>
    <col min="8224" max="8224" width="11.42578125" style="69" bestFit="1" customWidth="1"/>
    <col min="8225" max="8225" width="11.42578125" style="69" customWidth="1"/>
    <col min="8226" max="8226" width="9" style="69" bestFit="1" customWidth="1"/>
    <col min="8227" max="8227" width="7.7109375" style="69" bestFit="1" customWidth="1"/>
    <col min="8228" max="8228" width="11.7109375" style="69" bestFit="1" customWidth="1"/>
    <col min="8229" max="8448" width="8.85546875" style="69"/>
    <col min="8449" max="8449" width="11.28515625" style="69" bestFit="1" customWidth="1"/>
    <col min="8450" max="8450" width="4.28515625" style="69" bestFit="1" customWidth="1"/>
    <col min="8451" max="8451" width="4.140625" style="69" bestFit="1" customWidth="1"/>
    <col min="8452" max="8452" width="9" style="69" bestFit="1" customWidth="1"/>
    <col min="8453" max="8453" width="5.28515625" style="69" bestFit="1" customWidth="1"/>
    <col min="8454" max="8454" width="4.85546875" style="69" bestFit="1" customWidth="1"/>
    <col min="8455" max="8455" width="7.28515625" style="69" bestFit="1" customWidth="1"/>
    <col min="8456" max="8457" width="10.28515625" style="69" bestFit="1" customWidth="1"/>
    <col min="8458" max="8458" width="8.28515625" style="69" bestFit="1" customWidth="1"/>
    <col min="8459" max="8459" width="16" style="69" bestFit="1" customWidth="1"/>
    <col min="8460" max="8460" width="12.140625" style="69" bestFit="1" customWidth="1"/>
    <col min="8461" max="8461" width="9.5703125" style="69" bestFit="1" customWidth="1"/>
    <col min="8462" max="8462" width="10.140625" style="69" bestFit="1" customWidth="1"/>
    <col min="8463" max="8463" width="11.7109375" style="69" bestFit="1" customWidth="1"/>
    <col min="8464" max="8464" width="13.5703125" style="69" bestFit="1" customWidth="1"/>
    <col min="8465" max="8465" width="17.28515625" style="69" bestFit="1" customWidth="1"/>
    <col min="8466" max="8466" width="9.42578125" style="69" bestFit="1" customWidth="1"/>
    <col min="8467" max="8467" width="16.140625" style="69" bestFit="1" customWidth="1"/>
    <col min="8468" max="8468" width="7" style="69" bestFit="1" customWidth="1"/>
    <col min="8469" max="8469" width="16.140625" style="69" bestFit="1" customWidth="1"/>
    <col min="8470" max="8470" width="9" style="69" bestFit="1" customWidth="1"/>
    <col min="8471" max="8471" width="13.5703125" style="69" bestFit="1" customWidth="1"/>
    <col min="8472" max="8472" width="12.7109375" style="69" bestFit="1" customWidth="1"/>
    <col min="8473" max="8473" width="12" style="69" bestFit="1" customWidth="1"/>
    <col min="8474" max="8474" width="8.28515625" style="69" bestFit="1" customWidth="1"/>
    <col min="8475" max="8475" width="5.85546875" style="69" bestFit="1" customWidth="1"/>
    <col min="8476" max="8476" width="11.85546875" style="69" bestFit="1" customWidth="1"/>
    <col min="8477" max="8477" width="9.85546875" style="69" bestFit="1" customWidth="1"/>
    <col min="8478" max="8478" width="6.5703125" style="69" bestFit="1" customWidth="1"/>
    <col min="8479" max="8479" width="13.42578125" style="69" bestFit="1" customWidth="1"/>
    <col min="8480" max="8480" width="11.42578125" style="69" bestFit="1" customWidth="1"/>
    <col min="8481" max="8481" width="11.42578125" style="69" customWidth="1"/>
    <col min="8482" max="8482" width="9" style="69" bestFit="1" customWidth="1"/>
    <col min="8483" max="8483" width="7.7109375" style="69" bestFit="1" customWidth="1"/>
    <col min="8484" max="8484" width="11.7109375" style="69" bestFit="1" customWidth="1"/>
    <col min="8485" max="8704" width="8.85546875" style="69"/>
    <col min="8705" max="8705" width="11.28515625" style="69" bestFit="1" customWidth="1"/>
    <col min="8706" max="8706" width="4.28515625" style="69" bestFit="1" customWidth="1"/>
    <col min="8707" max="8707" width="4.140625" style="69" bestFit="1" customWidth="1"/>
    <col min="8708" max="8708" width="9" style="69" bestFit="1" customWidth="1"/>
    <col min="8709" max="8709" width="5.28515625" style="69" bestFit="1" customWidth="1"/>
    <col min="8710" max="8710" width="4.85546875" style="69" bestFit="1" customWidth="1"/>
    <col min="8711" max="8711" width="7.28515625" style="69" bestFit="1" customWidth="1"/>
    <col min="8712" max="8713" width="10.28515625" style="69" bestFit="1" customWidth="1"/>
    <col min="8714" max="8714" width="8.28515625" style="69" bestFit="1" customWidth="1"/>
    <col min="8715" max="8715" width="16" style="69" bestFit="1" customWidth="1"/>
    <col min="8716" max="8716" width="12.140625" style="69" bestFit="1" customWidth="1"/>
    <col min="8717" max="8717" width="9.5703125" style="69" bestFit="1" customWidth="1"/>
    <col min="8718" max="8718" width="10.140625" style="69" bestFit="1" customWidth="1"/>
    <col min="8719" max="8719" width="11.7109375" style="69" bestFit="1" customWidth="1"/>
    <col min="8720" max="8720" width="13.5703125" style="69" bestFit="1" customWidth="1"/>
    <col min="8721" max="8721" width="17.28515625" style="69" bestFit="1" customWidth="1"/>
    <col min="8722" max="8722" width="9.42578125" style="69" bestFit="1" customWidth="1"/>
    <col min="8723" max="8723" width="16.140625" style="69" bestFit="1" customWidth="1"/>
    <col min="8724" max="8724" width="7" style="69" bestFit="1" customWidth="1"/>
    <col min="8725" max="8725" width="16.140625" style="69" bestFit="1" customWidth="1"/>
    <col min="8726" max="8726" width="9" style="69" bestFit="1" customWidth="1"/>
    <col min="8727" max="8727" width="13.5703125" style="69" bestFit="1" customWidth="1"/>
    <col min="8728" max="8728" width="12.7109375" style="69" bestFit="1" customWidth="1"/>
    <col min="8729" max="8729" width="12" style="69" bestFit="1" customWidth="1"/>
    <col min="8730" max="8730" width="8.28515625" style="69" bestFit="1" customWidth="1"/>
    <col min="8731" max="8731" width="5.85546875" style="69" bestFit="1" customWidth="1"/>
    <col min="8732" max="8732" width="11.85546875" style="69" bestFit="1" customWidth="1"/>
    <col min="8733" max="8733" width="9.85546875" style="69" bestFit="1" customWidth="1"/>
    <col min="8734" max="8734" width="6.5703125" style="69" bestFit="1" customWidth="1"/>
    <col min="8735" max="8735" width="13.42578125" style="69" bestFit="1" customWidth="1"/>
    <col min="8736" max="8736" width="11.42578125" style="69" bestFit="1" customWidth="1"/>
    <col min="8737" max="8737" width="11.42578125" style="69" customWidth="1"/>
    <col min="8738" max="8738" width="9" style="69" bestFit="1" customWidth="1"/>
    <col min="8739" max="8739" width="7.7109375" style="69" bestFit="1" customWidth="1"/>
    <col min="8740" max="8740" width="11.7109375" style="69" bestFit="1" customWidth="1"/>
    <col min="8741" max="8960" width="8.85546875" style="69"/>
    <col min="8961" max="8961" width="11.28515625" style="69" bestFit="1" customWidth="1"/>
    <col min="8962" max="8962" width="4.28515625" style="69" bestFit="1" customWidth="1"/>
    <col min="8963" max="8963" width="4.140625" style="69" bestFit="1" customWidth="1"/>
    <col min="8964" max="8964" width="9" style="69" bestFit="1" customWidth="1"/>
    <col min="8965" max="8965" width="5.28515625" style="69" bestFit="1" customWidth="1"/>
    <col min="8966" max="8966" width="4.85546875" style="69" bestFit="1" customWidth="1"/>
    <col min="8967" max="8967" width="7.28515625" style="69" bestFit="1" customWidth="1"/>
    <col min="8968" max="8969" width="10.28515625" style="69" bestFit="1" customWidth="1"/>
    <col min="8970" max="8970" width="8.28515625" style="69" bestFit="1" customWidth="1"/>
    <col min="8971" max="8971" width="16" style="69" bestFit="1" customWidth="1"/>
    <col min="8972" max="8972" width="12.140625" style="69" bestFit="1" customWidth="1"/>
    <col min="8973" max="8973" width="9.5703125" style="69" bestFit="1" customWidth="1"/>
    <col min="8974" max="8974" width="10.140625" style="69" bestFit="1" customWidth="1"/>
    <col min="8975" max="8975" width="11.7109375" style="69" bestFit="1" customWidth="1"/>
    <col min="8976" max="8976" width="13.5703125" style="69" bestFit="1" customWidth="1"/>
    <col min="8977" max="8977" width="17.28515625" style="69" bestFit="1" customWidth="1"/>
    <col min="8978" max="8978" width="9.42578125" style="69" bestFit="1" customWidth="1"/>
    <col min="8979" max="8979" width="16.140625" style="69" bestFit="1" customWidth="1"/>
    <col min="8980" max="8980" width="7" style="69" bestFit="1" customWidth="1"/>
    <col min="8981" max="8981" width="16.140625" style="69" bestFit="1" customWidth="1"/>
    <col min="8982" max="8982" width="9" style="69" bestFit="1" customWidth="1"/>
    <col min="8983" max="8983" width="13.5703125" style="69" bestFit="1" customWidth="1"/>
    <col min="8984" max="8984" width="12.7109375" style="69" bestFit="1" customWidth="1"/>
    <col min="8985" max="8985" width="12" style="69" bestFit="1" customWidth="1"/>
    <col min="8986" max="8986" width="8.28515625" style="69" bestFit="1" customWidth="1"/>
    <col min="8987" max="8987" width="5.85546875" style="69" bestFit="1" customWidth="1"/>
    <col min="8988" max="8988" width="11.85546875" style="69" bestFit="1" customWidth="1"/>
    <col min="8989" max="8989" width="9.85546875" style="69" bestFit="1" customWidth="1"/>
    <col min="8990" max="8990" width="6.5703125" style="69" bestFit="1" customWidth="1"/>
    <col min="8991" max="8991" width="13.42578125" style="69" bestFit="1" customWidth="1"/>
    <col min="8992" max="8992" width="11.42578125" style="69" bestFit="1" customWidth="1"/>
    <col min="8993" max="8993" width="11.42578125" style="69" customWidth="1"/>
    <col min="8994" max="8994" width="9" style="69" bestFit="1" customWidth="1"/>
    <col min="8995" max="8995" width="7.7109375" style="69" bestFit="1" customWidth="1"/>
    <col min="8996" max="8996" width="11.7109375" style="69" bestFit="1" customWidth="1"/>
    <col min="8997" max="9216" width="8.85546875" style="69"/>
    <col min="9217" max="9217" width="11.28515625" style="69" bestFit="1" customWidth="1"/>
    <col min="9218" max="9218" width="4.28515625" style="69" bestFit="1" customWidth="1"/>
    <col min="9219" max="9219" width="4.140625" style="69" bestFit="1" customWidth="1"/>
    <col min="9220" max="9220" width="9" style="69" bestFit="1" customWidth="1"/>
    <col min="9221" max="9221" width="5.28515625" style="69" bestFit="1" customWidth="1"/>
    <col min="9222" max="9222" width="4.85546875" style="69" bestFit="1" customWidth="1"/>
    <col min="9223" max="9223" width="7.28515625" style="69" bestFit="1" customWidth="1"/>
    <col min="9224" max="9225" width="10.28515625" style="69" bestFit="1" customWidth="1"/>
    <col min="9226" max="9226" width="8.28515625" style="69" bestFit="1" customWidth="1"/>
    <col min="9227" max="9227" width="16" style="69" bestFit="1" customWidth="1"/>
    <col min="9228" max="9228" width="12.140625" style="69" bestFit="1" customWidth="1"/>
    <col min="9229" max="9229" width="9.5703125" style="69" bestFit="1" customWidth="1"/>
    <col min="9230" max="9230" width="10.140625" style="69" bestFit="1" customWidth="1"/>
    <col min="9231" max="9231" width="11.7109375" style="69" bestFit="1" customWidth="1"/>
    <col min="9232" max="9232" width="13.5703125" style="69" bestFit="1" customWidth="1"/>
    <col min="9233" max="9233" width="17.28515625" style="69" bestFit="1" customWidth="1"/>
    <col min="9234" max="9234" width="9.42578125" style="69" bestFit="1" customWidth="1"/>
    <col min="9235" max="9235" width="16.140625" style="69" bestFit="1" customWidth="1"/>
    <col min="9236" max="9236" width="7" style="69" bestFit="1" customWidth="1"/>
    <col min="9237" max="9237" width="16.140625" style="69" bestFit="1" customWidth="1"/>
    <col min="9238" max="9238" width="9" style="69" bestFit="1" customWidth="1"/>
    <col min="9239" max="9239" width="13.5703125" style="69" bestFit="1" customWidth="1"/>
    <col min="9240" max="9240" width="12.7109375" style="69" bestFit="1" customWidth="1"/>
    <col min="9241" max="9241" width="12" style="69" bestFit="1" customWidth="1"/>
    <col min="9242" max="9242" width="8.28515625" style="69" bestFit="1" customWidth="1"/>
    <col min="9243" max="9243" width="5.85546875" style="69" bestFit="1" customWidth="1"/>
    <col min="9244" max="9244" width="11.85546875" style="69" bestFit="1" customWidth="1"/>
    <col min="9245" max="9245" width="9.85546875" style="69" bestFit="1" customWidth="1"/>
    <col min="9246" max="9246" width="6.5703125" style="69" bestFit="1" customWidth="1"/>
    <col min="9247" max="9247" width="13.42578125" style="69" bestFit="1" customWidth="1"/>
    <col min="9248" max="9248" width="11.42578125" style="69" bestFit="1" customWidth="1"/>
    <col min="9249" max="9249" width="11.42578125" style="69" customWidth="1"/>
    <col min="9250" max="9250" width="9" style="69" bestFit="1" customWidth="1"/>
    <col min="9251" max="9251" width="7.7109375" style="69" bestFit="1" customWidth="1"/>
    <col min="9252" max="9252" width="11.7109375" style="69" bestFit="1" customWidth="1"/>
    <col min="9253" max="9472" width="8.85546875" style="69"/>
    <col min="9473" max="9473" width="11.28515625" style="69" bestFit="1" customWidth="1"/>
    <col min="9474" max="9474" width="4.28515625" style="69" bestFit="1" customWidth="1"/>
    <col min="9475" max="9475" width="4.140625" style="69" bestFit="1" customWidth="1"/>
    <col min="9476" max="9476" width="9" style="69" bestFit="1" customWidth="1"/>
    <col min="9477" max="9477" width="5.28515625" style="69" bestFit="1" customWidth="1"/>
    <col min="9478" max="9478" width="4.85546875" style="69" bestFit="1" customWidth="1"/>
    <col min="9479" max="9479" width="7.28515625" style="69" bestFit="1" customWidth="1"/>
    <col min="9480" max="9481" width="10.28515625" style="69" bestFit="1" customWidth="1"/>
    <col min="9482" max="9482" width="8.28515625" style="69" bestFit="1" customWidth="1"/>
    <col min="9483" max="9483" width="16" style="69" bestFit="1" customWidth="1"/>
    <col min="9484" max="9484" width="12.140625" style="69" bestFit="1" customWidth="1"/>
    <col min="9485" max="9485" width="9.5703125" style="69" bestFit="1" customWidth="1"/>
    <col min="9486" max="9486" width="10.140625" style="69" bestFit="1" customWidth="1"/>
    <col min="9487" max="9487" width="11.7109375" style="69" bestFit="1" customWidth="1"/>
    <col min="9488" max="9488" width="13.5703125" style="69" bestFit="1" customWidth="1"/>
    <col min="9489" max="9489" width="17.28515625" style="69" bestFit="1" customWidth="1"/>
    <col min="9490" max="9490" width="9.42578125" style="69" bestFit="1" customWidth="1"/>
    <col min="9491" max="9491" width="16.140625" style="69" bestFit="1" customWidth="1"/>
    <col min="9492" max="9492" width="7" style="69" bestFit="1" customWidth="1"/>
    <col min="9493" max="9493" width="16.140625" style="69" bestFit="1" customWidth="1"/>
    <col min="9494" max="9494" width="9" style="69" bestFit="1" customWidth="1"/>
    <col min="9495" max="9495" width="13.5703125" style="69" bestFit="1" customWidth="1"/>
    <col min="9496" max="9496" width="12.7109375" style="69" bestFit="1" customWidth="1"/>
    <col min="9497" max="9497" width="12" style="69" bestFit="1" customWidth="1"/>
    <col min="9498" max="9498" width="8.28515625" style="69" bestFit="1" customWidth="1"/>
    <col min="9499" max="9499" width="5.85546875" style="69" bestFit="1" customWidth="1"/>
    <col min="9500" max="9500" width="11.85546875" style="69" bestFit="1" customWidth="1"/>
    <col min="9501" max="9501" width="9.85546875" style="69" bestFit="1" customWidth="1"/>
    <col min="9502" max="9502" width="6.5703125" style="69" bestFit="1" customWidth="1"/>
    <col min="9503" max="9503" width="13.42578125" style="69" bestFit="1" customWidth="1"/>
    <col min="9504" max="9504" width="11.42578125" style="69" bestFit="1" customWidth="1"/>
    <col min="9505" max="9505" width="11.42578125" style="69" customWidth="1"/>
    <col min="9506" max="9506" width="9" style="69" bestFit="1" customWidth="1"/>
    <col min="9507" max="9507" width="7.7109375" style="69" bestFit="1" customWidth="1"/>
    <col min="9508" max="9508" width="11.7109375" style="69" bestFit="1" customWidth="1"/>
    <col min="9509" max="9728" width="8.85546875" style="69"/>
    <col min="9729" max="9729" width="11.28515625" style="69" bestFit="1" customWidth="1"/>
    <col min="9730" max="9730" width="4.28515625" style="69" bestFit="1" customWidth="1"/>
    <col min="9731" max="9731" width="4.140625" style="69" bestFit="1" customWidth="1"/>
    <col min="9732" max="9732" width="9" style="69" bestFit="1" customWidth="1"/>
    <col min="9733" max="9733" width="5.28515625" style="69" bestFit="1" customWidth="1"/>
    <col min="9734" max="9734" width="4.85546875" style="69" bestFit="1" customWidth="1"/>
    <col min="9735" max="9735" width="7.28515625" style="69" bestFit="1" customWidth="1"/>
    <col min="9736" max="9737" width="10.28515625" style="69" bestFit="1" customWidth="1"/>
    <col min="9738" max="9738" width="8.28515625" style="69" bestFit="1" customWidth="1"/>
    <col min="9739" max="9739" width="16" style="69" bestFit="1" customWidth="1"/>
    <col min="9740" max="9740" width="12.140625" style="69" bestFit="1" customWidth="1"/>
    <col min="9741" max="9741" width="9.5703125" style="69" bestFit="1" customWidth="1"/>
    <col min="9742" max="9742" width="10.140625" style="69" bestFit="1" customWidth="1"/>
    <col min="9743" max="9743" width="11.7109375" style="69" bestFit="1" customWidth="1"/>
    <col min="9744" max="9744" width="13.5703125" style="69" bestFit="1" customWidth="1"/>
    <col min="9745" max="9745" width="17.28515625" style="69" bestFit="1" customWidth="1"/>
    <col min="9746" max="9746" width="9.42578125" style="69" bestFit="1" customWidth="1"/>
    <col min="9747" max="9747" width="16.140625" style="69" bestFit="1" customWidth="1"/>
    <col min="9748" max="9748" width="7" style="69" bestFit="1" customWidth="1"/>
    <col min="9749" max="9749" width="16.140625" style="69" bestFit="1" customWidth="1"/>
    <col min="9750" max="9750" width="9" style="69" bestFit="1" customWidth="1"/>
    <col min="9751" max="9751" width="13.5703125" style="69" bestFit="1" customWidth="1"/>
    <col min="9752" max="9752" width="12.7109375" style="69" bestFit="1" customWidth="1"/>
    <col min="9753" max="9753" width="12" style="69" bestFit="1" customWidth="1"/>
    <col min="9754" max="9754" width="8.28515625" style="69" bestFit="1" customWidth="1"/>
    <col min="9755" max="9755" width="5.85546875" style="69" bestFit="1" customWidth="1"/>
    <col min="9756" max="9756" width="11.85546875" style="69" bestFit="1" customWidth="1"/>
    <col min="9757" max="9757" width="9.85546875" style="69" bestFit="1" customWidth="1"/>
    <col min="9758" max="9758" width="6.5703125" style="69" bestFit="1" customWidth="1"/>
    <col min="9759" max="9759" width="13.42578125" style="69" bestFit="1" customWidth="1"/>
    <col min="9760" max="9760" width="11.42578125" style="69" bestFit="1" customWidth="1"/>
    <col min="9761" max="9761" width="11.42578125" style="69" customWidth="1"/>
    <col min="9762" max="9762" width="9" style="69" bestFit="1" customWidth="1"/>
    <col min="9763" max="9763" width="7.7109375" style="69" bestFit="1" customWidth="1"/>
    <col min="9764" max="9764" width="11.7109375" style="69" bestFit="1" customWidth="1"/>
    <col min="9765" max="9984" width="8.85546875" style="69"/>
    <col min="9985" max="9985" width="11.28515625" style="69" bestFit="1" customWidth="1"/>
    <col min="9986" max="9986" width="4.28515625" style="69" bestFit="1" customWidth="1"/>
    <col min="9987" max="9987" width="4.140625" style="69" bestFit="1" customWidth="1"/>
    <col min="9988" max="9988" width="9" style="69" bestFit="1" customWidth="1"/>
    <col min="9989" max="9989" width="5.28515625" style="69" bestFit="1" customWidth="1"/>
    <col min="9990" max="9990" width="4.85546875" style="69" bestFit="1" customWidth="1"/>
    <col min="9991" max="9991" width="7.28515625" style="69" bestFit="1" customWidth="1"/>
    <col min="9992" max="9993" width="10.28515625" style="69" bestFit="1" customWidth="1"/>
    <col min="9994" max="9994" width="8.28515625" style="69" bestFit="1" customWidth="1"/>
    <col min="9995" max="9995" width="16" style="69" bestFit="1" customWidth="1"/>
    <col min="9996" max="9996" width="12.140625" style="69" bestFit="1" customWidth="1"/>
    <col min="9997" max="9997" width="9.5703125" style="69" bestFit="1" customWidth="1"/>
    <col min="9998" max="9998" width="10.140625" style="69" bestFit="1" customWidth="1"/>
    <col min="9999" max="9999" width="11.7109375" style="69" bestFit="1" customWidth="1"/>
    <col min="10000" max="10000" width="13.5703125" style="69" bestFit="1" customWidth="1"/>
    <col min="10001" max="10001" width="17.28515625" style="69" bestFit="1" customWidth="1"/>
    <col min="10002" max="10002" width="9.42578125" style="69" bestFit="1" customWidth="1"/>
    <col min="10003" max="10003" width="16.140625" style="69" bestFit="1" customWidth="1"/>
    <col min="10004" max="10004" width="7" style="69" bestFit="1" customWidth="1"/>
    <col min="10005" max="10005" width="16.140625" style="69" bestFit="1" customWidth="1"/>
    <col min="10006" max="10006" width="9" style="69" bestFit="1" customWidth="1"/>
    <col min="10007" max="10007" width="13.5703125" style="69" bestFit="1" customWidth="1"/>
    <col min="10008" max="10008" width="12.7109375" style="69" bestFit="1" customWidth="1"/>
    <col min="10009" max="10009" width="12" style="69" bestFit="1" customWidth="1"/>
    <col min="10010" max="10010" width="8.28515625" style="69" bestFit="1" customWidth="1"/>
    <col min="10011" max="10011" width="5.85546875" style="69" bestFit="1" customWidth="1"/>
    <col min="10012" max="10012" width="11.85546875" style="69" bestFit="1" customWidth="1"/>
    <col min="10013" max="10013" width="9.85546875" style="69" bestFit="1" customWidth="1"/>
    <col min="10014" max="10014" width="6.5703125" style="69" bestFit="1" customWidth="1"/>
    <col min="10015" max="10015" width="13.42578125" style="69" bestFit="1" customWidth="1"/>
    <col min="10016" max="10016" width="11.42578125" style="69" bestFit="1" customWidth="1"/>
    <col min="10017" max="10017" width="11.42578125" style="69" customWidth="1"/>
    <col min="10018" max="10018" width="9" style="69" bestFit="1" customWidth="1"/>
    <col min="10019" max="10019" width="7.7109375" style="69" bestFit="1" customWidth="1"/>
    <col min="10020" max="10020" width="11.7109375" style="69" bestFit="1" customWidth="1"/>
    <col min="10021" max="10240" width="8.85546875" style="69"/>
    <col min="10241" max="10241" width="11.28515625" style="69" bestFit="1" customWidth="1"/>
    <col min="10242" max="10242" width="4.28515625" style="69" bestFit="1" customWidth="1"/>
    <col min="10243" max="10243" width="4.140625" style="69" bestFit="1" customWidth="1"/>
    <col min="10244" max="10244" width="9" style="69" bestFit="1" customWidth="1"/>
    <col min="10245" max="10245" width="5.28515625" style="69" bestFit="1" customWidth="1"/>
    <col min="10246" max="10246" width="4.85546875" style="69" bestFit="1" customWidth="1"/>
    <col min="10247" max="10247" width="7.28515625" style="69" bestFit="1" customWidth="1"/>
    <col min="10248" max="10249" width="10.28515625" style="69" bestFit="1" customWidth="1"/>
    <col min="10250" max="10250" width="8.28515625" style="69" bestFit="1" customWidth="1"/>
    <col min="10251" max="10251" width="16" style="69" bestFit="1" customWidth="1"/>
    <col min="10252" max="10252" width="12.140625" style="69" bestFit="1" customWidth="1"/>
    <col min="10253" max="10253" width="9.5703125" style="69" bestFit="1" customWidth="1"/>
    <col min="10254" max="10254" width="10.140625" style="69" bestFit="1" customWidth="1"/>
    <col min="10255" max="10255" width="11.7109375" style="69" bestFit="1" customWidth="1"/>
    <col min="10256" max="10256" width="13.5703125" style="69" bestFit="1" customWidth="1"/>
    <col min="10257" max="10257" width="17.28515625" style="69" bestFit="1" customWidth="1"/>
    <col min="10258" max="10258" width="9.42578125" style="69" bestFit="1" customWidth="1"/>
    <col min="10259" max="10259" width="16.140625" style="69" bestFit="1" customWidth="1"/>
    <col min="10260" max="10260" width="7" style="69" bestFit="1" customWidth="1"/>
    <col min="10261" max="10261" width="16.140625" style="69" bestFit="1" customWidth="1"/>
    <col min="10262" max="10262" width="9" style="69" bestFit="1" customWidth="1"/>
    <col min="10263" max="10263" width="13.5703125" style="69" bestFit="1" customWidth="1"/>
    <col min="10264" max="10264" width="12.7109375" style="69" bestFit="1" customWidth="1"/>
    <col min="10265" max="10265" width="12" style="69" bestFit="1" customWidth="1"/>
    <col min="10266" max="10266" width="8.28515625" style="69" bestFit="1" customWidth="1"/>
    <col min="10267" max="10267" width="5.85546875" style="69" bestFit="1" customWidth="1"/>
    <col min="10268" max="10268" width="11.85546875" style="69" bestFit="1" customWidth="1"/>
    <col min="10269" max="10269" width="9.85546875" style="69" bestFit="1" customWidth="1"/>
    <col min="10270" max="10270" width="6.5703125" style="69" bestFit="1" customWidth="1"/>
    <col min="10271" max="10271" width="13.42578125" style="69" bestFit="1" customWidth="1"/>
    <col min="10272" max="10272" width="11.42578125" style="69" bestFit="1" customWidth="1"/>
    <col min="10273" max="10273" width="11.42578125" style="69" customWidth="1"/>
    <col min="10274" max="10274" width="9" style="69" bestFit="1" customWidth="1"/>
    <col min="10275" max="10275" width="7.7109375" style="69" bestFit="1" customWidth="1"/>
    <col min="10276" max="10276" width="11.7109375" style="69" bestFit="1" customWidth="1"/>
    <col min="10277" max="10496" width="8.85546875" style="69"/>
    <col min="10497" max="10497" width="11.28515625" style="69" bestFit="1" customWidth="1"/>
    <col min="10498" max="10498" width="4.28515625" style="69" bestFit="1" customWidth="1"/>
    <col min="10499" max="10499" width="4.140625" style="69" bestFit="1" customWidth="1"/>
    <col min="10500" max="10500" width="9" style="69" bestFit="1" customWidth="1"/>
    <col min="10501" max="10501" width="5.28515625" style="69" bestFit="1" customWidth="1"/>
    <col min="10502" max="10502" width="4.85546875" style="69" bestFit="1" customWidth="1"/>
    <col min="10503" max="10503" width="7.28515625" style="69" bestFit="1" customWidth="1"/>
    <col min="10504" max="10505" width="10.28515625" style="69" bestFit="1" customWidth="1"/>
    <col min="10506" max="10506" width="8.28515625" style="69" bestFit="1" customWidth="1"/>
    <col min="10507" max="10507" width="16" style="69" bestFit="1" customWidth="1"/>
    <col min="10508" max="10508" width="12.140625" style="69" bestFit="1" customWidth="1"/>
    <col min="10509" max="10509" width="9.5703125" style="69" bestFit="1" customWidth="1"/>
    <col min="10510" max="10510" width="10.140625" style="69" bestFit="1" customWidth="1"/>
    <col min="10511" max="10511" width="11.7109375" style="69" bestFit="1" customWidth="1"/>
    <col min="10512" max="10512" width="13.5703125" style="69" bestFit="1" customWidth="1"/>
    <col min="10513" max="10513" width="17.28515625" style="69" bestFit="1" customWidth="1"/>
    <col min="10514" max="10514" width="9.42578125" style="69" bestFit="1" customWidth="1"/>
    <col min="10515" max="10515" width="16.140625" style="69" bestFit="1" customWidth="1"/>
    <col min="10516" max="10516" width="7" style="69" bestFit="1" customWidth="1"/>
    <col min="10517" max="10517" width="16.140625" style="69" bestFit="1" customWidth="1"/>
    <col min="10518" max="10518" width="9" style="69" bestFit="1" customWidth="1"/>
    <col min="10519" max="10519" width="13.5703125" style="69" bestFit="1" customWidth="1"/>
    <col min="10520" max="10520" width="12.7109375" style="69" bestFit="1" customWidth="1"/>
    <col min="10521" max="10521" width="12" style="69" bestFit="1" customWidth="1"/>
    <col min="10522" max="10522" width="8.28515625" style="69" bestFit="1" customWidth="1"/>
    <col min="10523" max="10523" width="5.85546875" style="69" bestFit="1" customWidth="1"/>
    <col min="10524" max="10524" width="11.85546875" style="69" bestFit="1" customWidth="1"/>
    <col min="10525" max="10525" width="9.85546875" style="69" bestFit="1" customWidth="1"/>
    <col min="10526" max="10526" width="6.5703125" style="69" bestFit="1" customWidth="1"/>
    <col min="10527" max="10527" width="13.42578125" style="69" bestFit="1" customWidth="1"/>
    <col min="10528" max="10528" width="11.42578125" style="69" bestFit="1" customWidth="1"/>
    <col min="10529" max="10529" width="11.42578125" style="69" customWidth="1"/>
    <col min="10530" max="10530" width="9" style="69" bestFit="1" customWidth="1"/>
    <col min="10531" max="10531" width="7.7109375" style="69" bestFit="1" customWidth="1"/>
    <col min="10532" max="10532" width="11.7109375" style="69" bestFit="1" customWidth="1"/>
    <col min="10533" max="10752" width="8.85546875" style="69"/>
    <col min="10753" max="10753" width="11.28515625" style="69" bestFit="1" customWidth="1"/>
    <col min="10754" max="10754" width="4.28515625" style="69" bestFit="1" customWidth="1"/>
    <col min="10755" max="10755" width="4.140625" style="69" bestFit="1" customWidth="1"/>
    <col min="10756" max="10756" width="9" style="69" bestFit="1" customWidth="1"/>
    <col min="10757" max="10757" width="5.28515625" style="69" bestFit="1" customWidth="1"/>
    <col min="10758" max="10758" width="4.85546875" style="69" bestFit="1" customWidth="1"/>
    <col min="10759" max="10759" width="7.28515625" style="69" bestFit="1" customWidth="1"/>
    <col min="10760" max="10761" width="10.28515625" style="69" bestFit="1" customWidth="1"/>
    <col min="10762" max="10762" width="8.28515625" style="69" bestFit="1" customWidth="1"/>
    <col min="10763" max="10763" width="16" style="69" bestFit="1" customWidth="1"/>
    <col min="10764" max="10764" width="12.140625" style="69" bestFit="1" customWidth="1"/>
    <col min="10765" max="10765" width="9.5703125" style="69" bestFit="1" customWidth="1"/>
    <col min="10766" max="10766" width="10.140625" style="69" bestFit="1" customWidth="1"/>
    <col min="10767" max="10767" width="11.7109375" style="69" bestFit="1" customWidth="1"/>
    <col min="10768" max="10768" width="13.5703125" style="69" bestFit="1" customWidth="1"/>
    <col min="10769" max="10769" width="17.28515625" style="69" bestFit="1" customWidth="1"/>
    <col min="10770" max="10770" width="9.42578125" style="69" bestFit="1" customWidth="1"/>
    <col min="10771" max="10771" width="16.140625" style="69" bestFit="1" customWidth="1"/>
    <col min="10772" max="10772" width="7" style="69" bestFit="1" customWidth="1"/>
    <col min="10773" max="10773" width="16.140625" style="69" bestFit="1" customWidth="1"/>
    <col min="10774" max="10774" width="9" style="69" bestFit="1" customWidth="1"/>
    <col min="10775" max="10775" width="13.5703125" style="69" bestFit="1" customWidth="1"/>
    <col min="10776" max="10776" width="12.7109375" style="69" bestFit="1" customWidth="1"/>
    <col min="10777" max="10777" width="12" style="69" bestFit="1" customWidth="1"/>
    <col min="10778" max="10778" width="8.28515625" style="69" bestFit="1" customWidth="1"/>
    <col min="10779" max="10779" width="5.85546875" style="69" bestFit="1" customWidth="1"/>
    <col min="10780" max="10780" width="11.85546875" style="69" bestFit="1" customWidth="1"/>
    <col min="10781" max="10781" width="9.85546875" style="69" bestFit="1" customWidth="1"/>
    <col min="10782" max="10782" width="6.5703125" style="69" bestFit="1" customWidth="1"/>
    <col min="10783" max="10783" width="13.42578125" style="69" bestFit="1" customWidth="1"/>
    <col min="10784" max="10784" width="11.42578125" style="69" bestFit="1" customWidth="1"/>
    <col min="10785" max="10785" width="11.42578125" style="69" customWidth="1"/>
    <col min="10786" max="10786" width="9" style="69" bestFit="1" customWidth="1"/>
    <col min="10787" max="10787" width="7.7109375" style="69" bestFit="1" customWidth="1"/>
    <col min="10788" max="10788" width="11.7109375" style="69" bestFit="1" customWidth="1"/>
    <col min="10789" max="11008" width="8.85546875" style="69"/>
    <col min="11009" max="11009" width="11.28515625" style="69" bestFit="1" customWidth="1"/>
    <col min="11010" max="11010" width="4.28515625" style="69" bestFit="1" customWidth="1"/>
    <col min="11011" max="11011" width="4.140625" style="69" bestFit="1" customWidth="1"/>
    <col min="11012" max="11012" width="9" style="69" bestFit="1" customWidth="1"/>
    <col min="11013" max="11013" width="5.28515625" style="69" bestFit="1" customWidth="1"/>
    <col min="11014" max="11014" width="4.85546875" style="69" bestFit="1" customWidth="1"/>
    <col min="11015" max="11015" width="7.28515625" style="69" bestFit="1" customWidth="1"/>
    <col min="11016" max="11017" width="10.28515625" style="69" bestFit="1" customWidth="1"/>
    <col min="11018" max="11018" width="8.28515625" style="69" bestFit="1" customWidth="1"/>
    <col min="11019" max="11019" width="16" style="69" bestFit="1" customWidth="1"/>
    <col min="11020" max="11020" width="12.140625" style="69" bestFit="1" customWidth="1"/>
    <col min="11021" max="11021" width="9.5703125" style="69" bestFit="1" customWidth="1"/>
    <col min="11022" max="11022" width="10.140625" style="69" bestFit="1" customWidth="1"/>
    <col min="11023" max="11023" width="11.7109375" style="69" bestFit="1" customWidth="1"/>
    <col min="11024" max="11024" width="13.5703125" style="69" bestFit="1" customWidth="1"/>
    <col min="11025" max="11025" width="17.28515625" style="69" bestFit="1" customWidth="1"/>
    <col min="11026" max="11026" width="9.42578125" style="69" bestFit="1" customWidth="1"/>
    <col min="11027" max="11027" width="16.140625" style="69" bestFit="1" customWidth="1"/>
    <col min="11028" max="11028" width="7" style="69" bestFit="1" customWidth="1"/>
    <col min="11029" max="11029" width="16.140625" style="69" bestFit="1" customWidth="1"/>
    <col min="11030" max="11030" width="9" style="69" bestFit="1" customWidth="1"/>
    <col min="11031" max="11031" width="13.5703125" style="69" bestFit="1" customWidth="1"/>
    <col min="11032" max="11032" width="12.7109375" style="69" bestFit="1" customWidth="1"/>
    <col min="11033" max="11033" width="12" style="69" bestFit="1" customWidth="1"/>
    <col min="11034" max="11034" width="8.28515625" style="69" bestFit="1" customWidth="1"/>
    <col min="11035" max="11035" width="5.85546875" style="69" bestFit="1" customWidth="1"/>
    <col min="11036" max="11036" width="11.85546875" style="69" bestFit="1" customWidth="1"/>
    <col min="11037" max="11037" width="9.85546875" style="69" bestFit="1" customWidth="1"/>
    <col min="11038" max="11038" width="6.5703125" style="69" bestFit="1" customWidth="1"/>
    <col min="11039" max="11039" width="13.42578125" style="69" bestFit="1" customWidth="1"/>
    <col min="11040" max="11040" width="11.42578125" style="69" bestFit="1" customWidth="1"/>
    <col min="11041" max="11041" width="11.42578125" style="69" customWidth="1"/>
    <col min="11042" max="11042" width="9" style="69" bestFit="1" customWidth="1"/>
    <col min="11043" max="11043" width="7.7109375" style="69" bestFit="1" customWidth="1"/>
    <col min="11044" max="11044" width="11.7109375" style="69" bestFit="1" customWidth="1"/>
    <col min="11045" max="11264" width="8.85546875" style="69"/>
    <col min="11265" max="11265" width="11.28515625" style="69" bestFit="1" customWidth="1"/>
    <col min="11266" max="11266" width="4.28515625" style="69" bestFit="1" customWidth="1"/>
    <col min="11267" max="11267" width="4.140625" style="69" bestFit="1" customWidth="1"/>
    <col min="11268" max="11268" width="9" style="69" bestFit="1" customWidth="1"/>
    <col min="11269" max="11269" width="5.28515625" style="69" bestFit="1" customWidth="1"/>
    <col min="11270" max="11270" width="4.85546875" style="69" bestFit="1" customWidth="1"/>
    <col min="11271" max="11271" width="7.28515625" style="69" bestFit="1" customWidth="1"/>
    <col min="11272" max="11273" width="10.28515625" style="69" bestFit="1" customWidth="1"/>
    <col min="11274" max="11274" width="8.28515625" style="69" bestFit="1" customWidth="1"/>
    <col min="11275" max="11275" width="16" style="69" bestFit="1" customWidth="1"/>
    <col min="11276" max="11276" width="12.140625" style="69" bestFit="1" customWidth="1"/>
    <col min="11277" max="11277" width="9.5703125" style="69" bestFit="1" customWidth="1"/>
    <col min="11278" max="11278" width="10.140625" style="69" bestFit="1" customWidth="1"/>
    <col min="11279" max="11279" width="11.7109375" style="69" bestFit="1" customWidth="1"/>
    <col min="11280" max="11280" width="13.5703125" style="69" bestFit="1" customWidth="1"/>
    <col min="11281" max="11281" width="17.28515625" style="69" bestFit="1" customWidth="1"/>
    <col min="11282" max="11282" width="9.42578125" style="69" bestFit="1" customWidth="1"/>
    <col min="11283" max="11283" width="16.140625" style="69" bestFit="1" customWidth="1"/>
    <col min="11284" max="11284" width="7" style="69" bestFit="1" customWidth="1"/>
    <col min="11285" max="11285" width="16.140625" style="69" bestFit="1" customWidth="1"/>
    <col min="11286" max="11286" width="9" style="69" bestFit="1" customWidth="1"/>
    <col min="11287" max="11287" width="13.5703125" style="69" bestFit="1" customWidth="1"/>
    <col min="11288" max="11288" width="12.7109375" style="69" bestFit="1" customWidth="1"/>
    <col min="11289" max="11289" width="12" style="69" bestFit="1" customWidth="1"/>
    <col min="11290" max="11290" width="8.28515625" style="69" bestFit="1" customWidth="1"/>
    <col min="11291" max="11291" width="5.85546875" style="69" bestFit="1" customWidth="1"/>
    <col min="11292" max="11292" width="11.85546875" style="69" bestFit="1" customWidth="1"/>
    <col min="11293" max="11293" width="9.85546875" style="69" bestFit="1" customWidth="1"/>
    <col min="11294" max="11294" width="6.5703125" style="69" bestFit="1" customWidth="1"/>
    <col min="11295" max="11295" width="13.42578125" style="69" bestFit="1" customWidth="1"/>
    <col min="11296" max="11296" width="11.42578125" style="69" bestFit="1" customWidth="1"/>
    <col min="11297" max="11297" width="11.42578125" style="69" customWidth="1"/>
    <col min="11298" max="11298" width="9" style="69" bestFit="1" customWidth="1"/>
    <col min="11299" max="11299" width="7.7109375" style="69" bestFit="1" customWidth="1"/>
    <col min="11300" max="11300" width="11.7109375" style="69" bestFit="1" customWidth="1"/>
    <col min="11301" max="11520" width="8.85546875" style="69"/>
    <col min="11521" max="11521" width="11.28515625" style="69" bestFit="1" customWidth="1"/>
    <col min="11522" max="11522" width="4.28515625" style="69" bestFit="1" customWidth="1"/>
    <col min="11523" max="11523" width="4.140625" style="69" bestFit="1" customWidth="1"/>
    <col min="11524" max="11524" width="9" style="69" bestFit="1" customWidth="1"/>
    <col min="11525" max="11525" width="5.28515625" style="69" bestFit="1" customWidth="1"/>
    <col min="11526" max="11526" width="4.85546875" style="69" bestFit="1" customWidth="1"/>
    <col min="11527" max="11527" width="7.28515625" style="69" bestFit="1" customWidth="1"/>
    <col min="11528" max="11529" width="10.28515625" style="69" bestFit="1" customWidth="1"/>
    <col min="11530" max="11530" width="8.28515625" style="69" bestFit="1" customWidth="1"/>
    <col min="11531" max="11531" width="16" style="69" bestFit="1" customWidth="1"/>
    <col min="11532" max="11532" width="12.140625" style="69" bestFit="1" customWidth="1"/>
    <col min="11533" max="11533" width="9.5703125" style="69" bestFit="1" customWidth="1"/>
    <col min="11534" max="11534" width="10.140625" style="69" bestFit="1" customWidth="1"/>
    <col min="11535" max="11535" width="11.7109375" style="69" bestFit="1" customWidth="1"/>
    <col min="11536" max="11536" width="13.5703125" style="69" bestFit="1" customWidth="1"/>
    <col min="11537" max="11537" width="17.28515625" style="69" bestFit="1" customWidth="1"/>
    <col min="11538" max="11538" width="9.42578125" style="69" bestFit="1" customWidth="1"/>
    <col min="11539" max="11539" width="16.140625" style="69" bestFit="1" customWidth="1"/>
    <col min="11540" max="11540" width="7" style="69" bestFit="1" customWidth="1"/>
    <col min="11541" max="11541" width="16.140625" style="69" bestFit="1" customWidth="1"/>
    <col min="11542" max="11542" width="9" style="69" bestFit="1" customWidth="1"/>
    <col min="11543" max="11543" width="13.5703125" style="69" bestFit="1" customWidth="1"/>
    <col min="11544" max="11544" width="12.7109375" style="69" bestFit="1" customWidth="1"/>
    <col min="11545" max="11545" width="12" style="69" bestFit="1" customWidth="1"/>
    <col min="11546" max="11546" width="8.28515625" style="69" bestFit="1" customWidth="1"/>
    <col min="11547" max="11547" width="5.85546875" style="69" bestFit="1" customWidth="1"/>
    <col min="11548" max="11548" width="11.85546875" style="69" bestFit="1" customWidth="1"/>
    <col min="11549" max="11549" width="9.85546875" style="69" bestFit="1" customWidth="1"/>
    <col min="11550" max="11550" width="6.5703125" style="69" bestFit="1" customWidth="1"/>
    <col min="11551" max="11551" width="13.42578125" style="69" bestFit="1" customWidth="1"/>
    <col min="11552" max="11552" width="11.42578125" style="69" bestFit="1" customWidth="1"/>
    <col min="11553" max="11553" width="11.42578125" style="69" customWidth="1"/>
    <col min="11554" max="11554" width="9" style="69" bestFit="1" customWidth="1"/>
    <col min="11555" max="11555" width="7.7109375" style="69" bestFit="1" customWidth="1"/>
    <col min="11556" max="11556" width="11.7109375" style="69" bestFit="1" customWidth="1"/>
    <col min="11557" max="11776" width="8.85546875" style="69"/>
    <col min="11777" max="11777" width="11.28515625" style="69" bestFit="1" customWidth="1"/>
    <col min="11778" max="11778" width="4.28515625" style="69" bestFit="1" customWidth="1"/>
    <col min="11779" max="11779" width="4.140625" style="69" bestFit="1" customWidth="1"/>
    <col min="11780" max="11780" width="9" style="69" bestFit="1" customWidth="1"/>
    <col min="11781" max="11781" width="5.28515625" style="69" bestFit="1" customWidth="1"/>
    <col min="11782" max="11782" width="4.85546875" style="69" bestFit="1" customWidth="1"/>
    <col min="11783" max="11783" width="7.28515625" style="69" bestFit="1" customWidth="1"/>
    <col min="11784" max="11785" width="10.28515625" style="69" bestFit="1" customWidth="1"/>
    <col min="11786" max="11786" width="8.28515625" style="69" bestFit="1" customWidth="1"/>
    <col min="11787" max="11787" width="16" style="69" bestFit="1" customWidth="1"/>
    <col min="11788" max="11788" width="12.140625" style="69" bestFit="1" customWidth="1"/>
    <col min="11789" max="11789" width="9.5703125" style="69" bestFit="1" customWidth="1"/>
    <col min="11790" max="11790" width="10.140625" style="69" bestFit="1" customWidth="1"/>
    <col min="11791" max="11791" width="11.7109375" style="69" bestFit="1" customWidth="1"/>
    <col min="11792" max="11792" width="13.5703125" style="69" bestFit="1" customWidth="1"/>
    <col min="11793" max="11793" width="17.28515625" style="69" bestFit="1" customWidth="1"/>
    <col min="11794" max="11794" width="9.42578125" style="69" bestFit="1" customWidth="1"/>
    <col min="11795" max="11795" width="16.140625" style="69" bestFit="1" customWidth="1"/>
    <col min="11796" max="11796" width="7" style="69" bestFit="1" customWidth="1"/>
    <col min="11797" max="11797" width="16.140625" style="69" bestFit="1" customWidth="1"/>
    <col min="11798" max="11798" width="9" style="69" bestFit="1" customWidth="1"/>
    <col min="11799" max="11799" width="13.5703125" style="69" bestFit="1" customWidth="1"/>
    <col min="11800" max="11800" width="12.7109375" style="69" bestFit="1" customWidth="1"/>
    <col min="11801" max="11801" width="12" style="69" bestFit="1" customWidth="1"/>
    <col min="11802" max="11802" width="8.28515625" style="69" bestFit="1" customWidth="1"/>
    <col min="11803" max="11803" width="5.85546875" style="69" bestFit="1" customWidth="1"/>
    <col min="11804" max="11804" width="11.85546875" style="69" bestFit="1" customWidth="1"/>
    <col min="11805" max="11805" width="9.85546875" style="69" bestFit="1" customWidth="1"/>
    <col min="11806" max="11806" width="6.5703125" style="69" bestFit="1" customWidth="1"/>
    <col min="11807" max="11807" width="13.42578125" style="69" bestFit="1" customWidth="1"/>
    <col min="11808" max="11808" width="11.42578125" style="69" bestFit="1" customWidth="1"/>
    <col min="11809" max="11809" width="11.42578125" style="69" customWidth="1"/>
    <col min="11810" max="11810" width="9" style="69" bestFit="1" customWidth="1"/>
    <col min="11811" max="11811" width="7.7109375" style="69" bestFit="1" customWidth="1"/>
    <col min="11812" max="11812" width="11.7109375" style="69" bestFit="1" customWidth="1"/>
    <col min="11813" max="12032" width="8.85546875" style="69"/>
    <col min="12033" max="12033" width="11.28515625" style="69" bestFit="1" customWidth="1"/>
    <col min="12034" max="12034" width="4.28515625" style="69" bestFit="1" customWidth="1"/>
    <col min="12035" max="12035" width="4.140625" style="69" bestFit="1" customWidth="1"/>
    <col min="12036" max="12036" width="9" style="69" bestFit="1" customWidth="1"/>
    <col min="12037" max="12037" width="5.28515625" style="69" bestFit="1" customWidth="1"/>
    <col min="12038" max="12038" width="4.85546875" style="69" bestFit="1" customWidth="1"/>
    <col min="12039" max="12039" width="7.28515625" style="69" bestFit="1" customWidth="1"/>
    <col min="12040" max="12041" width="10.28515625" style="69" bestFit="1" customWidth="1"/>
    <col min="12042" max="12042" width="8.28515625" style="69" bestFit="1" customWidth="1"/>
    <col min="12043" max="12043" width="16" style="69" bestFit="1" customWidth="1"/>
    <col min="12044" max="12044" width="12.140625" style="69" bestFit="1" customWidth="1"/>
    <col min="12045" max="12045" width="9.5703125" style="69" bestFit="1" customWidth="1"/>
    <col min="12046" max="12046" width="10.140625" style="69" bestFit="1" customWidth="1"/>
    <col min="12047" max="12047" width="11.7109375" style="69" bestFit="1" customWidth="1"/>
    <col min="12048" max="12048" width="13.5703125" style="69" bestFit="1" customWidth="1"/>
    <col min="12049" max="12049" width="17.28515625" style="69" bestFit="1" customWidth="1"/>
    <col min="12050" max="12050" width="9.42578125" style="69" bestFit="1" customWidth="1"/>
    <col min="12051" max="12051" width="16.140625" style="69" bestFit="1" customWidth="1"/>
    <col min="12052" max="12052" width="7" style="69" bestFit="1" customWidth="1"/>
    <col min="12053" max="12053" width="16.140625" style="69" bestFit="1" customWidth="1"/>
    <col min="12054" max="12054" width="9" style="69" bestFit="1" customWidth="1"/>
    <col min="12055" max="12055" width="13.5703125" style="69" bestFit="1" customWidth="1"/>
    <col min="12056" max="12056" width="12.7109375" style="69" bestFit="1" customWidth="1"/>
    <col min="12057" max="12057" width="12" style="69" bestFit="1" customWidth="1"/>
    <col min="12058" max="12058" width="8.28515625" style="69" bestFit="1" customWidth="1"/>
    <col min="12059" max="12059" width="5.85546875" style="69" bestFit="1" customWidth="1"/>
    <col min="12060" max="12060" width="11.85546875" style="69" bestFit="1" customWidth="1"/>
    <col min="12061" max="12061" width="9.85546875" style="69" bestFit="1" customWidth="1"/>
    <col min="12062" max="12062" width="6.5703125" style="69" bestFit="1" customWidth="1"/>
    <col min="12063" max="12063" width="13.42578125" style="69" bestFit="1" customWidth="1"/>
    <col min="12064" max="12064" width="11.42578125" style="69" bestFit="1" customWidth="1"/>
    <col min="12065" max="12065" width="11.42578125" style="69" customWidth="1"/>
    <col min="12066" max="12066" width="9" style="69" bestFit="1" customWidth="1"/>
    <col min="12067" max="12067" width="7.7109375" style="69" bestFit="1" customWidth="1"/>
    <col min="12068" max="12068" width="11.7109375" style="69" bestFit="1" customWidth="1"/>
    <col min="12069" max="12288" width="8.85546875" style="69"/>
    <col min="12289" max="12289" width="11.28515625" style="69" bestFit="1" customWidth="1"/>
    <col min="12290" max="12290" width="4.28515625" style="69" bestFit="1" customWidth="1"/>
    <col min="12291" max="12291" width="4.140625" style="69" bestFit="1" customWidth="1"/>
    <col min="12292" max="12292" width="9" style="69" bestFit="1" customWidth="1"/>
    <col min="12293" max="12293" width="5.28515625" style="69" bestFit="1" customWidth="1"/>
    <col min="12294" max="12294" width="4.85546875" style="69" bestFit="1" customWidth="1"/>
    <col min="12295" max="12295" width="7.28515625" style="69" bestFit="1" customWidth="1"/>
    <col min="12296" max="12297" width="10.28515625" style="69" bestFit="1" customWidth="1"/>
    <col min="12298" max="12298" width="8.28515625" style="69" bestFit="1" customWidth="1"/>
    <col min="12299" max="12299" width="16" style="69" bestFit="1" customWidth="1"/>
    <col min="12300" max="12300" width="12.140625" style="69" bestFit="1" customWidth="1"/>
    <col min="12301" max="12301" width="9.5703125" style="69" bestFit="1" customWidth="1"/>
    <col min="12302" max="12302" width="10.140625" style="69" bestFit="1" customWidth="1"/>
    <col min="12303" max="12303" width="11.7109375" style="69" bestFit="1" customWidth="1"/>
    <col min="12304" max="12304" width="13.5703125" style="69" bestFit="1" customWidth="1"/>
    <col min="12305" max="12305" width="17.28515625" style="69" bestFit="1" customWidth="1"/>
    <col min="12306" max="12306" width="9.42578125" style="69" bestFit="1" customWidth="1"/>
    <col min="12307" max="12307" width="16.140625" style="69" bestFit="1" customWidth="1"/>
    <col min="12308" max="12308" width="7" style="69" bestFit="1" customWidth="1"/>
    <col min="12309" max="12309" width="16.140625" style="69" bestFit="1" customWidth="1"/>
    <col min="12310" max="12310" width="9" style="69" bestFit="1" customWidth="1"/>
    <col min="12311" max="12311" width="13.5703125" style="69" bestFit="1" customWidth="1"/>
    <col min="12312" max="12312" width="12.7109375" style="69" bestFit="1" customWidth="1"/>
    <col min="12313" max="12313" width="12" style="69" bestFit="1" customWidth="1"/>
    <col min="12314" max="12314" width="8.28515625" style="69" bestFit="1" customWidth="1"/>
    <col min="12315" max="12315" width="5.85546875" style="69" bestFit="1" customWidth="1"/>
    <col min="12316" max="12316" width="11.85546875" style="69" bestFit="1" customWidth="1"/>
    <col min="12317" max="12317" width="9.85546875" style="69" bestFit="1" customWidth="1"/>
    <col min="12318" max="12318" width="6.5703125" style="69" bestFit="1" customWidth="1"/>
    <col min="12319" max="12319" width="13.42578125" style="69" bestFit="1" customWidth="1"/>
    <col min="12320" max="12320" width="11.42578125" style="69" bestFit="1" customWidth="1"/>
    <col min="12321" max="12321" width="11.42578125" style="69" customWidth="1"/>
    <col min="12322" max="12322" width="9" style="69" bestFit="1" customWidth="1"/>
    <col min="12323" max="12323" width="7.7109375" style="69" bestFit="1" customWidth="1"/>
    <col min="12324" max="12324" width="11.7109375" style="69" bestFit="1" customWidth="1"/>
    <col min="12325" max="12544" width="8.85546875" style="69"/>
    <col min="12545" max="12545" width="11.28515625" style="69" bestFit="1" customWidth="1"/>
    <col min="12546" max="12546" width="4.28515625" style="69" bestFit="1" customWidth="1"/>
    <col min="12547" max="12547" width="4.140625" style="69" bestFit="1" customWidth="1"/>
    <col min="12548" max="12548" width="9" style="69" bestFit="1" customWidth="1"/>
    <col min="12549" max="12549" width="5.28515625" style="69" bestFit="1" customWidth="1"/>
    <col min="12550" max="12550" width="4.85546875" style="69" bestFit="1" customWidth="1"/>
    <col min="12551" max="12551" width="7.28515625" style="69" bestFit="1" customWidth="1"/>
    <col min="12552" max="12553" width="10.28515625" style="69" bestFit="1" customWidth="1"/>
    <col min="12554" max="12554" width="8.28515625" style="69" bestFit="1" customWidth="1"/>
    <col min="12555" max="12555" width="16" style="69" bestFit="1" customWidth="1"/>
    <col min="12556" max="12556" width="12.140625" style="69" bestFit="1" customWidth="1"/>
    <col min="12557" max="12557" width="9.5703125" style="69" bestFit="1" customWidth="1"/>
    <col min="12558" max="12558" width="10.140625" style="69" bestFit="1" customWidth="1"/>
    <col min="12559" max="12559" width="11.7109375" style="69" bestFit="1" customWidth="1"/>
    <col min="12560" max="12560" width="13.5703125" style="69" bestFit="1" customWidth="1"/>
    <col min="12561" max="12561" width="17.28515625" style="69" bestFit="1" customWidth="1"/>
    <col min="12562" max="12562" width="9.42578125" style="69" bestFit="1" customWidth="1"/>
    <col min="12563" max="12563" width="16.140625" style="69" bestFit="1" customWidth="1"/>
    <col min="12564" max="12564" width="7" style="69" bestFit="1" customWidth="1"/>
    <col min="12565" max="12565" width="16.140625" style="69" bestFit="1" customWidth="1"/>
    <col min="12566" max="12566" width="9" style="69" bestFit="1" customWidth="1"/>
    <col min="12567" max="12567" width="13.5703125" style="69" bestFit="1" customWidth="1"/>
    <col min="12568" max="12568" width="12.7109375" style="69" bestFit="1" customWidth="1"/>
    <col min="12569" max="12569" width="12" style="69" bestFit="1" customWidth="1"/>
    <col min="12570" max="12570" width="8.28515625" style="69" bestFit="1" customWidth="1"/>
    <col min="12571" max="12571" width="5.85546875" style="69" bestFit="1" customWidth="1"/>
    <col min="12572" max="12572" width="11.85546875" style="69" bestFit="1" customWidth="1"/>
    <col min="12573" max="12573" width="9.85546875" style="69" bestFit="1" customWidth="1"/>
    <col min="12574" max="12574" width="6.5703125" style="69" bestFit="1" customWidth="1"/>
    <col min="12575" max="12575" width="13.42578125" style="69" bestFit="1" customWidth="1"/>
    <col min="12576" max="12576" width="11.42578125" style="69" bestFit="1" customWidth="1"/>
    <col min="12577" max="12577" width="11.42578125" style="69" customWidth="1"/>
    <col min="12578" max="12578" width="9" style="69" bestFit="1" customWidth="1"/>
    <col min="12579" max="12579" width="7.7109375" style="69" bestFit="1" customWidth="1"/>
    <col min="12580" max="12580" width="11.7109375" style="69" bestFit="1" customWidth="1"/>
    <col min="12581" max="12800" width="8.85546875" style="69"/>
    <col min="12801" max="12801" width="11.28515625" style="69" bestFit="1" customWidth="1"/>
    <col min="12802" max="12802" width="4.28515625" style="69" bestFit="1" customWidth="1"/>
    <col min="12803" max="12803" width="4.140625" style="69" bestFit="1" customWidth="1"/>
    <col min="12804" max="12804" width="9" style="69" bestFit="1" customWidth="1"/>
    <col min="12805" max="12805" width="5.28515625" style="69" bestFit="1" customWidth="1"/>
    <col min="12806" max="12806" width="4.85546875" style="69" bestFit="1" customWidth="1"/>
    <col min="12807" max="12807" width="7.28515625" style="69" bestFit="1" customWidth="1"/>
    <col min="12808" max="12809" width="10.28515625" style="69" bestFit="1" customWidth="1"/>
    <col min="12810" max="12810" width="8.28515625" style="69" bestFit="1" customWidth="1"/>
    <col min="12811" max="12811" width="16" style="69" bestFit="1" customWidth="1"/>
    <col min="12812" max="12812" width="12.140625" style="69" bestFit="1" customWidth="1"/>
    <col min="12813" max="12813" width="9.5703125" style="69" bestFit="1" customWidth="1"/>
    <col min="12814" max="12814" width="10.140625" style="69" bestFit="1" customWidth="1"/>
    <col min="12815" max="12815" width="11.7109375" style="69" bestFit="1" customWidth="1"/>
    <col min="12816" max="12816" width="13.5703125" style="69" bestFit="1" customWidth="1"/>
    <col min="12817" max="12817" width="17.28515625" style="69" bestFit="1" customWidth="1"/>
    <col min="12818" max="12818" width="9.42578125" style="69" bestFit="1" customWidth="1"/>
    <col min="12819" max="12819" width="16.140625" style="69" bestFit="1" customWidth="1"/>
    <col min="12820" max="12820" width="7" style="69" bestFit="1" customWidth="1"/>
    <col min="12821" max="12821" width="16.140625" style="69" bestFit="1" customWidth="1"/>
    <col min="12822" max="12822" width="9" style="69" bestFit="1" customWidth="1"/>
    <col min="12823" max="12823" width="13.5703125" style="69" bestFit="1" customWidth="1"/>
    <col min="12824" max="12824" width="12.7109375" style="69" bestFit="1" customWidth="1"/>
    <col min="12825" max="12825" width="12" style="69" bestFit="1" customWidth="1"/>
    <col min="12826" max="12826" width="8.28515625" style="69" bestFit="1" customWidth="1"/>
    <col min="12827" max="12827" width="5.85546875" style="69" bestFit="1" customWidth="1"/>
    <col min="12828" max="12828" width="11.85546875" style="69" bestFit="1" customWidth="1"/>
    <col min="12829" max="12829" width="9.85546875" style="69" bestFit="1" customWidth="1"/>
    <col min="12830" max="12830" width="6.5703125" style="69" bestFit="1" customWidth="1"/>
    <col min="12831" max="12831" width="13.42578125" style="69" bestFit="1" customWidth="1"/>
    <col min="12832" max="12832" width="11.42578125" style="69" bestFit="1" customWidth="1"/>
    <col min="12833" max="12833" width="11.42578125" style="69" customWidth="1"/>
    <col min="12834" max="12834" width="9" style="69" bestFit="1" customWidth="1"/>
    <col min="12835" max="12835" width="7.7109375" style="69" bestFit="1" customWidth="1"/>
    <col min="12836" max="12836" width="11.7109375" style="69" bestFit="1" customWidth="1"/>
    <col min="12837" max="13056" width="8.85546875" style="69"/>
    <col min="13057" max="13057" width="11.28515625" style="69" bestFit="1" customWidth="1"/>
    <col min="13058" max="13058" width="4.28515625" style="69" bestFit="1" customWidth="1"/>
    <col min="13059" max="13059" width="4.140625" style="69" bestFit="1" customWidth="1"/>
    <col min="13060" max="13060" width="9" style="69" bestFit="1" customWidth="1"/>
    <col min="13061" max="13061" width="5.28515625" style="69" bestFit="1" customWidth="1"/>
    <col min="13062" max="13062" width="4.85546875" style="69" bestFit="1" customWidth="1"/>
    <col min="13063" max="13063" width="7.28515625" style="69" bestFit="1" customWidth="1"/>
    <col min="13064" max="13065" width="10.28515625" style="69" bestFit="1" customWidth="1"/>
    <col min="13066" max="13066" width="8.28515625" style="69" bestFit="1" customWidth="1"/>
    <col min="13067" max="13067" width="16" style="69" bestFit="1" customWidth="1"/>
    <col min="13068" max="13068" width="12.140625" style="69" bestFit="1" customWidth="1"/>
    <col min="13069" max="13069" width="9.5703125" style="69" bestFit="1" customWidth="1"/>
    <col min="13070" max="13070" width="10.140625" style="69" bestFit="1" customWidth="1"/>
    <col min="13071" max="13071" width="11.7109375" style="69" bestFit="1" customWidth="1"/>
    <col min="13072" max="13072" width="13.5703125" style="69" bestFit="1" customWidth="1"/>
    <col min="13073" max="13073" width="17.28515625" style="69" bestFit="1" customWidth="1"/>
    <col min="13074" max="13074" width="9.42578125" style="69" bestFit="1" customWidth="1"/>
    <col min="13075" max="13075" width="16.140625" style="69" bestFit="1" customWidth="1"/>
    <col min="13076" max="13076" width="7" style="69" bestFit="1" customWidth="1"/>
    <col min="13077" max="13077" width="16.140625" style="69" bestFit="1" customWidth="1"/>
    <col min="13078" max="13078" width="9" style="69" bestFit="1" customWidth="1"/>
    <col min="13079" max="13079" width="13.5703125" style="69" bestFit="1" customWidth="1"/>
    <col min="13080" max="13080" width="12.7109375" style="69" bestFit="1" customWidth="1"/>
    <col min="13081" max="13081" width="12" style="69" bestFit="1" customWidth="1"/>
    <col min="13082" max="13082" width="8.28515625" style="69" bestFit="1" customWidth="1"/>
    <col min="13083" max="13083" width="5.85546875" style="69" bestFit="1" customWidth="1"/>
    <col min="13084" max="13084" width="11.85546875" style="69" bestFit="1" customWidth="1"/>
    <col min="13085" max="13085" width="9.85546875" style="69" bestFit="1" customWidth="1"/>
    <col min="13086" max="13086" width="6.5703125" style="69" bestFit="1" customWidth="1"/>
    <col min="13087" max="13087" width="13.42578125" style="69" bestFit="1" customWidth="1"/>
    <col min="13088" max="13088" width="11.42578125" style="69" bestFit="1" customWidth="1"/>
    <col min="13089" max="13089" width="11.42578125" style="69" customWidth="1"/>
    <col min="13090" max="13090" width="9" style="69" bestFit="1" customWidth="1"/>
    <col min="13091" max="13091" width="7.7109375" style="69" bestFit="1" customWidth="1"/>
    <col min="13092" max="13092" width="11.7109375" style="69" bestFit="1" customWidth="1"/>
    <col min="13093" max="13312" width="8.85546875" style="69"/>
    <col min="13313" max="13313" width="11.28515625" style="69" bestFit="1" customWidth="1"/>
    <col min="13314" max="13314" width="4.28515625" style="69" bestFit="1" customWidth="1"/>
    <col min="13315" max="13315" width="4.140625" style="69" bestFit="1" customWidth="1"/>
    <col min="13316" max="13316" width="9" style="69" bestFit="1" customWidth="1"/>
    <col min="13317" max="13317" width="5.28515625" style="69" bestFit="1" customWidth="1"/>
    <col min="13318" max="13318" width="4.85546875" style="69" bestFit="1" customWidth="1"/>
    <col min="13319" max="13319" width="7.28515625" style="69" bestFit="1" customWidth="1"/>
    <col min="13320" max="13321" width="10.28515625" style="69" bestFit="1" customWidth="1"/>
    <col min="13322" max="13322" width="8.28515625" style="69" bestFit="1" customWidth="1"/>
    <col min="13323" max="13323" width="16" style="69" bestFit="1" customWidth="1"/>
    <col min="13324" max="13324" width="12.140625" style="69" bestFit="1" customWidth="1"/>
    <col min="13325" max="13325" width="9.5703125" style="69" bestFit="1" customWidth="1"/>
    <col min="13326" max="13326" width="10.140625" style="69" bestFit="1" customWidth="1"/>
    <col min="13327" max="13327" width="11.7109375" style="69" bestFit="1" customWidth="1"/>
    <col min="13328" max="13328" width="13.5703125" style="69" bestFit="1" customWidth="1"/>
    <col min="13329" max="13329" width="17.28515625" style="69" bestFit="1" customWidth="1"/>
    <col min="13330" max="13330" width="9.42578125" style="69" bestFit="1" customWidth="1"/>
    <col min="13331" max="13331" width="16.140625" style="69" bestFit="1" customWidth="1"/>
    <col min="13332" max="13332" width="7" style="69" bestFit="1" customWidth="1"/>
    <col min="13333" max="13333" width="16.140625" style="69" bestFit="1" customWidth="1"/>
    <col min="13334" max="13334" width="9" style="69" bestFit="1" customWidth="1"/>
    <col min="13335" max="13335" width="13.5703125" style="69" bestFit="1" customWidth="1"/>
    <col min="13336" max="13336" width="12.7109375" style="69" bestFit="1" customWidth="1"/>
    <col min="13337" max="13337" width="12" style="69" bestFit="1" customWidth="1"/>
    <col min="13338" max="13338" width="8.28515625" style="69" bestFit="1" customWidth="1"/>
    <col min="13339" max="13339" width="5.85546875" style="69" bestFit="1" customWidth="1"/>
    <col min="13340" max="13340" width="11.85546875" style="69" bestFit="1" customWidth="1"/>
    <col min="13341" max="13341" width="9.85546875" style="69" bestFit="1" customWidth="1"/>
    <col min="13342" max="13342" width="6.5703125" style="69" bestFit="1" customWidth="1"/>
    <col min="13343" max="13343" width="13.42578125" style="69" bestFit="1" customWidth="1"/>
    <col min="13344" max="13344" width="11.42578125" style="69" bestFit="1" customWidth="1"/>
    <col min="13345" max="13345" width="11.42578125" style="69" customWidth="1"/>
    <col min="13346" max="13346" width="9" style="69" bestFit="1" customWidth="1"/>
    <col min="13347" max="13347" width="7.7109375" style="69" bestFit="1" customWidth="1"/>
    <col min="13348" max="13348" width="11.7109375" style="69" bestFit="1" customWidth="1"/>
    <col min="13349" max="13568" width="8.85546875" style="69"/>
    <col min="13569" max="13569" width="11.28515625" style="69" bestFit="1" customWidth="1"/>
    <col min="13570" max="13570" width="4.28515625" style="69" bestFit="1" customWidth="1"/>
    <col min="13571" max="13571" width="4.140625" style="69" bestFit="1" customWidth="1"/>
    <col min="13572" max="13572" width="9" style="69" bestFit="1" customWidth="1"/>
    <col min="13573" max="13573" width="5.28515625" style="69" bestFit="1" customWidth="1"/>
    <col min="13574" max="13574" width="4.85546875" style="69" bestFit="1" customWidth="1"/>
    <col min="13575" max="13575" width="7.28515625" style="69" bestFit="1" customWidth="1"/>
    <col min="13576" max="13577" width="10.28515625" style="69" bestFit="1" customWidth="1"/>
    <col min="13578" max="13578" width="8.28515625" style="69" bestFit="1" customWidth="1"/>
    <col min="13579" max="13579" width="16" style="69" bestFit="1" customWidth="1"/>
    <col min="13580" max="13580" width="12.140625" style="69" bestFit="1" customWidth="1"/>
    <col min="13581" max="13581" width="9.5703125" style="69" bestFit="1" customWidth="1"/>
    <col min="13582" max="13582" width="10.140625" style="69" bestFit="1" customWidth="1"/>
    <col min="13583" max="13583" width="11.7109375" style="69" bestFit="1" customWidth="1"/>
    <col min="13584" max="13584" width="13.5703125" style="69" bestFit="1" customWidth="1"/>
    <col min="13585" max="13585" width="17.28515625" style="69" bestFit="1" customWidth="1"/>
    <col min="13586" max="13586" width="9.42578125" style="69" bestFit="1" customWidth="1"/>
    <col min="13587" max="13587" width="16.140625" style="69" bestFit="1" customWidth="1"/>
    <col min="13588" max="13588" width="7" style="69" bestFit="1" customWidth="1"/>
    <col min="13589" max="13589" width="16.140625" style="69" bestFit="1" customWidth="1"/>
    <col min="13590" max="13590" width="9" style="69" bestFit="1" customWidth="1"/>
    <col min="13591" max="13591" width="13.5703125" style="69" bestFit="1" customWidth="1"/>
    <col min="13592" max="13592" width="12.7109375" style="69" bestFit="1" customWidth="1"/>
    <col min="13593" max="13593" width="12" style="69" bestFit="1" customWidth="1"/>
    <col min="13594" max="13594" width="8.28515625" style="69" bestFit="1" customWidth="1"/>
    <col min="13595" max="13595" width="5.85546875" style="69" bestFit="1" customWidth="1"/>
    <col min="13596" max="13596" width="11.85546875" style="69" bestFit="1" customWidth="1"/>
    <col min="13597" max="13597" width="9.85546875" style="69" bestFit="1" customWidth="1"/>
    <col min="13598" max="13598" width="6.5703125" style="69" bestFit="1" customWidth="1"/>
    <col min="13599" max="13599" width="13.42578125" style="69" bestFit="1" customWidth="1"/>
    <col min="13600" max="13600" width="11.42578125" style="69" bestFit="1" customWidth="1"/>
    <col min="13601" max="13601" width="11.42578125" style="69" customWidth="1"/>
    <col min="13602" max="13602" width="9" style="69" bestFit="1" customWidth="1"/>
    <col min="13603" max="13603" width="7.7109375" style="69" bestFit="1" customWidth="1"/>
    <col min="13604" max="13604" width="11.7109375" style="69" bestFit="1" customWidth="1"/>
    <col min="13605" max="13824" width="8.85546875" style="69"/>
    <col min="13825" max="13825" width="11.28515625" style="69" bestFit="1" customWidth="1"/>
    <col min="13826" max="13826" width="4.28515625" style="69" bestFit="1" customWidth="1"/>
    <col min="13827" max="13827" width="4.140625" style="69" bestFit="1" customWidth="1"/>
    <col min="13828" max="13828" width="9" style="69" bestFit="1" customWidth="1"/>
    <col min="13829" max="13829" width="5.28515625" style="69" bestFit="1" customWidth="1"/>
    <col min="13830" max="13830" width="4.85546875" style="69" bestFit="1" customWidth="1"/>
    <col min="13831" max="13831" width="7.28515625" style="69" bestFit="1" customWidth="1"/>
    <col min="13832" max="13833" width="10.28515625" style="69" bestFit="1" customWidth="1"/>
    <col min="13834" max="13834" width="8.28515625" style="69" bestFit="1" customWidth="1"/>
    <col min="13835" max="13835" width="16" style="69" bestFit="1" customWidth="1"/>
    <col min="13836" max="13836" width="12.140625" style="69" bestFit="1" customWidth="1"/>
    <col min="13837" max="13837" width="9.5703125" style="69" bestFit="1" customWidth="1"/>
    <col min="13838" max="13838" width="10.140625" style="69" bestFit="1" customWidth="1"/>
    <col min="13839" max="13839" width="11.7109375" style="69" bestFit="1" customWidth="1"/>
    <col min="13840" max="13840" width="13.5703125" style="69" bestFit="1" customWidth="1"/>
    <col min="13841" max="13841" width="17.28515625" style="69" bestFit="1" customWidth="1"/>
    <col min="13842" max="13842" width="9.42578125" style="69" bestFit="1" customWidth="1"/>
    <col min="13843" max="13843" width="16.140625" style="69" bestFit="1" customWidth="1"/>
    <col min="13844" max="13844" width="7" style="69" bestFit="1" customWidth="1"/>
    <col min="13845" max="13845" width="16.140625" style="69" bestFit="1" customWidth="1"/>
    <col min="13846" max="13846" width="9" style="69" bestFit="1" customWidth="1"/>
    <col min="13847" max="13847" width="13.5703125" style="69" bestFit="1" customWidth="1"/>
    <col min="13848" max="13848" width="12.7109375" style="69" bestFit="1" customWidth="1"/>
    <col min="13849" max="13849" width="12" style="69" bestFit="1" customWidth="1"/>
    <col min="13850" max="13850" width="8.28515625" style="69" bestFit="1" customWidth="1"/>
    <col min="13851" max="13851" width="5.85546875" style="69" bestFit="1" customWidth="1"/>
    <col min="13852" max="13852" width="11.85546875" style="69" bestFit="1" customWidth="1"/>
    <col min="13853" max="13853" width="9.85546875" style="69" bestFit="1" customWidth="1"/>
    <col min="13854" max="13854" width="6.5703125" style="69" bestFit="1" customWidth="1"/>
    <col min="13855" max="13855" width="13.42578125" style="69" bestFit="1" customWidth="1"/>
    <col min="13856" max="13856" width="11.42578125" style="69" bestFit="1" customWidth="1"/>
    <col min="13857" max="13857" width="11.42578125" style="69" customWidth="1"/>
    <col min="13858" max="13858" width="9" style="69" bestFit="1" customWidth="1"/>
    <col min="13859" max="13859" width="7.7109375" style="69" bestFit="1" customWidth="1"/>
    <col min="13860" max="13860" width="11.7109375" style="69" bestFit="1" customWidth="1"/>
    <col min="13861" max="14080" width="8.85546875" style="69"/>
    <col min="14081" max="14081" width="11.28515625" style="69" bestFit="1" customWidth="1"/>
    <col min="14082" max="14082" width="4.28515625" style="69" bestFit="1" customWidth="1"/>
    <col min="14083" max="14083" width="4.140625" style="69" bestFit="1" customWidth="1"/>
    <col min="14084" max="14084" width="9" style="69" bestFit="1" customWidth="1"/>
    <col min="14085" max="14085" width="5.28515625" style="69" bestFit="1" customWidth="1"/>
    <col min="14086" max="14086" width="4.85546875" style="69" bestFit="1" customWidth="1"/>
    <col min="14087" max="14087" width="7.28515625" style="69" bestFit="1" customWidth="1"/>
    <col min="14088" max="14089" width="10.28515625" style="69" bestFit="1" customWidth="1"/>
    <col min="14090" max="14090" width="8.28515625" style="69" bestFit="1" customWidth="1"/>
    <col min="14091" max="14091" width="16" style="69" bestFit="1" customWidth="1"/>
    <col min="14092" max="14092" width="12.140625" style="69" bestFit="1" customWidth="1"/>
    <col min="14093" max="14093" width="9.5703125" style="69" bestFit="1" customWidth="1"/>
    <col min="14094" max="14094" width="10.140625" style="69" bestFit="1" customWidth="1"/>
    <col min="14095" max="14095" width="11.7109375" style="69" bestFit="1" customWidth="1"/>
    <col min="14096" max="14096" width="13.5703125" style="69" bestFit="1" customWidth="1"/>
    <col min="14097" max="14097" width="17.28515625" style="69" bestFit="1" customWidth="1"/>
    <col min="14098" max="14098" width="9.42578125" style="69" bestFit="1" customWidth="1"/>
    <col min="14099" max="14099" width="16.140625" style="69" bestFit="1" customWidth="1"/>
    <col min="14100" max="14100" width="7" style="69" bestFit="1" customWidth="1"/>
    <col min="14101" max="14101" width="16.140625" style="69" bestFit="1" customWidth="1"/>
    <col min="14102" max="14102" width="9" style="69" bestFit="1" customWidth="1"/>
    <col min="14103" max="14103" width="13.5703125" style="69" bestFit="1" customWidth="1"/>
    <col min="14104" max="14104" width="12.7109375" style="69" bestFit="1" customWidth="1"/>
    <col min="14105" max="14105" width="12" style="69" bestFit="1" customWidth="1"/>
    <col min="14106" max="14106" width="8.28515625" style="69" bestFit="1" customWidth="1"/>
    <col min="14107" max="14107" width="5.85546875" style="69" bestFit="1" customWidth="1"/>
    <col min="14108" max="14108" width="11.85546875" style="69" bestFit="1" customWidth="1"/>
    <col min="14109" max="14109" width="9.85546875" style="69" bestFit="1" customWidth="1"/>
    <col min="14110" max="14110" width="6.5703125" style="69" bestFit="1" customWidth="1"/>
    <col min="14111" max="14111" width="13.42578125" style="69" bestFit="1" customWidth="1"/>
    <col min="14112" max="14112" width="11.42578125" style="69" bestFit="1" customWidth="1"/>
    <col min="14113" max="14113" width="11.42578125" style="69" customWidth="1"/>
    <col min="14114" max="14114" width="9" style="69" bestFit="1" customWidth="1"/>
    <col min="14115" max="14115" width="7.7109375" style="69" bestFit="1" customWidth="1"/>
    <col min="14116" max="14116" width="11.7109375" style="69" bestFit="1" customWidth="1"/>
    <col min="14117" max="14336" width="8.85546875" style="69"/>
    <col min="14337" max="14337" width="11.28515625" style="69" bestFit="1" customWidth="1"/>
    <col min="14338" max="14338" width="4.28515625" style="69" bestFit="1" customWidth="1"/>
    <col min="14339" max="14339" width="4.140625" style="69" bestFit="1" customWidth="1"/>
    <col min="14340" max="14340" width="9" style="69" bestFit="1" customWidth="1"/>
    <col min="14341" max="14341" width="5.28515625" style="69" bestFit="1" customWidth="1"/>
    <col min="14342" max="14342" width="4.85546875" style="69" bestFit="1" customWidth="1"/>
    <col min="14343" max="14343" width="7.28515625" style="69" bestFit="1" customWidth="1"/>
    <col min="14344" max="14345" width="10.28515625" style="69" bestFit="1" customWidth="1"/>
    <col min="14346" max="14346" width="8.28515625" style="69" bestFit="1" customWidth="1"/>
    <col min="14347" max="14347" width="16" style="69" bestFit="1" customWidth="1"/>
    <col min="14348" max="14348" width="12.140625" style="69" bestFit="1" customWidth="1"/>
    <col min="14349" max="14349" width="9.5703125" style="69" bestFit="1" customWidth="1"/>
    <col min="14350" max="14350" width="10.140625" style="69" bestFit="1" customWidth="1"/>
    <col min="14351" max="14351" width="11.7109375" style="69" bestFit="1" customWidth="1"/>
    <col min="14352" max="14352" width="13.5703125" style="69" bestFit="1" customWidth="1"/>
    <col min="14353" max="14353" width="17.28515625" style="69" bestFit="1" customWidth="1"/>
    <col min="14354" max="14354" width="9.42578125" style="69" bestFit="1" customWidth="1"/>
    <col min="14355" max="14355" width="16.140625" style="69" bestFit="1" customWidth="1"/>
    <col min="14356" max="14356" width="7" style="69" bestFit="1" customWidth="1"/>
    <col min="14357" max="14357" width="16.140625" style="69" bestFit="1" customWidth="1"/>
    <col min="14358" max="14358" width="9" style="69" bestFit="1" customWidth="1"/>
    <col min="14359" max="14359" width="13.5703125" style="69" bestFit="1" customWidth="1"/>
    <col min="14360" max="14360" width="12.7109375" style="69" bestFit="1" customWidth="1"/>
    <col min="14361" max="14361" width="12" style="69" bestFit="1" customWidth="1"/>
    <col min="14362" max="14362" width="8.28515625" style="69" bestFit="1" customWidth="1"/>
    <col min="14363" max="14363" width="5.85546875" style="69" bestFit="1" customWidth="1"/>
    <col min="14364" max="14364" width="11.85546875" style="69" bestFit="1" customWidth="1"/>
    <col min="14365" max="14365" width="9.85546875" style="69" bestFit="1" customWidth="1"/>
    <col min="14366" max="14366" width="6.5703125" style="69" bestFit="1" customWidth="1"/>
    <col min="14367" max="14367" width="13.42578125" style="69" bestFit="1" customWidth="1"/>
    <col min="14368" max="14368" width="11.42578125" style="69" bestFit="1" customWidth="1"/>
    <col min="14369" max="14369" width="11.42578125" style="69" customWidth="1"/>
    <col min="14370" max="14370" width="9" style="69" bestFit="1" customWidth="1"/>
    <col min="14371" max="14371" width="7.7109375" style="69" bestFit="1" customWidth="1"/>
    <col min="14372" max="14372" width="11.7109375" style="69" bestFit="1" customWidth="1"/>
    <col min="14373" max="14592" width="8.85546875" style="69"/>
    <col min="14593" max="14593" width="11.28515625" style="69" bestFit="1" customWidth="1"/>
    <col min="14594" max="14594" width="4.28515625" style="69" bestFit="1" customWidth="1"/>
    <col min="14595" max="14595" width="4.140625" style="69" bestFit="1" customWidth="1"/>
    <col min="14596" max="14596" width="9" style="69" bestFit="1" customWidth="1"/>
    <col min="14597" max="14597" width="5.28515625" style="69" bestFit="1" customWidth="1"/>
    <col min="14598" max="14598" width="4.85546875" style="69" bestFit="1" customWidth="1"/>
    <col min="14599" max="14599" width="7.28515625" style="69" bestFit="1" customWidth="1"/>
    <col min="14600" max="14601" width="10.28515625" style="69" bestFit="1" customWidth="1"/>
    <col min="14602" max="14602" width="8.28515625" style="69" bestFit="1" customWidth="1"/>
    <col min="14603" max="14603" width="16" style="69" bestFit="1" customWidth="1"/>
    <col min="14604" max="14604" width="12.140625" style="69" bestFit="1" customWidth="1"/>
    <col min="14605" max="14605" width="9.5703125" style="69" bestFit="1" customWidth="1"/>
    <col min="14606" max="14606" width="10.140625" style="69" bestFit="1" customWidth="1"/>
    <col min="14607" max="14607" width="11.7109375" style="69" bestFit="1" customWidth="1"/>
    <col min="14608" max="14608" width="13.5703125" style="69" bestFit="1" customWidth="1"/>
    <col min="14609" max="14609" width="17.28515625" style="69" bestFit="1" customWidth="1"/>
    <col min="14610" max="14610" width="9.42578125" style="69" bestFit="1" customWidth="1"/>
    <col min="14611" max="14611" width="16.140625" style="69" bestFit="1" customWidth="1"/>
    <col min="14612" max="14612" width="7" style="69" bestFit="1" customWidth="1"/>
    <col min="14613" max="14613" width="16.140625" style="69" bestFit="1" customWidth="1"/>
    <col min="14614" max="14614" width="9" style="69" bestFit="1" customWidth="1"/>
    <col min="14615" max="14615" width="13.5703125" style="69" bestFit="1" customWidth="1"/>
    <col min="14616" max="14616" width="12.7109375" style="69" bestFit="1" customWidth="1"/>
    <col min="14617" max="14617" width="12" style="69" bestFit="1" customWidth="1"/>
    <col min="14618" max="14618" width="8.28515625" style="69" bestFit="1" customWidth="1"/>
    <col min="14619" max="14619" width="5.85546875" style="69" bestFit="1" customWidth="1"/>
    <col min="14620" max="14620" width="11.85546875" style="69" bestFit="1" customWidth="1"/>
    <col min="14621" max="14621" width="9.85546875" style="69" bestFit="1" customWidth="1"/>
    <col min="14622" max="14622" width="6.5703125" style="69" bestFit="1" customWidth="1"/>
    <col min="14623" max="14623" width="13.42578125" style="69" bestFit="1" customWidth="1"/>
    <col min="14624" max="14624" width="11.42578125" style="69" bestFit="1" customWidth="1"/>
    <col min="14625" max="14625" width="11.42578125" style="69" customWidth="1"/>
    <col min="14626" max="14626" width="9" style="69" bestFit="1" customWidth="1"/>
    <col min="14627" max="14627" width="7.7109375" style="69" bestFit="1" customWidth="1"/>
    <col min="14628" max="14628" width="11.7109375" style="69" bestFit="1" customWidth="1"/>
    <col min="14629" max="14848" width="8.85546875" style="69"/>
    <col min="14849" max="14849" width="11.28515625" style="69" bestFit="1" customWidth="1"/>
    <col min="14850" max="14850" width="4.28515625" style="69" bestFit="1" customWidth="1"/>
    <col min="14851" max="14851" width="4.140625" style="69" bestFit="1" customWidth="1"/>
    <col min="14852" max="14852" width="9" style="69" bestFit="1" customWidth="1"/>
    <col min="14853" max="14853" width="5.28515625" style="69" bestFit="1" customWidth="1"/>
    <col min="14854" max="14854" width="4.85546875" style="69" bestFit="1" customWidth="1"/>
    <col min="14855" max="14855" width="7.28515625" style="69" bestFit="1" customWidth="1"/>
    <col min="14856" max="14857" width="10.28515625" style="69" bestFit="1" customWidth="1"/>
    <col min="14858" max="14858" width="8.28515625" style="69" bestFit="1" customWidth="1"/>
    <col min="14859" max="14859" width="16" style="69" bestFit="1" customWidth="1"/>
    <col min="14860" max="14860" width="12.140625" style="69" bestFit="1" customWidth="1"/>
    <col min="14861" max="14861" width="9.5703125" style="69" bestFit="1" customWidth="1"/>
    <col min="14862" max="14862" width="10.140625" style="69" bestFit="1" customWidth="1"/>
    <col min="14863" max="14863" width="11.7109375" style="69" bestFit="1" customWidth="1"/>
    <col min="14864" max="14864" width="13.5703125" style="69" bestFit="1" customWidth="1"/>
    <col min="14865" max="14865" width="17.28515625" style="69" bestFit="1" customWidth="1"/>
    <col min="14866" max="14866" width="9.42578125" style="69" bestFit="1" customWidth="1"/>
    <col min="14867" max="14867" width="16.140625" style="69" bestFit="1" customWidth="1"/>
    <col min="14868" max="14868" width="7" style="69" bestFit="1" customWidth="1"/>
    <col min="14869" max="14869" width="16.140625" style="69" bestFit="1" customWidth="1"/>
    <col min="14870" max="14870" width="9" style="69" bestFit="1" customWidth="1"/>
    <col min="14871" max="14871" width="13.5703125" style="69" bestFit="1" customWidth="1"/>
    <col min="14872" max="14872" width="12.7109375" style="69" bestFit="1" customWidth="1"/>
    <col min="14873" max="14873" width="12" style="69" bestFit="1" customWidth="1"/>
    <col min="14874" max="14874" width="8.28515625" style="69" bestFit="1" customWidth="1"/>
    <col min="14875" max="14875" width="5.85546875" style="69" bestFit="1" customWidth="1"/>
    <col min="14876" max="14876" width="11.85546875" style="69" bestFit="1" customWidth="1"/>
    <col min="14877" max="14877" width="9.85546875" style="69" bestFit="1" customWidth="1"/>
    <col min="14878" max="14878" width="6.5703125" style="69" bestFit="1" customWidth="1"/>
    <col min="14879" max="14879" width="13.42578125" style="69" bestFit="1" customWidth="1"/>
    <col min="14880" max="14880" width="11.42578125" style="69" bestFit="1" customWidth="1"/>
    <col min="14881" max="14881" width="11.42578125" style="69" customWidth="1"/>
    <col min="14882" max="14882" width="9" style="69" bestFit="1" customWidth="1"/>
    <col min="14883" max="14883" width="7.7109375" style="69" bestFit="1" customWidth="1"/>
    <col min="14884" max="14884" width="11.7109375" style="69" bestFit="1" customWidth="1"/>
    <col min="14885" max="15104" width="8.85546875" style="69"/>
    <col min="15105" max="15105" width="11.28515625" style="69" bestFit="1" customWidth="1"/>
    <col min="15106" max="15106" width="4.28515625" style="69" bestFit="1" customWidth="1"/>
    <col min="15107" max="15107" width="4.140625" style="69" bestFit="1" customWidth="1"/>
    <col min="15108" max="15108" width="9" style="69" bestFit="1" customWidth="1"/>
    <col min="15109" max="15109" width="5.28515625" style="69" bestFit="1" customWidth="1"/>
    <col min="15110" max="15110" width="4.85546875" style="69" bestFit="1" customWidth="1"/>
    <col min="15111" max="15111" width="7.28515625" style="69" bestFit="1" customWidth="1"/>
    <col min="15112" max="15113" width="10.28515625" style="69" bestFit="1" customWidth="1"/>
    <col min="15114" max="15114" width="8.28515625" style="69" bestFit="1" customWidth="1"/>
    <col min="15115" max="15115" width="16" style="69" bestFit="1" customWidth="1"/>
    <col min="15116" max="15116" width="12.140625" style="69" bestFit="1" customWidth="1"/>
    <col min="15117" max="15117" width="9.5703125" style="69" bestFit="1" customWidth="1"/>
    <col min="15118" max="15118" width="10.140625" style="69" bestFit="1" customWidth="1"/>
    <col min="15119" max="15119" width="11.7109375" style="69" bestFit="1" customWidth="1"/>
    <col min="15120" max="15120" width="13.5703125" style="69" bestFit="1" customWidth="1"/>
    <col min="15121" max="15121" width="17.28515625" style="69" bestFit="1" customWidth="1"/>
    <col min="15122" max="15122" width="9.42578125" style="69" bestFit="1" customWidth="1"/>
    <col min="15123" max="15123" width="16.140625" style="69" bestFit="1" customWidth="1"/>
    <col min="15124" max="15124" width="7" style="69" bestFit="1" customWidth="1"/>
    <col min="15125" max="15125" width="16.140625" style="69" bestFit="1" customWidth="1"/>
    <col min="15126" max="15126" width="9" style="69" bestFit="1" customWidth="1"/>
    <col min="15127" max="15127" width="13.5703125" style="69" bestFit="1" customWidth="1"/>
    <col min="15128" max="15128" width="12.7109375" style="69" bestFit="1" customWidth="1"/>
    <col min="15129" max="15129" width="12" style="69" bestFit="1" customWidth="1"/>
    <col min="15130" max="15130" width="8.28515625" style="69" bestFit="1" customWidth="1"/>
    <col min="15131" max="15131" width="5.85546875" style="69" bestFit="1" customWidth="1"/>
    <col min="15132" max="15132" width="11.85546875" style="69" bestFit="1" customWidth="1"/>
    <col min="15133" max="15133" width="9.85546875" style="69" bestFit="1" customWidth="1"/>
    <col min="15134" max="15134" width="6.5703125" style="69" bestFit="1" customWidth="1"/>
    <col min="15135" max="15135" width="13.42578125" style="69" bestFit="1" customWidth="1"/>
    <col min="15136" max="15136" width="11.42578125" style="69" bestFit="1" customWidth="1"/>
    <col min="15137" max="15137" width="11.42578125" style="69" customWidth="1"/>
    <col min="15138" max="15138" width="9" style="69" bestFit="1" customWidth="1"/>
    <col min="15139" max="15139" width="7.7109375" style="69" bestFit="1" customWidth="1"/>
    <col min="15140" max="15140" width="11.7109375" style="69" bestFit="1" customWidth="1"/>
    <col min="15141" max="15360" width="8.85546875" style="69"/>
    <col min="15361" max="15361" width="11.28515625" style="69" bestFit="1" customWidth="1"/>
    <col min="15362" max="15362" width="4.28515625" style="69" bestFit="1" customWidth="1"/>
    <col min="15363" max="15363" width="4.140625" style="69" bestFit="1" customWidth="1"/>
    <col min="15364" max="15364" width="9" style="69" bestFit="1" customWidth="1"/>
    <col min="15365" max="15365" width="5.28515625" style="69" bestFit="1" customWidth="1"/>
    <col min="15366" max="15366" width="4.85546875" style="69" bestFit="1" customWidth="1"/>
    <col min="15367" max="15367" width="7.28515625" style="69" bestFit="1" customWidth="1"/>
    <col min="15368" max="15369" width="10.28515625" style="69" bestFit="1" customWidth="1"/>
    <col min="15370" max="15370" width="8.28515625" style="69" bestFit="1" customWidth="1"/>
    <col min="15371" max="15371" width="16" style="69" bestFit="1" customWidth="1"/>
    <col min="15372" max="15372" width="12.140625" style="69" bestFit="1" customWidth="1"/>
    <col min="15373" max="15373" width="9.5703125" style="69" bestFit="1" customWidth="1"/>
    <col min="15374" max="15374" width="10.140625" style="69" bestFit="1" customWidth="1"/>
    <col min="15375" max="15375" width="11.7109375" style="69" bestFit="1" customWidth="1"/>
    <col min="15376" max="15376" width="13.5703125" style="69" bestFit="1" customWidth="1"/>
    <col min="15377" max="15377" width="17.28515625" style="69" bestFit="1" customWidth="1"/>
    <col min="15378" max="15378" width="9.42578125" style="69" bestFit="1" customWidth="1"/>
    <col min="15379" max="15379" width="16.140625" style="69" bestFit="1" customWidth="1"/>
    <col min="15380" max="15380" width="7" style="69" bestFit="1" customWidth="1"/>
    <col min="15381" max="15381" width="16.140625" style="69" bestFit="1" customWidth="1"/>
    <col min="15382" max="15382" width="9" style="69" bestFit="1" customWidth="1"/>
    <col min="15383" max="15383" width="13.5703125" style="69" bestFit="1" customWidth="1"/>
    <col min="15384" max="15384" width="12.7109375" style="69" bestFit="1" customWidth="1"/>
    <col min="15385" max="15385" width="12" style="69" bestFit="1" customWidth="1"/>
    <col min="15386" max="15386" width="8.28515625" style="69" bestFit="1" customWidth="1"/>
    <col min="15387" max="15387" width="5.85546875" style="69" bestFit="1" customWidth="1"/>
    <col min="15388" max="15388" width="11.85546875" style="69" bestFit="1" customWidth="1"/>
    <col min="15389" max="15389" width="9.85546875" style="69" bestFit="1" customWidth="1"/>
    <col min="15390" max="15390" width="6.5703125" style="69" bestFit="1" customWidth="1"/>
    <col min="15391" max="15391" width="13.42578125" style="69" bestFit="1" customWidth="1"/>
    <col min="15392" max="15392" width="11.42578125" style="69" bestFit="1" customWidth="1"/>
    <col min="15393" max="15393" width="11.42578125" style="69" customWidth="1"/>
    <col min="15394" max="15394" width="9" style="69" bestFit="1" customWidth="1"/>
    <col min="15395" max="15395" width="7.7109375" style="69" bestFit="1" customWidth="1"/>
    <col min="15396" max="15396" width="11.7109375" style="69" bestFit="1" customWidth="1"/>
    <col min="15397" max="15616" width="8.85546875" style="69"/>
    <col min="15617" max="15617" width="11.28515625" style="69" bestFit="1" customWidth="1"/>
    <col min="15618" max="15618" width="4.28515625" style="69" bestFit="1" customWidth="1"/>
    <col min="15619" max="15619" width="4.140625" style="69" bestFit="1" customWidth="1"/>
    <col min="15620" max="15620" width="9" style="69" bestFit="1" customWidth="1"/>
    <col min="15621" max="15621" width="5.28515625" style="69" bestFit="1" customWidth="1"/>
    <col min="15622" max="15622" width="4.85546875" style="69" bestFit="1" customWidth="1"/>
    <col min="15623" max="15623" width="7.28515625" style="69" bestFit="1" customWidth="1"/>
    <col min="15624" max="15625" width="10.28515625" style="69" bestFit="1" customWidth="1"/>
    <col min="15626" max="15626" width="8.28515625" style="69" bestFit="1" customWidth="1"/>
    <col min="15627" max="15627" width="16" style="69" bestFit="1" customWidth="1"/>
    <col min="15628" max="15628" width="12.140625" style="69" bestFit="1" customWidth="1"/>
    <col min="15629" max="15629" width="9.5703125" style="69" bestFit="1" customWidth="1"/>
    <col min="15630" max="15630" width="10.140625" style="69" bestFit="1" customWidth="1"/>
    <col min="15631" max="15631" width="11.7109375" style="69" bestFit="1" customWidth="1"/>
    <col min="15632" max="15632" width="13.5703125" style="69" bestFit="1" customWidth="1"/>
    <col min="15633" max="15633" width="17.28515625" style="69" bestFit="1" customWidth="1"/>
    <col min="15634" max="15634" width="9.42578125" style="69" bestFit="1" customWidth="1"/>
    <col min="15635" max="15635" width="16.140625" style="69" bestFit="1" customWidth="1"/>
    <col min="15636" max="15636" width="7" style="69" bestFit="1" customWidth="1"/>
    <col min="15637" max="15637" width="16.140625" style="69" bestFit="1" customWidth="1"/>
    <col min="15638" max="15638" width="9" style="69" bestFit="1" customWidth="1"/>
    <col min="15639" max="15639" width="13.5703125" style="69" bestFit="1" customWidth="1"/>
    <col min="15640" max="15640" width="12.7109375" style="69" bestFit="1" customWidth="1"/>
    <col min="15641" max="15641" width="12" style="69" bestFit="1" customWidth="1"/>
    <col min="15642" max="15642" width="8.28515625" style="69" bestFit="1" customWidth="1"/>
    <col min="15643" max="15643" width="5.85546875" style="69" bestFit="1" customWidth="1"/>
    <col min="15644" max="15644" width="11.85546875" style="69" bestFit="1" customWidth="1"/>
    <col min="15645" max="15645" width="9.85546875" style="69" bestFit="1" customWidth="1"/>
    <col min="15646" max="15646" width="6.5703125" style="69" bestFit="1" customWidth="1"/>
    <col min="15647" max="15647" width="13.42578125" style="69" bestFit="1" customWidth="1"/>
    <col min="15648" max="15648" width="11.42578125" style="69" bestFit="1" customWidth="1"/>
    <col min="15649" max="15649" width="11.42578125" style="69" customWidth="1"/>
    <col min="15650" max="15650" width="9" style="69" bestFit="1" customWidth="1"/>
    <col min="15651" max="15651" width="7.7109375" style="69" bestFit="1" customWidth="1"/>
    <col min="15652" max="15652" width="11.7109375" style="69" bestFit="1" customWidth="1"/>
    <col min="15653" max="15872" width="8.85546875" style="69"/>
    <col min="15873" max="15873" width="11.28515625" style="69" bestFit="1" customWidth="1"/>
    <col min="15874" max="15874" width="4.28515625" style="69" bestFit="1" customWidth="1"/>
    <col min="15875" max="15875" width="4.140625" style="69" bestFit="1" customWidth="1"/>
    <col min="15876" max="15876" width="9" style="69" bestFit="1" customWidth="1"/>
    <col min="15877" max="15877" width="5.28515625" style="69" bestFit="1" customWidth="1"/>
    <col min="15878" max="15878" width="4.85546875" style="69" bestFit="1" customWidth="1"/>
    <col min="15879" max="15879" width="7.28515625" style="69" bestFit="1" customWidth="1"/>
    <col min="15880" max="15881" width="10.28515625" style="69" bestFit="1" customWidth="1"/>
    <col min="15882" max="15882" width="8.28515625" style="69" bestFit="1" customWidth="1"/>
    <col min="15883" max="15883" width="16" style="69" bestFit="1" customWidth="1"/>
    <col min="15884" max="15884" width="12.140625" style="69" bestFit="1" customWidth="1"/>
    <col min="15885" max="15885" width="9.5703125" style="69" bestFit="1" customWidth="1"/>
    <col min="15886" max="15886" width="10.140625" style="69" bestFit="1" customWidth="1"/>
    <col min="15887" max="15887" width="11.7109375" style="69" bestFit="1" customWidth="1"/>
    <col min="15888" max="15888" width="13.5703125" style="69" bestFit="1" customWidth="1"/>
    <col min="15889" max="15889" width="17.28515625" style="69" bestFit="1" customWidth="1"/>
    <col min="15890" max="15890" width="9.42578125" style="69" bestFit="1" customWidth="1"/>
    <col min="15891" max="15891" width="16.140625" style="69" bestFit="1" customWidth="1"/>
    <col min="15892" max="15892" width="7" style="69" bestFit="1" customWidth="1"/>
    <col min="15893" max="15893" width="16.140625" style="69" bestFit="1" customWidth="1"/>
    <col min="15894" max="15894" width="9" style="69" bestFit="1" customWidth="1"/>
    <col min="15895" max="15895" width="13.5703125" style="69" bestFit="1" customWidth="1"/>
    <col min="15896" max="15896" width="12.7109375" style="69" bestFit="1" customWidth="1"/>
    <col min="15897" max="15897" width="12" style="69" bestFit="1" customWidth="1"/>
    <col min="15898" max="15898" width="8.28515625" style="69" bestFit="1" customWidth="1"/>
    <col min="15899" max="15899" width="5.85546875" style="69" bestFit="1" customWidth="1"/>
    <col min="15900" max="15900" width="11.85546875" style="69" bestFit="1" customWidth="1"/>
    <col min="15901" max="15901" width="9.85546875" style="69" bestFit="1" customWidth="1"/>
    <col min="15902" max="15902" width="6.5703125" style="69" bestFit="1" customWidth="1"/>
    <col min="15903" max="15903" width="13.42578125" style="69" bestFit="1" customWidth="1"/>
    <col min="15904" max="15904" width="11.42578125" style="69" bestFit="1" customWidth="1"/>
    <col min="15905" max="15905" width="11.42578125" style="69" customWidth="1"/>
    <col min="15906" max="15906" width="9" style="69" bestFit="1" customWidth="1"/>
    <col min="15907" max="15907" width="7.7109375" style="69" bestFit="1" customWidth="1"/>
    <col min="15908" max="15908" width="11.7109375" style="69" bestFit="1" customWidth="1"/>
    <col min="15909" max="16128" width="8.85546875" style="69"/>
    <col min="16129" max="16129" width="11.28515625" style="69" bestFit="1" customWidth="1"/>
    <col min="16130" max="16130" width="4.28515625" style="69" bestFit="1" customWidth="1"/>
    <col min="16131" max="16131" width="4.140625" style="69" bestFit="1" customWidth="1"/>
    <col min="16132" max="16132" width="9" style="69" bestFit="1" customWidth="1"/>
    <col min="16133" max="16133" width="5.28515625" style="69" bestFit="1" customWidth="1"/>
    <col min="16134" max="16134" width="4.85546875" style="69" bestFit="1" customWidth="1"/>
    <col min="16135" max="16135" width="7.28515625" style="69" bestFit="1" customWidth="1"/>
    <col min="16136" max="16137" width="10.28515625" style="69" bestFit="1" customWidth="1"/>
    <col min="16138" max="16138" width="8.28515625" style="69" bestFit="1" customWidth="1"/>
    <col min="16139" max="16139" width="16" style="69" bestFit="1" customWidth="1"/>
    <col min="16140" max="16140" width="12.140625" style="69" bestFit="1" customWidth="1"/>
    <col min="16141" max="16141" width="9.5703125" style="69" bestFit="1" customWidth="1"/>
    <col min="16142" max="16142" width="10.140625" style="69" bestFit="1" customWidth="1"/>
    <col min="16143" max="16143" width="11.7109375" style="69" bestFit="1" customWidth="1"/>
    <col min="16144" max="16144" width="13.5703125" style="69" bestFit="1" customWidth="1"/>
    <col min="16145" max="16145" width="17.28515625" style="69" bestFit="1" customWidth="1"/>
    <col min="16146" max="16146" width="9.42578125" style="69" bestFit="1" customWidth="1"/>
    <col min="16147" max="16147" width="16.140625" style="69" bestFit="1" customWidth="1"/>
    <col min="16148" max="16148" width="7" style="69" bestFit="1" customWidth="1"/>
    <col min="16149" max="16149" width="16.140625" style="69" bestFit="1" customWidth="1"/>
    <col min="16150" max="16150" width="9" style="69" bestFit="1" customWidth="1"/>
    <col min="16151" max="16151" width="13.5703125" style="69" bestFit="1" customWidth="1"/>
    <col min="16152" max="16152" width="12.7109375" style="69" bestFit="1" customWidth="1"/>
    <col min="16153" max="16153" width="12" style="69" bestFit="1" customWidth="1"/>
    <col min="16154" max="16154" width="8.28515625" style="69" bestFit="1" customWidth="1"/>
    <col min="16155" max="16155" width="5.85546875" style="69" bestFit="1" customWidth="1"/>
    <col min="16156" max="16156" width="11.85546875" style="69" bestFit="1" customWidth="1"/>
    <col min="16157" max="16157" width="9.85546875" style="69" bestFit="1" customWidth="1"/>
    <col min="16158" max="16158" width="6.5703125" style="69" bestFit="1" customWidth="1"/>
    <col min="16159" max="16159" width="13.42578125" style="69" bestFit="1" customWidth="1"/>
    <col min="16160" max="16160" width="11.42578125" style="69" bestFit="1" customWidth="1"/>
    <col min="16161" max="16161" width="11.42578125" style="69" customWidth="1"/>
    <col min="16162" max="16162" width="9" style="69" bestFit="1" customWidth="1"/>
    <col min="16163" max="16163" width="7.7109375" style="69" bestFit="1" customWidth="1"/>
    <col min="16164" max="16164" width="11.7109375" style="69" bestFit="1" customWidth="1"/>
    <col min="16165" max="16384" width="8.85546875" style="69"/>
  </cols>
  <sheetData>
    <row r="1" spans="1:36" s="124" customFormat="1" ht="13.5" customHeight="1" x14ac:dyDescent="0.2">
      <c r="A1" s="101" t="s">
        <v>868</v>
      </c>
      <c r="B1" s="101" t="s">
        <v>869</v>
      </c>
      <c r="C1" s="101" t="s">
        <v>870</v>
      </c>
      <c r="D1" s="101" t="s">
        <v>871</v>
      </c>
      <c r="E1" s="101" t="s">
        <v>872</v>
      </c>
      <c r="F1" s="101" t="s">
        <v>873</v>
      </c>
      <c r="G1" s="101" t="s">
        <v>874</v>
      </c>
      <c r="H1" s="204" t="s">
        <v>875</v>
      </c>
      <c r="I1" s="101" t="s">
        <v>876</v>
      </c>
      <c r="J1" s="101" t="s">
        <v>877</v>
      </c>
      <c r="K1" s="122" t="s">
        <v>878</v>
      </c>
      <c r="L1" s="204" t="s">
        <v>879</v>
      </c>
      <c r="M1" s="101" t="s">
        <v>880</v>
      </c>
      <c r="N1" s="101" t="s">
        <v>881</v>
      </c>
      <c r="O1" s="101" t="s">
        <v>882</v>
      </c>
      <c r="P1" s="101" t="s">
        <v>883</v>
      </c>
      <c r="Q1" s="101" t="s">
        <v>884</v>
      </c>
      <c r="R1" s="101" t="s">
        <v>885</v>
      </c>
      <c r="S1" s="101" t="s">
        <v>886</v>
      </c>
      <c r="T1" s="101" t="s">
        <v>887</v>
      </c>
      <c r="U1" s="101" t="s">
        <v>888</v>
      </c>
      <c r="V1" s="101" t="s">
        <v>889</v>
      </c>
      <c r="W1" s="101" t="s">
        <v>890</v>
      </c>
      <c r="X1" s="101" t="s">
        <v>891</v>
      </c>
      <c r="Y1" s="204" t="s">
        <v>892</v>
      </c>
      <c r="Z1" s="101" t="s">
        <v>893</v>
      </c>
      <c r="AA1" s="101" t="s">
        <v>894</v>
      </c>
      <c r="AB1" s="101" t="s">
        <v>895</v>
      </c>
      <c r="AC1" s="101" t="s">
        <v>896</v>
      </c>
      <c r="AD1" s="101" t="s">
        <v>897</v>
      </c>
      <c r="AE1" s="101" t="s">
        <v>898</v>
      </c>
      <c r="AF1" s="101" t="s">
        <v>899</v>
      </c>
      <c r="AG1" s="101"/>
      <c r="AH1" s="123" t="s">
        <v>900</v>
      </c>
      <c r="AI1" s="123" t="s">
        <v>901</v>
      </c>
      <c r="AJ1" s="123" t="s">
        <v>902</v>
      </c>
    </row>
    <row r="2" spans="1:36" ht="13.5" customHeight="1" x14ac:dyDescent="0.2">
      <c r="A2" s="70" t="s">
        <v>903</v>
      </c>
      <c r="B2" s="71">
        <v>3</v>
      </c>
      <c r="C2" s="70">
        <v>144</v>
      </c>
      <c r="D2" s="71">
        <v>115</v>
      </c>
      <c r="E2" s="70">
        <v>67</v>
      </c>
      <c r="F2" s="71">
        <v>60</v>
      </c>
      <c r="G2" s="70" t="s">
        <v>904</v>
      </c>
      <c r="H2" s="203">
        <v>41553</v>
      </c>
      <c r="I2" s="70" t="s">
        <v>905</v>
      </c>
      <c r="J2" s="70">
        <v>52080</v>
      </c>
      <c r="K2" s="72">
        <v>3.7700879999999999E-2</v>
      </c>
      <c r="L2" s="203">
        <v>41660</v>
      </c>
      <c r="M2" s="73">
        <v>17.231868024491543</v>
      </c>
      <c r="N2" s="74">
        <v>2.5829189977854901</v>
      </c>
      <c r="O2" s="71">
        <v>1.607146227878935</v>
      </c>
      <c r="P2" s="70" t="s">
        <v>906</v>
      </c>
      <c r="Q2" s="70" t="s">
        <v>907</v>
      </c>
      <c r="R2" s="70" t="s">
        <v>908</v>
      </c>
      <c r="S2" s="70" t="s">
        <v>909</v>
      </c>
      <c r="T2" s="69">
        <v>5</v>
      </c>
      <c r="U2" s="75">
        <v>6.3216030000000006E-2</v>
      </c>
      <c r="V2" s="75">
        <v>0.2156931</v>
      </c>
      <c r="W2" s="70" t="s">
        <v>906</v>
      </c>
      <c r="X2" s="70" t="s">
        <v>910</v>
      </c>
      <c r="Y2" s="203">
        <v>41660</v>
      </c>
      <c r="Z2" s="71">
        <v>5</v>
      </c>
      <c r="AA2" s="71">
        <v>0</v>
      </c>
      <c r="AB2" s="70" t="s">
        <v>906</v>
      </c>
      <c r="AC2" s="76">
        <v>1</v>
      </c>
      <c r="AD2" s="70" t="s">
        <v>911</v>
      </c>
      <c r="AE2" s="70" t="s">
        <v>903</v>
      </c>
      <c r="AF2" s="69">
        <v>209</v>
      </c>
      <c r="AH2" s="77">
        <v>13.98</v>
      </c>
      <c r="AI2" s="69">
        <v>5</v>
      </c>
      <c r="AJ2" s="77">
        <f>AH2*AI2</f>
        <v>69.900000000000006</v>
      </c>
    </row>
    <row r="3" spans="1:36" ht="13.5" customHeight="1" x14ac:dyDescent="0.2">
      <c r="A3" s="70" t="s">
        <v>912</v>
      </c>
      <c r="B3" s="71">
        <v>5</v>
      </c>
      <c r="C3" s="70">
        <v>133</v>
      </c>
      <c r="D3" s="71">
        <v>111</v>
      </c>
      <c r="E3" s="70">
        <v>87</v>
      </c>
      <c r="F3" s="71">
        <v>37</v>
      </c>
      <c r="G3" s="70" t="s">
        <v>904</v>
      </c>
      <c r="H3" s="203">
        <v>41553</v>
      </c>
      <c r="I3" s="70" t="s">
        <v>905</v>
      </c>
      <c r="J3" s="70">
        <v>72664</v>
      </c>
      <c r="K3" s="72">
        <v>4.7982940000000002E-2</v>
      </c>
      <c r="L3" s="203">
        <v>41660</v>
      </c>
      <c r="M3" s="73">
        <v>13.267033025596879</v>
      </c>
      <c r="N3" s="74">
        <v>2.367325284948206</v>
      </c>
      <c r="O3" s="71">
        <v>1.5386114795321806</v>
      </c>
      <c r="P3" s="70" t="s">
        <v>906</v>
      </c>
      <c r="Q3" s="70" t="s">
        <v>913</v>
      </c>
      <c r="R3" s="70" t="s">
        <v>908</v>
      </c>
      <c r="S3" s="70" t="s">
        <v>909</v>
      </c>
      <c r="T3" s="69">
        <v>5</v>
      </c>
      <c r="U3" s="75">
        <v>8.0456769999999997E-2</v>
      </c>
      <c r="V3" s="75">
        <v>0.2745185</v>
      </c>
      <c r="W3" s="70" t="s">
        <v>906</v>
      </c>
      <c r="X3" s="70" t="s">
        <v>910</v>
      </c>
      <c r="Y3" s="203">
        <v>41660</v>
      </c>
      <c r="Z3" s="71">
        <v>5</v>
      </c>
      <c r="AA3" s="71">
        <v>0</v>
      </c>
      <c r="AB3" s="70" t="s">
        <v>906</v>
      </c>
      <c r="AC3" s="76"/>
      <c r="AD3" s="70" t="s">
        <v>911</v>
      </c>
      <c r="AE3" s="70" t="s">
        <v>912</v>
      </c>
      <c r="AF3" s="69">
        <v>518</v>
      </c>
      <c r="AH3" s="77">
        <v>73.989999999999995</v>
      </c>
      <c r="AI3" s="69">
        <v>18</v>
      </c>
      <c r="AJ3" s="77"/>
    </row>
    <row r="4" spans="1:36" ht="13.5" customHeight="1" x14ac:dyDescent="0.2">
      <c r="A4" s="70" t="s">
        <v>914</v>
      </c>
      <c r="B4" s="71">
        <v>4</v>
      </c>
      <c r="C4" s="70">
        <v>113</v>
      </c>
      <c r="D4" s="71">
        <v>117</v>
      </c>
      <c r="E4" s="70">
        <v>20</v>
      </c>
      <c r="F4" s="71">
        <v>42</v>
      </c>
      <c r="G4" s="70" t="s">
        <v>904</v>
      </c>
      <c r="H4" s="203">
        <v>41553</v>
      </c>
      <c r="I4" s="70" t="s">
        <v>905</v>
      </c>
      <c r="J4" s="70">
        <v>87152</v>
      </c>
      <c r="K4" s="72">
        <v>3.7700879999999999E-2</v>
      </c>
      <c r="L4" s="203">
        <v>41660</v>
      </c>
      <c r="M4" s="73">
        <v>19.231868024491543</v>
      </c>
      <c r="N4" s="74">
        <v>2.6792124748740225</v>
      </c>
      <c r="O4" s="71">
        <v>1.6368300079342455</v>
      </c>
      <c r="P4" s="70" t="s">
        <v>906</v>
      </c>
      <c r="Q4" s="70" t="s">
        <v>915</v>
      </c>
      <c r="R4" s="70" t="s">
        <v>908</v>
      </c>
      <c r="S4" s="70" t="s">
        <v>909</v>
      </c>
      <c r="T4" s="69">
        <v>4</v>
      </c>
      <c r="U4" s="75">
        <v>6.3216030000000006E-2</v>
      </c>
      <c r="V4" s="75">
        <v>0.2156931</v>
      </c>
      <c r="W4" s="70" t="s">
        <v>906</v>
      </c>
      <c r="X4" s="70" t="s">
        <v>910</v>
      </c>
      <c r="Y4" s="203">
        <v>41660</v>
      </c>
      <c r="Z4" s="71">
        <v>5</v>
      </c>
      <c r="AA4" s="71">
        <v>0</v>
      </c>
      <c r="AB4" s="70" t="s">
        <v>906</v>
      </c>
      <c r="AC4" s="76">
        <v>3</v>
      </c>
      <c r="AD4" s="70" t="s">
        <v>911</v>
      </c>
      <c r="AE4" s="70" t="s">
        <v>914</v>
      </c>
      <c r="AF4" s="69">
        <v>838</v>
      </c>
      <c r="AH4" s="77">
        <v>13.99</v>
      </c>
      <c r="AI4" s="69">
        <v>46</v>
      </c>
      <c r="AJ4" s="77"/>
    </row>
    <row r="5" spans="1:36" ht="13.5" customHeight="1" x14ac:dyDescent="0.2">
      <c r="A5" s="70" t="s">
        <v>916</v>
      </c>
      <c r="B5" s="71">
        <v>5</v>
      </c>
      <c r="C5" s="70">
        <v>191</v>
      </c>
      <c r="D5" s="71">
        <v>119</v>
      </c>
      <c r="E5" s="70">
        <v>19</v>
      </c>
      <c r="F5" s="71">
        <v>88</v>
      </c>
      <c r="G5" s="70" t="s">
        <v>904</v>
      </c>
      <c r="H5" s="203">
        <v>41553</v>
      </c>
      <c r="I5" s="70" t="s">
        <v>905</v>
      </c>
      <c r="J5" s="70">
        <v>16335</v>
      </c>
      <c r="K5" s="72">
        <v>5.4837650000000002E-2</v>
      </c>
      <c r="L5" s="203">
        <v>41660</v>
      </c>
      <c r="M5" s="73">
        <v>12.289012050821269</v>
      </c>
      <c r="N5" s="74">
        <v>2.3076626627432333</v>
      </c>
      <c r="O5" s="71">
        <v>1.5190992932469007</v>
      </c>
      <c r="P5" s="70" t="s">
        <v>906</v>
      </c>
      <c r="Q5" s="70" t="s">
        <v>917</v>
      </c>
      <c r="R5" s="70" t="s">
        <v>908</v>
      </c>
      <c r="S5" s="70" t="s">
        <v>909</v>
      </c>
      <c r="T5" s="69">
        <v>3</v>
      </c>
      <c r="U5" s="75">
        <v>9.1950589999999999E-2</v>
      </c>
      <c r="V5" s="75">
        <v>0.3137354</v>
      </c>
      <c r="W5" s="70" t="s">
        <v>906</v>
      </c>
      <c r="X5" s="70" t="s">
        <v>910</v>
      </c>
      <c r="Y5" s="203">
        <v>41660</v>
      </c>
      <c r="Z5" s="71">
        <v>5</v>
      </c>
      <c r="AA5" s="71">
        <v>0</v>
      </c>
      <c r="AB5" s="70" t="s">
        <v>906</v>
      </c>
      <c r="AC5" s="76"/>
      <c r="AD5" s="70" t="s">
        <v>911</v>
      </c>
      <c r="AE5" s="70" t="s">
        <v>916</v>
      </c>
      <c r="AF5" s="69">
        <v>212</v>
      </c>
      <c r="AH5" s="77">
        <v>59.99</v>
      </c>
      <c r="AI5" s="69">
        <v>37</v>
      </c>
      <c r="AJ5" s="77"/>
    </row>
    <row r="6" spans="1:36" ht="13.5" customHeight="1" x14ac:dyDescent="0.2">
      <c r="A6" s="70" t="s">
        <v>918</v>
      </c>
      <c r="B6" s="71">
        <v>1</v>
      </c>
      <c r="C6" s="70">
        <v>148</v>
      </c>
      <c r="D6" s="71">
        <v>119</v>
      </c>
      <c r="E6" s="70">
        <v>83</v>
      </c>
      <c r="F6" s="71">
        <v>28</v>
      </c>
      <c r="G6" s="70" t="s">
        <v>904</v>
      </c>
      <c r="H6" s="203">
        <v>41553</v>
      </c>
      <c r="I6" s="70" t="s">
        <v>905</v>
      </c>
      <c r="J6" s="70">
        <v>88032</v>
      </c>
      <c r="K6" s="72">
        <v>5.1410379999999999E-2</v>
      </c>
      <c r="L6" s="203">
        <v>41660</v>
      </c>
      <c r="M6" s="73">
        <v>19.278148951928113</v>
      </c>
      <c r="N6" s="74">
        <v>2.6813599020184462</v>
      </c>
      <c r="O6" s="71">
        <v>1.6374858478834089</v>
      </c>
      <c r="P6" s="70" t="s">
        <v>906</v>
      </c>
      <c r="Q6" s="70" t="s">
        <v>919</v>
      </c>
      <c r="R6" s="70" t="s">
        <v>908</v>
      </c>
      <c r="S6" s="70" t="s">
        <v>909</v>
      </c>
      <c r="T6" s="69">
        <v>3</v>
      </c>
      <c r="U6" s="75">
        <v>8.6203719999999998E-2</v>
      </c>
      <c r="V6" s="75">
        <v>0.29412709999999997</v>
      </c>
      <c r="W6" s="70" t="s">
        <v>906</v>
      </c>
      <c r="X6" s="70" t="s">
        <v>910</v>
      </c>
      <c r="Y6" s="203">
        <v>41660</v>
      </c>
      <c r="Z6" s="71">
        <v>5</v>
      </c>
      <c r="AA6" s="71">
        <v>0</v>
      </c>
      <c r="AB6" s="70" t="s">
        <v>906</v>
      </c>
      <c r="AC6" s="76">
        <v>2</v>
      </c>
      <c r="AD6" s="70" t="s">
        <v>911</v>
      </c>
      <c r="AE6" s="70" t="s">
        <v>918</v>
      </c>
      <c r="AF6" s="69">
        <v>162</v>
      </c>
      <c r="AH6" s="77">
        <v>70.98</v>
      </c>
      <c r="AI6" s="69">
        <v>29</v>
      </c>
      <c r="AJ6" s="77"/>
    </row>
    <row r="7" spans="1:36" ht="13.5" customHeight="1" x14ac:dyDescent="0.2">
      <c r="A7" s="70" t="s">
        <v>920</v>
      </c>
      <c r="B7" s="71">
        <v>3</v>
      </c>
      <c r="C7" s="70">
        <v>155</v>
      </c>
      <c r="D7" s="71">
        <v>119</v>
      </c>
      <c r="E7" s="70">
        <v>62</v>
      </c>
      <c r="F7" s="71">
        <v>70</v>
      </c>
      <c r="G7" s="70" t="s">
        <v>904</v>
      </c>
      <c r="H7" s="203">
        <v>41553</v>
      </c>
      <c r="I7" s="70" t="s">
        <v>905</v>
      </c>
      <c r="J7" s="70">
        <v>38086</v>
      </c>
      <c r="K7" s="72">
        <v>4.1128230000000002E-2</v>
      </c>
      <c r="L7" s="203">
        <v>41660</v>
      </c>
      <c r="M7" s="73">
        <v>16.243929191536182</v>
      </c>
      <c r="N7" s="74">
        <v>2.5325830499204165</v>
      </c>
      <c r="O7" s="71">
        <v>1.5914091396999128</v>
      </c>
      <c r="P7" s="70" t="s">
        <v>906</v>
      </c>
      <c r="Q7" s="70" t="s">
        <v>921</v>
      </c>
      <c r="R7" s="70" t="s">
        <v>908</v>
      </c>
      <c r="S7" s="70" t="s">
        <v>909</v>
      </c>
      <c r="T7" s="69">
        <v>6</v>
      </c>
      <c r="U7" s="75">
        <v>6.8962949999999995E-2</v>
      </c>
      <c r="V7" s="75">
        <v>0.2353016</v>
      </c>
      <c r="W7" s="70" t="s">
        <v>906</v>
      </c>
      <c r="X7" s="70" t="s">
        <v>910</v>
      </c>
      <c r="Y7" s="203">
        <v>41660</v>
      </c>
      <c r="Z7" s="71">
        <v>5</v>
      </c>
      <c r="AA7" s="71">
        <v>0</v>
      </c>
      <c r="AB7" s="70" t="s">
        <v>906</v>
      </c>
      <c r="AC7" s="76"/>
      <c r="AD7" s="70" t="s">
        <v>911</v>
      </c>
      <c r="AE7" s="70" t="s">
        <v>920</v>
      </c>
      <c r="AF7" s="69">
        <v>119</v>
      </c>
      <c r="AH7" s="77">
        <v>42.98</v>
      </c>
      <c r="AI7" s="69">
        <v>8</v>
      </c>
      <c r="AJ7" s="77"/>
    </row>
    <row r="8" spans="1:36" ht="13.5" customHeight="1" x14ac:dyDescent="0.2">
      <c r="A8" s="70" t="s">
        <v>922</v>
      </c>
      <c r="B8" s="71">
        <v>5</v>
      </c>
      <c r="C8" s="70">
        <v>148</v>
      </c>
      <c r="D8" s="71">
        <v>118</v>
      </c>
      <c r="E8" s="70">
        <v>47</v>
      </c>
      <c r="F8" s="71">
        <v>16</v>
      </c>
      <c r="G8" s="70" t="s">
        <v>904</v>
      </c>
      <c r="H8" s="203">
        <v>41553</v>
      </c>
      <c r="I8" s="70" t="s">
        <v>905</v>
      </c>
      <c r="J8" s="70">
        <v>38405</v>
      </c>
      <c r="K8" s="72">
        <v>7.5401770000000007E-2</v>
      </c>
      <c r="L8" s="203">
        <v>41660</v>
      </c>
      <c r="M8" s="73">
        <v>11.34999559731591</v>
      </c>
      <c r="N8" s="74">
        <v>2.2473216259515265</v>
      </c>
      <c r="O8" s="71">
        <v>1.4991069428001214</v>
      </c>
      <c r="P8" s="70" t="s">
        <v>906</v>
      </c>
      <c r="Q8" s="70" t="s">
        <v>923</v>
      </c>
      <c r="R8" s="70" t="s">
        <v>908</v>
      </c>
      <c r="S8" s="70" t="s">
        <v>909</v>
      </c>
      <c r="T8" s="69">
        <v>9</v>
      </c>
      <c r="U8" s="75">
        <v>0.12643209999999999</v>
      </c>
      <c r="V8" s="75">
        <v>0.4313862</v>
      </c>
      <c r="W8" s="70" t="s">
        <v>906</v>
      </c>
      <c r="X8" s="70" t="s">
        <v>910</v>
      </c>
      <c r="Y8" s="203">
        <v>41660</v>
      </c>
      <c r="Z8" s="71">
        <v>5</v>
      </c>
      <c r="AA8" s="71">
        <v>0</v>
      </c>
      <c r="AB8" s="70" t="s">
        <v>906</v>
      </c>
      <c r="AC8" s="76"/>
      <c r="AD8" s="70" t="s">
        <v>911</v>
      </c>
      <c r="AE8" s="70" t="s">
        <v>922</v>
      </c>
      <c r="AF8" s="69">
        <v>935</v>
      </c>
      <c r="AH8" s="77">
        <v>93.99</v>
      </c>
      <c r="AI8" s="69">
        <v>46</v>
      </c>
      <c r="AJ8" s="77"/>
    </row>
    <row r="9" spans="1:36" ht="13.5" customHeight="1" x14ac:dyDescent="0.2">
      <c r="A9" s="70" t="s">
        <v>924</v>
      </c>
      <c r="B9" s="71">
        <v>1</v>
      </c>
      <c r="C9" s="70">
        <v>110</v>
      </c>
      <c r="D9" s="71">
        <v>122</v>
      </c>
      <c r="E9" s="70">
        <v>28</v>
      </c>
      <c r="F9" s="71">
        <v>32</v>
      </c>
      <c r="G9" s="70" t="s">
        <v>904</v>
      </c>
      <c r="H9" s="203">
        <v>41553</v>
      </c>
      <c r="I9" s="70" t="s">
        <v>905</v>
      </c>
      <c r="J9" s="70">
        <v>77277</v>
      </c>
      <c r="K9" s="72">
        <v>4.1128230000000002E-2</v>
      </c>
      <c r="L9" s="203">
        <v>41660</v>
      </c>
      <c r="M9" s="73">
        <v>16.243929191536182</v>
      </c>
      <c r="N9" s="74">
        <v>2.5325830499204165</v>
      </c>
      <c r="O9" s="71">
        <v>1.5914091396999128</v>
      </c>
      <c r="P9" s="70" t="s">
        <v>906</v>
      </c>
      <c r="Q9" s="70" t="s">
        <v>925</v>
      </c>
      <c r="R9" s="70" t="s">
        <v>908</v>
      </c>
      <c r="S9" s="70" t="s">
        <v>909</v>
      </c>
      <c r="T9" s="69">
        <v>6</v>
      </c>
      <c r="U9" s="75">
        <v>6.8962949999999995E-2</v>
      </c>
      <c r="V9" s="75">
        <v>0.2353016</v>
      </c>
      <c r="W9" s="70" t="s">
        <v>906</v>
      </c>
      <c r="X9" s="70" t="s">
        <v>910</v>
      </c>
      <c r="Y9" s="203">
        <v>41660</v>
      </c>
      <c r="Z9" s="71">
        <v>5</v>
      </c>
      <c r="AA9" s="71">
        <v>0</v>
      </c>
      <c r="AB9" s="70" t="s">
        <v>906</v>
      </c>
      <c r="AC9" s="76">
        <v>1</v>
      </c>
      <c r="AD9" s="70" t="s">
        <v>911</v>
      </c>
      <c r="AE9" s="70" t="s">
        <v>924</v>
      </c>
      <c r="AF9" s="69">
        <v>318</v>
      </c>
      <c r="AH9" s="77">
        <v>39.99</v>
      </c>
      <c r="AI9" s="69">
        <v>23</v>
      </c>
      <c r="AJ9" s="77"/>
    </row>
    <row r="10" spans="1:36" ht="13.5" customHeight="1" x14ac:dyDescent="0.2">
      <c r="A10" s="70" t="s">
        <v>926</v>
      </c>
      <c r="B10" s="71">
        <v>4</v>
      </c>
      <c r="C10" s="70">
        <v>142</v>
      </c>
      <c r="D10" s="71">
        <v>121</v>
      </c>
      <c r="E10" s="70">
        <v>35</v>
      </c>
      <c r="F10" s="71">
        <v>20</v>
      </c>
      <c r="G10" s="70" t="s">
        <v>904</v>
      </c>
      <c r="H10" s="203">
        <v>41553</v>
      </c>
      <c r="I10" s="70" t="s">
        <v>905</v>
      </c>
      <c r="J10" s="70">
        <v>34122</v>
      </c>
      <c r="K10" s="72">
        <v>5.1410289999999997E-2</v>
      </c>
      <c r="L10" s="203">
        <v>41660</v>
      </c>
      <c r="M10" s="73">
        <v>17.278148663461572</v>
      </c>
      <c r="N10" s="74">
        <v>2.5852292964152945</v>
      </c>
      <c r="O10" s="71">
        <v>1.6078648252932504</v>
      </c>
      <c r="P10" s="70" t="s">
        <v>906</v>
      </c>
      <c r="Q10" s="70" t="s">
        <v>927</v>
      </c>
      <c r="R10" s="70" t="s">
        <v>908</v>
      </c>
      <c r="S10" s="70" t="s">
        <v>909</v>
      </c>
      <c r="T10" s="69">
        <v>8</v>
      </c>
      <c r="U10" s="75">
        <v>8.6203680000000005E-2</v>
      </c>
      <c r="V10" s="75">
        <v>0.29412700000000003</v>
      </c>
      <c r="W10" s="70" t="s">
        <v>906</v>
      </c>
      <c r="X10" s="70" t="s">
        <v>910</v>
      </c>
      <c r="Y10" s="203">
        <v>41660</v>
      </c>
      <c r="Z10" s="71">
        <v>5</v>
      </c>
      <c r="AA10" s="71">
        <v>0</v>
      </c>
      <c r="AB10" s="70" t="s">
        <v>906</v>
      </c>
      <c r="AC10" s="76"/>
      <c r="AD10" s="70" t="s">
        <v>911</v>
      </c>
      <c r="AE10" s="70" t="s">
        <v>926</v>
      </c>
      <c r="AF10" s="69">
        <v>976</v>
      </c>
      <c r="AH10" s="77">
        <v>46.97</v>
      </c>
      <c r="AI10" s="69">
        <v>39</v>
      </c>
      <c r="AJ10" s="77"/>
    </row>
    <row r="11" spans="1:36" ht="13.5" customHeight="1" x14ac:dyDescent="0.2">
      <c r="A11" s="70" t="s">
        <v>928</v>
      </c>
      <c r="B11" s="71">
        <v>4</v>
      </c>
      <c r="C11" s="70">
        <v>145</v>
      </c>
      <c r="D11" s="71">
        <v>112</v>
      </c>
      <c r="E11" s="70">
        <v>34</v>
      </c>
      <c r="F11" s="71">
        <v>36</v>
      </c>
      <c r="G11" s="70" t="s">
        <v>929</v>
      </c>
      <c r="H11" s="203">
        <v>41554</v>
      </c>
      <c r="I11" s="70" t="s">
        <v>905</v>
      </c>
      <c r="J11" s="70">
        <v>11673</v>
      </c>
      <c r="K11" s="72">
        <v>5.1410379999999999E-2</v>
      </c>
      <c r="L11" s="203">
        <v>41660</v>
      </c>
      <c r="M11" s="73">
        <v>11.278148951928113</v>
      </c>
      <c r="N11" s="74">
        <v>2.2425696589214379</v>
      </c>
      <c r="O11" s="71">
        <v>1.4975211714434751</v>
      </c>
      <c r="P11" s="70" t="s">
        <v>906</v>
      </c>
      <c r="Q11" s="70" t="s">
        <v>930</v>
      </c>
      <c r="R11" s="70" t="s">
        <v>908</v>
      </c>
      <c r="S11" s="70" t="s">
        <v>909</v>
      </c>
      <c r="T11" s="69">
        <v>9</v>
      </c>
      <c r="U11" s="75">
        <v>8.6203719999999998E-2</v>
      </c>
      <c r="V11" s="75">
        <v>0.29412709999999997</v>
      </c>
      <c r="W11" s="70" t="s">
        <v>906</v>
      </c>
      <c r="X11" s="70" t="s">
        <v>910</v>
      </c>
      <c r="Y11" s="203">
        <v>41660</v>
      </c>
      <c r="Z11" s="71">
        <v>5</v>
      </c>
      <c r="AA11" s="71">
        <v>0</v>
      </c>
      <c r="AB11" s="70" t="s">
        <v>906</v>
      </c>
      <c r="AC11" s="76"/>
      <c r="AD11" s="70" t="s">
        <v>911</v>
      </c>
      <c r="AE11" s="70" t="s">
        <v>928</v>
      </c>
      <c r="AF11" s="69">
        <v>660</v>
      </c>
      <c r="AH11" s="77">
        <v>98.99</v>
      </c>
      <c r="AI11" s="69">
        <v>38</v>
      </c>
      <c r="AJ11" s="77"/>
    </row>
    <row r="12" spans="1:36" ht="13.5" customHeight="1" x14ac:dyDescent="0.2">
      <c r="A12" s="70" t="s">
        <v>931</v>
      </c>
      <c r="B12" s="71">
        <v>2</v>
      </c>
      <c r="C12" s="70">
        <v>183</v>
      </c>
      <c r="D12" s="71">
        <v>117</v>
      </c>
      <c r="E12" s="70">
        <v>11</v>
      </c>
      <c r="F12" s="71">
        <v>82</v>
      </c>
      <c r="G12" s="70" t="s">
        <v>904</v>
      </c>
      <c r="H12" s="203">
        <v>41554</v>
      </c>
      <c r="I12" s="70" t="s">
        <v>905</v>
      </c>
      <c r="J12" s="70">
        <v>88442</v>
      </c>
      <c r="K12" s="72">
        <v>0.3804362</v>
      </c>
      <c r="L12" s="203">
        <v>41660</v>
      </c>
      <c r="M12" s="73">
        <v>15.997231303741916</v>
      </c>
      <c r="N12" s="74">
        <v>2.5196967439594489</v>
      </c>
      <c r="O12" s="71">
        <v>1.5873552670903412</v>
      </c>
      <c r="P12" s="70" t="s">
        <v>906</v>
      </c>
      <c r="Q12" s="70" t="s">
        <v>932</v>
      </c>
      <c r="R12" s="70" t="s">
        <v>908</v>
      </c>
      <c r="S12" s="70" t="s">
        <v>909</v>
      </c>
      <c r="T12" s="69">
        <v>5</v>
      </c>
      <c r="U12" s="75">
        <v>0.63790729999999995</v>
      </c>
      <c r="V12" s="75">
        <v>2.1765400000000001</v>
      </c>
      <c r="W12" s="70" t="s">
        <v>906</v>
      </c>
      <c r="X12" s="70" t="s">
        <v>910</v>
      </c>
      <c r="Y12" s="203">
        <v>41660</v>
      </c>
      <c r="Z12" s="71">
        <v>30</v>
      </c>
      <c r="AA12" s="71">
        <v>1</v>
      </c>
      <c r="AB12" s="70" t="s">
        <v>906</v>
      </c>
      <c r="AC12" s="76"/>
      <c r="AD12" s="70" t="s">
        <v>911</v>
      </c>
      <c r="AE12" s="70" t="s">
        <v>931</v>
      </c>
      <c r="AF12" s="69">
        <v>644</v>
      </c>
      <c r="AH12" s="77">
        <v>24.97</v>
      </c>
      <c r="AI12" s="69">
        <v>18</v>
      </c>
      <c r="AJ12" s="77"/>
    </row>
    <row r="13" spans="1:36" ht="13.5" customHeight="1" x14ac:dyDescent="0.2">
      <c r="A13" s="70" t="s">
        <v>933</v>
      </c>
      <c r="B13" s="71">
        <v>5</v>
      </c>
      <c r="C13" s="70">
        <v>103</v>
      </c>
      <c r="D13" s="71">
        <v>130</v>
      </c>
      <c r="E13" s="70">
        <v>30</v>
      </c>
      <c r="F13" s="71">
        <v>86</v>
      </c>
      <c r="G13" s="70" t="s">
        <v>904</v>
      </c>
      <c r="H13" s="203">
        <v>41554</v>
      </c>
      <c r="I13" s="70" t="s">
        <v>905</v>
      </c>
      <c r="J13" s="70">
        <v>66278</v>
      </c>
      <c r="K13" s="72">
        <v>1.3709499999999999E-2</v>
      </c>
      <c r="L13" s="203">
        <v>41660</v>
      </c>
      <c r="M13" s="73">
        <v>19.130797074063178</v>
      </c>
      <c r="N13" s="74">
        <v>2.6745107941243464</v>
      </c>
      <c r="O13" s="71">
        <v>1.6353931619412949</v>
      </c>
      <c r="P13" s="70" t="s">
        <v>906</v>
      </c>
      <c r="Q13" s="70" t="s">
        <v>934</v>
      </c>
      <c r="R13" s="70" t="s">
        <v>908</v>
      </c>
      <c r="S13" s="70" t="s">
        <v>909</v>
      </c>
      <c r="T13" s="69">
        <v>2</v>
      </c>
      <c r="U13" s="75">
        <v>2.298768E-2</v>
      </c>
      <c r="V13" s="75">
        <v>7.8433950000000002E-2</v>
      </c>
      <c r="W13" s="70" t="s">
        <v>906</v>
      </c>
      <c r="X13" s="70" t="s">
        <v>910</v>
      </c>
      <c r="Y13" s="203">
        <v>41660</v>
      </c>
      <c r="Z13" s="71">
        <v>5</v>
      </c>
      <c r="AA13" s="71">
        <v>0</v>
      </c>
      <c r="AB13" s="70" t="s">
        <v>906</v>
      </c>
      <c r="AC13" s="76">
        <v>7</v>
      </c>
      <c r="AD13" s="70" t="s">
        <v>911</v>
      </c>
      <c r="AE13" s="70" t="s">
        <v>933</v>
      </c>
      <c r="AF13" s="69">
        <v>902</v>
      </c>
      <c r="AH13" s="77">
        <v>68.97</v>
      </c>
      <c r="AI13" s="69">
        <v>39</v>
      </c>
      <c r="AJ13" s="77"/>
    </row>
    <row r="14" spans="1:36" ht="13.5" customHeight="1" x14ac:dyDescent="0.2">
      <c r="A14" s="70" t="s">
        <v>935</v>
      </c>
      <c r="B14" s="71">
        <v>3</v>
      </c>
      <c r="C14" s="70">
        <v>120</v>
      </c>
      <c r="D14" s="71">
        <v>115</v>
      </c>
      <c r="E14" s="70">
        <v>70</v>
      </c>
      <c r="F14" s="71">
        <v>52</v>
      </c>
      <c r="G14" s="70" t="s">
        <v>904</v>
      </c>
      <c r="H14" s="203">
        <v>41554</v>
      </c>
      <c r="I14" s="70" t="s">
        <v>905</v>
      </c>
      <c r="J14" s="70">
        <v>74723</v>
      </c>
      <c r="K14" s="72">
        <v>1.7136769999999999E-2</v>
      </c>
      <c r="L14" s="203">
        <v>41660</v>
      </c>
      <c r="M14" s="73">
        <v>16.148044256416934</v>
      </c>
      <c r="N14" s="74">
        <v>2.5275900883816962</v>
      </c>
      <c r="O14" s="71">
        <v>1.5898396423481509</v>
      </c>
      <c r="P14" s="70" t="s">
        <v>906</v>
      </c>
      <c r="Q14" s="70" t="s">
        <v>936</v>
      </c>
      <c r="R14" s="70" t="s">
        <v>908</v>
      </c>
      <c r="S14" s="70" t="s">
        <v>909</v>
      </c>
      <c r="T14" s="69">
        <v>4</v>
      </c>
      <c r="U14" s="75">
        <v>2.8734559999999999E-2</v>
      </c>
      <c r="V14" s="75">
        <v>9.8042329999999997E-2</v>
      </c>
      <c r="W14" s="70" t="s">
        <v>906</v>
      </c>
      <c r="X14" s="70" t="s">
        <v>910</v>
      </c>
      <c r="Y14" s="203">
        <v>41660</v>
      </c>
      <c r="Z14" s="71">
        <v>5</v>
      </c>
      <c r="AA14" s="71">
        <v>0</v>
      </c>
      <c r="AB14" s="70" t="s">
        <v>906</v>
      </c>
      <c r="AC14" s="76">
        <v>5.76470588235295</v>
      </c>
      <c r="AD14" s="70" t="s">
        <v>911</v>
      </c>
      <c r="AE14" s="70" t="s">
        <v>935</v>
      </c>
      <c r="AF14" s="69">
        <v>239</v>
      </c>
      <c r="AH14" s="77">
        <v>65.97</v>
      </c>
      <c r="AI14" s="69">
        <v>47</v>
      </c>
      <c r="AJ14" s="77"/>
    </row>
    <row r="15" spans="1:36" ht="13.5" customHeight="1" x14ac:dyDescent="0.2">
      <c r="A15" s="70" t="s">
        <v>937</v>
      </c>
      <c r="B15" s="71">
        <v>2</v>
      </c>
      <c r="C15" s="70">
        <v>126</v>
      </c>
      <c r="D15" s="71">
        <v>109</v>
      </c>
      <c r="E15" s="70">
        <v>56</v>
      </c>
      <c r="F15" s="71">
        <v>35</v>
      </c>
      <c r="G15" s="70" t="s">
        <v>904</v>
      </c>
      <c r="H15" s="203">
        <v>41554</v>
      </c>
      <c r="I15" s="70" t="s">
        <v>905</v>
      </c>
      <c r="J15" s="70">
        <v>72699</v>
      </c>
      <c r="K15" s="72">
        <v>1.0282060000000001E-2</v>
      </c>
      <c r="L15" s="203">
        <v>41660</v>
      </c>
      <c r="M15" s="73">
        <v>18.111682553095449</v>
      </c>
      <c r="N15" s="74">
        <v>2.6261504280154315</v>
      </c>
      <c r="O15" s="71">
        <v>1.6205401655051415</v>
      </c>
      <c r="P15" s="70" t="s">
        <v>906</v>
      </c>
      <c r="Q15" s="70" t="s">
        <v>938</v>
      </c>
      <c r="R15" s="70" t="s">
        <v>908</v>
      </c>
      <c r="S15" s="70" t="s">
        <v>909</v>
      </c>
      <c r="T15" s="69">
        <v>5</v>
      </c>
      <c r="U15" s="75">
        <v>1.7240740000000001E-2</v>
      </c>
      <c r="V15" s="75">
        <v>5.8825389999999998E-2</v>
      </c>
      <c r="W15" s="70" t="s">
        <v>906</v>
      </c>
      <c r="X15" s="70" t="s">
        <v>910</v>
      </c>
      <c r="Y15" s="203">
        <v>41660</v>
      </c>
      <c r="Z15" s="71">
        <v>5</v>
      </c>
      <c r="AA15" s="71">
        <v>0</v>
      </c>
      <c r="AB15" s="70" t="s">
        <v>906</v>
      </c>
      <c r="AC15" s="76">
        <v>6.1764705882352997</v>
      </c>
      <c r="AD15" s="70" t="s">
        <v>911</v>
      </c>
      <c r="AE15" s="70" t="s">
        <v>937</v>
      </c>
      <c r="AF15" s="69">
        <v>915</v>
      </c>
      <c r="AH15" s="77">
        <v>73.989999999999995</v>
      </c>
      <c r="AI15" s="69">
        <v>28</v>
      </c>
      <c r="AJ15" s="77"/>
    </row>
    <row r="16" spans="1:36" ht="13.5" customHeight="1" x14ac:dyDescent="0.2">
      <c r="A16" s="70" t="s">
        <v>939</v>
      </c>
      <c r="B16" s="71">
        <v>4</v>
      </c>
      <c r="C16" s="70">
        <v>137</v>
      </c>
      <c r="D16" s="71">
        <v>128</v>
      </c>
      <c r="E16" s="70">
        <v>52</v>
      </c>
      <c r="F16" s="71">
        <v>87</v>
      </c>
      <c r="G16" s="70" t="s">
        <v>904</v>
      </c>
      <c r="H16" s="203">
        <v>41554</v>
      </c>
      <c r="I16" s="70" t="s">
        <v>905</v>
      </c>
      <c r="J16" s="70">
        <v>98443</v>
      </c>
      <c r="K16" s="72">
        <v>2.7418830000000002E-2</v>
      </c>
      <c r="L16" s="203">
        <v>41660</v>
      </c>
      <c r="M16" s="73">
        <v>16.19300515189888</v>
      </c>
      <c r="N16" s="74">
        <v>2.5299337654914029</v>
      </c>
      <c r="O16" s="71">
        <v>1.5905765512830254</v>
      </c>
      <c r="P16" s="70" t="s">
        <v>906</v>
      </c>
      <c r="Q16" s="70" t="s">
        <v>940</v>
      </c>
      <c r="R16" s="70" t="s">
        <v>908</v>
      </c>
      <c r="S16" s="70" t="s">
        <v>909</v>
      </c>
      <c r="T16" s="69">
        <v>4</v>
      </c>
      <c r="U16" s="75">
        <v>4.5975290000000002E-2</v>
      </c>
      <c r="V16" s="75">
        <v>0.1568677</v>
      </c>
      <c r="W16" s="70" t="s">
        <v>906</v>
      </c>
      <c r="X16" s="70" t="s">
        <v>910</v>
      </c>
      <c r="Y16" s="203">
        <v>41660</v>
      </c>
      <c r="Z16" s="71">
        <v>5</v>
      </c>
      <c r="AA16" s="71">
        <v>0</v>
      </c>
      <c r="AB16" s="70" t="s">
        <v>906</v>
      </c>
      <c r="AC16" s="76">
        <v>6.5882352941176503</v>
      </c>
      <c r="AD16" s="70" t="s">
        <v>911</v>
      </c>
      <c r="AE16" s="70" t="s">
        <v>939</v>
      </c>
      <c r="AF16" s="69">
        <v>266</v>
      </c>
      <c r="AH16" s="77">
        <v>95.99</v>
      </c>
      <c r="AI16" s="69">
        <v>40</v>
      </c>
      <c r="AJ16" s="77"/>
    </row>
    <row r="17" spans="1:36" ht="13.5" customHeight="1" x14ac:dyDescent="0.2">
      <c r="A17" s="70" t="s">
        <v>941</v>
      </c>
      <c r="B17" s="71">
        <v>2</v>
      </c>
      <c r="C17" s="70">
        <v>139</v>
      </c>
      <c r="D17" s="71">
        <v>124</v>
      </c>
      <c r="E17" s="70">
        <v>30</v>
      </c>
      <c r="F17" s="71">
        <v>67</v>
      </c>
      <c r="G17" s="70" t="s">
        <v>904</v>
      </c>
      <c r="H17" s="203">
        <v>41554</v>
      </c>
      <c r="I17" s="70" t="s">
        <v>905</v>
      </c>
      <c r="J17" s="70">
        <v>27080</v>
      </c>
      <c r="K17" s="72">
        <v>1.3709499999999999E-2</v>
      </c>
      <c r="L17" s="203">
        <v>41660</v>
      </c>
      <c r="M17" s="73">
        <v>15.130797074063176</v>
      </c>
      <c r="N17" s="74">
        <v>2.4733596353741305</v>
      </c>
      <c r="O17" s="71">
        <v>1.5726918437424831</v>
      </c>
      <c r="P17" s="70" t="s">
        <v>906</v>
      </c>
      <c r="Q17" s="70" t="s">
        <v>942</v>
      </c>
      <c r="R17" s="70" t="s">
        <v>908</v>
      </c>
      <c r="S17" s="70" t="s">
        <v>909</v>
      </c>
      <c r="T17" s="69">
        <v>2</v>
      </c>
      <c r="U17" s="75">
        <v>2.298768E-2</v>
      </c>
      <c r="V17" s="75">
        <v>7.8433950000000002E-2</v>
      </c>
      <c r="W17" s="70" t="s">
        <v>906</v>
      </c>
      <c r="X17" s="70" t="s">
        <v>910</v>
      </c>
      <c r="Y17" s="203">
        <v>41660</v>
      </c>
      <c r="Z17" s="71">
        <v>5</v>
      </c>
      <c r="AA17" s="71">
        <v>0</v>
      </c>
      <c r="AB17" s="70" t="s">
        <v>906</v>
      </c>
      <c r="AC17" s="76">
        <v>7</v>
      </c>
      <c r="AD17" s="70" t="s">
        <v>911</v>
      </c>
      <c r="AE17" s="70" t="s">
        <v>941</v>
      </c>
      <c r="AF17" s="69">
        <v>719</v>
      </c>
      <c r="AH17" s="77">
        <v>90.97</v>
      </c>
      <c r="AI17" s="69">
        <v>13</v>
      </c>
      <c r="AJ17" s="77"/>
    </row>
    <row r="18" spans="1:36" ht="13.5" customHeight="1" x14ac:dyDescent="0.2">
      <c r="A18" s="70" t="s">
        <v>943</v>
      </c>
      <c r="B18" s="71">
        <v>3</v>
      </c>
      <c r="C18" s="70">
        <v>103</v>
      </c>
      <c r="D18" s="71">
        <v>138</v>
      </c>
      <c r="E18" s="70">
        <v>96</v>
      </c>
      <c r="F18" s="71">
        <v>19</v>
      </c>
      <c r="G18" s="70" t="s">
        <v>904</v>
      </c>
      <c r="H18" s="203">
        <v>41554</v>
      </c>
      <c r="I18" s="70" t="s">
        <v>905</v>
      </c>
      <c r="J18" s="70">
        <v>59863</v>
      </c>
      <c r="K18" s="72">
        <v>2.7418830000000002E-2</v>
      </c>
      <c r="L18" s="203">
        <v>41660</v>
      </c>
      <c r="M18" s="73">
        <v>11.193005151898882</v>
      </c>
      <c r="N18" s="74">
        <v>2.2369120098289503</v>
      </c>
      <c r="O18" s="71">
        <v>1.4956309738130427</v>
      </c>
      <c r="P18" s="70" t="s">
        <v>906</v>
      </c>
      <c r="Q18" s="70" t="s">
        <v>944</v>
      </c>
      <c r="R18" s="70" t="s">
        <v>908</v>
      </c>
      <c r="S18" s="70" t="s">
        <v>909</v>
      </c>
      <c r="T18" s="69">
        <v>9</v>
      </c>
      <c r="U18" s="75">
        <v>4.5975290000000002E-2</v>
      </c>
      <c r="V18" s="75">
        <v>0.1568677</v>
      </c>
      <c r="W18" s="70" t="s">
        <v>906</v>
      </c>
      <c r="X18" s="70" t="s">
        <v>910</v>
      </c>
      <c r="Y18" s="203">
        <v>41660</v>
      </c>
      <c r="Z18" s="71">
        <v>0</v>
      </c>
      <c r="AA18" s="71">
        <v>0</v>
      </c>
      <c r="AB18" s="70" t="s">
        <v>906</v>
      </c>
      <c r="AC18" s="76">
        <v>7.4117647058823604</v>
      </c>
      <c r="AD18" s="70" t="s">
        <v>911</v>
      </c>
      <c r="AE18" s="70" t="s">
        <v>943</v>
      </c>
      <c r="AF18" s="69">
        <v>159</v>
      </c>
      <c r="AH18" s="77">
        <v>21.98</v>
      </c>
      <c r="AI18" s="69">
        <v>36</v>
      </c>
      <c r="AJ18" s="77"/>
    </row>
    <row r="19" spans="1:36" ht="13.5" customHeight="1" x14ac:dyDescent="0.2">
      <c r="A19" s="70" t="s">
        <v>945</v>
      </c>
      <c r="B19" s="71">
        <v>4</v>
      </c>
      <c r="C19" s="70">
        <v>160</v>
      </c>
      <c r="D19" s="71">
        <v>146</v>
      </c>
      <c r="E19" s="70">
        <v>74</v>
      </c>
      <c r="F19" s="71">
        <v>44</v>
      </c>
      <c r="G19" s="70" t="s">
        <v>904</v>
      </c>
      <c r="H19" s="203">
        <v>41554</v>
      </c>
      <c r="I19" s="70" t="s">
        <v>905</v>
      </c>
      <c r="J19" s="70">
        <v>58091</v>
      </c>
      <c r="K19" s="72">
        <v>2.3991470000000001E-2</v>
      </c>
      <c r="L19" s="203">
        <v>41660</v>
      </c>
      <c r="M19" s="73">
        <v>11.178883270945047</v>
      </c>
      <c r="N19" s="74">
        <v>2.2359708655120363</v>
      </c>
      <c r="O19" s="71">
        <v>1.4953163095185034</v>
      </c>
      <c r="P19" s="70" t="s">
        <v>906</v>
      </c>
      <c r="Q19" s="70" t="s">
        <v>946</v>
      </c>
      <c r="R19" s="70" t="s">
        <v>908</v>
      </c>
      <c r="S19" s="70" t="s">
        <v>909</v>
      </c>
      <c r="T19" s="69">
        <v>5</v>
      </c>
      <c r="U19" s="75">
        <v>4.0228390000000003E-2</v>
      </c>
      <c r="V19" s="75">
        <v>0.1372592</v>
      </c>
      <c r="W19" s="70" t="s">
        <v>906</v>
      </c>
      <c r="X19" s="70" t="s">
        <v>910</v>
      </c>
      <c r="Y19" s="203">
        <v>41660</v>
      </c>
      <c r="Z19" s="71">
        <v>5</v>
      </c>
      <c r="AA19" s="71">
        <v>0</v>
      </c>
      <c r="AB19" s="70" t="s">
        <v>906</v>
      </c>
      <c r="AC19" s="76">
        <v>7.8235294117647101</v>
      </c>
      <c r="AD19" s="70" t="s">
        <v>911</v>
      </c>
      <c r="AE19" s="70" t="s">
        <v>945</v>
      </c>
      <c r="AF19" s="69">
        <v>203</v>
      </c>
      <c r="AH19" s="77">
        <v>62.97</v>
      </c>
      <c r="AI19" s="69">
        <v>48</v>
      </c>
      <c r="AJ19" s="77"/>
    </row>
    <row r="20" spans="1:36" ht="13.5" customHeight="1" x14ac:dyDescent="0.2">
      <c r="A20" s="70" t="s">
        <v>947</v>
      </c>
      <c r="B20" s="71">
        <v>4</v>
      </c>
      <c r="C20" s="70">
        <v>171</v>
      </c>
      <c r="D20" s="71">
        <v>134</v>
      </c>
      <c r="E20" s="70">
        <v>25</v>
      </c>
      <c r="F20" s="71">
        <v>79</v>
      </c>
      <c r="G20" s="70" t="s">
        <v>929</v>
      </c>
      <c r="H20" s="203">
        <v>41554</v>
      </c>
      <c r="I20" s="70" t="s">
        <v>905</v>
      </c>
      <c r="J20" s="70">
        <v>34261</v>
      </c>
      <c r="K20" s="72">
        <v>2.3991470000000001E-2</v>
      </c>
      <c r="L20" s="203">
        <v>41660</v>
      </c>
      <c r="M20" s="73">
        <v>11.178883270945047</v>
      </c>
      <c r="N20" s="74">
        <v>2.2359708655120363</v>
      </c>
      <c r="O20" s="71">
        <v>1.4953163095185034</v>
      </c>
      <c r="P20" s="70" t="s">
        <v>906</v>
      </c>
      <c r="Q20" s="70" t="s">
        <v>948</v>
      </c>
      <c r="R20" s="70" t="s">
        <v>908</v>
      </c>
      <c r="S20" s="70" t="s">
        <v>909</v>
      </c>
      <c r="T20" s="69">
        <v>1</v>
      </c>
      <c r="U20" s="75">
        <v>4.0228390000000003E-2</v>
      </c>
      <c r="V20" s="75">
        <v>0.1372592</v>
      </c>
      <c r="W20" s="70" t="s">
        <v>906</v>
      </c>
      <c r="X20" s="70" t="s">
        <v>910</v>
      </c>
      <c r="Y20" s="203">
        <v>41660</v>
      </c>
      <c r="Z20" s="71">
        <v>5</v>
      </c>
      <c r="AA20" s="71">
        <v>0</v>
      </c>
      <c r="AB20" s="70" t="s">
        <v>906</v>
      </c>
      <c r="AC20" s="76">
        <v>8.2352941176470598</v>
      </c>
      <c r="AD20" s="70" t="s">
        <v>911</v>
      </c>
      <c r="AE20" s="70" t="s">
        <v>947</v>
      </c>
      <c r="AF20" s="69">
        <v>707</v>
      </c>
      <c r="AH20" s="77">
        <v>20.99</v>
      </c>
      <c r="AI20" s="69">
        <v>22</v>
      </c>
      <c r="AJ20" s="77"/>
    </row>
    <row r="21" spans="1:36" ht="13.5" customHeight="1" x14ac:dyDescent="0.2">
      <c r="A21" s="70" t="s">
        <v>949</v>
      </c>
      <c r="B21" s="71">
        <v>4</v>
      </c>
      <c r="C21" s="70">
        <v>172</v>
      </c>
      <c r="D21" s="71">
        <v>171</v>
      </c>
      <c r="E21" s="70">
        <v>85</v>
      </c>
      <c r="F21" s="71">
        <v>49</v>
      </c>
      <c r="G21" s="70" t="s">
        <v>904</v>
      </c>
      <c r="H21" s="203">
        <v>41554</v>
      </c>
      <c r="I21" s="70" t="s">
        <v>905</v>
      </c>
      <c r="J21" s="70">
        <v>57069</v>
      </c>
      <c r="K21" s="72">
        <v>2.7418830000000002E-2</v>
      </c>
      <c r="L21" s="203">
        <v>41660</v>
      </c>
      <c r="M21" s="73">
        <v>18.19300515189888</v>
      </c>
      <c r="N21" s="74">
        <v>2.6300750869808831</v>
      </c>
      <c r="O21" s="71">
        <v>1.6217506241654058</v>
      </c>
      <c r="P21" s="70" t="s">
        <v>906</v>
      </c>
      <c r="Q21" s="70" t="s">
        <v>950</v>
      </c>
      <c r="R21" s="70" t="s">
        <v>908</v>
      </c>
      <c r="S21" s="70" t="s">
        <v>909</v>
      </c>
      <c r="T21" s="69">
        <v>9</v>
      </c>
      <c r="U21" s="75">
        <v>4.5975290000000002E-2</v>
      </c>
      <c r="V21" s="75">
        <v>0.1568677</v>
      </c>
      <c r="W21" s="70" t="s">
        <v>906</v>
      </c>
      <c r="X21" s="70" t="s">
        <v>910</v>
      </c>
      <c r="Y21" s="203">
        <v>41660</v>
      </c>
      <c r="Z21" s="71">
        <v>5</v>
      </c>
      <c r="AA21" s="71">
        <v>0</v>
      </c>
      <c r="AB21" s="70" t="s">
        <v>906</v>
      </c>
      <c r="AC21" s="76">
        <v>8.6470588235294201</v>
      </c>
      <c r="AD21" s="70" t="s">
        <v>911</v>
      </c>
      <c r="AE21" s="70" t="s">
        <v>949</v>
      </c>
      <c r="AF21" s="69">
        <v>473</v>
      </c>
      <c r="AH21" s="77">
        <v>45.97</v>
      </c>
      <c r="AI21" s="69">
        <v>35</v>
      </c>
      <c r="AJ21" s="77"/>
    </row>
    <row r="22" spans="1:36" ht="13.5" customHeight="1" x14ac:dyDescent="0.2">
      <c r="A22" s="70" t="s">
        <v>951</v>
      </c>
      <c r="B22" s="71">
        <v>1</v>
      </c>
      <c r="C22" s="70">
        <v>171</v>
      </c>
      <c r="D22" s="71">
        <v>153</v>
      </c>
      <c r="E22" s="70">
        <v>25</v>
      </c>
      <c r="F22" s="71">
        <v>37</v>
      </c>
      <c r="G22" s="70" t="s">
        <v>904</v>
      </c>
      <c r="H22" s="203">
        <v>41554</v>
      </c>
      <c r="I22" s="70" t="s">
        <v>905</v>
      </c>
      <c r="J22" s="70">
        <v>69296</v>
      </c>
      <c r="K22" s="72">
        <v>4.4555589999999999E-2</v>
      </c>
      <c r="L22" s="203">
        <v>41660</v>
      </c>
      <c r="M22" s="73">
        <v>16.255637540910069</v>
      </c>
      <c r="N22" s="74">
        <v>2.5331913847914636</v>
      </c>
      <c r="O22" s="71">
        <v>1.5916002591076264</v>
      </c>
      <c r="P22" s="70" t="s">
        <v>906</v>
      </c>
      <c r="Q22" s="70" t="s">
        <v>952</v>
      </c>
      <c r="R22" s="70" t="s">
        <v>908</v>
      </c>
      <c r="S22" s="70" t="s">
        <v>909</v>
      </c>
      <c r="T22" s="69">
        <v>8</v>
      </c>
      <c r="U22" s="75">
        <v>7.4709860000000003E-2</v>
      </c>
      <c r="V22" s="75">
        <v>0.25491000000000003</v>
      </c>
      <c r="W22" s="70" t="s">
        <v>906</v>
      </c>
      <c r="X22" s="70" t="s">
        <v>910</v>
      </c>
      <c r="Y22" s="203">
        <v>41660</v>
      </c>
      <c r="Z22" s="71">
        <v>5</v>
      </c>
      <c r="AA22" s="71">
        <v>0</v>
      </c>
      <c r="AB22" s="70" t="s">
        <v>906</v>
      </c>
      <c r="AC22" s="76">
        <v>9.0588235294117698</v>
      </c>
      <c r="AD22" s="70" t="s">
        <v>911</v>
      </c>
      <c r="AE22" s="70" t="s">
        <v>951</v>
      </c>
      <c r="AF22" s="69">
        <v>144</v>
      </c>
      <c r="AH22" s="77">
        <v>65.97</v>
      </c>
      <c r="AI22" s="69">
        <v>28</v>
      </c>
      <c r="AJ22" s="77"/>
    </row>
    <row r="23" spans="1:36" ht="13.5" customHeight="1" x14ac:dyDescent="0.2">
      <c r="A23" s="70" t="s">
        <v>953</v>
      </c>
      <c r="B23" s="71">
        <v>5</v>
      </c>
      <c r="C23" s="70">
        <v>132</v>
      </c>
      <c r="D23" s="71">
        <v>115</v>
      </c>
      <c r="E23" s="70">
        <v>81</v>
      </c>
      <c r="F23" s="71">
        <v>31</v>
      </c>
      <c r="G23" s="70" t="s">
        <v>904</v>
      </c>
      <c r="H23" s="203">
        <v>41581</v>
      </c>
      <c r="I23" s="70" t="s">
        <v>905</v>
      </c>
      <c r="J23" s="70">
        <v>34582</v>
      </c>
      <c r="K23" s="72">
        <v>6.5119709999999997E-2</v>
      </c>
      <c r="L23" s="203">
        <v>41660</v>
      </c>
      <c r="M23" s="73">
        <v>15.320305348310622</v>
      </c>
      <c r="N23" s="74">
        <v>2.4836428291736516</v>
      </c>
      <c r="O23" s="71">
        <v>1.5759577498060193</v>
      </c>
      <c r="P23" s="70" t="s">
        <v>906</v>
      </c>
      <c r="Q23" s="70" t="s">
        <v>954</v>
      </c>
      <c r="R23" s="70" t="s">
        <v>908</v>
      </c>
      <c r="S23" s="70" t="s">
        <v>909</v>
      </c>
      <c r="T23" s="69">
        <v>8</v>
      </c>
      <c r="U23" s="75">
        <v>0.10919130000000001</v>
      </c>
      <c r="V23" s="75">
        <v>0.37256080000000003</v>
      </c>
      <c r="W23" s="70" t="s">
        <v>906</v>
      </c>
      <c r="X23" s="70" t="s">
        <v>910</v>
      </c>
      <c r="Y23" s="203">
        <v>41660</v>
      </c>
      <c r="Z23" s="71">
        <v>5</v>
      </c>
      <c r="AA23" s="71">
        <v>0</v>
      </c>
      <c r="AB23" s="70" t="s">
        <v>906</v>
      </c>
      <c r="AC23" s="76">
        <v>9.4705882352941195</v>
      </c>
      <c r="AD23" s="70" t="s">
        <v>911</v>
      </c>
      <c r="AE23" s="70" t="s">
        <v>953</v>
      </c>
      <c r="AF23" s="69">
        <v>586</v>
      </c>
      <c r="AH23" s="77">
        <v>6.99</v>
      </c>
      <c r="AI23" s="69">
        <v>35</v>
      </c>
      <c r="AJ23" s="77"/>
    </row>
    <row r="24" spans="1:36" ht="13.5" customHeight="1" x14ac:dyDescent="0.2">
      <c r="A24" s="70" t="s">
        <v>955</v>
      </c>
      <c r="B24" s="71">
        <v>1</v>
      </c>
      <c r="C24" s="70">
        <v>103</v>
      </c>
      <c r="D24" s="71">
        <v>120</v>
      </c>
      <c r="E24" s="70">
        <v>32</v>
      </c>
      <c r="F24" s="71">
        <v>44</v>
      </c>
      <c r="G24" s="70" t="s">
        <v>904</v>
      </c>
      <c r="H24" s="203">
        <v>41581</v>
      </c>
      <c r="I24" s="70" t="s">
        <v>905</v>
      </c>
      <c r="J24" s="70">
        <v>94774</v>
      </c>
      <c r="K24" s="72">
        <v>5.4837740000000003E-2</v>
      </c>
      <c r="L24" s="203">
        <v>41660</v>
      </c>
      <c r="M24" s="73">
        <v>10.289012332985662</v>
      </c>
      <c r="N24" s="74">
        <v>2.1749931621213245</v>
      </c>
      <c r="O24" s="71">
        <v>1.4747858021154545</v>
      </c>
      <c r="P24" s="70" t="s">
        <v>906</v>
      </c>
      <c r="Q24" s="70" t="s">
        <v>956</v>
      </c>
      <c r="R24" s="70" t="s">
        <v>908</v>
      </c>
      <c r="S24" s="70" t="s">
        <v>909</v>
      </c>
      <c r="T24" s="69">
        <v>3</v>
      </c>
      <c r="U24" s="75">
        <v>9.1950619999999997E-2</v>
      </c>
      <c r="V24" s="75">
        <v>0.3137355</v>
      </c>
      <c r="W24" s="70" t="s">
        <v>906</v>
      </c>
      <c r="X24" s="70" t="s">
        <v>910</v>
      </c>
      <c r="Y24" s="203">
        <v>41660</v>
      </c>
      <c r="Z24" s="71">
        <v>5</v>
      </c>
      <c r="AA24" s="71">
        <v>0</v>
      </c>
      <c r="AB24" s="70" t="s">
        <v>906</v>
      </c>
      <c r="AC24" s="76">
        <v>9.8823529411764692</v>
      </c>
      <c r="AD24" s="70" t="s">
        <v>911</v>
      </c>
      <c r="AE24" s="70" t="s">
        <v>955</v>
      </c>
      <c r="AF24" s="69">
        <v>275</v>
      </c>
      <c r="AH24" s="77">
        <v>52.97</v>
      </c>
      <c r="AI24" s="69">
        <v>5</v>
      </c>
      <c r="AJ24" s="77"/>
    </row>
    <row r="25" spans="1:36" ht="13.5" customHeight="1" x14ac:dyDescent="0.2">
      <c r="A25" s="70" t="s">
        <v>957</v>
      </c>
      <c r="B25" s="71">
        <v>2</v>
      </c>
      <c r="C25" s="70">
        <v>131</v>
      </c>
      <c r="D25" s="71">
        <v>132</v>
      </c>
      <c r="E25" s="70">
        <v>28</v>
      </c>
      <c r="F25" s="71">
        <v>69</v>
      </c>
      <c r="G25" s="70" t="s">
        <v>904</v>
      </c>
      <c r="H25" s="203">
        <v>41583</v>
      </c>
      <c r="I25" s="70" t="s">
        <v>905</v>
      </c>
      <c r="J25" s="70">
        <v>68235</v>
      </c>
      <c r="K25" s="72">
        <v>8.9111190000000007E-2</v>
      </c>
      <c r="L25" s="203">
        <v>41660</v>
      </c>
      <c r="M25" s="73">
        <v>17.387626164498769</v>
      </c>
      <c r="N25" s="74">
        <v>2.5906779660807997</v>
      </c>
      <c r="O25" s="71">
        <v>1.6095583139733707</v>
      </c>
      <c r="P25" s="70" t="s">
        <v>906</v>
      </c>
      <c r="Q25" s="70" t="s">
        <v>958</v>
      </c>
      <c r="R25" s="70" t="s">
        <v>908</v>
      </c>
      <c r="S25" s="70" t="s">
        <v>909</v>
      </c>
      <c r="T25" s="69">
        <v>5</v>
      </c>
      <c r="U25" s="75">
        <v>0.14941969999999999</v>
      </c>
      <c r="V25" s="75">
        <v>0.50982000000000005</v>
      </c>
      <c r="W25" s="70" t="s">
        <v>906</v>
      </c>
      <c r="X25" s="70" t="s">
        <v>910</v>
      </c>
      <c r="Y25" s="203">
        <v>41660</v>
      </c>
      <c r="Z25" s="71">
        <v>5</v>
      </c>
      <c r="AA25" s="71">
        <v>0</v>
      </c>
      <c r="AB25" s="70" t="s">
        <v>906</v>
      </c>
      <c r="AC25" s="76">
        <v>10.294117647058799</v>
      </c>
      <c r="AD25" s="70" t="s">
        <v>911</v>
      </c>
      <c r="AE25" s="70" t="s">
        <v>957</v>
      </c>
      <c r="AF25" s="69">
        <v>810</v>
      </c>
      <c r="AH25" s="77">
        <v>49.97</v>
      </c>
      <c r="AI25" s="69">
        <v>16</v>
      </c>
      <c r="AJ25" s="77"/>
    </row>
    <row r="26" spans="1:36" ht="13.5" customHeight="1" x14ac:dyDescent="0.2">
      <c r="A26" s="70" t="s">
        <v>959</v>
      </c>
      <c r="B26" s="71">
        <v>5</v>
      </c>
      <c r="C26" s="70">
        <v>121</v>
      </c>
      <c r="D26" s="71">
        <v>117</v>
      </c>
      <c r="E26" s="70">
        <v>16</v>
      </c>
      <c r="F26" s="71">
        <v>38</v>
      </c>
      <c r="G26" s="70" t="s">
        <v>929</v>
      </c>
      <c r="H26" s="203">
        <v>41583</v>
      </c>
      <c r="I26" s="70" t="s">
        <v>905</v>
      </c>
      <c r="J26" s="70">
        <v>74769</v>
      </c>
      <c r="K26" s="72">
        <v>1.5971470000000001</v>
      </c>
      <c r="L26" s="203">
        <v>41660</v>
      </c>
      <c r="M26" s="73">
        <v>20.860929813619492</v>
      </c>
      <c r="N26" s="74">
        <v>2.752820458954309</v>
      </c>
      <c r="O26" s="71">
        <v>1.6591625776138723</v>
      </c>
      <c r="P26" s="70" t="s">
        <v>906</v>
      </c>
      <c r="Q26" s="70" t="s">
        <v>960</v>
      </c>
      <c r="R26" s="70" t="s">
        <v>908</v>
      </c>
      <c r="S26" s="70" t="s">
        <v>909</v>
      </c>
      <c r="T26" s="69">
        <v>7</v>
      </c>
      <c r="U26" s="75">
        <v>2.678061</v>
      </c>
      <c r="V26" s="75">
        <v>9.1375449999999994</v>
      </c>
      <c r="W26" s="70" t="s">
        <v>906</v>
      </c>
      <c r="X26" s="70" t="s">
        <v>910</v>
      </c>
      <c r="Y26" s="203">
        <v>41660</v>
      </c>
      <c r="Z26" s="71">
        <v>5</v>
      </c>
      <c r="AA26" s="71">
        <v>0</v>
      </c>
      <c r="AB26" s="70" t="s">
        <v>906</v>
      </c>
      <c r="AC26" s="76">
        <v>10.705882352941201</v>
      </c>
      <c r="AD26" s="70" t="s">
        <v>911</v>
      </c>
      <c r="AE26" s="70" t="s">
        <v>959</v>
      </c>
      <c r="AF26" s="69">
        <v>994</v>
      </c>
      <c r="AH26" s="77">
        <v>71.98</v>
      </c>
      <c r="AI26" s="69">
        <v>17</v>
      </c>
      <c r="AJ26" s="77"/>
    </row>
    <row r="27" spans="1:36" ht="13.5" customHeight="1" x14ac:dyDescent="0.2">
      <c r="A27" s="70" t="s">
        <v>961</v>
      </c>
      <c r="B27" s="71">
        <v>4</v>
      </c>
      <c r="C27" s="70">
        <v>141</v>
      </c>
      <c r="D27" s="71">
        <v>107</v>
      </c>
      <c r="E27" s="70">
        <v>53</v>
      </c>
      <c r="F27" s="71">
        <v>23</v>
      </c>
      <c r="G27" s="70" t="s">
        <v>904</v>
      </c>
      <c r="H27" s="203">
        <v>41583</v>
      </c>
      <c r="I27" s="70" t="s">
        <v>905</v>
      </c>
      <c r="J27" s="70">
        <v>43776</v>
      </c>
      <c r="K27" s="72">
        <v>1.0282060000000001E-2</v>
      </c>
      <c r="L27" s="203">
        <v>41660</v>
      </c>
      <c r="M27" s="73">
        <v>13.111682553095449</v>
      </c>
      <c r="N27" s="74">
        <v>2.3580489088795322</v>
      </c>
      <c r="O27" s="71">
        <v>1.5355939921996089</v>
      </c>
      <c r="P27" s="70" t="s">
        <v>906</v>
      </c>
      <c r="Q27" s="70" t="s">
        <v>962</v>
      </c>
      <c r="R27" s="70" t="s">
        <v>908</v>
      </c>
      <c r="S27" s="70" t="s">
        <v>909</v>
      </c>
      <c r="T27" s="69">
        <v>8</v>
      </c>
      <c r="U27" s="75">
        <v>1.7240740000000001E-2</v>
      </c>
      <c r="V27" s="75">
        <v>5.8825389999999998E-2</v>
      </c>
      <c r="W27" s="70" t="s">
        <v>906</v>
      </c>
      <c r="X27" s="70" t="s">
        <v>910</v>
      </c>
      <c r="Y27" s="203">
        <v>41660</v>
      </c>
      <c r="Z27" s="71">
        <v>30</v>
      </c>
      <c r="AA27" s="71">
        <v>1</v>
      </c>
      <c r="AB27" s="70" t="s">
        <v>906</v>
      </c>
      <c r="AC27" s="76">
        <v>11.117647058823501</v>
      </c>
      <c r="AD27" s="70" t="s">
        <v>911</v>
      </c>
      <c r="AE27" s="70" t="s">
        <v>961</v>
      </c>
      <c r="AF27" s="69">
        <v>311</v>
      </c>
      <c r="AH27" s="77">
        <v>53.97</v>
      </c>
      <c r="AI27" s="69">
        <v>23</v>
      </c>
      <c r="AJ27" s="77"/>
    </row>
    <row r="28" spans="1:36" ht="13.5" customHeight="1" x14ac:dyDescent="0.2">
      <c r="A28" s="70" t="s">
        <v>963</v>
      </c>
      <c r="B28" s="71">
        <v>2</v>
      </c>
      <c r="C28" s="70">
        <v>146</v>
      </c>
      <c r="D28" s="71">
        <v>101</v>
      </c>
      <c r="E28" s="70">
        <v>29</v>
      </c>
      <c r="F28" s="71">
        <v>76</v>
      </c>
      <c r="G28" s="70" t="s">
        <v>904</v>
      </c>
      <c r="H28" s="203">
        <v>41553</v>
      </c>
      <c r="I28" s="70" t="s">
        <v>905</v>
      </c>
      <c r="J28" s="70">
        <v>16191</v>
      </c>
      <c r="K28" s="72">
        <v>2.0696349999999999</v>
      </c>
      <c r="L28" s="203">
        <v>41792</v>
      </c>
      <c r="M28" s="73">
        <v>19.508257605133117</v>
      </c>
      <c r="N28" s="74">
        <v>2.6919861878458695</v>
      </c>
      <c r="O28" s="71">
        <v>1.640727335009041</v>
      </c>
      <c r="P28" s="70" t="s">
        <v>906</v>
      </c>
      <c r="Q28" s="70" t="s">
        <v>964</v>
      </c>
      <c r="R28" s="70" t="s">
        <v>908</v>
      </c>
      <c r="S28" s="70" t="s">
        <v>909</v>
      </c>
      <c r="T28" s="69">
        <v>7</v>
      </c>
      <c r="U28" s="75">
        <v>1.864654E-2</v>
      </c>
      <c r="V28" s="75">
        <v>6.3621979999999995E-2</v>
      </c>
      <c r="W28" s="70" t="s">
        <v>906</v>
      </c>
      <c r="X28" s="70" t="s">
        <v>910</v>
      </c>
      <c r="Y28" s="203">
        <v>41792</v>
      </c>
      <c r="Z28" s="71">
        <v>5</v>
      </c>
      <c r="AA28" s="71">
        <v>0.6</v>
      </c>
      <c r="AB28" s="70" t="s">
        <v>906</v>
      </c>
      <c r="AC28" s="76">
        <v>11.5294117647059</v>
      </c>
      <c r="AD28" s="70" t="s">
        <v>911</v>
      </c>
      <c r="AE28" s="70" t="s">
        <v>963</v>
      </c>
      <c r="AF28" s="69">
        <v>761</v>
      </c>
      <c r="AH28" s="77">
        <v>74.989999999999995</v>
      </c>
      <c r="AI28" s="69">
        <v>2</v>
      </c>
      <c r="AJ28" s="77"/>
    </row>
    <row r="29" spans="1:36" ht="13.5" customHeight="1" x14ac:dyDescent="0.2">
      <c r="A29" s="70" t="s">
        <v>965</v>
      </c>
      <c r="B29" s="71">
        <v>5</v>
      </c>
      <c r="C29" s="70">
        <v>100</v>
      </c>
      <c r="D29" s="71">
        <v>111</v>
      </c>
      <c r="E29" s="70">
        <v>44</v>
      </c>
      <c r="F29" s="71">
        <v>42</v>
      </c>
      <c r="G29" s="70" t="s">
        <v>904</v>
      </c>
      <c r="H29" s="203">
        <v>41583</v>
      </c>
      <c r="I29" s="70" t="s">
        <v>905</v>
      </c>
      <c r="J29" s="70">
        <v>98259</v>
      </c>
      <c r="K29" s="72">
        <v>1.3709499999999999E-2</v>
      </c>
      <c r="L29" s="203">
        <v>41660</v>
      </c>
      <c r="M29" s="73">
        <v>12.130797074063176</v>
      </c>
      <c r="N29" s="74">
        <v>2.2977165158980721</v>
      </c>
      <c r="O29" s="71">
        <v>1.5158220594443372</v>
      </c>
      <c r="P29" s="70" t="s">
        <v>906</v>
      </c>
      <c r="Q29" s="70" t="s">
        <v>966</v>
      </c>
      <c r="R29" s="70" t="s">
        <v>908</v>
      </c>
      <c r="S29" s="70" t="s">
        <v>909</v>
      </c>
      <c r="T29" s="69">
        <v>1</v>
      </c>
      <c r="U29" s="75">
        <v>2.298768E-2</v>
      </c>
      <c r="V29" s="75">
        <v>7.8433950000000002E-2</v>
      </c>
      <c r="W29" s="70" t="s">
        <v>906</v>
      </c>
      <c r="X29" s="70" t="s">
        <v>910</v>
      </c>
      <c r="Y29" s="203">
        <v>41660</v>
      </c>
      <c r="Z29" s="71">
        <v>30</v>
      </c>
      <c r="AA29" s="71">
        <v>1</v>
      </c>
      <c r="AB29" s="70" t="s">
        <v>906</v>
      </c>
      <c r="AC29" s="76">
        <v>11.9411764705882</v>
      </c>
      <c r="AD29" s="70" t="s">
        <v>911</v>
      </c>
      <c r="AE29" s="70" t="s">
        <v>965</v>
      </c>
      <c r="AF29" s="69">
        <v>678</v>
      </c>
      <c r="AH29" s="77">
        <v>19.97</v>
      </c>
      <c r="AI29" s="69">
        <v>19</v>
      </c>
      <c r="AJ29" s="77"/>
    </row>
    <row r="30" spans="1:36" ht="13.5" customHeight="1" x14ac:dyDescent="0.2">
      <c r="A30" s="70" t="s">
        <v>967</v>
      </c>
      <c r="B30" s="71">
        <v>5</v>
      </c>
      <c r="C30" s="70">
        <v>131</v>
      </c>
      <c r="D30" s="71">
        <v>1020.5</v>
      </c>
      <c r="E30" s="70">
        <v>74</v>
      </c>
      <c r="F30" s="71">
        <v>34</v>
      </c>
      <c r="G30" s="70" t="s">
        <v>904</v>
      </c>
      <c r="H30" s="203">
        <v>42072</v>
      </c>
      <c r="I30" s="70" t="s">
        <v>905</v>
      </c>
      <c r="J30" s="70">
        <v>62116</v>
      </c>
      <c r="K30" s="72">
        <v>6.5254999999999994E-2</v>
      </c>
      <c r="L30" s="203">
        <v>42072</v>
      </c>
      <c r="M30" s="73">
        <v>18.32070558230507</v>
      </c>
      <c r="N30" s="74">
        <v>2.6362144235100469</v>
      </c>
      <c r="O30" s="71">
        <v>1.6236423323842128</v>
      </c>
      <c r="P30" s="70" t="s">
        <v>906</v>
      </c>
      <c r="Q30" s="70" t="s">
        <v>968</v>
      </c>
      <c r="R30" s="70" t="s">
        <v>908</v>
      </c>
      <c r="S30" s="70" t="s">
        <v>909</v>
      </c>
      <c r="T30" s="69">
        <v>1</v>
      </c>
      <c r="U30" s="75">
        <v>0.17778379999999999</v>
      </c>
      <c r="V30" s="75">
        <v>0.60659830000000003</v>
      </c>
      <c r="W30" s="70" t="s">
        <v>906</v>
      </c>
      <c r="X30" s="70" t="s">
        <v>910</v>
      </c>
      <c r="Y30" s="203">
        <v>42072</v>
      </c>
      <c r="Z30" s="71">
        <v>0</v>
      </c>
      <c r="AA30" s="71">
        <v>5</v>
      </c>
      <c r="AB30" s="70" t="s">
        <v>906</v>
      </c>
      <c r="AC30" s="76">
        <v>12.352941176470599</v>
      </c>
      <c r="AD30" s="70" t="s">
        <v>911</v>
      </c>
      <c r="AE30" s="70" t="s">
        <v>967</v>
      </c>
      <c r="AF30" s="69">
        <v>151</v>
      </c>
      <c r="AH30" s="77">
        <v>10.99</v>
      </c>
      <c r="AI30" s="69">
        <v>33</v>
      </c>
      <c r="AJ30" s="77"/>
    </row>
    <row r="31" spans="1:36" ht="13.5" customHeight="1" x14ac:dyDescent="0.2">
      <c r="A31" s="70" t="s">
        <v>969</v>
      </c>
      <c r="B31" s="71">
        <v>1</v>
      </c>
      <c r="C31" s="70">
        <v>121</v>
      </c>
      <c r="D31" s="71">
        <v>1002.5</v>
      </c>
      <c r="E31" s="70">
        <v>98</v>
      </c>
      <c r="F31" s="71">
        <v>39</v>
      </c>
      <c r="G31" s="70" t="s">
        <v>904</v>
      </c>
      <c r="H31" s="203">
        <v>42072</v>
      </c>
      <c r="I31" s="70" t="s">
        <v>905</v>
      </c>
      <c r="J31" s="70">
        <v>96953</v>
      </c>
      <c r="K31" s="72">
        <v>0.16808000000000001</v>
      </c>
      <c r="L31" s="203">
        <v>42072</v>
      </c>
      <c r="M31" s="73">
        <v>16.578055609030585</v>
      </c>
      <c r="N31" s="74">
        <v>2.5498298289122281</v>
      </c>
      <c r="O31" s="71">
        <v>1.5968186587437623</v>
      </c>
      <c r="P31" s="70" t="s">
        <v>906</v>
      </c>
      <c r="Q31" s="70" t="s">
        <v>970</v>
      </c>
      <c r="R31" s="70" t="s">
        <v>908</v>
      </c>
      <c r="S31" s="70" t="s">
        <v>909</v>
      </c>
      <c r="T31" s="69">
        <v>2</v>
      </c>
      <c r="U31" s="75">
        <v>0.29261860000000001</v>
      </c>
      <c r="V31" s="75">
        <v>0.99841469999999999</v>
      </c>
      <c r="W31" s="70" t="s">
        <v>906</v>
      </c>
      <c r="X31" s="70" t="s">
        <v>910</v>
      </c>
      <c r="Y31" s="203">
        <v>42072</v>
      </c>
      <c r="Z31" s="71">
        <v>0</v>
      </c>
      <c r="AA31" s="71">
        <v>5</v>
      </c>
      <c r="AB31" s="70" t="s">
        <v>906</v>
      </c>
      <c r="AC31" s="76">
        <v>12.764705882352899</v>
      </c>
      <c r="AD31" s="70" t="s">
        <v>911</v>
      </c>
      <c r="AE31" s="70" t="s">
        <v>969</v>
      </c>
      <c r="AF31" s="69">
        <v>465</v>
      </c>
      <c r="AH31" s="77">
        <v>14.97</v>
      </c>
      <c r="AI31" s="69">
        <v>21</v>
      </c>
      <c r="AJ31" s="77"/>
    </row>
    <row r="32" spans="1:36" ht="13.5" customHeight="1" x14ac:dyDescent="0.2">
      <c r="A32" s="70" t="s">
        <v>971</v>
      </c>
      <c r="B32" s="71">
        <v>5</v>
      </c>
      <c r="C32" s="70">
        <v>101</v>
      </c>
      <c r="D32" s="71">
        <v>1010</v>
      </c>
      <c r="E32" s="70">
        <v>85</v>
      </c>
      <c r="F32" s="71">
        <v>22</v>
      </c>
      <c r="G32" s="70" t="s">
        <v>904</v>
      </c>
      <c r="H32" s="203">
        <v>42072</v>
      </c>
      <c r="I32" s="70" t="s">
        <v>905</v>
      </c>
      <c r="J32" s="70">
        <v>25534</v>
      </c>
      <c r="K32" s="72">
        <v>7.7344999999999997E-2</v>
      </c>
      <c r="L32" s="203">
        <v>42072</v>
      </c>
      <c r="M32" s="73">
        <v>15.355454690589882</v>
      </c>
      <c r="N32" s="74">
        <v>2.4855407838169632</v>
      </c>
      <c r="O32" s="71">
        <v>1.576559793923771</v>
      </c>
      <c r="P32" s="70" t="s">
        <v>906</v>
      </c>
      <c r="Q32" s="70" t="s">
        <v>972</v>
      </c>
      <c r="R32" s="70" t="s">
        <v>908</v>
      </c>
      <c r="S32" s="70" t="s">
        <v>909</v>
      </c>
      <c r="T32" s="69">
        <v>1</v>
      </c>
      <c r="U32" s="75">
        <v>0.13770180000000001</v>
      </c>
      <c r="V32" s="75">
        <v>0.4698387</v>
      </c>
      <c r="W32" s="70" t="s">
        <v>906</v>
      </c>
      <c r="X32" s="70" t="s">
        <v>910</v>
      </c>
      <c r="Y32" s="203">
        <v>42072</v>
      </c>
      <c r="Z32" s="71">
        <v>0</v>
      </c>
      <c r="AA32" s="71">
        <v>5</v>
      </c>
      <c r="AB32" s="70" t="s">
        <v>906</v>
      </c>
      <c r="AC32" s="76">
        <v>13.176470588235301</v>
      </c>
      <c r="AD32" s="70" t="s">
        <v>911</v>
      </c>
      <c r="AE32" s="70" t="s">
        <v>971</v>
      </c>
      <c r="AF32" s="69">
        <v>263</v>
      </c>
      <c r="AH32" s="77">
        <v>83.97</v>
      </c>
      <c r="AI32" s="69">
        <v>46</v>
      </c>
      <c r="AJ32" s="77"/>
    </row>
    <row r="33" spans="1:36" ht="13.5" customHeight="1" x14ac:dyDescent="0.2">
      <c r="A33" s="70" t="s">
        <v>973</v>
      </c>
      <c r="B33" s="71">
        <v>1</v>
      </c>
      <c r="C33" s="70">
        <v>173</v>
      </c>
      <c r="D33" s="71">
        <v>1026.5</v>
      </c>
      <c r="E33" s="70">
        <v>39</v>
      </c>
      <c r="F33" s="71">
        <v>71</v>
      </c>
      <c r="G33" s="70" t="s">
        <v>929</v>
      </c>
      <c r="H33" s="203">
        <v>42072</v>
      </c>
      <c r="I33" s="70" t="s">
        <v>905</v>
      </c>
      <c r="J33" s="70">
        <v>58258</v>
      </c>
      <c r="K33" s="72">
        <v>4.4690000000000001E-2</v>
      </c>
      <c r="L33" s="203">
        <v>42072</v>
      </c>
      <c r="M33" s="73">
        <v>11.256090094607357</v>
      </c>
      <c r="N33" s="74">
        <v>2.241106628916544</v>
      </c>
      <c r="O33" s="71">
        <v>1.4970326078334246</v>
      </c>
      <c r="P33" s="70" t="s">
        <v>906</v>
      </c>
      <c r="Q33" s="70" t="s">
        <v>974</v>
      </c>
      <c r="R33" s="70" t="s">
        <v>908</v>
      </c>
      <c r="S33" s="70" t="s">
        <v>909</v>
      </c>
      <c r="T33" s="69">
        <v>5</v>
      </c>
      <c r="U33" s="75">
        <v>7.4555780000000002E-2</v>
      </c>
      <c r="V33" s="75">
        <v>0.25438430000000001</v>
      </c>
      <c r="W33" s="70" t="s">
        <v>906</v>
      </c>
      <c r="X33" s="70" t="s">
        <v>910</v>
      </c>
      <c r="Y33" s="203">
        <v>42072</v>
      </c>
      <c r="Z33" s="71">
        <v>0</v>
      </c>
      <c r="AA33" s="71">
        <v>5</v>
      </c>
      <c r="AB33" s="70" t="s">
        <v>906</v>
      </c>
      <c r="AC33" s="76">
        <v>13.588235294117601</v>
      </c>
      <c r="AD33" s="70" t="s">
        <v>911</v>
      </c>
      <c r="AE33" s="70" t="s">
        <v>973</v>
      </c>
      <c r="AF33" s="69">
        <v>801</v>
      </c>
      <c r="AH33" s="77">
        <v>50.99</v>
      </c>
      <c r="AI33" s="69">
        <v>27</v>
      </c>
      <c r="AJ33" s="77"/>
    </row>
    <row r="34" spans="1:36" ht="13.5" customHeight="1" x14ac:dyDescent="0.2">
      <c r="A34" s="70" t="s">
        <v>975</v>
      </c>
      <c r="B34" s="71">
        <v>1</v>
      </c>
      <c r="C34" s="70">
        <v>176</v>
      </c>
      <c r="D34" s="71">
        <v>1080.5</v>
      </c>
      <c r="E34" s="70">
        <v>93</v>
      </c>
      <c r="F34" s="71">
        <v>63</v>
      </c>
      <c r="G34" s="70" t="s">
        <v>904</v>
      </c>
      <c r="H34" s="203">
        <v>42072</v>
      </c>
      <c r="I34" s="70" t="s">
        <v>905</v>
      </c>
      <c r="J34" s="70">
        <v>12423</v>
      </c>
      <c r="K34" s="72">
        <v>0.10548</v>
      </c>
      <c r="L34" s="203">
        <v>42072</v>
      </c>
      <c r="M34" s="73">
        <v>13.430256846465385</v>
      </c>
      <c r="N34" s="74">
        <v>2.376994113008644</v>
      </c>
      <c r="O34" s="71">
        <v>1.541750340687053</v>
      </c>
      <c r="P34" s="70" t="s">
        <v>906</v>
      </c>
      <c r="Q34" s="70" t="s">
        <v>976</v>
      </c>
      <c r="R34" s="70" t="s">
        <v>908</v>
      </c>
      <c r="S34" s="70" t="s">
        <v>909</v>
      </c>
      <c r="T34" s="69">
        <v>9</v>
      </c>
      <c r="U34" s="75">
        <v>0.1779261</v>
      </c>
      <c r="V34" s="75">
        <v>0.60708379999999995</v>
      </c>
      <c r="W34" s="70" t="s">
        <v>906</v>
      </c>
      <c r="X34" s="70" t="s">
        <v>910</v>
      </c>
      <c r="Y34" s="203">
        <v>42072</v>
      </c>
      <c r="Z34" s="71">
        <v>0</v>
      </c>
      <c r="AA34" s="71">
        <v>5</v>
      </c>
      <c r="AB34" s="70" t="s">
        <v>906</v>
      </c>
      <c r="AC34" s="76">
        <v>14</v>
      </c>
      <c r="AD34" s="70" t="s">
        <v>911</v>
      </c>
      <c r="AE34" s="70" t="s">
        <v>975</v>
      </c>
      <c r="AF34" s="69">
        <v>617</v>
      </c>
      <c r="AH34" s="77">
        <v>7.98</v>
      </c>
      <c r="AI34" s="69">
        <v>48</v>
      </c>
      <c r="AJ34" s="77"/>
    </row>
    <row r="35" spans="1:36" ht="13.5" customHeight="1" x14ac:dyDescent="0.2">
      <c r="A35" s="70" t="s">
        <v>977</v>
      </c>
      <c r="B35" s="71">
        <v>3</v>
      </c>
      <c r="C35" s="70">
        <v>196</v>
      </c>
      <c r="D35" s="71">
        <v>1063.9000000000001</v>
      </c>
      <c r="E35" s="70">
        <v>22</v>
      </c>
      <c r="F35" s="71">
        <v>77</v>
      </c>
      <c r="G35" s="70" t="s">
        <v>904</v>
      </c>
      <c r="H35" s="203">
        <v>42073</v>
      </c>
      <c r="I35" s="70" t="s">
        <v>905</v>
      </c>
      <c r="J35" s="70">
        <v>77764</v>
      </c>
      <c r="K35" s="72">
        <v>0.28486499999999998</v>
      </c>
      <c r="L35" s="203">
        <v>42073</v>
      </c>
      <c r="M35" s="73">
        <v>16.818592458540405</v>
      </c>
      <c r="N35" s="74">
        <v>2.5621027878041267</v>
      </c>
      <c r="O35" s="71">
        <v>1.6006569863041009</v>
      </c>
      <c r="P35" s="70" t="s">
        <v>906</v>
      </c>
      <c r="Q35" s="70" t="s">
        <v>978</v>
      </c>
      <c r="R35" s="70" t="s">
        <v>908</v>
      </c>
      <c r="S35" s="70" t="s">
        <v>909</v>
      </c>
      <c r="T35" s="69">
        <v>3</v>
      </c>
      <c r="U35" s="75">
        <v>0.1610145</v>
      </c>
      <c r="V35" s="75">
        <v>0.54938149999999997</v>
      </c>
      <c r="W35" s="70" t="s">
        <v>906</v>
      </c>
      <c r="X35" s="70" t="s">
        <v>910</v>
      </c>
      <c r="Y35" s="203">
        <v>42073</v>
      </c>
      <c r="Z35" s="71">
        <v>0</v>
      </c>
      <c r="AA35" s="71">
        <v>5</v>
      </c>
      <c r="AB35" s="70" t="s">
        <v>906</v>
      </c>
      <c r="AC35" s="76">
        <v>14.4117647058823</v>
      </c>
      <c r="AD35" s="70" t="s">
        <v>911</v>
      </c>
      <c r="AE35" s="70" t="s">
        <v>977</v>
      </c>
      <c r="AF35" s="69">
        <v>680</v>
      </c>
      <c r="AH35" s="77">
        <v>96.99</v>
      </c>
      <c r="AI35" s="69">
        <v>45</v>
      </c>
      <c r="AJ35" s="77"/>
    </row>
    <row r="36" spans="1:36" ht="13.5" customHeight="1" x14ac:dyDescent="0.2">
      <c r="A36" s="70" t="s">
        <v>979</v>
      </c>
      <c r="B36" s="71">
        <v>1</v>
      </c>
      <c r="C36" s="70">
        <v>105</v>
      </c>
      <c r="D36" s="71">
        <v>1029</v>
      </c>
      <c r="E36" s="70">
        <v>69</v>
      </c>
      <c r="F36" s="71">
        <v>99</v>
      </c>
      <c r="G36" s="70" t="s">
        <v>904</v>
      </c>
      <c r="H36" s="203">
        <v>42073</v>
      </c>
      <c r="I36" s="70" t="s">
        <v>905</v>
      </c>
      <c r="J36" s="70">
        <v>34916</v>
      </c>
      <c r="K36" s="72">
        <v>1.408571</v>
      </c>
      <c r="L36" s="203">
        <v>42073</v>
      </c>
      <c r="M36" s="73">
        <v>14.595403338622436</v>
      </c>
      <c r="N36" s="74">
        <v>2.4438358627190753</v>
      </c>
      <c r="O36" s="71">
        <v>1.5632772827361994</v>
      </c>
      <c r="P36" s="70" t="s">
        <v>906</v>
      </c>
      <c r="Q36" s="70" t="s">
        <v>980</v>
      </c>
      <c r="R36" s="70" t="s">
        <v>908</v>
      </c>
      <c r="S36" s="70" t="s">
        <v>909</v>
      </c>
      <c r="T36" s="69">
        <v>8</v>
      </c>
      <c r="U36" s="75">
        <v>0.1652826</v>
      </c>
      <c r="V36" s="75">
        <v>0.56394429999999995</v>
      </c>
      <c r="W36" s="70" t="s">
        <v>906</v>
      </c>
      <c r="X36" s="70" t="s">
        <v>910</v>
      </c>
      <c r="Y36" s="203">
        <v>42073</v>
      </c>
      <c r="Z36" s="71">
        <v>0</v>
      </c>
      <c r="AA36" s="71">
        <v>5</v>
      </c>
      <c r="AB36" s="70" t="s">
        <v>906</v>
      </c>
      <c r="AC36" s="76">
        <v>14.823529411764699</v>
      </c>
      <c r="AD36" s="70" t="s">
        <v>911</v>
      </c>
      <c r="AE36" s="70" t="s">
        <v>979</v>
      </c>
      <c r="AF36" s="69">
        <v>939</v>
      </c>
      <c r="AH36" s="77">
        <v>70.97</v>
      </c>
      <c r="AI36" s="69">
        <v>40</v>
      </c>
      <c r="AJ36" s="77"/>
    </row>
    <row r="37" spans="1:36" ht="13.5" customHeight="1" x14ac:dyDescent="0.2">
      <c r="A37" s="70" t="s">
        <v>981</v>
      </c>
      <c r="B37" s="71">
        <v>1</v>
      </c>
      <c r="C37" s="70">
        <v>164</v>
      </c>
      <c r="D37" s="71">
        <v>1027</v>
      </c>
      <c r="E37" s="70">
        <v>16</v>
      </c>
      <c r="F37" s="71">
        <v>70</v>
      </c>
      <c r="G37" s="70" t="s">
        <v>904</v>
      </c>
      <c r="H37" s="203">
        <v>42077</v>
      </c>
      <c r="I37" s="70" t="s">
        <v>905</v>
      </c>
      <c r="J37" s="70">
        <v>34645</v>
      </c>
      <c r="K37" s="72">
        <v>1.6856880000000001</v>
      </c>
      <c r="L37" s="203">
        <v>42077</v>
      </c>
      <c r="M37" s="73">
        <v>20.984028479227231</v>
      </c>
      <c r="N37" s="74">
        <v>2.758224567007971</v>
      </c>
      <c r="O37" s="71">
        <v>1.6607903440856016</v>
      </c>
      <c r="P37" s="70" t="s">
        <v>906</v>
      </c>
      <c r="Q37" s="70" t="s">
        <v>982</v>
      </c>
      <c r="R37" s="70" t="s">
        <v>908</v>
      </c>
      <c r="S37" s="70" t="s">
        <v>909</v>
      </c>
      <c r="T37" s="69">
        <v>1</v>
      </c>
      <c r="U37" s="75">
        <v>0.20272850000000001</v>
      </c>
      <c r="V37" s="75">
        <v>0.69170969999999998</v>
      </c>
      <c r="W37" s="70" t="s">
        <v>906</v>
      </c>
      <c r="X37" s="70" t="s">
        <v>910</v>
      </c>
      <c r="Y37" s="203">
        <v>42077</v>
      </c>
      <c r="Z37" s="71">
        <v>0</v>
      </c>
      <c r="AA37" s="71">
        <v>5</v>
      </c>
      <c r="AB37" s="70" t="s">
        <v>906</v>
      </c>
      <c r="AC37" s="76">
        <v>15.235294117647101</v>
      </c>
      <c r="AD37" s="70" t="s">
        <v>911</v>
      </c>
      <c r="AE37" s="70" t="s">
        <v>981</v>
      </c>
      <c r="AF37" s="69">
        <v>140</v>
      </c>
      <c r="AH37" s="77">
        <v>75.97</v>
      </c>
      <c r="AI37" s="69">
        <v>22</v>
      </c>
      <c r="AJ37" s="77"/>
    </row>
    <row r="38" spans="1:36" ht="13.5" customHeight="1" x14ac:dyDescent="0.2">
      <c r="A38" s="70" t="s">
        <v>983</v>
      </c>
      <c r="B38" s="71">
        <v>2</v>
      </c>
      <c r="C38" s="70">
        <v>177</v>
      </c>
      <c r="D38" s="71">
        <v>953.5</v>
      </c>
      <c r="E38" s="70">
        <v>54</v>
      </c>
      <c r="F38" s="71">
        <v>19</v>
      </c>
      <c r="G38" s="70" t="s">
        <v>904</v>
      </c>
      <c r="H38" s="203">
        <v>42106</v>
      </c>
      <c r="I38" s="70" t="s">
        <v>905</v>
      </c>
      <c r="J38" s="70">
        <v>52327</v>
      </c>
      <c r="K38" s="72">
        <v>0.82505399999999995</v>
      </c>
      <c r="L38" s="203">
        <v>42106</v>
      </c>
      <c r="M38" s="73">
        <v>15.733378831764496</v>
      </c>
      <c r="N38" s="74">
        <v>2.5057668913177999</v>
      </c>
      <c r="O38" s="71">
        <v>1.582961430773915</v>
      </c>
      <c r="P38" s="70" t="s">
        <v>906</v>
      </c>
      <c r="Q38" s="70" t="s">
        <v>984</v>
      </c>
      <c r="R38" s="70" t="s">
        <v>908</v>
      </c>
      <c r="S38" s="70" t="s">
        <v>909</v>
      </c>
      <c r="T38" s="69">
        <v>7</v>
      </c>
      <c r="U38" s="75">
        <v>9.7954239999999998E-2</v>
      </c>
      <c r="V38" s="75">
        <v>0.33421990000000001</v>
      </c>
      <c r="W38" s="70" t="s">
        <v>906</v>
      </c>
      <c r="X38" s="70" t="s">
        <v>910</v>
      </c>
      <c r="Y38" s="203">
        <v>42106</v>
      </c>
      <c r="Z38" s="71">
        <v>0</v>
      </c>
      <c r="AA38" s="71">
        <v>5</v>
      </c>
      <c r="AB38" s="70" t="s">
        <v>906</v>
      </c>
      <c r="AC38" s="76">
        <v>15.647058823529401</v>
      </c>
      <c r="AD38" s="70" t="s">
        <v>911</v>
      </c>
      <c r="AE38" s="70" t="s">
        <v>983</v>
      </c>
      <c r="AF38" s="69">
        <v>937</v>
      </c>
      <c r="AH38" s="77">
        <v>79.97</v>
      </c>
      <c r="AI38" s="69">
        <v>44</v>
      </c>
      <c r="AJ38" s="77"/>
    </row>
    <row r="39" spans="1:36" ht="13.5" customHeight="1" x14ac:dyDescent="0.2">
      <c r="A39" s="70" t="s">
        <v>985</v>
      </c>
      <c r="B39" s="71">
        <v>4</v>
      </c>
      <c r="C39" s="70">
        <v>170</v>
      </c>
      <c r="D39" s="71">
        <v>1048</v>
      </c>
      <c r="E39" s="70">
        <v>94</v>
      </c>
      <c r="F39" s="71">
        <v>56</v>
      </c>
      <c r="G39" s="70" t="s">
        <v>904</v>
      </c>
      <c r="H39" s="203">
        <v>42077</v>
      </c>
      <c r="I39" s="70" t="s">
        <v>905</v>
      </c>
      <c r="J39" s="70">
        <v>75017</v>
      </c>
      <c r="K39" s="72">
        <v>0.24712000000000001</v>
      </c>
      <c r="L39" s="203">
        <v>42077</v>
      </c>
      <c r="M39" s="73">
        <v>11.744231657477473</v>
      </c>
      <c r="N39" s="74">
        <v>2.2730458867787453</v>
      </c>
      <c r="O39" s="71">
        <v>1.5076623915116889</v>
      </c>
      <c r="P39" s="70" t="s">
        <v>906</v>
      </c>
      <c r="Q39" s="70" t="s">
        <v>986</v>
      </c>
      <c r="R39" s="70" t="s">
        <v>908</v>
      </c>
      <c r="S39" s="70" t="s">
        <v>909</v>
      </c>
      <c r="T39" s="69">
        <v>5</v>
      </c>
      <c r="U39" s="75">
        <v>0.13796359999999999</v>
      </c>
      <c r="V39" s="75">
        <v>0.47073169999999998</v>
      </c>
      <c r="W39" s="70" t="s">
        <v>906</v>
      </c>
      <c r="X39" s="70" t="s">
        <v>910</v>
      </c>
      <c r="Y39" s="203">
        <v>42077</v>
      </c>
      <c r="Z39" s="71">
        <v>0</v>
      </c>
      <c r="AA39" s="71">
        <v>5</v>
      </c>
      <c r="AB39" s="70" t="s">
        <v>906</v>
      </c>
      <c r="AC39" s="76">
        <v>16.0588235294118</v>
      </c>
      <c r="AD39" s="70" t="s">
        <v>911</v>
      </c>
      <c r="AE39" s="70" t="s">
        <v>985</v>
      </c>
      <c r="AF39" s="69">
        <v>807</v>
      </c>
      <c r="AH39" s="77">
        <v>17.98</v>
      </c>
      <c r="AI39" s="69">
        <v>21</v>
      </c>
      <c r="AJ39" s="77"/>
    </row>
    <row r="40" spans="1:36" ht="13.5" customHeight="1" x14ac:dyDescent="0.2">
      <c r="A40" s="70" t="s">
        <v>987</v>
      </c>
      <c r="B40" s="71">
        <v>3</v>
      </c>
      <c r="C40" s="70">
        <v>177</v>
      </c>
      <c r="D40" s="71">
        <v>1033</v>
      </c>
      <c r="E40" s="70">
        <v>11</v>
      </c>
      <c r="F40" s="71">
        <v>69</v>
      </c>
      <c r="G40" s="70" t="s">
        <v>904</v>
      </c>
      <c r="H40" s="203">
        <v>42077</v>
      </c>
      <c r="I40" s="70" t="s">
        <v>905</v>
      </c>
      <c r="J40" s="70">
        <v>69716</v>
      </c>
      <c r="K40" s="72">
        <v>4.4690000000000001E-2</v>
      </c>
      <c r="L40" s="203">
        <v>42077</v>
      </c>
      <c r="M40" s="73">
        <v>17.256090094607359</v>
      </c>
      <c r="N40" s="74">
        <v>2.5841286626061</v>
      </c>
      <c r="O40" s="71">
        <v>1.607522523203361</v>
      </c>
      <c r="P40" s="70" t="s">
        <v>906</v>
      </c>
      <c r="Q40" s="70" t="s">
        <v>988</v>
      </c>
      <c r="R40" s="70" t="s">
        <v>908</v>
      </c>
      <c r="S40" s="70" t="s">
        <v>909</v>
      </c>
      <c r="T40" s="69">
        <v>5</v>
      </c>
      <c r="U40" s="75">
        <v>7.4555780000000002E-2</v>
      </c>
      <c r="V40" s="75">
        <v>0.25438430000000001</v>
      </c>
      <c r="W40" s="70" t="s">
        <v>906</v>
      </c>
      <c r="X40" s="70" t="s">
        <v>910</v>
      </c>
      <c r="Y40" s="203">
        <v>42077</v>
      </c>
      <c r="Z40" s="71">
        <v>0</v>
      </c>
      <c r="AA40" s="71">
        <v>5</v>
      </c>
      <c r="AB40" s="70" t="s">
        <v>906</v>
      </c>
      <c r="AC40" s="76">
        <v>16.470588235294102</v>
      </c>
      <c r="AD40" s="70" t="s">
        <v>911</v>
      </c>
      <c r="AE40" s="70" t="s">
        <v>987</v>
      </c>
      <c r="AF40" s="69">
        <v>630</v>
      </c>
      <c r="AH40" s="77">
        <v>60.97</v>
      </c>
      <c r="AI40" s="69">
        <v>29</v>
      </c>
      <c r="AJ40" s="77"/>
    </row>
    <row r="41" spans="1:36" ht="13.5" customHeight="1" x14ac:dyDescent="0.2">
      <c r="A41" s="70" t="s">
        <v>989</v>
      </c>
      <c r="B41" s="71">
        <v>4</v>
      </c>
      <c r="C41" s="70">
        <v>140</v>
      </c>
      <c r="D41" s="71">
        <v>1010.2</v>
      </c>
      <c r="E41" s="70">
        <v>48</v>
      </c>
      <c r="F41" s="71">
        <v>21</v>
      </c>
      <c r="G41" s="70" t="s">
        <v>904</v>
      </c>
      <c r="H41" s="203">
        <v>42106</v>
      </c>
      <c r="I41" s="70" t="s">
        <v>905</v>
      </c>
      <c r="J41" s="70">
        <v>28587</v>
      </c>
      <c r="K41" s="72">
        <v>1.3660209999999999</v>
      </c>
      <c r="L41" s="203">
        <v>42106</v>
      </c>
      <c r="M41" s="73">
        <v>20.534790010540576</v>
      </c>
      <c r="N41" s="74">
        <v>2.7383991754910331</v>
      </c>
      <c r="O41" s="71">
        <v>1.6548109183502002</v>
      </c>
      <c r="P41" s="70" t="s">
        <v>906</v>
      </c>
      <c r="Q41" s="70" t="s">
        <v>990</v>
      </c>
      <c r="R41" s="70" t="s">
        <v>908</v>
      </c>
      <c r="S41" s="70" t="s">
        <v>909</v>
      </c>
      <c r="T41" s="69">
        <v>3</v>
      </c>
      <c r="U41" s="75">
        <v>2.2815050000000001</v>
      </c>
      <c r="V41" s="75">
        <v>7.7844949999999997</v>
      </c>
      <c r="W41" s="70" t="s">
        <v>906</v>
      </c>
      <c r="X41" s="70" t="s">
        <v>910</v>
      </c>
      <c r="Y41" s="203">
        <v>42106</v>
      </c>
      <c r="Z41" s="71">
        <v>0</v>
      </c>
      <c r="AA41" s="71">
        <v>5</v>
      </c>
      <c r="AB41" s="70" t="s">
        <v>906</v>
      </c>
      <c r="AC41" s="76">
        <v>16.882352941176499</v>
      </c>
      <c r="AD41" s="70" t="s">
        <v>911</v>
      </c>
      <c r="AE41" s="70" t="s">
        <v>989</v>
      </c>
      <c r="AF41" s="69">
        <v>848</v>
      </c>
      <c r="AH41" s="77">
        <v>79.98</v>
      </c>
      <c r="AI41" s="69">
        <v>4</v>
      </c>
      <c r="AJ41" s="77"/>
    </row>
    <row r="42" spans="1:36" ht="13.5" customHeight="1" x14ac:dyDescent="0.2">
      <c r="A42" s="70" t="s">
        <v>991</v>
      </c>
      <c r="B42" s="71">
        <v>1</v>
      </c>
      <c r="C42" s="70">
        <v>128</v>
      </c>
      <c r="D42" s="71">
        <v>986.5</v>
      </c>
      <c r="E42" s="70">
        <v>64</v>
      </c>
      <c r="F42" s="71">
        <v>68</v>
      </c>
      <c r="G42" s="70" t="s">
        <v>904</v>
      </c>
      <c r="H42" s="203">
        <v>42106</v>
      </c>
      <c r="I42" s="70" t="s">
        <v>905</v>
      </c>
      <c r="J42" s="70">
        <v>54901</v>
      </c>
      <c r="K42" s="72">
        <v>2.4849519999999998</v>
      </c>
      <c r="L42" s="203">
        <v>42106</v>
      </c>
      <c r="M42" s="73">
        <v>20.061325052294411</v>
      </c>
      <c r="N42" s="74">
        <v>2.7171891491539424</v>
      </c>
      <c r="O42" s="71">
        <v>1.6483898656428164</v>
      </c>
      <c r="P42" s="70" t="s">
        <v>906</v>
      </c>
      <c r="Q42" s="70" t="s">
        <v>992</v>
      </c>
      <c r="R42" s="70" t="s">
        <v>908</v>
      </c>
      <c r="S42" s="70" t="s">
        <v>909</v>
      </c>
      <c r="T42" s="69">
        <v>6</v>
      </c>
      <c r="U42" s="75">
        <v>4.2011139999999996</v>
      </c>
      <c r="V42" s="75">
        <v>14.334199999999999</v>
      </c>
      <c r="W42" s="70" t="s">
        <v>906</v>
      </c>
      <c r="X42" s="70" t="s">
        <v>910</v>
      </c>
      <c r="Y42" s="203">
        <v>42106</v>
      </c>
      <c r="Z42" s="71">
        <v>1</v>
      </c>
      <c r="AA42" s="71">
        <v>5</v>
      </c>
      <c r="AB42" s="70" t="s">
        <v>906</v>
      </c>
      <c r="AC42" s="76">
        <v>17.294117647058801</v>
      </c>
      <c r="AD42" s="70" t="s">
        <v>911</v>
      </c>
      <c r="AE42" s="70" t="s">
        <v>991</v>
      </c>
      <c r="AF42" s="69">
        <v>578</v>
      </c>
      <c r="AH42" s="77">
        <v>16.989999999999998</v>
      </c>
      <c r="AI42" s="69">
        <v>39</v>
      </c>
      <c r="AJ42" s="77"/>
    </row>
    <row r="43" spans="1:36" ht="13.5" customHeight="1" x14ac:dyDescent="0.2">
      <c r="A43" s="70" t="s">
        <v>993</v>
      </c>
      <c r="B43" s="71">
        <v>5</v>
      </c>
      <c r="C43" s="70">
        <v>183</v>
      </c>
      <c r="D43" s="71">
        <v>107</v>
      </c>
      <c r="E43" s="70">
        <v>64</v>
      </c>
      <c r="F43" s="71">
        <v>66</v>
      </c>
      <c r="G43" s="70" t="s">
        <v>929</v>
      </c>
      <c r="H43" s="203">
        <v>41126</v>
      </c>
      <c r="I43" s="70" t="s">
        <v>905</v>
      </c>
      <c r="J43" s="70">
        <v>62585</v>
      </c>
      <c r="K43" s="72">
        <v>12.433669999999999</v>
      </c>
      <c r="L43" s="203">
        <v>41105</v>
      </c>
      <c r="M43" s="73">
        <v>33.95981095010395</v>
      </c>
      <c r="N43" s="74">
        <v>3.2383348576209552</v>
      </c>
      <c r="O43" s="71">
        <v>1.799537401006424</v>
      </c>
      <c r="P43" s="70" t="s">
        <v>906</v>
      </c>
      <c r="Q43" s="70" t="s">
        <v>994</v>
      </c>
      <c r="R43" s="70" t="s">
        <v>995</v>
      </c>
      <c r="S43" s="70" t="s">
        <v>996</v>
      </c>
      <c r="T43" s="69">
        <v>8</v>
      </c>
      <c r="U43" s="75">
        <v>0.23184189999999999</v>
      </c>
      <c r="V43" s="75">
        <v>0.79104439999999998</v>
      </c>
      <c r="W43" s="70" t="s">
        <v>906</v>
      </c>
      <c r="X43" s="70" t="s">
        <v>910</v>
      </c>
      <c r="Y43" s="203">
        <v>41105</v>
      </c>
      <c r="Z43" s="71">
        <v>5</v>
      </c>
      <c r="AA43" s="71">
        <v>0</v>
      </c>
      <c r="AB43" s="70" t="s">
        <v>906</v>
      </c>
      <c r="AC43" s="76">
        <v>17.705882352941199</v>
      </c>
      <c r="AD43" s="70" t="s">
        <v>911</v>
      </c>
      <c r="AE43" s="70" t="s">
        <v>997</v>
      </c>
      <c r="AF43" s="69">
        <v>405</v>
      </c>
      <c r="AH43" s="77">
        <v>77.989999999999995</v>
      </c>
      <c r="AI43" s="69">
        <v>45</v>
      </c>
      <c r="AJ43" s="77"/>
    </row>
    <row r="44" spans="1:36" ht="13.5" customHeight="1" x14ac:dyDescent="0.2">
      <c r="A44" s="70" t="s">
        <v>998</v>
      </c>
      <c r="B44" s="71">
        <v>3</v>
      </c>
      <c r="C44" s="70">
        <v>100</v>
      </c>
      <c r="D44" s="71">
        <v>97</v>
      </c>
      <c r="E44" s="70">
        <v>32</v>
      </c>
      <c r="F44" s="71">
        <v>57</v>
      </c>
      <c r="G44" s="70" t="s">
        <v>904</v>
      </c>
      <c r="H44" s="203">
        <v>41126</v>
      </c>
      <c r="I44" s="70" t="s">
        <v>905</v>
      </c>
      <c r="J44" s="70">
        <v>81000</v>
      </c>
      <c r="K44" s="72">
        <v>0.52111039999999997</v>
      </c>
      <c r="L44" s="203">
        <v>41100</v>
      </c>
      <c r="M44" s="73">
        <v>13.242990168382519</v>
      </c>
      <c r="N44" s="74">
        <v>2.3658943777096453</v>
      </c>
      <c r="O44" s="71">
        <v>1.538146409711912</v>
      </c>
      <c r="P44" s="70" t="s">
        <v>906</v>
      </c>
      <c r="Q44" s="70" t="s">
        <v>999</v>
      </c>
      <c r="R44" s="70" t="s">
        <v>995</v>
      </c>
      <c r="S44" s="70" t="s">
        <v>996</v>
      </c>
      <c r="T44" s="69">
        <v>8</v>
      </c>
      <c r="U44" s="75">
        <v>1.52005E-3</v>
      </c>
      <c r="V44" s="75">
        <v>5.1864110000000001E-3</v>
      </c>
      <c r="W44" s="70" t="s">
        <v>906</v>
      </c>
      <c r="X44" s="70" t="s">
        <v>910</v>
      </c>
      <c r="Y44" s="203">
        <v>41100</v>
      </c>
      <c r="Z44" s="71">
        <v>5</v>
      </c>
      <c r="AA44" s="71">
        <v>0</v>
      </c>
      <c r="AB44" s="70" t="s">
        <v>906</v>
      </c>
      <c r="AC44" s="76">
        <v>18.117647058823501</v>
      </c>
      <c r="AD44" s="70" t="s">
        <v>911</v>
      </c>
      <c r="AE44" s="70" t="s">
        <v>1000</v>
      </c>
      <c r="AF44" s="69">
        <v>972</v>
      </c>
      <c r="AH44" s="77">
        <v>92.97</v>
      </c>
      <c r="AI44" s="69">
        <v>37</v>
      </c>
      <c r="AJ44" s="77"/>
    </row>
    <row r="45" spans="1:36" ht="13.5" customHeight="1" x14ac:dyDescent="0.2">
      <c r="A45" s="70" t="s">
        <v>1001</v>
      </c>
      <c r="B45" s="71">
        <v>5</v>
      </c>
      <c r="C45" s="70">
        <v>142</v>
      </c>
      <c r="D45" s="71">
        <v>110</v>
      </c>
      <c r="E45" s="70">
        <v>29</v>
      </c>
      <c r="F45" s="71">
        <v>73</v>
      </c>
      <c r="G45" s="70" t="s">
        <v>904</v>
      </c>
      <c r="H45" s="203">
        <v>41126</v>
      </c>
      <c r="I45" s="70" t="s">
        <v>905</v>
      </c>
      <c r="J45" s="70">
        <v>50162</v>
      </c>
      <c r="K45" s="72">
        <v>0.44740239999999998</v>
      </c>
      <c r="L45" s="203">
        <v>41100</v>
      </c>
      <c r="M45" s="73">
        <v>11.116283854369906</v>
      </c>
      <c r="N45" s="74">
        <v>2.2317893936958337</v>
      </c>
      <c r="O45" s="71">
        <v>1.4939174654899225</v>
      </c>
      <c r="P45" s="70" t="s">
        <v>906</v>
      </c>
      <c r="Q45" s="70" t="s">
        <v>1002</v>
      </c>
      <c r="R45" s="70" t="s">
        <v>995</v>
      </c>
      <c r="S45" s="70" t="s">
        <v>996</v>
      </c>
      <c r="T45" s="69">
        <v>7</v>
      </c>
      <c r="U45" s="75">
        <v>1.2958819999999999E-3</v>
      </c>
      <c r="V45" s="75">
        <v>4.4215499999999998E-3</v>
      </c>
      <c r="W45" s="70" t="s">
        <v>906</v>
      </c>
      <c r="X45" s="70" t="s">
        <v>910</v>
      </c>
      <c r="Y45" s="203">
        <v>41100</v>
      </c>
      <c r="Z45" s="71">
        <v>5</v>
      </c>
      <c r="AA45" s="71">
        <v>0</v>
      </c>
      <c r="AB45" s="70" t="s">
        <v>906</v>
      </c>
      <c r="AC45" s="76">
        <v>18.529411764705898</v>
      </c>
      <c r="AD45" s="70" t="s">
        <v>911</v>
      </c>
      <c r="AE45" s="70" t="s">
        <v>1003</v>
      </c>
      <c r="AF45" s="69">
        <v>187</v>
      </c>
      <c r="AH45" s="77">
        <v>81.99</v>
      </c>
      <c r="AI45" s="69">
        <v>24</v>
      </c>
      <c r="AJ45" s="77"/>
    </row>
    <row r="46" spans="1:36" ht="13.5" customHeight="1" x14ac:dyDescent="0.2">
      <c r="A46" s="70" t="s">
        <v>1004</v>
      </c>
      <c r="B46" s="71">
        <v>4</v>
      </c>
      <c r="C46" s="70">
        <v>195</v>
      </c>
      <c r="D46" s="71">
        <v>101</v>
      </c>
      <c r="E46" s="70">
        <v>17</v>
      </c>
      <c r="F46" s="71">
        <v>99</v>
      </c>
      <c r="G46" s="70" t="s">
        <v>904</v>
      </c>
      <c r="H46" s="203">
        <v>40344</v>
      </c>
      <c r="I46" s="70" t="s">
        <v>905</v>
      </c>
      <c r="J46" s="70">
        <v>67141</v>
      </c>
      <c r="K46" s="72">
        <v>0.4527177</v>
      </c>
      <c r="L46" s="203">
        <v>41143</v>
      </c>
      <c r="M46" s="73">
        <v>16.125560698031489</v>
      </c>
      <c r="N46" s="74">
        <v>2.5264164557520159</v>
      </c>
      <c r="O46" s="71">
        <v>1.5894704954015397</v>
      </c>
      <c r="P46" s="70" t="s">
        <v>906</v>
      </c>
      <c r="Q46" s="70" t="s">
        <v>1005</v>
      </c>
      <c r="R46" s="70" t="s">
        <v>995</v>
      </c>
      <c r="S46" s="70" t="s">
        <v>996</v>
      </c>
      <c r="T46" s="69">
        <v>2</v>
      </c>
      <c r="U46" s="75">
        <v>7.0133030000000002E-3</v>
      </c>
      <c r="V46" s="75">
        <v>2.3929389999999998E-2</v>
      </c>
      <c r="W46" s="70" t="s">
        <v>906</v>
      </c>
      <c r="X46" s="70" t="s">
        <v>910</v>
      </c>
      <c r="Y46" s="203">
        <v>41143</v>
      </c>
      <c r="Z46" s="71">
        <v>5</v>
      </c>
      <c r="AA46" s="71">
        <v>0</v>
      </c>
      <c r="AB46" s="70" t="s">
        <v>906</v>
      </c>
      <c r="AC46" s="76">
        <v>18.9411764705882</v>
      </c>
      <c r="AD46" s="70" t="s">
        <v>911</v>
      </c>
      <c r="AE46" s="70" t="s">
        <v>1006</v>
      </c>
      <c r="AF46" s="69">
        <v>913</v>
      </c>
      <c r="AH46" s="77">
        <v>93.98</v>
      </c>
      <c r="AI46" s="69">
        <v>47</v>
      </c>
      <c r="AJ46" s="77"/>
    </row>
    <row r="47" spans="1:36" ht="13.5" customHeight="1" x14ac:dyDescent="0.2">
      <c r="A47" s="70" t="s">
        <v>1007</v>
      </c>
      <c r="B47" s="71">
        <v>4</v>
      </c>
      <c r="C47" s="70">
        <v>172</v>
      </c>
      <c r="D47" s="71">
        <v>104</v>
      </c>
      <c r="E47" s="70">
        <v>37</v>
      </c>
      <c r="F47" s="71">
        <v>76</v>
      </c>
      <c r="G47" s="70" t="s">
        <v>904</v>
      </c>
      <c r="H47" s="203">
        <v>40344</v>
      </c>
      <c r="I47" s="70" t="s">
        <v>905</v>
      </c>
      <c r="J47" s="70">
        <v>95016</v>
      </c>
      <c r="K47" s="72">
        <v>0.54703239999999997</v>
      </c>
      <c r="L47" s="203">
        <v>41143</v>
      </c>
      <c r="M47" s="73">
        <v>18.286648787054801</v>
      </c>
      <c r="N47" s="74">
        <v>2.6345799030490435</v>
      </c>
      <c r="O47" s="71">
        <v>1.6231389044222444</v>
      </c>
      <c r="P47" s="70" t="s">
        <v>906</v>
      </c>
      <c r="Q47" s="70" t="s">
        <v>1008</v>
      </c>
      <c r="R47" s="70" t="s">
        <v>995</v>
      </c>
      <c r="S47" s="70" t="s">
        <v>996</v>
      </c>
      <c r="T47" s="69">
        <v>8</v>
      </c>
      <c r="U47" s="75">
        <v>8.4824559999999993E-3</v>
      </c>
      <c r="V47" s="75">
        <v>2.8942140000000002E-2</v>
      </c>
      <c r="W47" s="70" t="s">
        <v>906</v>
      </c>
      <c r="X47" s="70" t="s">
        <v>910</v>
      </c>
      <c r="Y47" s="203">
        <v>41143</v>
      </c>
      <c r="Z47" s="71">
        <v>5</v>
      </c>
      <c r="AA47" s="71">
        <v>0</v>
      </c>
      <c r="AB47" s="70" t="s">
        <v>906</v>
      </c>
      <c r="AC47" s="76">
        <v>19.352941176470601</v>
      </c>
      <c r="AD47" s="70" t="s">
        <v>911</v>
      </c>
      <c r="AE47" s="70" t="s">
        <v>1009</v>
      </c>
      <c r="AF47" s="69">
        <v>902</v>
      </c>
      <c r="AH47" s="77">
        <v>50.97</v>
      </c>
      <c r="AI47" s="69">
        <v>2</v>
      </c>
      <c r="AJ47" s="77"/>
    </row>
    <row r="48" spans="1:36" ht="13.5" customHeight="1" x14ac:dyDescent="0.2">
      <c r="A48" s="70" t="s">
        <v>1010</v>
      </c>
      <c r="B48" s="71">
        <v>5</v>
      </c>
      <c r="C48" s="70">
        <v>182</v>
      </c>
      <c r="D48" s="71">
        <v>104</v>
      </c>
      <c r="E48" s="70">
        <v>17</v>
      </c>
      <c r="F48" s="71">
        <v>89</v>
      </c>
      <c r="G48" s="70" t="s">
        <v>904</v>
      </c>
      <c r="H48" s="203">
        <v>40344</v>
      </c>
      <c r="I48" s="70" t="s">
        <v>905</v>
      </c>
      <c r="J48" s="70">
        <v>37660</v>
      </c>
      <c r="K48" s="72">
        <v>0.45575959999999999</v>
      </c>
      <c r="L48" s="203">
        <v>41143</v>
      </c>
      <c r="M48" s="73">
        <v>18.130859296341214</v>
      </c>
      <c r="N48" s="74">
        <v>2.6270769616421146</v>
      </c>
      <c r="O48" s="71">
        <v>1.6208260121438434</v>
      </c>
      <c r="P48" s="70" t="s">
        <v>906</v>
      </c>
      <c r="Q48" s="70" t="s">
        <v>1011</v>
      </c>
      <c r="R48" s="70" t="s">
        <v>995</v>
      </c>
      <c r="S48" s="70" t="s">
        <v>996</v>
      </c>
      <c r="T48" s="69">
        <v>9</v>
      </c>
      <c r="U48" s="75">
        <v>7.0624889999999999E-3</v>
      </c>
      <c r="V48" s="75">
        <v>2.4097210000000001E-2</v>
      </c>
      <c r="W48" s="70" t="s">
        <v>906</v>
      </c>
      <c r="X48" s="70" t="s">
        <v>910</v>
      </c>
      <c r="Y48" s="203">
        <v>41143</v>
      </c>
      <c r="Z48" s="71">
        <v>5</v>
      </c>
      <c r="AA48" s="71">
        <v>0</v>
      </c>
      <c r="AB48" s="70" t="s">
        <v>906</v>
      </c>
      <c r="AC48" s="76">
        <v>19.764705882352899</v>
      </c>
      <c r="AD48" s="70" t="s">
        <v>911</v>
      </c>
      <c r="AE48" s="70" t="s">
        <v>1012</v>
      </c>
      <c r="AF48" s="69">
        <v>804</v>
      </c>
      <c r="AH48" s="77">
        <v>47.99</v>
      </c>
      <c r="AI48" s="69">
        <v>6</v>
      </c>
      <c r="AJ48" s="77"/>
    </row>
    <row r="49" spans="1:36" ht="13.5" customHeight="1" x14ac:dyDescent="0.2">
      <c r="A49" s="70" t="s">
        <v>1013</v>
      </c>
      <c r="B49" s="71">
        <v>4</v>
      </c>
      <c r="C49" s="70">
        <v>181</v>
      </c>
      <c r="D49" s="71">
        <v>100</v>
      </c>
      <c r="E49" s="70">
        <v>52</v>
      </c>
      <c r="F49" s="71">
        <v>99</v>
      </c>
      <c r="G49" s="70" t="s">
        <v>904</v>
      </c>
      <c r="H49" s="203">
        <v>40344</v>
      </c>
      <c r="I49" s="70" t="s">
        <v>905</v>
      </c>
      <c r="J49" s="70">
        <v>13921</v>
      </c>
      <c r="K49" s="72">
        <v>0.81750789999999995</v>
      </c>
      <c r="L49" s="203">
        <v>41143</v>
      </c>
      <c r="M49" s="73">
        <v>19.721669334700682</v>
      </c>
      <c r="N49" s="74">
        <v>2.7017669885217819</v>
      </c>
      <c r="O49" s="71">
        <v>1.6437052620594064</v>
      </c>
      <c r="P49" s="70" t="s">
        <v>906</v>
      </c>
      <c r="Q49" s="70" t="s">
        <v>1014</v>
      </c>
      <c r="R49" s="70" t="s">
        <v>995</v>
      </c>
      <c r="S49" s="70" t="s">
        <v>996</v>
      </c>
      <c r="T49" s="69">
        <v>6</v>
      </c>
      <c r="U49" s="75">
        <v>1.267478E-2</v>
      </c>
      <c r="V49" s="75">
        <v>4.3246350000000003E-2</v>
      </c>
      <c r="W49" s="70" t="s">
        <v>906</v>
      </c>
      <c r="X49" s="70" t="s">
        <v>910</v>
      </c>
      <c r="Y49" s="203">
        <v>41143</v>
      </c>
      <c r="Z49" s="71">
        <v>5</v>
      </c>
      <c r="AA49" s="71">
        <v>0</v>
      </c>
      <c r="AB49" s="70" t="s">
        <v>906</v>
      </c>
      <c r="AC49" s="76">
        <v>20.176470588235301</v>
      </c>
      <c r="AD49" s="70" t="s">
        <v>911</v>
      </c>
      <c r="AE49" s="70" t="s">
        <v>1015</v>
      </c>
      <c r="AF49" s="69">
        <v>541</v>
      </c>
      <c r="AH49" s="77">
        <v>80.97</v>
      </c>
      <c r="AI49" s="69">
        <v>15</v>
      </c>
      <c r="AJ49" s="77"/>
    </row>
    <row r="50" spans="1:36" ht="13.5" customHeight="1" x14ac:dyDescent="0.2">
      <c r="A50" s="70" t="s">
        <v>1016</v>
      </c>
      <c r="B50" s="71">
        <v>4</v>
      </c>
      <c r="C50" s="70">
        <v>141</v>
      </c>
      <c r="D50" s="71">
        <v>86</v>
      </c>
      <c r="E50" s="70">
        <v>55</v>
      </c>
      <c r="F50" s="71">
        <v>81</v>
      </c>
      <c r="G50" s="70" t="s">
        <v>929</v>
      </c>
      <c r="H50" s="203">
        <v>40344</v>
      </c>
      <c r="I50" s="70" t="s">
        <v>905</v>
      </c>
      <c r="J50" s="70">
        <v>41469</v>
      </c>
      <c r="K50" s="72">
        <v>0.37299280000000001</v>
      </c>
      <c r="L50" s="203">
        <v>41143</v>
      </c>
      <c r="M50" s="73">
        <v>14.983724164840549</v>
      </c>
      <c r="N50" s="74">
        <v>2.4653197590444624</v>
      </c>
      <c r="O50" s="71">
        <v>1.5701336755335396</v>
      </c>
      <c r="P50" s="70" t="s">
        <v>906</v>
      </c>
      <c r="Q50" s="70" t="s">
        <v>1017</v>
      </c>
      <c r="R50" s="70" t="s">
        <v>995</v>
      </c>
      <c r="S50" s="70" t="s">
        <v>996</v>
      </c>
      <c r="T50" s="69">
        <v>4</v>
      </c>
      <c r="U50" s="75">
        <v>5.784946E-3</v>
      </c>
      <c r="V50" s="75">
        <v>1.9738229999999999E-2</v>
      </c>
      <c r="W50" s="70" t="s">
        <v>906</v>
      </c>
      <c r="X50" s="70" t="s">
        <v>910</v>
      </c>
      <c r="Y50" s="203">
        <v>41143</v>
      </c>
      <c r="Z50" s="71">
        <v>5</v>
      </c>
      <c r="AA50" s="71">
        <v>0</v>
      </c>
      <c r="AB50" s="70" t="s">
        <v>906</v>
      </c>
      <c r="AC50" s="76">
        <v>20.588235294117599</v>
      </c>
      <c r="AD50" s="70" t="s">
        <v>911</v>
      </c>
      <c r="AE50" s="70" t="s">
        <v>1018</v>
      </c>
      <c r="AF50" s="69">
        <v>487</v>
      </c>
      <c r="AH50" s="77">
        <v>63.99</v>
      </c>
      <c r="AI50" s="69">
        <v>15</v>
      </c>
      <c r="AJ50" s="77"/>
    </row>
    <row r="51" spans="1:36" ht="13.5" customHeight="1" x14ac:dyDescent="0.2">
      <c r="A51" s="70" t="s">
        <v>1019</v>
      </c>
      <c r="B51" s="71">
        <v>4</v>
      </c>
      <c r="C51" s="70">
        <v>127</v>
      </c>
      <c r="D51" s="71">
        <v>100</v>
      </c>
      <c r="E51" s="70">
        <v>81</v>
      </c>
      <c r="F51" s="71">
        <v>56</v>
      </c>
      <c r="G51" s="70" t="s">
        <v>904</v>
      </c>
      <c r="H51" s="203">
        <v>40344</v>
      </c>
      <c r="I51" s="70" t="s">
        <v>905</v>
      </c>
      <c r="J51" s="70">
        <v>97404</v>
      </c>
      <c r="K51" s="72">
        <v>0.63678900000000005</v>
      </c>
      <c r="L51" s="203">
        <v>41143</v>
      </c>
      <c r="M51" s="73">
        <v>13.434779601448414</v>
      </c>
      <c r="N51" s="74">
        <v>2.3772609074945654</v>
      </c>
      <c r="O51" s="71">
        <v>1.5418368615046683</v>
      </c>
      <c r="P51" s="70" t="s">
        <v>906</v>
      </c>
      <c r="Q51" s="70" t="s">
        <v>1020</v>
      </c>
      <c r="R51" s="70" t="s">
        <v>995</v>
      </c>
      <c r="S51" s="70" t="s">
        <v>996</v>
      </c>
      <c r="T51" s="69">
        <v>9</v>
      </c>
      <c r="U51" s="75">
        <v>9.8804659999999992E-3</v>
      </c>
      <c r="V51" s="75">
        <v>3.3712150000000003E-2</v>
      </c>
      <c r="W51" s="70" t="s">
        <v>906</v>
      </c>
      <c r="X51" s="70" t="s">
        <v>910</v>
      </c>
      <c r="Y51" s="203">
        <v>41143</v>
      </c>
      <c r="Z51" s="71">
        <v>5</v>
      </c>
      <c r="AA51" s="71">
        <v>0</v>
      </c>
      <c r="AB51" s="70" t="s">
        <v>906</v>
      </c>
      <c r="AD51" s="70" t="s">
        <v>911</v>
      </c>
      <c r="AE51" s="70" t="s">
        <v>1021</v>
      </c>
      <c r="AF51" s="69">
        <v>135</v>
      </c>
      <c r="AH51" s="77">
        <v>17.989999999999998</v>
      </c>
      <c r="AI51" s="69">
        <v>20</v>
      </c>
      <c r="AJ51" s="77"/>
    </row>
    <row r="52" spans="1:36" ht="13.5" customHeight="1" x14ac:dyDescent="0.2">
      <c r="A52" s="70" t="s">
        <v>1022</v>
      </c>
      <c r="B52" s="71">
        <v>4</v>
      </c>
      <c r="C52" s="70">
        <v>138</v>
      </c>
      <c r="D52" s="71">
        <v>100</v>
      </c>
      <c r="E52" s="70">
        <v>69</v>
      </c>
      <c r="F52" s="71">
        <v>23</v>
      </c>
      <c r="G52" s="70" t="s">
        <v>904</v>
      </c>
      <c r="H52" s="203">
        <v>40344</v>
      </c>
      <c r="I52" s="70" t="s">
        <v>905</v>
      </c>
      <c r="J52" s="70">
        <v>62812</v>
      </c>
      <c r="K52" s="72">
        <v>0.5469176</v>
      </c>
      <c r="L52" s="203">
        <v>41143</v>
      </c>
      <c r="M52" s="73">
        <v>15.28645637518356</v>
      </c>
      <c r="N52" s="74">
        <v>2.4818123445553897</v>
      </c>
      <c r="O52" s="71">
        <v>1.5753768896855729</v>
      </c>
      <c r="P52" s="70" t="s">
        <v>906</v>
      </c>
      <c r="Q52" s="70" t="s">
        <v>1023</v>
      </c>
      <c r="R52" s="70" t="s">
        <v>995</v>
      </c>
      <c r="S52" s="70" t="s">
        <v>996</v>
      </c>
      <c r="T52" s="69">
        <v>1</v>
      </c>
      <c r="U52" s="75">
        <v>8.4623619999999993E-3</v>
      </c>
      <c r="V52" s="75">
        <v>2.8873579999999999E-2</v>
      </c>
      <c r="W52" s="70" t="s">
        <v>906</v>
      </c>
      <c r="X52" s="70" t="s">
        <v>910</v>
      </c>
      <c r="Y52" s="203">
        <v>41143</v>
      </c>
      <c r="Z52" s="71">
        <v>5</v>
      </c>
      <c r="AA52" s="71">
        <v>0</v>
      </c>
      <c r="AB52" s="70" t="s">
        <v>906</v>
      </c>
      <c r="AD52" s="70" t="s">
        <v>911</v>
      </c>
      <c r="AE52" s="70" t="s">
        <v>1024</v>
      </c>
      <c r="AF52" s="69">
        <v>487</v>
      </c>
      <c r="AH52" s="77">
        <v>38.99</v>
      </c>
      <c r="AI52" s="69">
        <v>40</v>
      </c>
      <c r="AJ52" s="77"/>
    </row>
    <row r="53" spans="1:36" ht="13.5" customHeight="1" x14ac:dyDescent="0.2">
      <c r="A53" s="70" t="s">
        <v>1025</v>
      </c>
      <c r="B53" s="71">
        <v>3</v>
      </c>
      <c r="C53" s="70">
        <v>116</v>
      </c>
      <c r="D53" s="71">
        <v>100</v>
      </c>
      <c r="E53" s="70">
        <v>27</v>
      </c>
      <c r="F53" s="71">
        <v>96</v>
      </c>
      <c r="G53" s="70" t="s">
        <v>904</v>
      </c>
      <c r="H53" s="203">
        <v>40344</v>
      </c>
      <c r="I53" s="70" t="s">
        <v>905</v>
      </c>
      <c r="J53" s="70">
        <v>92341</v>
      </c>
      <c r="K53" s="72">
        <v>0.45453850000000001</v>
      </c>
      <c r="L53" s="203">
        <v>41143</v>
      </c>
      <c r="M53" s="73">
        <v>18.128733204814569</v>
      </c>
      <c r="N53" s="74">
        <v>2.6269742707121977</v>
      </c>
      <c r="O53" s="71">
        <v>1.6207943332552091</v>
      </c>
      <c r="P53" s="70" t="s">
        <v>906</v>
      </c>
      <c r="Q53" s="70" t="s">
        <v>1026</v>
      </c>
      <c r="R53" s="70" t="s">
        <v>995</v>
      </c>
      <c r="S53" s="70" t="s">
        <v>996</v>
      </c>
      <c r="T53" s="69">
        <v>9</v>
      </c>
      <c r="U53" s="75">
        <v>7.0487859999999996E-3</v>
      </c>
      <c r="V53" s="75">
        <v>2.4050459999999999E-2</v>
      </c>
      <c r="W53" s="70" t="s">
        <v>906</v>
      </c>
      <c r="X53" s="70" t="s">
        <v>910</v>
      </c>
      <c r="Y53" s="203">
        <v>41143</v>
      </c>
      <c r="Z53" s="71">
        <v>5</v>
      </c>
      <c r="AA53" s="71">
        <v>0</v>
      </c>
      <c r="AB53" s="70" t="s">
        <v>906</v>
      </c>
      <c r="AD53" s="70" t="s">
        <v>911</v>
      </c>
      <c r="AE53" s="70" t="s">
        <v>1027</v>
      </c>
      <c r="AF53" s="69">
        <v>391</v>
      </c>
      <c r="AH53" s="77">
        <v>20.99</v>
      </c>
      <c r="AI53" s="69">
        <v>47</v>
      </c>
      <c r="AJ53" s="77"/>
    </row>
    <row r="54" spans="1:36" ht="13.5" customHeight="1" x14ac:dyDescent="0.2">
      <c r="A54" s="70" t="s">
        <v>1028</v>
      </c>
      <c r="B54" s="71">
        <v>4</v>
      </c>
      <c r="C54" s="70">
        <v>192</v>
      </c>
      <c r="D54" s="71">
        <v>106</v>
      </c>
      <c r="E54" s="70">
        <v>42</v>
      </c>
      <c r="F54" s="71">
        <v>20</v>
      </c>
      <c r="G54" s="70" t="s">
        <v>904</v>
      </c>
      <c r="H54" s="203">
        <v>40344</v>
      </c>
      <c r="I54" s="70" t="s">
        <v>905</v>
      </c>
      <c r="J54" s="70">
        <v>56766</v>
      </c>
      <c r="K54" s="72">
        <v>0.45575959999999999</v>
      </c>
      <c r="L54" s="203">
        <v>41143</v>
      </c>
      <c r="M54" s="73">
        <v>12.130859296341216</v>
      </c>
      <c r="N54" s="74">
        <v>2.2977204444366115</v>
      </c>
      <c r="O54" s="71">
        <v>1.5158233552880136</v>
      </c>
      <c r="P54" s="70" t="s">
        <v>906</v>
      </c>
      <c r="Q54" s="70" t="s">
        <v>1029</v>
      </c>
      <c r="R54" s="70" t="s">
        <v>995</v>
      </c>
      <c r="S54" s="70" t="s">
        <v>996</v>
      </c>
      <c r="T54" s="69">
        <v>8</v>
      </c>
      <c r="U54" s="75">
        <v>2.8720269999999999E-2</v>
      </c>
      <c r="V54" s="75">
        <v>9.7993570000000002E-2</v>
      </c>
      <c r="W54" s="70" t="s">
        <v>906</v>
      </c>
      <c r="X54" s="70" t="s">
        <v>910</v>
      </c>
      <c r="Y54" s="203">
        <v>41143</v>
      </c>
      <c r="Z54" s="71">
        <v>5</v>
      </c>
      <c r="AA54" s="71">
        <v>0</v>
      </c>
      <c r="AB54" s="70" t="s">
        <v>906</v>
      </c>
      <c r="AD54" s="70" t="s">
        <v>911</v>
      </c>
      <c r="AE54" s="70" t="s">
        <v>1030</v>
      </c>
      <c r="AF54" s="69">
        <v>140</v>
      </c>
      <c r="AH54" s="77">
        <v>53.98</v>
      </c>
      <c r="AI54" s="69">
        <v>27</v>
      </c>
      <c r="AJ54" s="77"/>
    </row>
    <row r="55" spans="1:36" ht="13.5" customHeight="1" x14ac:dyDescent="0.2">
      <c r="A55" s="70" t="s">
        <v>1031</v>
      </c>
      <c r="B55" s="71">
        <v>3</v>
      </c>
      <c r="C55" s="70">
        <v>155</v>
      </c>
      <c r="D55" s="71">
        <v>106</v>
      </c>
      <c r="E55" s="70">
        <v>86</v>
      </c>
      <c r="F55" s="71">
        <v>39</v>
      </c>
      <c r="G55" s="70" t="s">
        <v>904</v>
      </c>
      <c r="H55" s="203">
        <v>40344</v>
      </c>
      <c r="I55" s="70" t="s">
        <v>905</v>
      </c>
      <c r="J55" s="70">
        <v>39648</v>
      </c>
      <c r="K55" s="72">
        <v>0.45576080000000002</v>
      </c>
      <c r="L55" s="203">
        <v>41143</v>
      </c>
      <c r="M55" s="73">
        <v>20.13086138509825</v>
      </c>
      <c r="N55" s="74">
        <v>2.7203249587020153</v>
      </c>
      <c r="O55" s="71">
        <v>1.6493407648821439</v>
      </c>
      <c r="P55" s="70" t="s">
        <v>906</v>
      </c>
      <c r="Q55" s="70" t="s">
        <v>1032</v>
      </c>
      <c r="R55" s="70" t="s">
        <v>995</v>
      </c>
      <c r="S55" s="70" t="s">
        <v>996</v>
      </c>
      <c r="T55" s="69">
        <v>5</v>
      </c>
      <c r="U55" s="75">
        <v>7.0682189999999997E-3</v>
      </c>
      <c r="V55" s="75">
        <v>2.4116760000000001E-2</v>
      </c>
      <c r="W55" s="70" t="s">
        <v>906</v>
      </c>
      <c r="X55" s="70" t="s">
        <v>910</v>
      </c>
      <c r="Y55" s="203">
        <v>41143</v>
      </c>
      <c r="Z55" s="71">
        <v>5</v>
      </c>
      <c r="AA55" s="71">
        <v>0</v>
      </c>
      <c r="AB55" s="70" t="s">
        <v>906</v>
      </c>
      <c r="AD55" s="70" t="s">
        <v>911</v>
      </c>
      <c r="AE55" s="70" t="s">
        <v>1033</v>
      </c>
      <c r="AF55" s="69">
        <v>545</v>
      </c>
      <c r="AH55" s="77">
        <v>7.97</v>
      </c>
      <c r="AI55" s="69">
        <v>39</v>
      </c>
      <c r="AJ55" s="77"/>
    </row>
    <row r="56" spans="1:36" ht="13.5" customHeight="1" x14ac:dyDescent="0.2">
      <c r="A56" s="70" t="s">
        <v>1034</v>
      </c>
      <c r="B56" s="71">
        <v>3</v>
      </c>
      <c r="C56" s="70">
        <v>167</v>
      </c>
      <c r="D56" s="71">
        <v>87</v>
      </c>
      <c r="E56" s="70">
        <v>62</v>
      </c>
      <c r="F56" s="71">
        <v>30</v>
      </c>
      <c r="G56" s="70" t="s">
        <v>904</v>
      </c>
      <c r="H56" s="203">
        <v>40403</v>
      </c>
      <c r="I56" s="70" t="s">
        <v>905</v>
      </c>
      <c r="J56" s="70">
        <v>24157</v>
      </c>
      <c r="K56" s="72">
        <v>0.21567049999999999</v>
      </c>
      <c r="L56" s="203">
        <v>41143</v>
      </c>
      <c r="M56" s="73">
        <v>14.680073880693982</v>
      </c>
      <c r="N56" s="74">
        <v>2.4485524632965521</v>
      </c>
      <c r="O56" s="71">
        <v>1.5647851172913654</v>
      </c>
      <c r="P56" s="70" t="s">
        <v>906</v>
      </c>
      <c r="Q56" s="70" t="s">
        <v>1035</v>
      </c>
      <c r="R56" s="70" t="s">
        <v>995</v>
      </c>
      <c r="S56" s="70" t="s">
        <v>996</v>
      </c>
      <c r="T56" s="69">
        <v>1</v>
      </c>
      <c r="U56" s="75">
        <v>3.314923E-3</v>
      </c>
      <c r="V56" s="75">
        <v>1.1310519999999999E-2</v>
      </c>
      <c r="W56" s="70" t="s">
        <v>906</v>
      </c>
      <c r="X56" s="70" t="s">
        <v>910</v>
      </c>
      <c r="Y56" s="203">
        <v>41143</v>
      </c>
      <c r="Z56" s="71">
        <v>5</v>
      </c>
      <c r="AA56" s="71">
        <v>0</v>
      </c>
      <c r="AB56" s="70" t="s">
        <v>906</v>
      </c>
      <c r="AD56" s="70" t="s">
        <v>911</v>
      </c>
      <c r="AE56" s="70" t="s">
        <v>1036</v>
      </c>
      <c r="AF56" s="69">
        <v>931</v>
      </c>
      <c r="AH56" s="77">
        <v>4.9800000000000004</v>
      </c>
      <c r="AI56" s="69">
        <v>9</v>
      </c>
      <c r="AJ56" s="77"/>
    </row>
    <row r="57" spans="1:36" ht="13.5" customHeight="1" x14ac:dyDescent="0.2">
      <c r="A57" s="70" t="s">
        <v>1037</v>
      </c>
      <c r="B57" s="71">
        <v>2</v>
      </c>
      <c r="C57" s="70">
        <v>139</v>
      </c>
      <c r="D57" s="71">
        <v>107</v>
      </c>
      <c r="E57" s="70">
        <v>48</v>
      </c>
      <c r="F57" s="71">
        <v>95</v>
      </c>
      <c r="G57" s="70" t="s">
        <v>904</v>
      </c>
      <c r="H57" s="203">
        <v>40344</v>
      </c>
      <c r="I57" s="70" t="s">
        <v>905</v>
      </c>
      <c r="J57" s="70">
        <v>95280</v>
      </c>
      <c r="K57" s="72">
        <v>0.90968139999999997</v>
      </c>
      <c r="L57" s="203">
        <v>41143</v>
      </c>
      <c r="M57" s="73">
        <v>15.863453595023529</v>
      </c>
      <c r="N57" s="74">
        <v>2.5126533738715358</v>
      </c>
      <c r="O57" s="71">
        <v>1.5851351279533035</v>
      </c>
      <c r="P57" s="70" t="s">
        <v>906</v>
      </c>
      <c r="Q57" s="70" t="s">
        <v>1038</v>
      </c>
      <c r="R57" s="70" t="s">
        <v>995</v>
      </c>
      <c r="S57" s="70" t="s">
        <v>996</v>
      </c>
      <c r="T57" s="69">
        <v>8</v>
      </c>
      <c r="U57" s="75">
        <v>1.4075829999999999E-2</v>
      </c>
      <c r="V57" s="75">
        <v>4.8026739999999998E-2</v>
      </c>
      <c r="W57" s="70" t="s">
        <v>906</v>
      </c>
      <c r="X57" s="70" t="s">
        <v>910</v>
      </c>
      <c r="Y57" s="203">
        <v>41143</v>
      </c>
      <c r="Z57" s="71">
        <v>5</v>
      </c>
      <c r="AA57" s="71">
        <v>0</v>
      </c>
      <c r="AB57" s="70" t="s">
        <v>906</v>
      </c>
      <c r="AD57" s="70" t="s">
        <v>911</v>
      </c>
      <c r="AE57" s="70" t="s">
        <v>1039</v>
      </c>
      <c r="AF57" s="69">
        <v>674</v>
      </c>
      <c r="AH57" s="77">
        <v>77.989999999999995</v>
      </c>
      <c r="AI57" s="69">
        <v>8</v>
      </c>
      <c r="AJ57" s="77"/>
    </row>
    <row r="58" spans="1:36" ht="13.5" customHeight="1" x14ac:dyDescent="0.2">
      <c r="A58" s="70" t="s">
        <v>1040</v>
      </c>
      <c r="B58" s="71">
        <v>1</v>
      </c>
      <c r="C58" s="70">
        <v>184</v>
      </c>
      <c r="D58" s="71">
        <v>103</v>
      </c>
      <c r="E58" s="70">
        <v>62</v>
      </c>
      <c r="F58" s="71">
        <v>40</v>
      </c>
      <c r="G58" s="70" t="s">
        <v>904</v>
      </c>
      <c r="H58" s="203">
        <v>40344</v>
      </c>
      <c r="I58" s="70" t="s">
        <v>905</v>
      </c>
      <c r="J58" s="70">
        <v>85313</v>
      </c>
      <c r="K58" s="72">
        <v>0.4103754</v>
      </c>
      <c r="L58" s="203">
        <v>41143</v>
      </c>
      <c r="M58" s="73">
        <v>15.050980894825013</v>
      </c>
      <c r="N58" s="74">
        <v>2.469002908251456</v>
      </c>
      <c r="O58" s="71">
        <v>1.571306115386641</v>
      </c>
      <c r="P58" s="70" t="s">
        <v>906</v>
      </c>
      <c r="Q58" s="70" t="s">
        <v>1041</v>
      </c>
      <c r="R58" s="70" t="s">
        <v>995</v>
      </c>
      <c r="S58" s="70" t="s">
        <v>996</v>
      </c>
      <c r="T58" s="69">
        <v>9</v>
      </c>
      <c r="U58" s="75">
        <v>6.3646950000000001E-3</v>
      </c>
      <c r="V58" s="75">
        <v>2.1716340000000001E-2</v>
      </c>
      <c r="W58" s="70" t="s">
        <v>906</v>
      </c>
      <c r="X58" s="70" t="s">
        <v>910</v>
      </c>
      <c r="Y58" s="203">
        <v>41143</v>
      </c>
      <c r="Z58" s="71">
        <v>5</v>
      </c>
      <c r="AA58" s="71">
        <v>0</v>
      </c>
      <c r="AB58" s="70" t="s">
        <v>906</v>
      </c>
      <c r="AD58" s="70" t="s">
        <v>911</v>
      </c>
      <c r="AE58" s="70" t="s">
        <v>1042</v>
      </c>
      <c r="AF58" s="69">
        <v>274</v>
      </c>
      <c r="AH58" s="77">
        <v>4.99</v>
      </c>
      <c r="AI58" s="69">
        <v>11</v>
      </c>
      <c r="AJ58" s="77"/>
    </row>
    <row r="59" spans="1:36" ht="13.5" customHeight="1" x14ac:dyDescent="0.2">
      <c r="A59" s="70" t="s">
        <v>1043</v>
      </c>
      <c r="B59" s="71">
        <v>1</v>
      </c>
      <c r="C59" s="70">
        <v>142</v>
      </c>
      <c r="D59" s="71">
        <v>91</v>
      </c>
      <c r="E59" s="70">
        <v>47</v>
      </c>
      <c r="F59" s="71">
        <v>13</v>
      </c>
      <c r="G59" s="70" t="s">
        <v>904</v>
      </c>
      <c r="H59" s="203">
        <v>40344</v>
      </c>
      <c r="I59" s="70" t="s">
        <v>905</v>
      </c>
      <c r="J59" s="70">
        <v>26157</v>
      </c>
      <c r="K59" s="72">
        <v>0.62847419999999998</v>
      </c>
      <c r="L59" s="203">
        <v>41143</v>
      </c>
      <c r="M59" s="73">
        <v>11.421237846997009</v>
      </c>
      <c r="N59" s="74">
        <v>2.2520138576708617</v>
      </c>
      <c r="O59" s="71">
        <v>1.5006711357492226</v>
      </c>
      <c r="P59" s="70" t="s">
        <v>906</v>
      </c>
      <c r="Q59" s="70" t="s">
        <v>1044</v>
      </c>
      <c r="R59" s="70" t="s">
        <v>995</v>
      </c>
      <c r="S59" s="70" t="s">
        <v>996</v>
      </c>
      <c r="T59" s="69">
        <v>9</v>
      </c>
      <c r="U59" s="75">
        <v>9.721515E-3</v>
      </c>
      <c r="V59" s="75">
        <v>3.3169810000000001E-2</v>
      </c>
      <c r="W59" s="70" t="s">
        <v>906</v>
      </c>
      <c r="X59" s="70" t="s">
        <v>910</v>
      </c>
      <c r="Y59" s="203">
        <v>41143</v>
      </c>
      <c r="Z59" s="71">
        <v>5</v>
      </c>
      <c r="AA59" s="71">
        <v>0</v>
      </c>
      <c r="AB59" s="70" t="s">
        <v>906</v>
      </c>
      <c r="AD59" s="70" t="s">
        <v>911</v>
      </c>
      <c r="AE59" s="70" t="s">
        <v>1045</v>
      </c>
      <c r="AF59" s="69">
        <v>491</v>
      </c>
      <c r="AH59" s="77">
        <v>82.98</v>
      </c>
      <c r="AI59" s="69">
        <v>38</v>
      </c>
      <c r="AJ59" s="77"/>
    </row>
    <row r="60" spans="1:36" ht="13.5" customHeight="1" x14ac:dyDescent="0.2">
      <c r="A60" s="70" t="s">
        <v>1046</v>
      </c>
      <c r="B60" s="71">
        <v>2</v>
      </c>
      <c r="C60" s="70">
        <v>127</v>
      </c>
      <c r="D60" s="71">
        <v>96</v>
      </c>
      <c r="E60" s="70">
        <v>89</v>
      </c>
      <c r="F60" s="71">
        <v>97</v>
      </c>
      <c r="G60" s="70" t="s">
        <v>904</v>
      </c>
      <c r="H60" s="203">
        <v>40344</v>
      </c>
      <c r="I60" s="70" t="s">
        <v>905</v>
      </c>
      <c r="J60" s="70">
        <v>86414</v>
      </c>
      <c r="K60" s="72">
        <v>8.2271319999999995E-2</v>
      </c>
      <c r="L60" s="203">
        <v>41143</v>
      </c>
      <c r="M60" s="73">
        <v>14.369101095302357</v>
      </c>
      <c r="N60" s="74">
        <v>2.4311394282285437</v>
      </c>
      <c r="O60" s="71">
        <v>1.5592111557542627</v>
      </c>
      <c r="P60" s="70" t="s">
        <v>906</v>
      </c>
      <c r="Q60" s="70" t="s">
        <v>1047</v>
      </c>
      <c r="R60" s="70" t="s">
        <v>995</v>
      </c>
      <c r="S60" s="70" t="s">
        <v>996</v>
      </c>
      <c r="T60" s="69">
        <v>5</v>
      </c>
      <c r="U60" s="75">
        <v>1.269004E-3</v>
      </c>
      <c r="V60" s="75">
        <v>4.3298420000000004E-3</v>
      </c>
      <c r="W60" s="70" t="s">
        <v>906</v>
      </c>
      <c r="X60" s="70" t="s">
        <v>910</v>
      </c>
      <c r="Y60" s="203">
        <v>41143</v>
      </c>
      <c r="Z60" s="71">
        <v>5</v>
      </c>
      <c r="AA60" s="71">
        <v>0</v>
      </c>
      <c r="AB60" s="70" t="s">
        <v>906</v>
      </c>
      <c r="AD60" s="70" t="s">
        <v>911</v>
      </c>
      <c r="AE60" s="70" t="s">
        <v>1048</v>
      </c>
      <c r="AF60" s="69">
        <v>213</v>
      </c>
      <c r="AH60" s="77">
        <v>50.99</v>
      </c>
      <c r="AI60" s="69">
        <v>11</v>
      </c>
      <c r="AJ60" s="77"/>
    </row>
    <row r="61" spans="1:36" ht="13.5" customHeight="1" x14ac:dyDescent="0.2">
      <c r="A61" s="70" t="s">
        <v>1049</v>
      </c>
      <c r="B61" s="71">
        <v>3</v>
      </c>
      <c r="C61" s="70">
        <v>154</v>
      </c>
      <c r="D61" s="71">
        <v>102</v>
      </c>
      <c r="E61" s="70">
        <v>76</v>
      </c>
      <c r="F61" s="71">
        <v>37</v>
      </c>
      <c r="G61" s="70" t="s">
        <v>904</v>
      </c>
      <c r="H61" s="203">
        <v>40344</v>
      </c>
      <c r="I61" s="70" t="s">
        <v>905</v>
      </c>
      <c r="J61" s="70">
        <v>14871</v>
      </c>
      <c r="K61" s="72">
        <v>0.41948550000000001</v>
      </c>
      <c r="L61" s="203">
        <v>41143</v>
      </c>
      <c r="M61" s="73">
        <v>15.067162502833975</v>
      </c>
      <c r="N61" s="74">
        <v>2.4698874160048789</v>
      </c>
      <c r="O61" s="71">
        <v>1.5715875464016884</v>
      </c>
      <c r="P61" s="70" t="s">
        <v>906</v>
      </c>
      <c r="Q61" s="70" t="s">
        <v>1050</v>
      </c>
      <c r="R61" s="70" t="s">
        <v>995</v>
      </c>
      <c r="S61" s="70" t="s">
        <v>996</v>
      </c>
      <c r="T61" s="69">
        <v>1</v>
      </c>
      <c r="U61" s="75">
        <v>6.5058160000000002E-3</v>
      </c>
      <c r="V61" s="75">
        <v>2.219784E-2</v>
      </c>
      <c r="W61" s="70" t="s">
        <v>906</v>
      </c>
      <c r="X61" s="70" t="s">
        <v>910</v>
      </c>
      <c r="Y61" s="203">
        <v>41143</v>
      </c>
      <c r="Z61" s="71">
        <v>5</v>
      </c>
      <c r="AA61" s="71">
        <v>0</v>
      </c>
      <c r="AB61" s="70" t="s">
        <v>906</v>
      </c>
      <c r="AD61" s="70" t="s">
        <v>911</v>
      </c>
      <c r="AE61" s="70" t="s">
        <v>1051</v>
      </c>
      <c r="AF61" s="69">
        <v>800</v>
      </c>
      <c r="AH61" s="77">
        <v>41.97</v>
      </c>
      <c r="AI61" s="69">
        <v>2</v>
      </c>
      <c r="AJ61" s="77"/>
    </row>
    <row r="62" spans="1:36" ht="13.5" customHeight="1" x14ac:dyDescent="0.2">
      <c r="A62" s="70" t="s">
        <v>1052</v>
      </c>
      <c r="B62" s="71">
        <v>1</v>
      </c>
      <c r="C62" s="70">
        <v>166</v>
      </c>
      <c r="D62" s="71">
        <v>88</v>
      </c>
      <c r="E62" s="70">
        <v>30</v>
      </c>
      <c r="F62" s="71">
        <v>32</v>
      </c>
      <c r="G62" s="70" t="s">
        <v>904</v>
      </c>
      <c r="H62" s="203">
        <v>40344</v>
      </c>
      <c r="I62" s="70" t="s">
        <v>905</v>
      </c>
      <c r="J62" s="70">
        <v>92367</v>
      </c>
      <c r="K62" s="72">
        <v>0.85497959999999995</v>
      </c>
      <c r="L62" s="203">
        <v>41143</v>
      </c>
      <c r="M62" s="73">
        <v>12.779630669322909</v>
      </c>
      <c r="N62" s="74">
        <v>2.3379726925284592</v>
      </c>
      <c r="O62" s="71">
        <v>1.5290430643145598</v>
      </c>
      <c r="P62" s="70" t="s">
        <v>906</v>
      </c>
      <c r="Q62" s="70" t="s">
        <v>1053</v>
      </c>
      <c r="R62" s="70" t="s">
        <v>995</v>
      </c>
      <c r="S62" s="70" t="s">
        <v>996</v>
      </c>
      <c r="T62" s="69">
        <v>5</v>
      </c>
      <c r="U62" s="75">
        <v>1.323653E-2</v>
      </c>
      <c r="V62" s="75">
        <v>4.5163050000000003E-2</v>
      </c>
      <c r="W62" s="70" t="s">
        <v>906</v>
      </c>
      <c r="X62" s="70" t="s">
        <v>910</v>
      </c>
      <c r="Y62" s="203">
        <v>41143</v>
      </c>
      <c r="Z62" s="71">
        <v>5</v>
      </c>
      <c r="AA62" s="71">
        <v>0</v>
      </c>
      <c r="AB62" s="70" t="s">
        <v>906</v>
      </c>
      <c r="AD62" s="70" t="s">
        <v>911</v>
      </c>
      <c r="AE62" s="70" t="s">
        <v>1054</v>
      </c>
      <c r="AF62" s="69">
        <v>316</v>
      </c>
      <c r="AH62" s="77">
        <v>70.97</v>
      </c>
      <c r="AI62" s="69">
        <v>21</v>
      </c>
      <c r="AJ62" s="77"/>
    </row>
    <row r="63" spans="1:36" ht="13.5" customHeight="1" x14ac:dyDescent="0.2">
      <c r="A63" s="70" t="s">
        <v>1055</v>
      </c>
      <c r="B63" s="71">
        <v>3</v>
      </c>
      <c r="C63" s="70">
        <v>122</v>
      </c>
      <c r="D63" s="71">
        <v>105</v>
      </c>
      <c r="E63" s="70">
        <v>58</v>
      </c>
      <c r="F63" s="71">
        <v>78</v>
      </c>
      <c r="G63" s="70" t="s">
        <v>904</v>
      </c>
      <c r="H63" s="203">
        <v>40344</v>
      </c>
      <c r="I63" s="70" t="s">
        <v>905</v>
      </c>
      <c r="J63" s="70">
        <v>86566</v>
      </c>
      <c r="K63" s="72">
        <v>0.361147</v>
      </c>
      <c r="L63" s="203">
        <v>41143</v>
      </c>
      <c r="M63" s="73">
        <v>14.962102073195993</v>
      </c>
      <c r="N63" s="74">
        <v>2.4641333376910901</v>
      </c>
      <c r="O63" s="71">
        <v>1.569755821040677</v>
      </c>
      <c r="P63" s="70" t="s">
        <v>906</v>
      </c>
      <c r="Q63" s="70" t="s">
        <v>1056</v>
      </c>
      <c r="R63" s="70" t="s">
        <v>995</v>
      </c>
      <c r="S63" s="70" t="s">
        <v>996</v>
      </c>
      <c r="T63" s="69">
        <v>7</v>
      </c>
      <c r="U63" s="75">
        <v>5.6062560000000004E-3</v>
      </c>
      <c r="V63" s="75">
        <v>1.9128550000000001E-2</v>
      </c>
      <c r="W63" s="70" t="s">
        <v>906</v>
      </c>
      <c r="X63" s="70" t="s">
        <v>910</v>
      </c>
      <c r="Y63" s="203">
        <v>41143</v>
      </c>
      <c r="Z63" s="71">
        <v>5</v>
      </c>
      <c r="AA63" s="71">
        <v>0</v>
      </c>
      <c r="AB63" s="70" t="s">
        <v>906</v>
      </c>
      <c r="AD63" s="70" t="s">
        <v>911</v>
      </c>
      <c r="AE63" s="70" t="s">
        <v>1057</v>
      </c>
      <c r="AF63" s="69">
        <v>935</v>
      </c>
      <c r="AH63" s="77">
        <v>78.989999999999995</v>
      </c>
      <c r="AI63" s="69">
        <v>48</v>
      </c>
      <c r="AJ63" s="77"/>
    </row>
    <row r="64" spans="1:36" ht="13.5" customHeight="1" x14ac:dyDescent="0.2">
      <c r="A64" s="70" t="s">
        <v>1058</v>
      </c>
      <c r="B64" s="71">
        <v>2</v>
      </c>
      <c r="C64" s="70">
        <v>102</v>
      </c>
      <c r="D64" s="71">
        <v>145</v>
      </c>
      <c r="E64" s="70">
        <v>89</v>
      </c>
      <c r="F64" s="71">
        <v>24</v>
      </c>
      <c r="G64" s="70" t="s">
        <v>904</v>
      </c>
      <c r="H64" s="203">
        <v>40344</v>
      </c>
      <c r="I64" s="70" t="s">
        <v>905</v>
      </c>
      <c r="J64" s="70">
        <v>86077</v>
      </c>
      <c r="K64" s="72">
        <v>0.18143049999999999</v>
      </c>
      <c r="L64" s="203">
        <v>41143</v>
      </c>
      <c r="M64" s="73">
        <v>19.607377092896339</v>
      </c>
      <c r="N64" s="74">
        <v>2.6965377245933615</v>
      </c>
      <c r="O64" s="71">
        <v>1.6421137976989784</v>
      </c>
      <c r="P64" s="70" t="s">
        <v>906</v>
      </c>
      <c r="Q64" s="70" t="s">
        <v>1059</v>
      </c>
      <c r="R64" s="70" t="s">
        <v>995</v>
      </c>
      <c r="S64" s="70" t="s">
        <v>996</v>
      </c>
      <c r="T64" s="69">
        <v>1</v>
      </c>
      <c r="U64" s="75">
        <v>2.812241E-3</v>
      </c>
      <c r="V64" s="75">
        <v>9.5953640000000003E-3</v>
      </c>
      <c r="W64" s="70" t="s">
        <v>906</v>
      </c>
      <c r="X64" s="70" t="s">
        <v>910</v>
      </c>
      <c r="Y64" s="203">
        <v>41143</v>
      </c>
      <c r="Z64" s="71">
        <v>5</v>
      </c>
      <c r="AA64" s="71">
        <v>0</v>
      </c>
      <c r="AB64" s="70" t="s">
        <v>906</v>
      </c>
      <c r="AD64" s="70" t="s">
        <v>911</v>
      </c>
      <c r="AE64" s="70" t="s">
        <v>1060</v>
      </c>
      <c r="AF64" s="69">
        <v>364</v>
      </c>
      <c r="AH64" s="77">
        <v>93.98</v>
      </c>
      <c r="AI64" s="69">
        <v>22</v>
      </c>
      <c r="AJ64" s="77"/>
    </row>
    <row r="65" spans="1:36" ht="13.5" customHeight="1" x14ac:dyDescent="0.2">
      <c r="A65" s="70" t="s">
        <v>1061</v>
      </c>
      <c r="B65" s="71">
        <v>4</v>
      </c>
      <c r="C65" s="70">
        <v>106</v>
      </c>
      <c r="D65" s="71">
        <v>99</v>
      </c>
      <c r="E65" s="70">
        <v>82</v>
      </c>
      <c r="F65" s="71">
        <v>29</v>
      </c>
      <c r="G65" s="70" t="s">
        <v>904</v>
      </c>
      <c r="H65" s="203">
        <v>40344</v>
      </c>
      <c r="I65" s="70" t="s">
        <v>905</v>
      </c>
      <c r="J65" s="70">
        <v>22321</v>
      </c>
      <c r="K65" s="72">
        <v>0.18133050000000001</v>
      </c>
      <c r="L65" s="203">
        <v>41143</v>
      </c>
      <c r="M65" s="73">
        <v>10.607159691108359</v>
      </c>
      <c r="N65" s="74">
        <v>2.1971837028478109</v>
      </c>
      <c r="O65" s="71">
        <v>1.4822900198165712</v>
      </c>
      <c r="P65" s="70" t="s">
        <v>906</v>
      </c>
      <c r="Q65" s="70" t="s">
        <v>1062</v>
      </c>
      <c r="R65" s="70" t="s">
        <v>995</v>
      </c>
      <c r="S65" s="70" t="s">
        <v>996</v>
      </c>
      <c r="T65" s="69">
        <v>1</v>
      </c>
      <c r="U65" s="75">
        <v>2.8122400000000001E-3</v>
      </c>
      <c r="V65" s="75">
        <v>9.5953630000000008E-3</v>
      </c>
      <c r="W65" s="70" t="s">
        <v>906</v>
      </c>
      <c r="X65" s="70" t="s">
        <v>910</v>
      </c>
      <c r="Y65" s="203">
        <v>41143</v>
      </c>
      <c r="Z65" s="71">
        <v>5</v>
      </c>
      <c r="AA65" s="71">
        <v>0</v>
      </c>
      <c r="AB65" s="70" t="s">
        <v>906</v>
      </c>
      <c r="AD65" s="70" t="s">
        <v>911</v>
      </c>
      <c r="AE65" s="70" t="s">
        <v>1063</v>
      </c>
      <c r="AF65" s="69">
        <v>238</v>
      </c>
      <c r="AH65" s="77">
        <v>79.97</v>
      </c>
      <c r="AI65" s="69">
        <v>36</v>
      </c>
      <c r="AJ65" s="77"/>
    </row>
    <row r="66" spans="1:36" ht="13.5" customHeight="1" x14ac:dyDescent="0.2">
      <c r="A66" s="70" t="s">
        <v>1064</v>
      </c>
      <c r="B66" s="71">
        <v>1</v>
      </c>
      <c r="C66" s="70">
        <v>190</v>
      </c>
      <c r="D66" s="71">
        <v>111</v>
      </c>
      <c r="E66" s="70">
        <v>16</v>
      </c>
      <c r="F66" s="71">
        <v>13</v>
      </c>
      <c r="G66" s="70" t="s">
        <v>904</v>
      </c>
      <c r="H66" s="203">
        <v>40344</v>
      </c>
      <c r="I66" s="70" t="s">
        <v>905</v>
      </c>
      <c r="J66" s="70">
        <v>71708</v>
      </c>
      <c r="K66" s="72">
        <v>0.18163299999999999</v>
      </c>
      <c r="L66" s="203">
        <v>41143</v>
      </c>
      <c r="M66" s="73">
        <v>18.60781723246291</v>
      </c>
      <c r="N66" s="74">
        <v>2.6499141888654711</v>
      </c>
      <c r="O66" s="71">
        <v>1.627855702716144</v>
      </c>
      <c r="P66" s="70" t="s">
        <v>906</v>
      </c>
      <c r="Q66" s="70" t="s">
        <v>1065</v>
      </c>
      <c r="R66" s="70" t="s">
        <v>995</v>
      </c>
      <c r="S66" s="70" t="s">
        <v>996</v>
      </c>
      <c r="T66" s="69">
        <v>5</v>
      </c>
      <c r="U66" s="75">
        <v>2.812593E-3</v>
      </c>
      <c r="V66" s="75">
        <v>9.5965689999999992E-3</v>
      </c>
      <c r="W66" s="70" t="s">
        <v>906</v>
      </c>
      <c r="X66" s="70" t="s">
        <v>910</v>
      </c>
      <c r="Y66" s="203">
        <v>41143</v>
      </c>
      <c r="Z66" s="71">
        <v>5</v>
      </c>
      <c r="AA66" s="71">
        <v>0</v>
      </c>
      <c r="AB66" s="70" t="s">
        <v>906</v>
      </c>
      <c r="AD66" s="70" t="s">
        <v>911</v>
      </c>
      <c r="AE66" s="70" t="s">
        <v>1066</v>
      </c>
      <c r="AF66" s="69">
        <v>887</v>
      </c>
      <c r="AH66" s="77">
        <v>48.99</v>
      </c>
      <c r="AI66" s="69">
        <v>35</v>
      </c>
      <c r="AJ66" s="77"/>
    </row>
    <row r="67" spans="1:36" ht="13.5" customHeight="1" x14ac:dyDescent="0.2">
      <c r="A67" s="70" t="s">
        <v>1067</v>
      </c>
      <c r="B67" s="71">
        <v>4</v>
      </c>
      <c r="C67" s="70">
        <v>191</v>
      </c>
      <c r="D67" s="71">
        <v>133</v>
      </c>
      <c r="E67" s="70">
        <v>37</v>
      </c>
      <c r="F67" s="71">
        <v>81</v>
      </c>
      <c r="G67" s="70" t="s">
        <v>904</v>
      </c>
      <c r="H67" s="203">
        <v>41121</v>
      </c>
      <c r="I67" s="70" t="s">
        <v>905</v>
      </c>
      <c r="J67" s="70">
        <v>39257</v>
      </c>
      <c r="K67" s="72">
        <v>0.78994350000000002</v>
      </c>
      <c r="L67" s="203">
        <v>41127</v>
      </c>
      <c r="M67" s="73">
        <v>20.67873115743005</v>
      </c>
      <c r="N67" s="74">
        <v>2.7447826657716003</v>
      </c>
      <c r="O67" s="71">
        <v>1.6567385628914419</v>
      </c>
      <c r="P67" s="70" t="s">
        <v>906</v>
      </c>
      <c r="Q67" s="70" t="s">
        <v>1068</v>
      </c>
      <c r="R67" s="70" t="s">
        <v>995</v>
      </c>
      <c r="S67" s="70" t="s">
        <v>996</v>
      </c>
      <c r="T67" s="69">
        <v>1</v>
      </c>
      <c r="U67" s="75">
        <v>2.1649740000000001E-3</v>
      </c>
      <c r="V67" s="75">
        <v>7.3868930000000003E-3</v>
      </c>
      <c r="W67" s="70" t="s">
        <v>906</v>
      </c>
      <c r="X67" s="70" t="s">
        <v>910</v>
      </c>
      <c r="Y67" s="203">
        <v>41127</v>
      </c>
      <c r="Z67" s="71">
        <v>5</v>
      </c>
      <c r="AA67" s="71">
        <v>0.1</v>
      </c>
      <c r="AB67" s="70" t="s">
        <v>906</v>
      </c>
      <c r="AD67" s="70" t="s">
        <v>911</v>
      </c>
      <c r="AE67" s="70" t="s">
        <v>1069</v>
      </c>
      <c r="AF67" s="69">
        <v>638</v>
      </c>
      <c r="AH67" s="77">
        <v>76.98</v>
      </c>
      <c r="AI67" s="69">
        <v>22</v>
      </c>
      <c r="AJ67" s="77"/>
    </row>
    <row r="68" spans="1:36" ht="13.5" customHeight="1" x14ac:dyDescent="0.2">
      <c r="A68" s="70" t="s">
        <v>1070</v>
      </c>
      <c r="B68" s="71">
        <v>5</v>
      </c>
      <c r="C68" s="70">
        <v>186</v>
      </c>
      <c r="D68" s="71">
        <v>89</v>
      </c>
      <c r="E68" s="70">
        <v>50</v>
      </c>
      <c r="F68" s="71">
        <v>34</v>
      </c>
      <c r="G68" s="70" t="s">
        <v>904</v>
      </c>
      <c r="H68" s="203">
        <v>40344</v>
      </c>
      <c r="I68" s="70" t="s">
        <v>905</v>
      </c>
      <c r="J68" s="70">
        <v>76072</v>
      </c>
      <c r="K68" s="72">
        <v>2.208386</v>
      </c>
      <c r="L68" s="203">
        <v>41143</v>
      </c>
      <c r="M68" s="73">
        <v>19.694449928638335</v>
      </c>
      <c r="N68" s="74">
        <v>2.7005234434911247</v>
      </c>
      <c r="O68" s="71">
        <v>1.6433269435785214</v>
      </c>
      <c r="P68" s="70" t="s">
        <v>906</v>
      </c>
      <c r="Q68" s="70" t="s">
        <v>1071</v>
      </c>
      <c r="R68" s="70" t="s">
        <v>995</v>
      </c>
      <c r="S68" s="70" t="s">
        <v>996</v>
      </c>
      <c r="T68" s="69">
        <v>7</v>
      </c>
      <c r="U68" s="75">
        <v>3.4173370000000002E-2</v>
      </c>
      <c r="V68" s="75">
        <v>0.1165996</v>
      </c>
      <c r="W68" s="70" t="s">
        <v>906</v>
      </c>
      <c r="X68" s="70" t="s">
        <v>910</v>
      </c>
      <c r="Y68" s="203">
        <v>41143</v>
      </c>
      <c r="Z68" s="71">
        <v>5</v>
      </c>
      <c r="AA68" s="71">
        <v>0</v>
      </c>
      <c r="AB68" s="70" t="s">
        <v>906</v>
      </c>
      <c r="AD68" s="70" t="s">
        <v>911</v>
      </c>
      <c r="AE68" s="70" t="s">
        <v>1072</v>
      </c>
      <c r="AF68" s="69">
        <v>390</v>
      </c>
      <c r="AH68" s="77">
        <v>61.98</v>
      </c>
      <c r="AI68" s="69">
        <v>25</v>
      </c>
      <c r="AJ68" s="77"/>
    </row>
    <row r="69" spans="1:36" ht="13.5" customHeight="1" x14ac:dyDescent="0.2">
      <c r="A69" s="70" t="s">
        <v>1073</v>
      </c>
      <c r="B69" s="71">
        <v>2</v>
      </c>
      <c r="C69" s="70">
        <v>119</v>
      </c>
      <c r="D69" s="71">
        <v>97</v>
      </c>
      <c r="E69" s="70">
        <v>89</v>
      </c>
      <c r="F69" s="71">
        <v>42</v>
      </c>
      <c r="G69" s="70" t="s">
        <v>904</v>
      </c>
      <c r="H69" s="203">
        <v>40344</v>
      </c>
      <c r="I69" s="70" t="s">
        <v>905</v>
      </c>
      <c r="J69" s="70">
        <v>25200</v>
      </c>
      <c r="K69" s="72">
        <v>2.741241</v>
      </c>
      <c r="L69" s="203">
        <v>41143</v>
      </c>
      <c r="M69" s="73">
        <v>23.396910351048088</v>
      </c>
      <c r="N69" s="74">
        <v>2.8601326144779993</v>
      </c>
      <c r="O69" s="71">
        <v>1.6911926603666418</v>
      </c>
      <c r="P69" s="70" t="s">
        <v>906</v>
      </c>
      <c r="Q69" s="70" t="s">
        <v>1074</v>
      </c>
      <c r="R69" s="70" t="s">
        <v>995</v>
      </c>
      <c r="S69" s="70" t="s">
        <v>996</v>
      </c>
      <c r="T69" s="69">
        <v>2</v>
      </c>
      <c r="U69" s="75">
        <v>4.2552100000000002E-2</v>
      </c>
      <c r="V69" s="75">
        <v>0.14518780000000001</v>
      </c>
      <c r="W69" s="70" t="s">
        <v>906</v>
      </c>
      <c r="X69" s="70" t="s">
        <v>910</v>
      </c>
      <c r="Y69" s="203">
        <v>41143</v>
      </c>
      <c r="Z69" s="71">
        <v>5</v>
      </c>
      <c r="AA69" s="71">
        <v>0</v>
      </c>
      <c r="AB69" s="70" t="s">
        <v>906</v>
      </c>
      <c r="AD69" s="70" t="s">
        <v>911</v>
      </c>
      <c r="AE69" s="70" t="s">
        <v>1075</v>
      </c>
      <c r="AF69" s="69">
        <v>610</v>
      </c>
      <c r="AH69" s="77">
        <v>72.97</v>
      </c>
      <c r="AI69" s="69">
        <v>33</v>
      </c>
      <c r="AJ69" s="77"/>
    </row>
    <row r="70" spans="1:36" ht="13.5" customHeight="1" x14ac:dyDescent="0.2">
      <c r="A70" s="70" t="s">
        <v>1076</v>
      </c>
      <c r="B70" s="71">
        <v>5</v>
      </c>
      <c r="C70" s="70">
        <v>123</v>
      </c>
      <c r="D70" s="71">
        <v>95</v>
      </c>
      <c r="E70" s="70">
        <v>64</v>
      </c>
      <c r="F70" s="71">
        <v>74</v>
      </c>
      <c r="G70" s="70" t="s">
        <v>904</v>
      </c>
      <c r="H70" s="203">
        <v>41126</v>
      </c>
      <c r="I70" s="70" t="s">
        <v>905</v>
      </c>
      <c r="J70" s="70">
        <v>84284</v>
      </c>
      <c r="K70" s="72">
        <v>0.12667510000000001</v>
      </c>
      <c r="L70" s="203">
        <v>41148</v>
      </c>
      <c r="M70" s="73">
        <v>15.482589556014362</v>
      </c>
      <c r="N70" s="74">
        <v>2.4923815837972518</v>
      </c>
      <c r="O70" s="71">
        <v>1.578727837151563</v>
      </c>
      <c r="P70" s="70" t="s">
        <v>906</v>
      </c>
      <c r="Q70" s="70" t="s">
        <v>1077</v>
      </c>
      <c r="R70" s="70" t="s">
        <v>995</v>
      </c>
      <c r="S70" s="70" t="s">
        <v>996</v>
      </c>
      <c r="T70" s="69">
        <v>2</v>
      </c>
      <c r="U70" s="75">
        <v>6.7746389999999998E-4</v>
      </c>
      <c r="V70" s="75">
        <v>2.311507E-3</v>
      </c>
      <c r="W70" s="70" t="s">
        <v>906</v>
      </c>
      <c r="X70" s="70" t="s">
        <v>910</v>
      </c>
      <c r="Y70" s="203">
        <v>41148</v>
      </c>
      <c r="Z70" s="71">
        <v>5</v>
      </c>
      <c r="AA70" s="71">
        <v>0</v>
      </c>
      <c r="AB70" s="70" t="s">
        <v>906</v>
      </c>
      <c r="AD70" s="70" t="s">
        <v>911</v>
      </c>
      <c r="AE70" s="70" t="s">
        <v>1078</v>
      </c>
      <c r="AF70" s="69">
        <v>846</v>
      </c>
      <c r="AH70" s="77">
        <v>89.99</v>
      </c>
      <c r="AI70" s="69">
        <v>23</v>
      </c>
      <c r="AJ70" s="77"/>
    </row>
    <row r="71" spans="1:36" ht="13.5" customHeight="1" x14ac:dyDescent="0.2">
      <c r="A71" s="70" t="s">
        <v>1079</v>
      </c>
      <c r="B71" s="71">
        <v>1</v>
      </c>
      <c r="C71" s="70">
        <v>113</v>
      </c>
      <c r="D71" s="71">
        <v>881</v>
      </c>
      <c r="E71" s="70">
        <v>65</v>
      </c>
      <c r="F71" s="71">
        <v>84</v>
      </c>
      <c r="G71" s="70" t="s">
        <v>904</v>
      </c>
      <c r="H71" s="203">
        <v>41174</v>
      </c>
      <c r="I71" s="70" t="s">
        <v>905</v>
      </c>
      <c r="J71" s="70">
        <v>60719</v>
      </c>
      <c r="K71" s="72">
        <v>0.29477310000000001</v>
      </c>
      <c r="L71" s="203">
        <v>41174</v>
      </c>
      <c r="M71" s="73">
        <v>11.837703205998922</v>
      </c>
      <c r="N71" s="74">
        <v>2.2790602984791675</v>
      </c>
      <c r="O71" s="71">
        <v>1.5096556887181818</v>
      </c>
      <c r="P71" s="70" t="s">
        <v>906</v>
      </c>
      <c r="Q71" s="70" t="s">
        <v>1080</v>
      </c>
      <c r="R71" s="70" t="s">
        <v>995</v>
      </c>
      <c r="S71" s="70" t="s">
        <v>996</v>
      </c>
      <c r="T71" s="69">
        <v>2</v>
      </c>
      <c r="U71" s="75">
        <v>1.0014459999999999E-2</v>
      </c>
      <c r="V71" s="75">
        <v>3.4169329999999998E-2</v>
      </c>
      <c r="W71" s="70" t="s">
        <v>906</v>
      </c>
      <c r="X71" s="70" t="s">
        <v>910</v>
      </c>
      <c r="Y71" s="203">
        <v>41174</v>
      </c>
      <c r="Z71" s="71">
        <v>5</v>
      </c>
      <c r="AA71" s="71">
        <v>0</v>
      </c>
      <c r="AB71" s="70" t="s">
        <v>906</v>
      </c>
      <c r="AD71" s="70" t="s">
        <v>911</v>
      </c>
      <c r="AE71" s="70" t="s">
        <v>1081</v>
      </c>
      <c r="AF71" s="69">
        <v>891</v>
      </c>
      <c r="AH71" s="77">
        <v>68.97</v>
      </c>
      <c r="AI71" s="69">
        <v>28</v>
      </c>
      <c r="AJ71" s="77"/>
    </row>
    <row r="72" spans="1:36" ht="13.5" customHeight="1" x14ac:dyDescent="0.2">
      <c r="A72" s="70" t="s">
        <v>1082</v>
      </c>
      <c r="B72" s="71">
        <v>2</v>
      </c>
      <c r="C72" s="70">
        <v>101</v>
      </c>
      <c r="D72" s="71">
        <v>141</v>
      </c>
      <c r="E72" s="70">
        <v>89</v>
      </c>
      <c r="F72" s="71">
        <v>30</v>
      </c>
      <c r="G72" s="70" t="s">
        <v>904</v>
      </c>
      <c r="H72" s="203">
        <v>41195</v>
      </c>
      <c r="I72" s="70" t="s">
        <v>905</v>
      </c>
      <c r="J72" s="70">
        <v>28914</v>
      </c>
      <c r="K72" s="72">
        <v>0.59175230000000001</v>
      </c>
      <c r="L72" s="203">
        <v>41281</v>
      </c>
      <c r="M72" s="73">
        <v>20.361006679253052</v>
      </c>
      <c r="N72" s="74">
        <v>2.730652372159291</v>
      </c>
      <c r="O72" s="71">
        <v>1.6524685691895296</v>
      </c>
      <c r="P72" s="70" t="s">
        <v>906</v>
      </c>
      <c r="Q72" s="70" t="s">
        <v>1083</v>
      </c>
      <c r="R72" s="70" t="s">
        <v>995</v>
      </c>
      <c r="S72" s="70" t="s">
        <v>996</v>
      </c>
      <c r="T72" s="69">
        <v>7</v>
      </c>
      <c r="U72" s="75">
        <v>3.8727350000000001E-2</v>
      </c>
      <c r="V72" s="75">
        <v>0.1321377</v>
      </c>
      <c r="W72" s="70" t="s">
        <v>906</v>
      </c>
      <c r="X72" s="70" t="s">
        <v>910</v>
      </c>
      <c r="Y72" s="203">
        <v>41281</v>
      </c>
      <c r="Z72" s="71">
        <v>5</v>
      </c>
      <c r="AA72" s="71">
        <v>0</v>
      </c>
      <c r="AB72" s="70" t="s">
        <v>906</v>
      </c>
      <c r="AD72" s="70" t="s">
        <v>911</v>
      </c>
      <c r="AE72" s="70" t="s">
        <v>1084</v>
      </c>
      <c r="AF72" s="69">
        <v>287</v>
      </c>
      <c r="AH72" s="77">
        <v>20.99</v>
      </c>
      <c r="AI72" s="69">
        <v>24</v>
      </c>
      <c r="AJ72" s="77"/>
    </row>
    <row r="73" spans="1:36" ht="13.5" customHeight="1" x14ac:dyDescent="0.2">
      <c r="A73" s="70" t="s">
        <v>1085</v>
      </c>
      <c r="B73" s="71">
        <v>1</v>
      </c>
      <c r="C73" s="70">
        <v>126</v>
      </c>
      <c r="D73" s="71">
        <v>132</v>
      </c>
      <c r="E73" s="70">
        <v>67</v>
      </c>
      <c r="F73" s="71">
        <v>53</v>
      </c>
      <c r="G73" s="70" t="s">
        <v>904</v>
      </c>
      <c r="H73" s="203">
        <v>41134</v>
      </c>
      <c r="I73" s="70" t="s">
        <v>905</v>
      </c>
      <c r="J73" s="70">
        <v>27662</v>
      </c>
      <c r="K73" s="72">
        <v>1.366787</v>
      </c>
      <c r="L73" s="203">
        <v>41281</v>
      </c>
      <c r="M73" s="73">
        <v>18.535883659819024</v>
      </c>
      <c r="N73" s="74">
        <v>2.6464951249025899</v>
      </c>
      <c r="O73" s="71">
        <v>1.6268051895978786</v>
      </c>
      <c r="P73" s="70" t="s">
        <v>906</v>
      </c>
      <c r="Q73" s="70" t="s">
        <v>1086</v>
      </c>
      <c r="R73" s="70" t="s">
        <v>995</v>
      </c>
      <c r="S73" s="70" t="s">
        <v>996</v>
      </c>
      <c r="T73" s="69">
        <v>2</v>
      </c>
      <c r="U73" s="75">
        <v>6.8087789999999995E-2</v>
      </c>
      <c r="V73" s="75">
        <v>0.23231550000000001</v>
      </c>
      <c r="W73" s="70" t="s">
        <v>906</v>
      </c>
      <c r="X73" s="70" t="s">
        <v>910</v>
      </c>
      <c r="Y73" s="203">
        <v>41281</v>
      </c>
      <c r="Z73" s="71">
        <v>5</v>
      </c>
      <c r="AA73" s="71">
        <v>0</v>
      </c>
      <c r="AB73" s="70" t="s">
        <v>906</v>
      </c>
      <c r="AD73" s="70" t="s">
        <v>911</v>
      </c>
      <c r="AE73" s="70" t="s">
        <v>1087</v>
      </c>
      <c r="AF73" s="69">
        <v>884</v>
      </c>
      <c r="AH73" s="77">
        <v>68.98</v>
      </c>
      <c r="AI73" s="69">
        <v>37</v>
      </c>
      <c r="AJ73" s="77"/>
    </row>
    <row r="74" spans="1:36" ht="13.5" customHeight="1" x14ac:dyDescent="0.2">
      <c r="A74" s="70" t="s">
        <v>1088</v>
      </c>
      <c r="B74" s="71">
        <v>1</v>
      </c>
      <c r="C74" s="70">
        <v>160</v>
      </c>
      <c r="D74" s="71">
        <v>113</v>
      </c>
      <c r="E74" s="70">
        <v>85</v>
      </c>
      <c r="F74" s="71">
        <v>47</v>
      </c>
      <c r="G74" s="70" t="s">
        <v>904</v>
      </c>
      <c r="H74" s="203">
        <v>41134</v>
      </c>
      <c r="I74" s="70" t="s">
        <v>905</v>
      </c>
      <c r="J74" s="70">
        <v>58147</v>
      </c>
      <c r="K74" s="72">
        <v>22.463239999999999</v>
      </c>
      <c r="L74" s="203">
        <v>41422</v>
      </c>
      <c r="M74" s="73">
        <v>46.202780062073529</v>
      </c>
      <c r="N74" s="74">
        <v>3.588305158252969</v>
      </c>
      <c r="O74" s="71">
        <v>1.8942822277192406</v>
      </c>
      <c r="P74" s="70" t="s">
        <v>906</v>
      </c>
      <c r="Q74" s="70" t="s">
        <v>1089</v>
      </c>
      <c r="R74" s="70" t="s">
        <v>995</v>
      </c>
      <c r="S74" s="70" t="s">
        <v>1090</v>
      </c>
      <c r="T74" s="69">
        <v>4</v>
      </c>
      <c r="U74" s="75">
        <v>1.320812E-2</v>
      </c>
      <c r="V74" s="75">
        <v>4.5066090000000003E-2</v>
      </c>
      <c r="W74" s="70" t="s">
        <v>906</v>
      </c>
      <c r="X74" s="70" t="s">
        <v>910</v>
      </c>
      <c r="Y74" s="203">
        <v>41422</v>
      </c>
      <c r="Z74" s="71">
        <v>5</v>
      </c>
      <c r="AA74" s="71">
        <v>0</v>
      </c>
      <c r="AB74" s="70" t="s">
        <v>906</v>
      </c>
      <c r="AD74" s="70" t="s">
        <v>911</v>
      </c>
      <c r="AE74" s="70" t="s">
        <v>1091</v>
      </c>
      <c r="AF74" s="69">
        <v>274</v>
      </c>
      <c r="AH74" s="77">
        <v>37.99</v>
      </c>
      <c r="AI74" s="69">
        <v>24</v>
      </c>
      <c r="AJ74" s="77"/>
    </row>
    <row r="75" spans="1:36" ht="13.5" customHeight="1" x14ac:dyDescent="0.2">
      <c r="A75" s="70" t="s">
        <v>1092</v>
      </c>
      <c r="B75" s="71">
        <v>4</v>
      </c>
      <c r="C75" s="70">
        <v>197</v>
      </c>
      <c r="D75" s="71">
        <v>177</v>
      </c>
      <c r="E75" s="70">
        <v>82</v>
      </c>
      <c r="F75" s="71">
        <v>67</v>
      </c>
      <c r="G75" s="70" t="s">
        <v>904</v>
      </c>
      <c r="H75" s="203">
        <v>41072</v>
      </c>
      <c r="I75" s="70" t="s">
        <v>905</v>
      </c>
      <c r="J75" s="70">
        <v>67011</v>
      </c>
      <c r="K75" s="72">
        <v>0.1063909</v>
      </c>
      <c r="L75" s="203">
        <v>41245</v>
      </c>
      <c r="M75" s="73">
        <v>13.432567079387765</v>
      </c>
      <c r="N75" s="74">
        <v>2.3771303996852384</v>
      </c>
      <c r="O75" s="71">
        <v>1.5417945387389458</v>
      </c>
      <c r="P75" s="70" t="s">
        <v>906</v>
      </c>
      <c r="Q75" s="70" t="s">
        <v>1093</v>
      </c>
      <c r="R75" s="70" t="s">
        <v>995</v>
      </c>
      <c r="S75" s="70" t="s">
        <v>996</v>
      </c>
      <c r="T75" s="69">
        <v>7</v>
      </c>
      <c r="U75" s="75">
        <v>2.9888050000000002E-4</v>
      </c>
      <c r="V75" s="75">
        <v>1.0197800000000001E-3</v>
      </c>
      <c r="W75" s="70" t="s">
        <v>906</v>
      </c>
      <c r="X75" s="70" t="s">
        <v>910</v>
      </c>
      <c r="Y75" s="203">
        <v>41245</v>
      </c>
      <c r="Z75" s="71">
        <v>5</v>
      </c>
      <c r="AA75" s="71">
        <v>1</v>
      </c>
      <c r="AB75" s="70" t="s">
        <v>906</v>
      </c>
      <c r="AD75" s="70" t="s">
        <v>911</v>
      </c>
      <c r="AE75" s="70" t="s">
        <v>1094</v>
      </c>
      <c r="AF75" s="69">
        <v>489</v>
      </c>
      <c r="AH75" s="77">
        <v>28.99</v>
      </c>
      <c r="AI75" s="69">
        <v>20</v>
      </c>
      <c r="AJ75" s="77"/>
    </row>
    <row r="76" spans="1:36" ht="13.5" customHeight="1" x14ac:dyDescent="0.2">
      <c r="A76" s="70" t="s">
        <v>1095</v>
      </c>
      <c r="B76" s="71">
        <v>4</v>
      </c>
      <c r="C76" s="70">
        <v>120</v>
      </c>
      <c r="D76" s="71">
        <v>110</v>
      </c>
      <c r="E76" s="70">
        <v>26</v>
      </c>
      <c r="F76" s="71">
        <v>60</v>
      </c>
      <c r="G76" s="70" t="s">
        <v>904</v>
      </c>
      <c r="H76" s="203">
        <v>41141</v>
      </c>
      <c r="I76" s="70" t="s">
        <v>905</v>
      </c>
      <c r="J76" s="70">
        <v>67875</v>
      </c>
      <c r="K76" s="72">
        <v>0.1309806</v>
      </c>
      <c r="L76" s="203">
        <v>41426</v>
      </c>
      <c r="M76" s="73">
        <v>18.492893020345033</v>
      </c>
      <c r="N76" s="74">
        <v>2.6444475183391578</v>
      </c>
      <c r="O76" s="71">
        <v>1.6261757341502663</v>
      </c>
      <c r="P76" s="70" t="s">
        <v>906</v>
      </c>
      <c r="Q76" s="70" t="s">
        <v>1096</v>
      </c>
      <c r="R76" s="70" t="s">
        <v>995</v>
      </c>
      <c r="S76" s="70" t="s">
        <v>1090</v>
      </c>
      <c r="T76" s="69">
        <v>2</v>
      </c>
      <c r="U76" s="75">
        <v>2.0292589999999998E-3</v>
      </c>
      <c r="V76" s="75">
        <v>6.9238320000000004E-3</v>
      </c>
      <c r="W76" s="70" t="s">
        <v>906</v>
      </c>
      <c r="X76" s="70" t="s">
        <v>910</v>
      </c>
      <c r="Y76" s="203">
        <v>41426</v>
      </c>
      <c r="Z76" s="71">
        <v>5</v>
      </c>
      <c r="AA76" s="71">
        <v>0</v>
      </c>
      <c r="AB76" s="70" t="s">
        <v>906</v>
      </c>
      <c r="AD76" s="70" t="s">
        <v>911</v>
      </c>
      <c r="AE76" s="70" t="s">
        <v>1097</v>
      </c>
      <c r="AF76" s="69">
        <v>519</v>
      </c>
      <c r="AH76" s="77">
        <v>30.99</v>
      </c>
      <c r="AI76" s="69">
        <v>29</v>
      </c>
      <c r="AJ76" s="77"/>
    </row>
    <row r="77" spans="1:36" ht="13.5" customHeight="1" x14ac:dyDescent="0.2">
      <c r="A77" s="70" t="s">
        <v>1098</v>
      </c>
      <c r="B77" s="71">
        <v>2</v>
      </c>
      <c r="C77" s="70">
        <v>101</v>
      </c>
      <c r="D77" s="71">
        <v>112</v>
      </c>
      <c r="E77" s="70">
        <v>93</v>
      </c>
      <c r="F77" s="71">
        <v>66</v>
      </c>
      <c r="G77" s="70" t="s">
        <v>904</v>
      </c>
      <c r="H77" s="203">
        <v>41141</v>
      </c>
      <c r="I77" s="70" t="s">
        <v>905</v>
      </c>
      <c r="J77" s="70">
        <v>53827</v>
      </c>
      <c r="K77" s="72">
        <v>0.39102540000000002</v>
      </c>
      <c r="L77" s="203">
        <v>41426</v>
      </c>
      <c r="M77" s="73">
        <v>12.016345637958121</v>
      </c>
      <c r="N77" s="74">
        <v>2.2904675181796508</v>
      </c>
      <c r="O77" s="71">
        <v>1.5134290595134121</v>
      </c>
      <c r="P77" s="70" t="s">
        <v>906</v>
      </c>
      <c r="Q77" s="70" t="s">
        <v>1099</v>
      </c>
      <c r="R77" s="70" t="s">
        <v>995</v>
      </c>
      <c r="S77" s="70" t="s">
        <v>1090</v>
      </c>
      <c r="T77" s="69">
        <v>1</v>
      </c>
      <c r="U77" s="75">
        <v>6.0680049999999996E-3</v>
      </c>
      <c r="V77" s="75">
        <v>2.0704029999999998E-2</v>
      </c>
      <c r="W77" s="70" t="s">
        <v>906</v>
      </c>
      <c r="X77" s="70" t="s">
        <v>910</v>
      </c>
      <c r="Y77" s="203">
        <v>41426</v>
      </c>
      <c r="Z77" s="71">
        <v>5</v>
      </c>
      <c r="AA77" s="71">
        <v>0</v>
      </c>
      <c r="AB77" s="70" t="s">
        <v>906</v>
      </c>
      <c r="AD77" s="70" t="s">
        <v>911</v>
      </c>
      <c r="AE77" s="70" t="s">
        <v>1100</v>
      </c>
      <c r="AF77" s="69">
        <v>965</v>
      </c>
      <c r="AH77" s="77">
        <v>27.97</v>
      </c>
      <c r="AI77" s="69">
        <v>45</v>
      </c>
      <c r="AJ77" s="77"/>
    </row>
    <row r="78" spans="1:36" ht="13.5" customHeight="1" x14ac:dyDescent="0.2">
      <c r="A78" s="70" t="s">
        <v>1101</v>
      </c>
      <c r="B78" s="71">
        <v>3</v>
      </c>
      <c r="C78" s="70">
        <v>128</v>
      </c>
      <c r="D78" s="71">
        <v>258</v>
      </c>
      <c r="E78" s="70">
        <v>98</v>
      </c>
      <c r="F78" s="71">
        <v>99</v>
      </c>
      <c r="G78" s="70" t="s">
        <v>904</v>
      </c>
      <c r="H78" s="203">
        <v>41324</v>
      </c>
      <c r="I78" s="70" t="s">
        <v>905</v>
      </c>
      <c r="J78" s="70">
        <v>33489</v>
      </c>
      <c r="K78" s="72">
        <v>5.7626809999999997</v>
      </c>
      <c r="L78" s="203">
        <v>41338</v>
      </c>
      <c r="M78" s="73">
        <v>20.16323947668829</v>
      </c>
      <c r="N78" s="74">
        <v>2.7217826169983144</v>
      </c>
      <c r="O78" s="71">
        <v>1.649782596889152</v>
      </c>
      <c r="P78" s="70" t="s">
        <v>906</v>
      </c>
      <c r="Q78" s="70" t="s">
        <v>1102</v>
      </c>
      <c r="R78" s="70" t="s">
        <v>995</v>
      </c>
      <c r="S78" s="70" t="s">
        <v>996</v>
      </c>
      <c r="T78" s="69">
        <v>4</v>
      </c>
      <c r="U78" s="75">
        <v>5.1109830000000002E-2</v>
      </c>
      <c r="V78" s="75">
        <v>0.17438670000000001</v>
      </c>
      <c r="W78" s="70" t="s">
        <v>906</v>
      </c>
      <c r="X78" s="70" t="s">
        <v>910</v>
      </c>
      <c r="Y78" s="203">
        <v>41338</v>
      </c>
      <c r="Z78" s="71">
        <v>5</v>
      </c>
      <c r="AA78" s="71">
        <v>0</v>
      </c>
      <c r="AB78" s="70" t="s">
        <v>906</v>
      </c>
      <c r="AD78" s="70" t="s">
        <v>911</v>
      </c>
      <c r="AE78" s="70" t="s">
        <v>1103</v>
      </c>
      <c r="AF78" s="69">
        <v>332</v>
      </c>
      <c r="AH78" s="77">
        <v>37.99</v>
      </c>
      <c r="AI78" s="69">
        <v>14</v>
      </c>
      <c r="AJ78" s="77"/>
    </row>
    <row r="79" spans="1:36" ht="13.5" customHeight="1" x14ac:dyDescent="0.2">
      <c r="A79" s="70" t="s">
        <v>1104</v>
      </c>
      <c r="B79" s="71">
        <v>2</v>
      </c>
      <c r="C79" s="70">
        <v>168</v>
      </c>
      <c r="D79" s="71">
        <v>90</v>
      </c>
      <c r="E79" s="70">
        <v>50</v>
      </c>
      <c r="F79" s="71">
        <v>69</v>
      </c>
      <c r="G79" s="70" t="s">
        <v>904</v>
      </c>
      <c r="H79" s="203">
        <v>41252</v>
      </c>
      <c r="I79" s="70" t="s">
        <v>905</v>
      </c>
      <c r="J79" s="70">
        <v>77595</v>
      </c>
      <c r="K79" s="72">
        <v>0.37891750000000002</v>
      </c>
      <c r="L79" s="203">
        <v>41343</v>
      </c>
      <c r="M79" s="73">
        <v>19.994480250659915</v>
      </c>
      <c r="N79" s="74">
        <v>2.7141678785378405</v>
      </c>
      <c r="O79" s="71">
        <v>1.6474731799145748</v>
      </c>
      <c r="P79" s="70" t="s">
        <v>906</v>
      </c>
      <c r="Q79" s="70" t="s">
        <v>1105</v>
      </c>
      <c r="R79" s="70" t="s">
        <v>995</v>
      </c>
      <c r="S79" s="70" t="s">
        <v>996</v>
      </c>
      <c r="T79" s="69">
        <v>9</v>
      </c>
      <c r="U79" s="75">
        <v>1.469284E-3</v>
      </c>
      <c r="V79" s="75">
        <v>5.0131960000000001E-3</v>
      </c>
      <c r="W79" s="70" t="s">
        <v>906</v>
      </c>
      <c r="X79" s="70" t="s">
        <v>910</v>
      </c>
      <c r="Y79" s="203">
        <v>41343</v>
      </c>
      <c r="Z79" s="71">
        <v>5</v>
      </c>
      <c r="AA79" s="71">
        <v>1</v>
      </c>
      <c r="AB79" s="70" t="s">
        <v>906</v>
      </c>
      <c r="AD79" s="70" t="s">
        <v>911</v>
      </c>
      <c r="AE79" s="70" t="s">
        <v>1106</v>
      </c>
      <c r="AF79" s="69">
        <v>532</v>
      </c>
      <c r="AH79" s="77">
        <v>27.99</v>
      </c>
      <c r="AI79" s="69">
        <v>48</v>
      </c>
      <c r="AJ79" s="77"/>
    </row>
    <row r="80" spans="1:36" ht="13.5" customHeight="1" x14ac:dyDescent="0.2">
      <c r="A80" s="70" t="s">
        <v>1107</v>
      </c>
      <c r="B80" s="71">
        <v>2</v>
      </c>
      <c r="C80" s="70">
        <v>196</v>
      </c>
      <c r="D80" s="71">
        <v>147</v>
      </c>
      <c r="E80" s="70">
        <v>32</v>
      </c>
      <c r="F80" s="71">
        <v>43</v>
      </c>
      <c r="G80" s="70" t="s">
        <v>904</v>
      </c>
      <c r="H80" s="203">
        <v>41149</v>
      </c>
      <c r="I80" s="70" t="s">
        <v>905</v>
      </c>
      <c r="J80" s="70">
        <v>43118</v>
      </c>
      <c r="K80" s="72">
        <v>8.2231449999999998E-2</v>
      </c>
      <c r="L80" s="203">
        <v>41422</v>
      </c>
      <c r="M80" s="73">
        <v>12.368991715727315</v>
      </c>
      <c r="N80" s="74">
        <v>2.3126581044145356</v>
      </c>
      <c r="O80" s="71">
        <v>1.5207426160973248</v>
      </c>
      <c r="P80" s="70" t="s">
        <v>906</v>
      </c>
      <c r="Q80" s="70" t="s">
        <v>1108</v>
      </c>
      <c r="R80" s="70" t="s">
        <v>995</v>
      </c>
      <c r="S80" s="70" t="s">
        <v>1090</v>
      </c>
      <c r="T80" s="69">
        <v>4</v>
      </c>
      <c r="U80" s="75">
        <v>4.765098E-5</v>
      </c>
      <c r="V80" s="75">
        <v>1.6258519999999999E-4</v>
      </c>
      <c r="W80" s="70" t="s">
        <v>906</v>
      </c>
      <c r="X80" s="70" t="s">
        <v>910</v>
      </c>
      <c r="Y80" s="203">
        <v>41422</v>
      </c>
      <c r="Z80" s="71">
        <v>5</v>
      </c>
      <c r="AA80" s="71">
        <v>0</v>
      </c>
      <c r="AB80" s="70" t="s">
        <v>906</v>
      </c>
      <c r="AD80" s="70" t="s">
        <v>911</v>
      </c>
      <c r="AE80" s="70" t="s">
        <v>1109</v>
      </c>
      <c r="AF80" s="69">
        <v>874</v>
      </c>
      <c r="AH80" s="77">
        <v>57.99</v>
      </c>
      <c r="AI80" s="69">
        <v>42</v>
      </c>
      <c r="AJ80" s="77"/>
    </row>
    <row r="81" spans="1:36" ht="13.5" customHeight="1" x14ac:dyDescent="0.2">
      <c r="A81" s="70" t="s">
        <v>1110</v>
      </c>
      <c r="B81" s="71">
        <v>4</v>
      </c>
      <c r="C81" s="70">
        <v>103</v>
      </c>
      <c r="D81" s="71">
        <v>89</v>
      </c>
      <c r="E81" s="70">
        <v>61</v>
      </c>
      <c r="F81" s="71">
        <v>53</v>
      </c>
      <c r="G81" s="70" t="s">
        <v>904</v>
      </c>
      <c r="H81" s="203">
        <v>40687</v>
      </c>
      <c r="I81" s="70" t="s">
        <v>905</v>
      </c>
      <c r="J81" s="70">
        <v>64796</v>
      </c>
      <c r="K81" s="72">
        <v>1.038392</v>
      </c>
      <c r="L81" s="203">
        <v>41421</v>
      </c>
      <c r="M81" s="73">
        <v>21.057407210877642</v>
      </c>
      <c r="N81" s="74">
        <v>2.7614358912845445</v>
      </c>
      <c r="O81" s="71">
        <v>1.661756868884418</v>
      </c>
      <c r="P81" s="70" t="s">
        <v>906</v>
      </c>
      <c r="Q81" s="70" t="s">
        <v>1111</v>
      </c>
      <c r="R81" s="70" t="s">
        <v>995</v>
      </c>
      <c r="S81" s="70" t="s">
        <v>1112</v>
      </c>
      <c r="T81" s="69">
        <v>2</v>
      </c>
      <c r="U81" s="75">
        <v>3.7532500000000001E-3</v>
      </c>
      <c r="V81" s="75">
        <v>1.2806089999999999E-2</v>
      </c>
      <c r="W81" s="70" t="s">
        <v>906</v>
      </c>
      <c r="X81" s="70" t="s">
        <v>910</v>
      </c>
      <c r="Y81" s="203">
        <v>41421</v>
      </c>
      <c r="Z81" s="71">
        <v>5</v>
      </c>
      <c r="AA81" s="71">
        <v>0</v>
      </c>
      <c r="AB81" s="70" t="s">
        <v>906</v>
      </c>
      <c r="AD81" s="70" t="s">
        <v>911</v>
      </c>
      <c r="AE81" s="70" t="s">
        <v>1113</v>
      </c>
      <c r="AF81" s="69">
        <v>508</v>
      </c>
      <c r="AH81" s="77">
        <v>57.97</v>
      </c>
      <c r="AI81" s="69">
        <v>17</v>
      </c>
      <c r="AJ81" s="77"/>
    </row>
    <row r="82" spans="1:36" ht="13.5" customHeight="1" x14ac:dyDescent="0.2">
      <c r="A82" s="70" t="s">
        <v>1114</v>
      </c>
      <c r="B82" s="71">
        <v>3</v>
      </c>
      <c r="C82" s="70">
        <v>147</v>
      </c>
      <c r="D82" s="71">
        <v>131</v>
      </c>
      <c r="E82" s="70">
        <v>91</v>
      </c>
      <c r="F82" s="71">
        <v>81</v>
      </c>
      <c r="G82" s="70" t="s">
        <v>904</v>
      </c>
      <c r="H82" s="203">
        <v>40526</v>
      </c>
      <c r="I82" s="70" t="s">
        <v>905</v>
      </c>
      <c r="J82" s="70">
        <v>58925</v>
      </c>
      <c r="K82" s="72">
        <v>1.936866</v>
      </c>
      <c r="L82" s="203">
        <v>41423</v>
      </c>
      <c r="M82" s="73">
        <v>15.328579332550925</v>
      </c>
      <c r="N82" s="74">
        <v>2.4840898595010921</v>
      </c>
      <c r="O82" s="71">
        <v>1.5760995715693511</v>
      </c>
      <c r="P82" s="70" t="s">
        <v>906</v>
      </c>
      <c r="Q82" s="70" t="s">
        <v>1115</v>
      </c>
      <c r="R82" s="70" t="s">
        <v>995</v>
      </c>
      <c r="S82" s="70" t="s">
        <v>1112</v>
      </c>
      <c r="T82" s="69">
        <v>2</v>
      </c>
      <c r="U82" s="75">
        <v>0.4796185</v>
      </c>
      <c r="V82" s="75">
        <v>1.636458</v>
      </c>
      <c r="W82" s="70" t="s">
        <v>906</v>
      </c>
      <c r="X82" s="70" t="s">
        <v>910</v>
      </c>
      <c r="Y82" s="203">
        <v>41423</v>
      </c>
      <c r="Z82" s="71">
        <v>5</v>
      </c>
      <c r="AA82" s="71">
        <v>3</v>
      </c>
      <c r="AB82" s="70" t="s">
        <v>906</v>
      </c>
      <c r="AD82" s="70" t="s">
        <v>911</v>
      </c>
      <c r="AE82" s="70" t="s">
        <v>1116</v>
      </c>
      <c r="AF82" s="69">
        <v>567</v>
      </c>
      <c r="AH82" s="77">
        <v>10.97</v>
      </c>
      <c r="AI82" s="69">
        <v>46</v>
      </c>
      <c r="AJ82" s="77"/>
    </row>
    <row r="83" spans="1:36" ht="13.5" customHeight="1" x14ac:dyDescent="0.2">
      <c r="A83" s="70" t="s">
        <v>1117</v>
      </c>
      <c r="B83" s="71">
        <v>2</v>
      </c>
      <c r="C83" s="70">
        <v>118</v>
      </c>
      <c r="D83" s="71">
        <v>130</v>
      </c>
      <c r="E83" s="70">
        <v>71</v>
      </c>
      <c r="F83" s="71">
        <v>72</v>
      </c>
      <c r="G83" s="70" t="s">
        <v>904</v>
      </c>
      <c r="H83" s="203">
        <v>41468</v>
      </c>
      <c r="I83" s="70" t="s">
        <v>905</v>
      </c>
      <c r="J83" s="70">
        <v>39758</v>
      </c>
      <c r="K83" s="72">
        <v>1.128623E-3</v>
      </c>
      <c r="L83" s="203">
        <v>41468</v>
      </c>
      <c r="M83" s="73">
        <v>18.034723607744748</v>
      </c>
      <c r="N83" s="74">
        <v>2.6224255264694523</v>
      </c>
      <c r="O83" s="71">
        <v>1.6193904799242993</v>
      </c>
      <c r="P83" s="70" t="s">
        <v>906</v>
      </c>
      <c r="Q83" s="70" t="s">
        <v>1118</v>
      </c>
      <c r="R83" s="70" t="s">
        <v>995</v>
      </c>
      <c r="S83" s="70" t="s">
        <v>1090</v>
      </c>
      <c r="T83" s="69">
        <v>5</v>
      </c>
      <c r="U83" s="75">
        <v>6.457484E-6</v>
      </c>
      <c r="V83" s="75">
        <v>2.2032929999999999E-5</v>
      </c>
      <c r="W83" s="70" t="s">
        <v>906</v>
      </c>
      <c r="X83" s="70" t="s">
        <v>910</v>
      </c>
      <c r="Y83" s="203">
        <v>41468</v>
      </c>
      <c r="Z83" s="71">
        <v>5</v>
      </c>
      <c r="AA83" s="71">
        <v>1</v>
      </c>
      <c r="AB83" s="70" t="s">
        <v>906</v>
      </c>
      <c r="AD83" s="70" t="s">
        <v>911</v>
      </c>
      <c r="AE83" s="70" t="s">
        <v>1119</v>
      </c>
      <c r="AF83" s="69">
        <v>805</v>
      </c>
      <c r="AH83" s="77">
        <v>51.97</v>
      </c>
      <c r="AI83" s="69">
        <v>47</v>
      </c>
      <c r="AJ83" s="77"/>
    </row>
    <row r="84" spans="1:36" ht="13.5" customHeight="1" x14ac:dyDescent="0.2">
      <c r="A84" s="70" t="s">
        <v>1120</v>
      </c>
      <c r="B84" s="71">
        <v>3</v>
      </c>
      <c r="C84" s="70">
        <v>179</v>
      </c>
      <c r="D84" s="71">
        <v>121</v>
      </c>
      <c r="E84" s="70">
        <v>72</v>
      </c>
      <c r="F84" s="71">
        <v>63</v>
      </c>
      <c r="G84" s="70" t="s">
        <v>904</v>
      </c>
      <c r="H84" s="203">
        <v>41468</v>
      </c>
      <c r="I84" s="70" t="s">
        <v>905</v>
      </c>
      <c r="J84" s="70">
        <v>67713</v>
      </c>
      <c r="K84" s="72">
        <v>2.4653930000000001E-2</v>
      </c>
      <c r="L84" s="203">
        <v>41468</v>
      </c>
      <c r="M84" s="73">
        <v>16.181669629851957</v>
      </c>
      <c r="N84" s="74">
        <v>2.5293432880163254</v>
      </c>
      <c r="O84" s="71">
        <v>1.5903909230174591</v>
      </c>
      <c r="P84" s="70" t="s">
        <v>906</v>
      </c>
      <c r="Q84" s="70" t="s">
        <v>1121</v>
      </c>
      <c r="R84" s="70" t="s">
        <v>995</v>
      </c>
      <c r="S84" s="70" t="s">
        <v>1090</v>
      </c>
      <c r="T84" s="69">
        <v>6</v>
      </c>
      <c r="U84" s="75">
        <v>1.4513150000000001E-4</v>
      </c>
      <c r="V84" s="75">
        <v>4.9518870000000005E-4</v>
      </c>
      <c r="W84" s="70" t="s">
        <v>906</v>
      </c>
      <c r="X84" s="70" t="s">
        <v>910</v>
      </c>
      <c r="Y84" s="203">
        <v>41468</v>
      </c>
      <c r="Z84" s="71">
        <v>5</v>
      </c>
      <c r="AA84" s="71">
        <v>1</v>
      </c>
      <c r="AB84" s="70" t="s">
        <v>906</v>
      </c>
      <c r="AD84" s="70" t="s">
        <v>911</v>
      </c>
      <c r="AE84" s="70" t="s">
        <v>1122</v>
      </c>
      <c r="AF84" s="69">
        <v>236</v>
      </c>
      <c r="AH84" s="77">
        <v>42.99</v>
      </c>
      <c r="AI84" s="69">
        <v>47</v>
      </c>
      <c r="AJ84" s="77"/>
    </row>
    <row r="85" spans="1:36" ht="13.5" customHeight="1" x14ac:dyDescent="0.2">
      <c r="A85" s="70" t="s">
        <v>1123</v>
      </c>
      <c r="B85" s="71">
        <v>2</v>
      </c>
      <c r="C85" s="70">
        <v>168</v>
      </c>
      <c r="D85" s="71">
        <v>122</v>
      </c>
      <c r="E85" s="70">
        <v>24</v>
      </c>
      <c r="F85" s="71">
        <v>32</v>
      </c>
      <c r="G85" s="70" t="s">
        <v>904</v>
      </c>
      <c r="H85" s="203">
        <v>41468</v>
      </c>
      <c r="I85" s="70" t="s">
        <v>905</v>
      </c>
      <c r="J85" s="70">
        <v>87702</v>
      </c>
      <c r="K85" s="72">
        <v>2.1558020000000001E-2</v>
      </c>
      <c r="L85" s="203">
        <v>41468</v>
      </c>
      <c r="M85" s="73">
        <v>18.168384516246419</v>
      </c>
      <c r="N85" s="74">
        <v>2.628888122494093</v>
      </c>
      <c r="O85" s="71">
        <v>1.6213846312624567</v>
      </c>
      <c r="P85" s="70" t="s">
        <v>906</v>
      </c>
      <c r="Q85" s="70" t="s">
        <v>1124</v>
      </c>
      <c r="R85" s="70" t="s">
        <v>995</v>
      </c>
      <c r="S85" s="70" t="s">
        <v>1090</v>
      </c>
      <c r="T85" s="69">
        <v>8</v>
      </c>
      <c r="U85" s="75">
        <v>1.233284E-4</v>
      </c>
      <c r="V85" s="75">
        <v>4.2079630000000002E-4</v>
      </c>
      <c r="W85" s="70" t="s">
        <v>906</v>
      </c>
      <c r="X85" s="70" t="s">
        <v>910</v>
      </c>
      <c r="Y85" s="203">
        <v>41468</v>
      </c>
      <c r="Z85" s="71">
        <v>5</v>
      </c>
      <c r="AA85" s="71">
        <v>1</v>
      </c>
      <c r="AB85" s="70" t="s">
        <v>906</v>
      </c>
      <c r="AD85" s="70" t="s">
        <v>911</v>
      </c>
      <c r="AE85" s="70" t="s">
        <v>1125</v>
      </c>
      <c r="AF85" s="69">
        <v>318</v>
      </c>
      <c r="AH85" s="77">
        <v>92.97</v>
      </c>
      <c r="AI85" s="69">
        <v>25</v>
      </c>
      <c r="AJ85" s="77"/>
    </row>
    <row r="86" spans="1:36" ht="13.5" customHeight="1" x14ac:dyDescent="0.2">
      <c r="A86" s="70" t="s">
        <v>1126</v>
      </c>
      <c r="B86" s="71">
        <v>1</v>
      </c>
      <c r="C86" s="70">
        <v>122</v>
      </c>
      <c r="D86" s="71">
        <v>141</v>
      </c>
      <c r="E86" s="70">
        <v>72</v>
      </c>
      <c r="F86" s="71">
        <v>16</v>
      </c>
      <c r="G86" s="70" t="s">
        <v>904</v>
      </c>
      <c r="H86" s="203">
        <v>41468</v>
      </c>
      <c r="I86" s="70" t="s">
        <v>905</v>
      </c>
      <c r="J86" s="70">
        <v>72627</v>
      </c>
      <c r="K86" s="72">
        <v>3.0794970000000001E-2</v>
      </c>
      <c r="L86" s="203">
        <v>41468</v>
      </c>
      <c r="M86" s="73">
        <v>18.206279926620219</v>
      </c>
      <c r="N86" s="74">
        <v>2.6307146215288673</v>
      </c>
      <c r="O86" s="71">
        <v>1.6219477863139946</v>
      </c>
      <c r="P86" s="70" t="s">
        <v>906</v>
      </c>
      <c r="Q86" s="70" t="s">
        <v>1127</v>
      </c>
      <c r="R86" s="70" t="s">
        <v>995</v>
      </c>
      <c r="S86" s="70" t="s">
        <v>1090</v>
      </c>
      <c r="T86" s="69">
        <v>3</v>
      </c>
      <c r="U86" s="75">
        <v>1.811208E-4</v>
      </c>
      <c r="V86" s="75">
        <v>6.1798400000000002E-4</v>
      </c>
      <c r="W86" s="70" t="s">
        <v>906</v>
      </c>
      <c r="X86" s="70" t="s">
        <v>910</v>
      </c>
      <c r="Y86" s="203">
        <v>41468</v>
      </c>
      <c r="Z86" s="71">
        <v>5</v>
      </c>
      <c r="AA86" s="71">
        <v>1</v>
      </c>
      <c r="AB86" s="70" t="s">
        <v>906</v>
      </c>
      <c r="AD86" s="70" t="s">
        <v>911</v>
      </c>
      <c r="AE86" s="70" t="s">
        <v>1128</v>
      </c>
      <c r="AF86" s="69">
        <v>353</v>
      </c>
      <c r="AH86" s="77">
        <v>12.97</v>
      </c>
      <c r="AI86" s="69">
        <v>24</v>
      </c>
      <c r="AJ86" s="77"/>
    </row>
    <row r="87" spans="1:36" ht="13.5" customHeight="1" x14ac:dyDescent="0.2">
      <c r="A87" s="70" t="s">
        <v>1129</v>
      </c>
      <c r="B87" s="71">
        <v>4</v>
      </c>
      <c r="C87" s="70">
        <v>152</v>
      </c>
      <c r="D87" s="71">
        <v>105</v>
      </c>
      <c r="E87" s="70">
        <v>38</v>
      </c>
      <c r="F87" s="71">
        <v>57</v>
      </c>
      <c r="G87" s="70" t="s">
        <v>904</v>
      </c>
      <c r="H87" s="203">
        <v>41468</v>
      </c>
      <c r="I87" s="70" t="s">
        <v>905</v>
      </c>
      <c r="J87" s="70">
        <v>26041</v>
      </c>
      <c r="K87" s="72">
        <v>1.4372060000000001E-2</v>
      </c>
      <c r="L87" s="203">
        <v>41468</v>
      </c>
      <c r="M87" s="73">
        <v>14.134255586808315</v>
      </c>
      <c r="N87" s="74">
        <v>2.4178219358859554</v>
      </c>
      <c r="O87" s="71">
        <v>1.5549347047017619</v>
      </c>
      <c r="P87" s="70" t="s">
        <v>906</v>
      </c>
      <c r="Q87" s="70" t="s">
        <v>1130</v>
      </c>
      <c r="R87" s="70" t="s">
        <v>995</v>
      </c>
      <c r="S87" s="70" t="s">
        <v>1090</v>
      </c>
      <c r="T87" s="69">
        <v>2</v>
      </c>
      <c r="U87" s="75">
        <v>8.4569900000000005E-5</v>
      </c>
      <c r="V87" s="75">
        <v>2.8855249999999998E-4</v>
      </c>
      <c r="W87" s="70" t="s">
        <v>906</v>
      </c>
      <c r="X87" s="70" t="s">
        <v>910</v>
      </c>
      <c r="Y87" s="203">
        <v>41468</v>
      </c>
      <c r="Z87" s="71">
        <v>5</v>
      </c>
      <c r="AA87" s="71">
        <v>1</v>
      </c>
      <c r="AB87" s="70" t="s">
        <v>906</v>
      </c>
      <c r="AD87" s="70" t="s">
        <v>911</v>
      </c>
      <c r="AE87" s="70" t="s">
        <v>1131</v>
      </c>
      <c r="AF87" s="69">
        <v>885</v>
      </c>
      <c r="AH87" s="77">
        <v>56.97</v>
      </c>
      <c r="AI87" s="69">
        <v>40</v>
      </c>
      <c r="AJ87" s="77"/>
    </row>
    <row r="88" spans="1:36" ht="13.5" customHeight="1" x14ac:dyDescent="0.2">
      <c r="A88" s="70" t="s">
        <v>1132</v>
      </c>
      <c r="B88" s="71">
        <v>4</v>
      </c>
      <c r="C88" s="70">
        <v>189</v>
      </c>
      <c r="D88" s="71">
        <v>143</v>
      </c>
      <c r="E88" s="70">
        <v>32</v>
      </c>
      <c r="F88" s="71">
        <v>85</v>
      </c>
      <c r="G88" s="70" t="s">
        <v>904</v>
      </c>
      <c r="H88" s="203">
        <v>41385</v>
      </c>
      <c r="I88" s="70" t="s">
        <v>905</v>
      </c>
      <c r="J88" s="70">
        <v>15246</v>
      </c>
      <c r="K88" s="72">
        <v>0.74619599999999997</v>
      </c>
      <c r="L88" s="203">
        <v>41464</v>
      </c>
      <c r="M88" s="73">
        <v>12.610022371442779</v>
      </c>
      <c r="N88" s="74">
        <v>2.3275835847965487</v>
      </c>
      <c r="O88" s="71">
        <v>1.5256420238039292</v>
      </c>
      <c r="P88" s="70" t="s">
        <v>906</v>
      </c>
      <c r="Q88" s="70" t="s">
        <v>1133</v>
      </c>
      <c r="R88" s="70" t="s">
        <v>995</v>
      </c>
      <c r="S88" s="70" t="s">
        <v>1090</v>
      </c>
      <c r="T88" s="69">
        <v>5</v>
      </c>
      <c r="U88" s="75">
        <v>2.614819E-3</v>
      </c>
      <c r="V88" s="75">
        <v>8.9217619999999997E-3</v>
      </c>
      <c r="W88" s="70" t="s">
        <v>906</v>
      </c>
      <c r="X88" s="70" t="s">
        <v>910</v>
      </c>
      <c r="Y88" s="203">
        <v>41464</v>
      </c>
      <c r="Z88" s="71">
        <v>5</v>
      </c>
      <c r="AA88" s="71">
        <v>0</v>
      </c>
      <c r="AB88" s="70" t="s">
        <v>906</v>
      </c>
      <c r="AD88" s="70" t="s">
        <v>911</v>
      </c>
      <c r="AE88" s="70" t="s">
        <v>1134</v>
      </c>
      <c r="AF88" s="69">
        <v>783</v>
      </c>
      <c r="AH88" s="77">
        <v>80.98</v>
      </c>
      <c r="AI88" s="69">
        <v>35</v>
      </c>
      <c r="AJ88" s="77"/>
    </row>
    <row r="89" spans="1:36" ht="13.5" customHeight="1" x14ac:dyDescent="0.2">
      <c r="A89" s="70" t="s">
        <v>1135</v>
      </c>
      <c r="B89" s="71">
        <v>3</v>
      </c>
      <c r="C89" s="70">
        <v>125</v>
      </c>
      <c r="D89" s="71">
        <v>115</v>
      </c>
      <c r="E89" s="70">
        <v>76</v>
      </c>
      <c r="F89" s="71">
        <v>11</v>
      </c>
      <c r="G89" s="70" t="s">
        <v>904</v>
      </c>
      <c r="H89" s="203">
        <v>41421</v>
      </c>
      <c r="I89" s="70" t="s">
        <v>905</v>
      </c>
      <c r="J89" s="70">
        <v>39049</v>
      </c>
      <c r="K89" s="72">
        <v>2.7066710000000001E-2</v>
      </c>
      <c r="L89" s="203">
        <v>41465</v>
      </c>
      <c r="M89" s="73">
        <v>14.191586344086634</v>
      </c>
      <c r="N89" s="74">
        <v>2.4210865475805439</v>
      </c>
      <c r="O89" s="71">
        <v>1.5559841090385673</v>
      </c>
      <c r="P89" s="70" t="s">
        <v>906</v>
      </c>
      <c r="Q89" s="70" t="s">
        <v>1136</v>
      </c>
      <c r="R89" s="70" t="s">
        <v>995</v>
      </c>
      <c r="S89" s="70" t="s">
        <v>1090</v>
      </c>
      <c r="T89" s="69">
        <v>6</v>
      </c>
      <c r="U89" s="75">
        <v>1.65172E-3</v>
      </c>
      <c r="V89" s="75">
        <v>5.6356699999999997E-3</v>
      </c>
      <c r="W89" s="70" t="s">
        <v>906</v>
      </c>
      <c r="X89" s="70" t="s">
        <v>910</v>
      </c>
      <c r="Y89" s="203">
        <v>41465</v>
      </c>
      <c r="Z89" s="71">
        <v>5</v>
      </c>
      <c r="AA89" s="71">
        <v>0</v>
      </c>
      <c r="AB89" s="70" t="s">
        <v>906</v>
      </c>
      <c r="AD89" s="70" t="s">
        <v>911</v>
      </c>
      <c r="AE89" s="70" t="s">
        <v>1137</v>
      </c>
      <c r="AF89" s="69">
        <v>392</v>
      </c>
      <c r="AH89" s="77">
        <v>35.979999999999997</v>
      </c>
      <c r="AI89" s="69">
        <v>45</v>
      </c>
      <c r="AJ89" s="77"/>
    </row>
    <row r="90" spans="1:36" ht="13.5" customHeight="1" x14ac:dyDescent="0.2">
      <c r="A90" s="70" t="s">
        <v>1138</v>
      </c>
      <c r="B90" s="71">
        <v>1</v>
      </c>
      <c r="C90" s="70">
        <v>161</v>
      </c>
      <c r="D90" s="71">
        <v>134</v>
      </c>
      <c r="E90" s="70">
        <v>85</v>
      </c>
      <c r="F90" s="71">
        <v>76</v>
      </c>
      <c r="G90" s="70" t="s">
        <v>904</v>
      </c>
      <c r="H90" s="203">
        <v>41477</v>
      </c>
      <c r="I90" s="70" t="s">
        <v>905</v>
      </c>
      <c r="J90" s="70">
        <v>22267</v>
      </c>
      <c r="K90" s="72">
        <v>4.1422680000000003E-2</v>
      </c>
      <c r="L90" s="203">
        <v>41527</v>
      </c>
      <c r="M90" s="73">
        <v>19.244948304922268</v>
      </c>
      <c r="N90" s="74">
        <v>2.6798197465887972</v>
      </c>
      <c r="O90" s="71">
        <v>1.6370154998010242</v>
      </c>
      <c r="P90" s="70" t="s">
        <v>906</v>
      </c>
      <c r="Q90" s="70" t="s">
        <v>1139</v>
      </c>
      <c r="R90" s="70" t="s">
        <v>995</v>
      </c>
      <c r="S90" s="70" t="s">
        <v>1112</v>
      </c>
      <c r="T90" s="69">
        <v>3</v>
      </c>
      <c r="U90" s="75">
        <v>1.3606480000000001E-4</v>
      </c>
      <c r="V90" s="75">
        <v>4.6425319999999999E-4</v>
      </c>
      <c r="W90" s="70" t="s">
        <v>906</v>
      </c>
      <c r="X90" s="70" t="s">
        <v>910</v>
      </c>
      <c r="Y90" s="203">
        <v>41527</v>
      </c>
      <c r="Z90" s="71">
        <v>5</v>
      </c>
      <c r="AA90" s="71">
        <v>0</v>
      </c>
      <c r="AB90" s="70" t="s">
        <v>906</v>
      </c>
      <c r="AD90" s="70" t="s">
        <v>911</v>
      </c>
      <c r="AE90" s="70" t="s">
        <v>1140</v>
      </c>
      <c r="AF90" s="69">
        <v>442</v>
      </c>
      <c r="AH90" s="77">
        <v>76.98</v>
      </c>
      <c r="AI90" s="69">
        <v>20</v>
      </c>
      <c r="AJ90" s="77"/>
    </row>
    <row r="91" spans="1:36" ht="13.5" customHeight="1" x14ac:dyDescent="0.2">
      <c r="A91" s="70" t="s">
        <v>1141</v>
      </c>
      <c r="B91" s="71">
        <v>3</v>
      </c>
      <c r="C91" s="70">
        <v>103</v>
      </c>
      <c r="D91" s="71">
        <v>130</v>
      </c>
      <c r="E91" s="70">
        <v>59</v>
      </c>
      <c r="F91" s="71">
        <v>73</v>
      </c>
      <c r="G91" s="70" t="s">
        <v>904</v>
      </c>
      <c r="H91" s="203">
        <v>41456</v>
      </c>
      <c r="I91" s="70" t="s">
        <v>905</v>
      </c>
      <c r="J91" s="70">
        <v>88751</v>
      </c>
      <c r="K91" s="72">
        <v>0.70908760000000004</v>
      </c>
      <c r="L91" s="203">
        <v>41527</v>
      </c>
      <c r="M91" s="73">
        <v>14.551160993475889</v>
      </c>
      <c r="N91" s="74">
        <v>2.4413640693989747</v>
      </c>
      <c r="O91" s="71">
        <v>1.5624865021493703</v>
      </c>
      <c r="P91" s="70" t="s">
        <v>906</v>
      </c>
      <c r="Q91" s="70" t="s">
        <v>1142</v>
      </c>
      <c r="R91" s="70" t="s">
        <v>995</v>
      </c>
      <c r="S91" s="70" t="s">
        <v>1112</v>
      </c>
      <c r="T91" s="69">
        <v>7</v>
      </c>
      <c r="U91" s="75">
        <v>2.2849189999999998E-3</v>
      </c>
      <c r="V91" s="75">
        <v>7.7961430000000002E-3</v>
      </c>
      <c r="W91" s="70" t="s">
        <v>906</v>
      </c>
      <c r="X91" s="70" t="s">
        <v>910</v>
      </c>
      <c r="Y91" s="203">
        <v>41527</v>
      </c>
      <c r="Z91" s="71">
        <v>5</v>
      </c>
      <c r="AA91" s="71">
        <v>0</v>
      </c>
      <c r="AB91" s="70" t="s">
        <v>906</v>
      </c>
      <c r="AD91" s="70" t="s">
        <v>911</v>
      </c>
      <c r="AE91" s="70" t="s">
        <v>1143</v>
      </c>
      <c r="AF91" s="69">
        <v>804</v>
      </c>
      <c r="AH91" s="77">
        <v>34.99</v>
      </c>
      <c r="AI91" s="69">
        <v>13</v>
      </c>
      <c r="AJ91" s="77"/>
    </row>
    <row r="92" spans="1:36" ht="13.5" customHeight="1" x14ac:dyDescent="0.2">
      <c r="A92" s="70" t="s">
        <v>1144</v>
      </c>
      <c r="B92" s="71">
        <v>2</v>
      </c>
      <c r="C92" s="70">
        <v>180</v>
      </c>
      <c r="D92" s="71">
        <v>121</v>
      </c>
      <c r="E92" s="70">
        <v>51</v>
      </c>
      <c r="F92" s="71">
        <v>55</v>
      </c>
      <c r="G92" s="70" t="s">
        <v>904</v>
      </c>
      <c r="H92" s="203">
        <v>41500</v>
      </c>
      <c r="I92" s="70" t="s">
        <v>905</v>
      </c>
      <c r="J92" s="70">
        <v>30254</v>
      </c>
      <c r="K92" s="72">
        <v>1.539977E-2</v>
      </c>
      <c r="L92" s="203">
        <v>41527</v>
      </c>
      <c r="M92" s="73">
        <v>12.139495579760039</v>
      </c>
      <c r="N92" s="74">
        <v>2.2982655846516038</v>
      </c>
      <c r="O92" s="71">
        <v>1.5160031611614813</v>
      </c>
      <c r="P92" s="70" t="s">
        <v>906</v>
      </c>
      <c r="Q92" s="70" t="s">
        <v>1145</v>
      </c>
      <c r="R92" s="70" t="s">
        <v>995</v>
      </c>
      <c r="S92" s="70" t="s">
        <v>1112</v>
      </c>
      <c r="T92" s="69">
        <v>1</v>
      </c>
      <c r="U92" s="75">
        <v>9.068824E-5</v>
      </c>
      <c r="V92" s="75">
        <v>3.0942829999999999E-4</v>
      </c>
      <c r="W92" s="70" t="s">
        <v>906</v>
      </c>
      <c r="X92" s="70" t="s">
        <v>910</v>
      </c>
      <c r="Y92" s="203">
        <v>41527</v>
      </c>
      <c r="Z92" s="71">
        <v>5</v>
      </c>
      <c r="AA92" s="71">
        <v>0</v>
      </c>
      <c r="AB92" s="70" t="s">
        <v>906</v>
      </c>
      <c r="AD92" s="70" t="s">
        <v>911</v>
      </c>
      <c r="AE92" s="70" t="s">
        <v>1146</v>
      </c>
      <c r="AF92" s="69">
        <v>155</v>
      </c>
      <c r="AH92" s="77">
        <v>94.99</v>
      </c>
      <c r="AI92" s="69">
        <v>33</v>
      </c>
      <c r="AJ92" s="77"/>
    </row>
    <row r="93" spans="1:36" ht="13.5" customHeight="1" x14ac:dyDescent="0.2">
      <c r="A93" s="70" t="s">
        <v>1147</v>
      </c>
      <c r="B93" s="71">
        <v>3</v>
      </c>
      <c r="C93" s="70">
        <v>192</v>
      </c>
      <c r="D93" s="71">
        <v>112</v>
      </c>
      <c r="E93" s="70">
        <v>65</v>
      </c>
      <c r="F93" s="71">
        <v>48</v>
      </c>
      <c r="G93" s="70" t="s">
        <v>904</v>
      </c>
      <c r="H93" s="203">
        <v>41511</v>
      </c>
      <c r="I93" s="70" t="s">
        <v>905</v>
      </c>
      <c r="J93" s="70">
        <v>21216</v>
      </c>
      <c r="K93" s="72">
        <v>2.6684220000000002E-2</v>
      </c>
      <c r="L93" s="203">
        <v>41527</v>
      </c>
      <c r="M93" s="73">
        <v>15.190037273231336</v>
      </c>
      <c r="N93" s="74">
        <v>2.4765833366729089</v>
      </c>
      <c r="O93" s="71">
        <v>1.5737164092278217</v>
      </c>
      <c r="P93" s="70" t="s">
        <v>906</v>
      </c>
      <c r="Q93" s="70" t="s">
        <v>1148</v>
      </c>
      <c r="R93" s="70" t="s">
        <v>995</v>
      </c>
      <c r="S93" s="70" t="s">
        <v>1112</v>
      </c>
      <c r="T93" s="69">
        <v>5</v>
      </c>
      <c r="U93" s="75">
        <v>1.5548800000000001E-4</v>
      </c>
      <c r="V93" s="75">
        <v>5.3052500000000001E-4</v>
      </c>
      <c r="W93" s="70" t="s">
        <v>906</v>
      </c>
      <c r="X93" s="70" t="s">
        <v>910</v>
      </c>
      <c r="Y93" s="203">
        <v>41527</v>
      </c>
      <c r="Z93" s="71">
        <v>5</v>
      </c>
      <c r="AA93" s="71">
        <v>2</v>
      </c>
      <c r="AB93" s="70" t="s">
        <v>906</v>
      </c>
      <c r="AD93" s="70" t="s">
        <v>911</v>
      </c>
      <c r="AE93" s="70" t="s">
        <v>1149</v>
      </c>
      <c r="AF93" s="69">
        <v>710</v>
      </c>
      <c r="AH93" s="77">
        <v>76.989999999999995</v>
      </c>
      <c r="AI93" s="69">
        <v>41</v>
      </c>
      <c r="AJ93" s="77"/>
    </row>
    <row r="94" spans="1:36" ht="13.5" customHeight="1" x14ac:dyDescent="0.2">
      <c r="A94" s="70" t="s">
        <v>1150</v>
      </c>
      <c r="B94" s="71">
        <v>1</v>
      </c>
      <c r="C94" s="70">
        <v>168</v>
      </c>
      <c r="D94" s="71">
        <v>113</v>
      </c>
      <c r="E94" s="70">
        <v>60</v>
      </c>
      <c r="F94" s="71">
        <v>22</v>
      </c>
      <c r="G94" s="70" t="s">
        <v>904</v>
      </c>
      <c r="H94" s="203">
        <v>41617</v>
      </c>
      <c r="I94" s="70" t="s">
        <v>905</v>
      </c>
      <c r="J94" s="70">
        <v>69744</v>
      </c>
      <c r="K94" s="72">
        <v>1.5146029999999999</v>
      </c>
      <c r="L94" s="203">
        <v>41611</v>
      </c>
      <c r="M94" s="73">
        <v>19.745295081716627</v>
      </c>
      <c r="N94" s="74">
        <v>2.7028454264937412</v>
      </c>
      <c r="O94" s="71">
        <v>1.6440332802269366</v>
      </c>
      <c r="P94" s="70" t="s">
        <v>906</v>
      </c>
      <c r="Q94" s="70" t="s">
        <v>1151</v>
      </c>
      <c r="R94" s="70" t="s">
        <v>995</v>
      </c>
      <c r="S94" s="70" t="s">
        <v>1112</v>
      </c>
      <c r="T94" s="69">
        <v>8</v>
      </c>
      <c r="U94" s="75">
        <v>0.35406969999999999</v>
      </c>
      <c r="V94" s="75">
        <v>1.208086</v>
      </c>
      <c r="W94" s="70" t="s">
        <v>906</v>
      </c>
      <c r="X94" s="70" t="s">
        <v>910</v>
      </c>
      <c r="Y94" s="203">
        <v>41611</v>
      </c>
      <c r="Z94" s="71">
        <v>5</v>
      </c>
      <c r="AA94" s="71">
        <v>0</v>
      </c>
      <c r="AB94" s="70" t="s">
        <v>906</v>
      </c>
      <c r="AD94" s="70" t="s">
        <v>911</v>
      </c>
      <c r="AE94" s="70" t="s">
        <v>1152</v>
      </c>
      <c r="AF94" s="69">
        <v>922</v>
      </c>
      <c r="AH94" s="77">
        <v>36.979999999999997</v>
      </c>
      <c r="AI94" s="69">
        <v>19</v>
      </c>
      <c r="AJ94" s="77"/>
    </row>
    <row r="95" spans="1:36" ht="13.5" customHeight="1" x14ac:dyDescent="0.2">
      <c r="A95" s="70" t="s">
        <v>1153</v>
      </c>
      <c r="B95" s="71">
        <v>2</v>
      </c>
      <c r="C95" s="70">
        <v>151</v>
      </c>
      <c r="D95" s="71">
        <v>152</v>
      </c>
      <c r="E95" s="70">
        <v>35</v>
      </c>
      <c r="F95" s="71">
        <v>61</v>
      </c>
      <c r="G95" s="70" t="s">
        <v>904</v>
      </c>
      <c r="H95" s="203">
        <v>41547</v>
      </c>
      <c r="I95" s="70" t="s">
        <v>905</v>
      </c>
      <c r="J95" s="70">
        <v>75127</v>
      </c>
      <c r="K95" s="72">
        <v>1.9954639999999999</v>
      </c>
      <c r="L95" s="203">
        <v>41605</v>
      </c>
      <c r="M95" s="73">
        <v>21.408072933852534</v>
      </c>
      <c r="N95" s="74">
        <v>2.7766801689431508</v>
      </c>
      <c r="O95" s="71">
        <v>1.6663373514817312</v>
      </c>
      <c r="P95" s="70" t="s">
        <v>906</v>
      </c>
      <c r="Q95" s="70" t="s">
        <v>1154</v>
      </c>
      <c r="R95" s="70" t="s">
        <v>995</v>
      </c>
      <c r="S95" s="70" t="s">
        <v>1112</v>
      </c>
      <c r="T95" s="69">
        <v>3</v>
      </c>
      <c r="U95" s="75">
        <v>4.559563E-3</v>
      </c>
      <c r="V95" s="75">
        <v>1.555723E-2</v>
      </c>
      <c r="W95" s="70" t="s">
        <v>906</v>
      </c>
      <c r="X95" s="70" t="s">
        <v>910</v>
      </c>
      <c r="Y95" s="203">
        <v>41605</v>
      </c>
      <c r="Z95" s="71">
        <v>5</v>
      </c>
      <c r="AA95" s="71">
        <v>0</v>
      </c>
      <c r="AB95" s="70" t="s">
        <v>906</v>
      </c>
      <c r="AD95" s="70" t="s">
        <v>911</v>
      </c>
      <c r="AE95" s="70" t="s">
        <v>1155</v>
      </c>
      <c r="AF95" s="69">
        <v>498</v>
      </c>
      <c r="AH95" s="77">
        <v>33.99</v>
      </c>
      <c r="AI95" s="69">
        <v>44</v>
      </c>
      <c r="AJ95" s="77"/>
    </row>
    <row r="96" spans="1:36" ht="13.5" customHeight="1" x14ac:dyDescent="0.2">
      <c r="A96" s="70" t="s">
        <v>1156</v>
      </c>
      <c r="B96" s="71">
        <v>4</v>
      </c>
      <c r="C96" s="70">
        <v>113</v>
      </c>
      <c r="D96" s="71">
        <v>128</v>
      </c>
      <c r="E96" s="70">
        <v>89</v>
      </c>
      <c r="F96" s="71">
        <v>98</v>
      </c>
      <c r="G96" s="70" t="s">
        <v>904</v>
      </c>
      <c r="H96" s="203">
        <v>41547</v>
      </c>
      <c r="I96" s="70" t="s">
        <v>905</v>
      </c>
      <c r="J96" s="70">
        <v>84738</v>
      </c>
      <c r="K96" s="72">
        <v>2.3613309999999998E-2</v>
      </c>
      <c r="L96" s="203">
        <v>41673</v>
      </c>
      <c r="M96" s="73">
        <v>10.177279539211236</v>
      </c>
      <c r="N96" s="74">
        <v>2.167091429039802</v>
      </c>
      <c r="O96" s="71">
        <v>1.4721044219211497</v>
      </c>
      <c r="P96" s="70" t="s">
        <v>906</v>
      </c>
      <c r="Q96" s="70" t="s">
        <v>1157</v>
      </c>
      <c r="R96" s="70" t="s">
        <v>1158</v>
      </c>
      <c r="S96" s="70" t="s">
        <v>1112</v>
      </c>
      <c r="T96" s="69">
        <v>7</v>
      </c>
      <c r="U96" s="75">
        <v>1.355649E-4</v>
      </c>
      <c r="V96" s="75">
        <v>4.625473E-4</v>
      </c>
      <c r="W96" s="70" t="s">
        <v>906</v>
      </c>
      <c r="X96" s="70" t="s">
        <v>910</v>
      </c>
      <c r="Y96" s="203">
        <v>41673</v>
      </c>
      <c r="Z96" s="71">
        <v>5</v>
      </c>
      <c r="AA96" s="71">
        <v>0</v>
      </c>
      <c r="AB96" s="70" t="s">
        <v>906</v>
      </c>
      <c r="AD96" s="70" t="s">
        <v>911</v>
      </c>
      <c r="AE96" s="70" t="s">
        <v>1159</v>
      </c>
      <c r="AF96" s="69">
        <v>556</v>
      </c>
      <c r="AH96" s="77">
        <v>31.97</v>
      </c>
      <c r="AI96" s="69">
        <v>30</v>
      </c>
      <c r="AJ96" s="77"/>
    </row>
    <row r="97" spans="1:36" ht="13.5" customHeight="1" x14ac:dyDescent="0.2">
      <c r="A97" s="70" t="s">
        <v>1160</v>
      </c>
      <c r="B97" s="71">
        <v>2</v>
      </c>
      <c r="C97" s="70">
        <v>125</v>
      </c>
      <c r="D97" s="71">
        <v>128</v>
      </c>
      <c r="E97" s="70">
        <v>41</v>
      </c>
      <c r="F97" s="71">
        <v>35</v>
      </c>
      <c r="G97" s="70" t="s">
        <v>904</v>
      </c>
      <c r="H97" s="203">
        <v>41659</v>
      </c>
      <c r="I97" s="70" t="s">
        <v>905</v>
      </c>
      <c r="J97" s="70">
        <v>53870</v>
      </c>
      <c r="K97" s="72">
        <v>2.0545770000000001E-2</v>
      </c>
      <c r="L97" s="203">
        <v>41673</v>
      </c>
      <c r="M97" s="73">
        <v>15.163883727289756</v>
      </c>
      <c r="N97" s="74">
        <v>2.4751611622995702</v>
      </c>
      <c r="O97" s="71">
        <v>1.5732644921625767</v>
      </c>
      <c r="P97" s="70" t="s">
        <v>906</v>
      </c>
      <c r="Q97" s="70" t="s">
        <v>1161</v>
      </c>
      <c r="R97" s="70" t="s">
        <v>995</v>
      </c>
      <c r="S97" s="70" t="s">
        <v>1112</v>
      </c>
      <c r="T97" s="69">
        <v>5</v>
      </c>
      <c r="U97" s="75">
        <v>1.213748E-4</v>
      </c>
      <c r="V97" s="75">
        <v>4.1413099999999998E-4</v>
      </c>
      <c r="W97" s="70" t="s">
        <v>906</v>
      </c>
      <c r="X97" s="70" t="s">
        <v>910</v>
      </c>
      <c r="Y97" s="203">
        <v>41673</v>
      </c>
      <c r="Z97" s="71">
        <v>5</v>
      </c>
      <c r="AA97" s="71">
        <v>0</v>
      </c>
      <c r="AB97" s="70" t="s">
        <v>906</v>
      </c>
      <c r="AD97" s="70" t="s">
        <v>911</v>
      </c>
      <c r="AE97" s="70" t="s">
        <v>1162</v>
      </c>
      <c r="AF97" s="69">
        <v>149</v>
      </c>
      <c r="AH97" s="77">
        <v>69.989999999999995</v>
      </c>
      <c r="AI97" s="69">
        <v>3</v>
      </c>
      <c r="AJ97" s="77"/>
    </row>
    <row r="98" spans="1:36" ht="13.5" customHeight="1" x14ac:dyDescent="0.2">
      <c r="A98" s="70" t="s">
        <v>1163</v>
      </c>
      <c r="B98" s="71">
        <v>5</v>
      </c>
      <c r="C98" s="70">
        <v>137</v>
      </c>
      <c r="D98" s="71">
        <v>103</v>
      </c>
      <c r="E98" s="70">
        <v>94</v>
      </c>
      <c r="F98" s="71">
        <v>96</v>
      </c>
      <c r="G98" s="70" t="s">
        <v>904</v>
      </c>
      <c r="H98" s="203">
        <v>41611</v>
      </c>
      <c r="I98" s="70" t="s">
        <v>905</v>
      </c>
      <c r="J98" s="70">
        <v>59431</v>
      </c>
      <c r="K98" s="72">
        <v>2.0546700000000001E-2</v>
      </c>
      <c r="L98" s="203">
        <v>41673</v>
      </c>
      <c r="M98" s="73">
        <v>13.163887901334439</v>
      </c>
      <c r="N98" s="74">
        <v>2.36117435935232</v>
      </c>
      <c r="O98" s="71">
        <v>1.5366113234492058</v>
      </c>
      <c r="P98" s="70" t="s">
        <v>906</v>
      </c>
      <c r="Q98" s="70" t="s">
        <v>1164</v>
      </c>
      <c r="R98" s="70" t="s">
        <v>1158</v>
      </c>
      <c r="S98" s="70" t="s">
        <v>1112</v>
      </c>
      <c r="T98" s="69">
        <v>3</v>
      </c>
      <c r="U98" s="75">
        <v>1.213917E-4</v>
      </c>
      <c r="V98" s="75">
        <v>4.1418850000000002E-4</v>
      </c>
      <c r="W98" s="70" t="s">
        <v>906</v>
      </c>
      <c r="X98" s="70" t="s">
        <v>910</v>
      </c>
      <c r="Y98" s="203">
        <v>41673</v>
      </c>
      <c r="Z98" s="71">
        <v>5</v>
      </c>
      <c r="AA98" s="71">
        <v>0</v>
      </c>
      <c r="AB98" s="70" t="s">
        <v>906</v>
      </c>
      <c r="AD98" s="70" t="s">
        <v>911</v>
      </c>
      <c r="AE98" s="70" t="s">
        <v>1165</v>
      </c>
      <c r="AF98" s="69">
        <v>188</v>
      </c>
      <c r="AH98" s="77">
        <v>98.98</v>
      </c>
      <c r="AI98" s="69">
        <v>25</v>
      </c>
      <c r="AJ98" s="77"/>
    </row>
    <row r="99" spans="1:36" ht="13.5" customHeight="1" x14ac:dyDescent="0.2">
      <c r="A99" s="70" t="s">
        <v>1166</v>
      </c>
      <c r="B99" s="71">
        <v>5</v>
      </c>
      <c r="C99" s="70">
        <v>157</v>
      </c>
      <c r="D99" s="71">
        <v>138</v>
      </c>
      <c r="E99" s="70">
        <v>92</v>
      </c>
      <c r="F99" s="71">
        <v>52</v>
      </c>
      <c r="G99" s="70" t="s">
        <v>904</v>
      </c>
      <c r="H99" s="203">
        <v>41609</v>
      </c>
      <c r="I99" s="70" t="s">
        <v>905</v>
      </c>
      <c r="J99" s="70">
        <v>64635</v>
      </c>
      <c r="K99" s="72">
        <v>0.51622190000000001</v>
      </c>
      <c r="L99" s="203">
        <v>41689</v>
      </c>
      <c r="M99" s="73">
        <v>17.234707738412979</v>
      </c>
      <c r="N99" s="74">
        <v>2.5830608734496954</v>
      </c>
      <c r="O99" s="71">
        <v>1.607190366275786</v>
      </c>
      <c r="P99" s="70" t="s">
        <v>906</v>
      </c>
      <c r="Q99" s="70" t="s">
        <v>1167</v>
      </c>
      <c r="R99" s="70" t="s">
        <v>1158</v>
      </c>
      <c r="S99" s="70" t="s">
        <v>1112</v>
      </c>
      <c r="T99" s="69">
        <v>2</v>
      </c>
      <c r="U99" s="75">
        <v>1.23321E-3</v>
      </c>
      <c r="V99" s="75">
        <v>4.2077119999999997E-3</v>
      </c>
      <c r="W99" s="70" t="s">
        <v>906</v>
      </c>
      <c r="X99" s="70" t="s">
        <v>910</v>
      </c>
      <c r="Y99" s="203">
        <v>41689</v>
      </c>
      <c r="Z99" s="71">
        <v>5</v>
      </c>
      <c r="AA99" s="71">
        <v>0</v>
      </c>
      <c r="AB99" s="70" t="s">
        <v>906</v>
      </c>
      <c r="AD99" s="70" t="s">
        <v>911</v>
      </c>
      <c r="AE99" s="70" t="s">
        <v>1168</v>
      </c>
      <c r="AF99" s="69">
        <v>139</v>
      </c>
      <c r="AH99" s="77">
        <v>39.979999999999997</v>
      </c>
      <c r="AI99" s="69">
        <v>2</v>
      </c>
      <c r="AJ99" s="77"/>
    </row>
    <row r="100" spans="1:36" ht="13.5" customHeight="1" x14ac:dyDescent="0.2">
      <c r="A100" s="70" t="s">
        <v>1169</v>
      </c>
      <c r="B100" s="71">
        <v>3</v>
      </c>
      <c r="C100" s="70">
        <v>102</v>
      </c>
      <c r="D100" s="71">
        <v>107</v>
      </c>
      <c r="E100" s="70">
        <v>45</v>
      </c>
      <c r="F100" s="71">
        <v>31</v>
      </c>
      <c r="G100" s="70" t="s">
        <v>904</v>
      </c>
      <c r="H100" s="203">
        <v>41603</v>
      </c>
      <c r="I100" s="70" t="s">
        <v>905</v>
      </c>
      <c r="J100" s="70">
        <v>99712</v>
      </c>
      <c r="K100" s="72">
        <v>0.79040849999999996</v>
      </c>
      <c r="L100" s="203">
        <v>41689</v>
      </c>
      <c r="M100" s="73">
        <v>19.679457711236363</v>
      </c>
      <c r="N100" s="74">
        <v>2.6998380200602128</v>
      </c>
      <c r="O100" s="71">
        <v>1.6431183828501867</v>
      </c>
      <c r="P100" s="70" t="s">
        <v>906</v>
      </c>
      <c r="Q100" s="70" t="s">
        <v>1170</v>
      </c>
      <c r="R100" s="70" t="s">
        <v>995</v>
      </c>
      <c r="S100" s="70" t="s">
        <v>1112</v>
      </c>
      <c r="T100" s="69">
        <v>6</v>
      </c>
      <c r="U100" s="75">
        <v>1.6182010000000001E-3</v>
      </c>
      <c r="V100" s="75">
        <v>5.521303E-3</v>
      </c>
      <c r="W100" s="70" t="s">
        <v>906</v>
      </c>
      <c r="X100" s="70" t="s">
        <v>910</v>
      </c>
      <c r="Y100" s="203">
        <v>41689</v>
      </c>
      <c r="Z100" s="71">
        <v>5</v>
      </c>
      <c r="AA100" s="71">
        <v>0</v>
      </c>
      <c r="AB100" s="70" t="s">
        <v>906</v>
      </c>
      <c r="AD100" s="70" t="s">
        <v>911</v>
      </c>
      <c r="AE100" s="70" t="s">
        <v>1171</v>
      </c>
      <c r="AF100" s="69">
        <v>444</v>
      </c>
      <c r="AH100" s="77">
        <v>30.98</v>
      </c>
      <c r="AI100" s="69">
        <v>42</v>
      </c>
      <c r="AJ100" s="77"/>
    </row>
    <row r="101" spans="1:36" ht="13.5" customHeight="1" x14ac:dyDescent="0.2">
      <c r="A101" s="70" t="s">
        <v>1172</v>
      </c>
      <c r="B101" s="71">
        <v>2</v>
      </c>
      <c r="C101" s="70">
        <v>199</v>
      </c>
      <c r="D101" s="71">
        <v>143</v>
      </c>
      <c r="E101" s="70">
        <v>47</v>
      </c>
      <c r="F101" s="71">
        <v>99</v>
      </c>
      <c r="G101" s="70" t="s">
        <v>904</v>
      </c>
      <c r="H101" s="203">
        <v>41609</v>
      </c>
      <c r="I101" s="70" t="s">
        <v>905</v>
      </c>
      <c r="J101" s="70">
        <v>98307</v>
      </c>
      <c r="K101" s="72">
        <v>1.3373729999999999</v>
      </c>
      <c r="L101" s="203">
        <v>41689</v>
      </c>
      <c r="M101" s="73">
        <v>21.49382144243053</v>
      </c>
      <c r="N101" s="74">
        <v>2.7803824949628457</v>
      </c>
      <c r="O101" s="71">
        <v>1.6674478987251282</v>
      </c>
      <c r="P101" s="70" t="s">
        <v>906</v>
      </c>
      <c r="Q101" s="70" t="s">
        <v>1173</v>
      </c>
      <c r="R101" s="70" t="s">
        <v>1158</v>
      </c>
      <c r="S101" s="70" t="s">
        <v>1112</v>
      </c>
      <c r="T101" s="69">
        <v>6</v>
      </c>
      <c r="U101" s="75">
        <v>1.2601020000000001E-4</v>
      </c>
      <c r="V101" s="75">
        <v>4.2994669999999997E-4</v>
      </c>
      <c r="W101" s="70" t="s">
        <v>906</v>
      </c>
      <c r="X101" s="70" t="s">
        <v>910</v>
      </c>
      <c r="Y101" s="203">
        <v>41689</v>
      </c>
      <c r="Z101" s="71">
        <v>5</v>
      </c>
      <c r="AA101" s="71">
        <v>0</v>
      </c>
      <c r="AB101" s="70" t="s">
        <v>906</v>
      </c>
      <c r="AD101" s="70" t="s">
        <v>911</v>
      </c>
      <c r="AE101" s="70" t="s">
        <v>1174</v>
      </c>
      <c r="AF101" s="69">
        <v>490</v>
      </c>
      <c r="AH101" s="77">
        <v>55.97</v>
      </c>
      <c r="AI101" s="69">
        <v>29</v>
      </c>
      <c r="AJ101" s="77"/>
    </row>
    <row r="102" spans="1:36" ht="13.5" customHeight="1" x14ac:dyDescent="0.2">
      <c r="A102" s="70" t="s">
        <v>1175</v>
      </c>
      <c r="B102" s="71">
        <v>2</v>
      </c>
      <c r="C102" s="70">
        <v>106</v>
      </c>
      <c r="D102" s="71">
        <v>120</v>
      </c>
      <c r="E102" s="70">
        <v>31</v>
      </c>
      <c r="F102" s="71">
        <v>90</v>
      </c>
      <c r="G102" s="70" t="s">
        <v>904</v>
      </c>
      <c r="H102" s="203">
        <v>41609</v>
      </c>
      <c r="I102" s="70" t="s">
        <v>905</v>
      </c>
      <c r="J102" s="70">
        <v>51130</v>
      </c>
      <c r="K102" s="72">
        <v>0.1079465</v>
      </c>
      <c r="L102" s="203">
        <v>41702</v>
      </c>
      <c r="M102" s="73">
        <v>15.436498626762255</v>
      </c>
      <c r="N102" s="74">
        <v>2.4899058918730468</v>
      </c>
      <c r="O102" s="71">
        <v>1.577943564223083</v>
      </c>
      <c r="P102" s="70" t="s">
        <v>906</v>
      </c>
      <c r="Q102" s="70" t="s">
        <v>1176</v>
      </c>
      <c r="R102" s="70" t="s">
        <v>1158</v>
      </c>
      <c r="S102" s="70" t="s">
        <v>1112</v>
      </c>
      <c r="T102" s="69">
        <v>9</v>
      </c>
      <c r="U102" s="75">
        <v>3.2753360000000001E-4</v>
      </c>
      <c r="V102" s="75">
        <v>1.117545E-3</v>
      </c>
      <c r="W102" s="70" t="s">
        <v>906</v>
      </c>
      <c r="X102" s="70" t="s">
        <v>910</v>
      </c>
      <c r="Y102" s="203">
        <v>41702</v>
      </c>
      <c r="Z102" s="71">
        <v>5</v>
      </c>
      <c r="AA102" s="71">
        <v>0</v>
      </c>
      <c r="AB102" s="70" t="s">
        <v>906</v>
      </c>
      <c r="AD102" s="70" t="s">
        <v>911</v>
      </c>
      <c r="AE102" s="70" t="s">
        <v>1177</v>
      </c>
      <c r="AF102" s="69">
        <v>695</v>
      </c>
      <c r="AH102" s="77">
        <v>72.989999999999995</v>
      </c>
      <c r="AI102" s="69">
        <v>5</v>
      </c>
      <c r="AJ102" s="77"/>
    </row>
    <row r="103" spans="1:36" ht="13.5" customHeight="1" x14ac:dyDescent="0.2">
      <c r="A103" s="70" t="s">
        <v>1178</v>
      </c>
      <c r="B103" s="71">
        <v>2</v>
      </c>
      <c r="C103" s="70">
        <v>101</v>
      </c>
      <c r="D103" s="71">
        <v>117</v>
      </c>
      <c r="E103" s="70">
        <v>63</v>
      </c>
      <c r="F103" s="71">
        <v>45</v>
      </c>
      <c r="G103" s="70" t="s">
        <v>904</v>
      </c>
      <c r="H103" s="203">
        <v>41575</v>
      </c>
      <c r="I103" s="70" t="s">
        <v>905</v>
      </c>
      <c r="J103" s="70">
        <v>60357</v>
      </c>
      <c r="K103" s="72">
        <v>0.12694910000000001</v>
      </c>
      <c r="L103" s="203">
        <v>41689</v>
      </c>
      <c r="M103" s="73">
        <v>17.483248272045067</v>
      </c>
      <c r="N103" s="74">
        <v>2.5954183745633381</v>
      </c>
      <c r="O103" s="71">
        <v>1.6110302214928613</v>
      </c>
      <c r="P103" s="70" t="s">
        <v>906</v>
      </c>
      <c r="Q103" s="70" t="s">
        <v>1179</v>
      </c>
      <c r="R103" s="70" t="s">
        <v>1158</v>
      </c>
      <c r="S103" s="70" t="s">
        <v>1112</v>
      </c>
      <c r="T103" s="69">
        <v>8</v>
      </c>
      <c r="U103" s="75">
        <v>4.0680060000000001E-4</v>
      </c>
      <c r="V103" s="75">
        <v>1.388004E-3</v>
      </c>
      <c r="W103" s="70" t="s">
        <v>906</v>
      </c>
      <c r="X103" s="70" t="s">
        <v>910</v>
      </c>
      <c r="Y103" s="203">
        <v>41689</v>
      </c>
      <c r="Z103" s="71">
        <v>5</v>
      </c>
      <c r="AA103" s="71">
        <v>0</v>
      </c>
      <c r="AB103" s="70" t="s">
        <v>906</v>
      </c>
      <c r="AD103" s="70" t="s">
        <v>911</v>
      </c>
      <c r="AE103" s="70" t="s">
        <v>1180</v>
      </c>
      <c r="AF103" s="69">
        <v>626</v>
      </c>
      <c r="AH103" s="77">
        <v>80.989999999999995</v>
      </c>
      <c r="AI103" s="69">
        <v>36</v>
      </c>
      <c r="AJ103" s="77"/>
    </row>
    <row r="104" spans="1:36" ht="13.5" customHeight="1" x14ac:dyDescent="0.2">
      <c r="A104" s="70" t="s">
        <v>1181</v>
      </c>
      <c r="B104" s="71">
        <v>3</v>
      </c>
      <c r="C104" s="70">
        <v>127</v>
      </c>
      <c r="D104" s="71">
        <v>131</v>
      </c>
      <c r="E104" s="70">
        <v>25</v>
      </c>
      <c r="F104" s="71">
        <v>25</v>
      </c>
      <c r="G104" s="70" t="s">
        <v>904</v>
      </c>
      <c r="H104" s="203">
        <v>41673</v>
      </c>
      <c r="I104" s="70" t="s">
        <v>905</v>
      </c>
      <c r="J104" s="70">
        <v>68214</v>
      </c>
      <c r="K104" s="72">
        <v>3.6446689999999997E-2</v>
      </c>
      <c r="L104" s="203">
        <v>41777</v>
      </c>
      <c r="M104" s="73">
        <v>19.227356852118206</v>
      </c>
      <c r="N104" s="74">
        <v>2.6790029730473028</v>
      </c>
      <c r="O104" s="71">
        <v>1.6367660104753223</v>
      </c>
      <c r="P104" s="70" t="s">
        <v>906</v>
      </c>
      <c r="Q104" s="70" t="s">
        <v>1182</v>
      </c>
      <c r="R104" s="70" t="s">
        <v>1158</v>
      </c>
      <c r="S104" s="70" t="s">
        <v>1112</v>
      </c>
      <c r="T104" s="69">
        <v>6</v>
      </c>
      <c r="U104" s="75">
        <v>2.1354969999999999E-4</v>
      </c>
      <c r="V104" s="75">
        <v>7.2863159999999997E-4</v>
      </c>
      <c r="W104" s="70" t="s">
        <v>906</v>
      </c>
      <c r="X104" s="70" t="s">
        <v>910</v>
      </c>
      <c r="Y104" s="203">
        <v>41777</v>
      </c>
      <c r="Z104" s="71">
        <v>5</v>
      </c>
      <c r="AA104" s="71">
        <v>0</v>
      </c>
      <c r="AB104" s="70" t="s">
        <v>906</v>
      </c>
      <c r="AD104" s="70" t="s">
        <v>911</v>
      </c>
      <c r="AE104" s="70" t="s">
        <v>1183</v>
      </c>
      <c r="AF104" s="69">
        <v>113</v>
      </c>
      <c r="AH104" s="77">
        <v>63.97</v>
      </c>
      <c r="AI104" s="69">
        <v>20</v>
      </c>
      <c r="AJ104" s="77"/>
    </row>
    <row r="105" spans="1:36" ht="13.5" customHeight="1" x14ac:dyDescent="0.2">
      <c r="A105" s="70" t="s">
        <v>1184</v>
      </c>
      <c r="B105" s="71">
        <v>5</v>
      </c>
      <c r="C105" s="70">
        <v>134</v>
      </c>
      <c r="D105" s="71">
        <v>139</v>
      </c>
      <c r="E105" s="70">
        <v>84</v>
      </c>
      <c r="F105" s="71">
        <v>85</v>
      </c>
      <c r="G105" s="70" t="s">
        <v>904</v>
      </c>
      <c r="H105" s="203">
        <v>41652</v>
      </c>
      <c r="I105" s="70" t="s">
        <v>905</v>
      </c>
      <c r="J105" s="70">
        <v>81546</v>
      </c>
      <c r="K105" s="72">
        <v>0.1525976</v>
      </c>
      <c r="L105" s="203">
        <v>41699</v>
      </c>
      <c r="M105" s="73">
        <v>17.543235027802304</v>
      </c>
      <c r="N105" s="74">
        <v>2.5983833652201627</v>
      </c>
      <c r="O105" s="71">
        <v>1.611950174546398</v>
      </c>
      <c r="P105" s="70" t="s">
        <v>906</v>
      </c>
      <c r="Q105" s="70" t="s">
        <v>1185</v>
      </c>
      <c r="R105" s="70" t="s">
        <v>1158</v>
      </c>
      <c r="S105" s="70" t="s">
        <v>1112</v>
      </c>
      <c r="T105" s="69">
        <v>4</v>
      </c>
      <c r="U105" s="75">
        <v>4.4746960000000002E-4</v>
      </c>
      <c r="V105" s="75">
        <v>1.5267659999999999E-3</v>
      </c>
      <c r="W105" s="70" t="s">
        <v>906</v>
      </c>
      <c r="X105" s="70" t="s">
        <v>910</v>
      </c>
      <c r="Y105" s="203">
        <v>41699</v>
      </c>
      <c r="Z105" s="71">
        <v>5</v>
      </c>
      <c r="AA105" s="71">
        <v>0</v>
      </c>
      <c r="AB105" s="70" t="s">
        <v>906</v>
      </c>
      <c r="AD105" s="70" t="s">
        <v>911</v>
      </c>
      <c r="AE105" s="70" t="s">
        <v>1186</v>
      </c>
      <c r="AF105" s="69">
        <v>391</v>
      </c>
      <c r="AH105" s="77">
        <v>35.979999999999997</v>
      </c>
      <c r="AI105" s="69">
        <v>37</v>
      </c>
      <c r="AJ105" s="77"/>
    </row>
    <row r="106" spans="1:36" ht="13.5" customHeight="1" x14ac:dyDescent="0.2">
      <c r="A106" s="70" t="s">
        <v>1187</v>
      </c>
      <c r="B106" s="71">
        <v>1</v>
      </c>
      <c r="C106" s="70">
        <v>191</v>
      </c>
      <c r="D106" s="71">
        <v>159</v>
      </c>
      <c r="E106" s="70">
        <v>60</v>
      </c>
      <c r="F106" s="71">
        <v>70</v>
      </c>
      <c r="G106" s="70" t="s">
        <v>904</v>
      </c>
      <c r="H106" s="203">
        <v>41670</v>
      </c>
      <c r="I106" s="70" t="s">
        <v>905</v>
      </c>
      <c r="J106" s="70">
        <v>87606</v>
      </c>
      <c r="K106" s="72">
        <v>2.7793000000000001</v>
      </c>
      <c r="L106" s="203">
        <v>41720</v>
      </c>
      <c r="M106" s="73">
        <v>15.446423270787136</v>
      </c>
      <c r="N106" s="74">
        <v>2.4904393922948742</v>
      </c>
      <c r="O106" s="71">
        <v>1.5781126044407841</v>
      </c>
      <c r="P106" s="70" t="s">
        <v>906</v>
      </c>
      <c r="Q106" s="70" t="s">
        <v>1188</v>
      </c>
      <c r="R106" s="70" t="s">
        <v>1158</v>
      </c>
      <c r="S106" s="70" t="s">
        <v>1112</v>
      </c>
      <c r="T106" s="69">
        <v>6</v>
      </c>
      <c r="U106" s="75">
        <v>8.284975E-3</v>
      </c>
      <c r="V106" s="75">
        <v>2.8268330000000001E-2</v>
      </c>
      <c r="W106" s="70" t="s">
        <v>906</v>
      </c>
      <c r="X106" s="70" t="s">
        <v>910</v>
      </c>
      <c r="Y106" s="203">
        <v>41720</v>
      </c>
      <c r="Z106" s="71">
        <v>5</v>
      </c>
      <c r="AA106" s="71">
        <v>0</v>
      </c>
      <c r="AB106" s="70" t="s">
        <v>906</v>
      </c>
      <c r="AD106" s="70" t="s">
        <v>911</v>
      </c>
      <c r="AE106" s="70" t="s">
        <v>1189</v>
      </c>
      <c r="AF106" s="69">
        <v>696</v>
      </c>
      <c r="AH106" s="77">
        <v>89.97</v>
      </c>
      <c r="AI106" s="69">
        <v>28</v>
      </c>
      <c r="AJ106" s="77"/>
    </row>
    <row r="107" spans="1:36" ht="13.5" customHeight="1" x14ac:dyDescent="0.2">
      <c r="A107" s="70" t="s">
        <v>1190</v>
      </c>
      <c r="B107" s="71">
        <v>5</v>
      </c>
      <c r="C107" s="70">
        <v>107</v>
      </c>
      <c r="D107" s="71">
        <v>140</v>
      </c>
      <c r="E107" s="70">
        <v>41</v>
      </c>
      <c r="F107" s="71">
        <v>45</v>
      </c>
      <c r="G107" s="70" t="s">
        <v>904</v>
      </c>
      <c r="H107" s="203">
        <v>41681</v>
      </c>
      <c r="I107" s="70" t="s">
        <v>905</v>
      </c>
      <c r="J107" s="70">
        <v>41594</v>
      </c>
      <c r="K107" s="72">
        <v>0.32801079999999999</v>
      </c>
      <c r="L107" s="203">
        <v>41730</v>
      </c>
      <c r="M107" s="73">
        <v>11.900733071262433</v>
      </c>
      <c r="N107" s="74">
        <v>2.2830980936407603</v>
      </c>
      <c r="O107" s="71">
        <v>1.5109924201136022</v>
      </c>
      <c r="P107" s="70" t="s">
        <v>906</v>
      </c>
      <c r="Q107" s="70" t="s">
        <v>1191</v>
      </c>
      <c r="R107" s="70" t="s">
        <v>1158</v>
      </c>
      <c r="S107" s="70" t="s">
        <v>1112</v>
      </c>
      <c r="T107" s="69">
        <v>2</v>
      </c>
      <c r="U107" s="75">
        <v>9.6878329999999996E-4</v>
      </c>
      <c r="V107" s="75">
        <v>3.305489E-3</v>
      </c>
      <c r="W107" s="70" t="s">
        <v>906</v>
      </c>
      <c r="X107" s="70" t="s">
        <v>910</v>
      </c>
      <c r="Y107" s="203">
        <v>41730</v>
      </c>
      <c r="Z107" s="71">
        <v>5</v>
      </c>
      <c r="AA107" s="71">
        <v>0</v>
      </c>
      <c r="AB107" s="70" t="s">
        <v>906</v>
      </c>
      <c r="AD107" s="70" t="s">
        <v>911</v>
      </c>
      <c r="AE107" s="70" t="s">
        <v>1192</v>
      </c>
      <c r="AF107" s="69">
        <v>587</v>
      </c>
      <c r="AH107" s="77">
        <v>63.97</v>
      </c>
      <c r="AI107" s="69">
        <v>4</v>
      </c>
      <c r="AJ107" s="77"/>
    </row>
    <row r="108" spans="1:36" ht="13.5" customHeight="1" x14ac:dyDescent="0.2">
      <c r="A108" s="70" t="s">
        <v>1193</v>
      </c>
      <c r="B108" s="71">
        <v>5</v>
      </c>
      <c r="C108" s="70">
        <v>117</v>
      </c>
      <c r="D108" s="71">
        <v>149</v>
      </c>
      <c r="E108" s="70">
        <v>43</v>
      </c>
      <c r="F108" s="71">
        <v>66</v>
      </c>
      <c r="G108" s="70" t="s">
        <v>904</v>
      </c>
      <c r="H108" s="203">
        <v>41671</v>
      </c>
      <c r="I108" s="70" t="s">
        <v>905</v>
      </c>
      <c r="J108" s="70">
        <v>40233</v>
      </c>
      <c r="K108" s="72">
        <v>1.3972789999999999</v>
      </c>
      <c r="L108" s="203">
        <v>41757</v>
      </c>
      <c r="M108" s="73">
        <v>20.57934456501744</v>
      </c>
      <c r="N108" s="74">
        <v>2.7403782562054517</v>
      </c>
      <c r="O108" s="71">
        <v>1.6554087882470154</v>
      </c>
      <c r="P108" s="70" t="s">
        <v>906</v>
      </c>
      <c r="Q108" s="70" t="s">
        <v>1194</v>
      </c>
      <c r="R108" s="70" t="s">
        <v>1158</v>
      </c>
      <c r="S108" s="70" t="s">
        <v>1112</v>
      </c>
      <c r="T108" s="69">
        <v>8</v>
      </c>
      <c r="U108" s="75">
        <v>4.0051519999999997E-3</v>
      </c>
      <c r="V108" s="75">
        <v>1.366558E-2</v>
      </c>
      <c r="W108" s="70" t="s">
        <v>906</v>
      </c>
      <c r="X108" s="70" t="s">
        <v>910</v>
      </c>
      <c r="Y108" s="203">
        <v>41757</v>
      </c>
      <c r="Z108" s="71">
        <v>5</v>
      </c>
      <c r="AA108" s="71">
        <v>0</v>
      </c>
      <c r="AB108" s="70" t="s">
        <v>906</v>
      </c>
      <c r="AD108" s="70" t="s">
        <v>911</v>
      </c>
      <c r="AE108" s="70" t="s">
        <v>1195</v>
      </c>
      <c r="AF108" s="69">
        <v>968</v>
      </c>
      <c r="AH108" s="77">
        <v>28.99</v>
      </c>
      <c r="AI108" s="69">
        <v>27</v>
      </c>
      <c r="AJ108" s="77"/>
    </row>
    <row r="109" spans="1:36" ht="13.5" customHeight="1" x14ac:dyDescent="0.2">
      <c r="A109" s="70" t="s">
        <v>1196</v>
      </c>
      <c r="B109" s="71">
        <v>1</v>
      </c>
      <c r="C109" s="70">
        <v>113</v>
      </c>
      <c r="D109" s="71">
        <v>156</v>
      </c>
      <c r="E109" s="70">
        <v>68</v>
      </c>
      <c r="F109" s="71">
        <v>83</v>
      </c>
      <c r="G109" s="70" t="s">
        <v>904</v>
      </c>
      <c r="H109" s="203">
        <v>41728</v>
      </c>
      <c r="I109" s="70" t="s">
        <v>905</v>
      </c>
      <c r="J109" s="70">
        <v>66050</v>
      </c>
      <c r="K109" s="72">
        <v>0.83462820000000004</v>
      </c>
      <c r="L109" s="203">
        <v>41750</v>
      </c>
      <c r="M109" s="73">
        <v>15.748208081564826</v>
      </c>
      <c r="N109" s="74">
        <v>2.506553901220903</v>
      </c>
      <c r="O109" s="71">
        <v>1.5832099990907407</v>
      </c>
      <c r="P109" s="70" t="s">
        <v>906</v>
      </c>
      <c r="Q109" s="70" t="s">
        <v>1197</v>
      </c>
      <c r="R109" s="70" t="s">
        <v>1158</v>
      </c>
      <c r="S109" s="70" t="s">
        <v>1112</v>
      </c>
      <c r="T109" s="69">
        <v>7</v>
      </c>
      <c r="U109" s="75">
        <v>3.2299220000000001E-3</v>
      </c>
      <c r="V109" s="75">
        <v>1.1020490000000001E-2</v>
      </c>
      <c r="W109" s="70" t="s">
        <v>906</v>
      </c>
      <c r="X109" s="70" t="s">
        <v>910</v>
      </c>
      <c r="Y109" s="203">
        <v>41750</v>
      </c>
      <c r="Z109" s="71">
        <v>5</v>
      </c>
      <c r="AA109" s="71">
        <v>0</v>
      </c>
      <c r="AB109" s="70" t="s">
        <v>906</v>
      </c>
      <c r="AD109" s="70" t="s">
        <v>911</v>
      </c>
      <c r="AE109" s="70" t="s">
        <v>1198</v>
      </c>
      <c r="AF109" s="69">
        <v>857</v>
      </c>
      <c r="AH109" s="77">
        <v>9.98</v>
      </c>
      <c r="AI109" s="69">
        <v>23</v>
      </c>
      <c r="AJ109" s="77"/>
    </row>
    <row r="110" spans="1:36" ht="13.5" customHeight="1" x14ac:dyDescent="0.2">
      <c r="A110" s="70" t="s">
        <v>1199</v>
      </c>
      <c r="B110" s="71">
        <v>5</v>
      </c>
      <c r="C110" s="70">
        <v>167</v>
      </c>
      <c r="D110" s="71">
        <v>120</v>
      </c>
      <c r="E110" s="70">
        <v>36</v>
      </c>
      <c r="F110" s="71">
        <v>54</v>
      </c>
      <c r="G110" s="70" t="s">
        <v>904</v>
      </c>
      <c r="H110" s="203">
        <v>41728</v>
      </c>
      <c r="I110" s="70" t="s">
        <v>905</v>
      </c>
      <c r="J110" s="70">
        <v>58389</v>
      </c>
      <c r="K110" s="72">
        <v>2.5462240000000001E-2</v>
      </c>
      <c r="L110" s="203">
        <v>41777</v>
      </c>
      <c r="M110" s="73">
        <v>10.185031159279413</v>
      </c>
      <c r="N110" s="74">
        <v>2.1676414845579535</v>
      </c>
      <c r="O110" s="71">
        <v>1.4722912363245098</v>
      </c>
      <c r="P110" s="70" t="s">
        <v>906</v>
      </c>
      <c r="Q110" s="70" t="s">
        <v>1200</v>
      </c>
      <c r="R110" s="70" t="s">
        <v>1158</v>
      </c>
      <c r="S110" s="70" t="s">
        <v>1112</v>
      </c>
      <c r="T110" s="69">
        <v>1</v>
      </c>
      <c r="U110" s="75">
        <v>1.4937230000000001E-4</v>
      </c>
      <c r="V110" s="75">
        <v>5.0965820000000003E-4</v>
      </c>
      <c r="W110" s="70" t="s">
        <v>906</v>
      </c>
      <c r="X110" s="70" t="s">
        <v>910</v>
      </c>
      <c r="Y110" s="203">
        <v>41777</v>
      </c>
      <c r="Z110" s="71">
        <v>5</v>
      </c>
      <c r="AA110" s="71">
        <v>0</v>
      </c>
      <c r="AB110" s="70" t="s">
        <v>906</v>
      </c>
      <c r="AD110" s="70" t="s">
        <v>911</v>
      </c>
      <c r="AE110" s="70" t="s">
        <v>1201</v>
      </c>
      <c r="AF110" s="69">
        <v>338</v>
      </c>
      <c r="AH110" s="77">
        <v>36.99</v>
      </c>
      <c r="AI110" s="69">
        <v>3</v>
      </c>
      <c r="AJ110" s="77"/>
    </row>
    <row r="111" spans="1:36" ht="13.5" customHeight="1" x14ac:dyDescent="0.2">
      <c r="A111" s="70" t="s">
        <v>1202</v>
      </c>
      <c r="B111" s="71">
        <v>4</v>
      </c>
      <c r="C111" s="70">
        <v>156</v>
      </c>
      <c r="D111" s="71">
        <v>139</v>
      </c>
      <c r="E111" s="70">
        <v>49</v>
      </c>
      <c r="F111" s="71">
        <v>89</v>
      </c>
      <c r="G111" s="70" t="s">
        <v>904</v>
      </c>
      <c r="H111" s="203">
        <v>41742</v>
      </c>
      <c r="I111" s="70" t="s">
        <v>905</v>
      </c>
      <c r="J111" s="70">
        <v>60517</v>
      </c>
      <c r="K111" s="72">
        <v>3.0081420000000001E-2</v>
      </c>
      <c r="L111" s="203">
        <v>41764</v>
      </c>
      <c r="M111" s="73">
        <v>16.203521380793351</v>
      </c>
      <c r="N111" s="74">
        <v>2.5304813188938353</v>
      </c>
      <c r="O111" s="71">
        <v>1.5907486661612624</v>
      </c>
      <c r="P111" s="70" t="s">
        <v>906</v>
      </c>
      <c r="Q111" s="70" t="s">
        <v>1203</v>
      </c>
      <c r="R111" s="70" t="s">
        <v>1158</v>
      </c>
      <c r="S111" s="70" t="s">
        <v>1112</v>
      </c>
      <c r="T111" s="69">
        <v>4</v>
      </c>
      <c r="U111" s="75">
        <v>1.762895E-4</v>
      </c>
      <c r="V111" s="75">
        <v>6.0149970000000004E-4</v>
      </c>
      <c r="W111" s="70" t="s">
        <v>906</v>
      </c>
      <c r="X111" s="70" t="s">
        <v>910</v>
      </c>
      <c r="Y111" s="203">
        <v>41764</v>
      </c>
      <c r="Z111" s="71">
        <v>5</v>
      </c>
      <c r="AA111" s="71">
        <v>0</v>
      </c>
      <c r="AB111" s="70" t="s">
        <v>906</v>
      </c>
      <c r="AD111" s="70" t="s">
        <v>911</v>
      </c>
      <c r="AE111" s="70" t="s">
        <v>1204</v>
      </c>
      <c r="AF111" s="69">
        <v>776</v>
      </c>
      <c r="AH111" s="77">
        <v>42.99</v>
      </c>
      <c r="AI111" s="69">
        <v>47</v>
      </c>
      <c r="AJ111" s="77"/>
    </row>
    <row r="112" spans="1:36" ht="13.5" customHeight="1" x14ac:dyDescent="0.2">
      <c r="A112" s="70" t="s">
        <v>1205</v>
      </c>
      <c r="B112" s="71">
        <v>1</v>
      </c>
      <c r="C112" s="70">
        <v>129</v>
      </c>
      <c r="D112" s="71">
        <v>1009</v>
      </c>
      <c r="E112" s="70">
        <v>35</v>
      </c>
      <c r="F112" s="71">
        <v>35</v>
      </c>
      <c r="G112" s="70" t="s">
        <v>904</v>
      </c>
      <c r="H112" s="203">
        <v>41787</v>
      </c>
      <c r="I112" s="70" t="s">
        <v>905</v>
      </c>
      <c r="J112" s="70">
        <v>85851</v>
      </c>
      <c r="K112" s="72">
        <v>56.951340000000002</v>
      </c>
      <c r="L112" s="203">
        <v>41874</v>
      </c>
      <c r="M112" s="73">
        <v>76.497951159984325</v>
      </c>
      <c r="N112" s="74">
        <v>4.2450544763800417</v>
      </c>
      <c r="O112" s="71">
        <v>2.0603529980030224</v>
      </c>
      <c r="P112" s="70" t="s">
        <v>906</v>
      </c>
      <c r="Q112" s="70" t="s">
        <v>1206</v>
      </c>
      <c r="R112" s="70" t="s">
        <v>995</v>
      </c>
      <c r="S112" s="70" t="s">
        <v>1112</v>
      </c>
      <c r="T112" s="69">
        <v>6</v>
      </c>
      <c r="U112" s="75">
        <v>0.17119090000000001</v>
      </c>
      <c r="V112" s="75">
        <v>0.5841035</v>
      </c>
      <c r="W112" s="70" t="s">
        <v>906</v>
      </c>
      <c r="X112" s="70" t="s">
        <v>910</v>
      </c>
      <c r="Y112" s="203">
        <v>41874</v>
      </c>
      <c r="Z112" s="71">
        <v>5</v>
      </c>
      <c r="AA112" s="71">
        <v>0</v>
      </c>
      <c r="AB112" s="70" t="s">
        <v>906</v>
      </c>
      <c r="AD112" s="70" t="s">
        <v>911</v>
      </c>
      <c r="AE112" s="70" t="s">
        <v>1207</v>
      </c>
      <c r="AF112" s="69">
        <v>843</v>
      </c>
      <c r="AH112" s="77">
        <v>32.979999999999997</v>
      </c>
      <c r="AI112" s="69">
        <v>30</v>
      </c>
      <c r="AJ112" s="77"/>
    </row>
    <row r="113" spans="1:36" ht="13.5" customHeight="1" x14ac:dyDescent="0.2">
      <c r="A113" s="70" t="s">
        <v>1208</v>
      </c>
      <c r="B113" s="71">
        <v>3</v>
      </c>
      <c r="C113" s="70">
        <v>138</v>
      </c>
      <c r="D113" s="71">
        <v>138</v>
      </c>
      <c r="E113" s="70">
        <v>97</v>
      </c>
      <c r="F113" s="71">
        <v>13</v>
      </c>
      <c r="G113" s="70" t="s">
        <v>904</v>
      </c>
      <c r="H113" s="203">
        <v>41719</v>
      </c>
      <c r="I113" s="70" t="s">
        <v>905</v>
      </c>
      <c r="J113" s="70">
        <v>88085</v>
      </c>
      <c r="K113" s="72">
        <v>8.7494810000000006E-2</v>
      </c>
      <c r="L113" s="203">
        <v>41799</v>
      </c>
      <c r="M113" s="73">
        <v>19.383290026323724</v>
      </c>
      <c r="N113" s="74">
        <v>2.6862256887692033</v>
      </c>
      <c r="O113" s="71">
        <v>1.6389709237107299</v>
      </c>
      <c r="P113" s="70" t="s">
        <v>906</v>
      </c>
      <c r="Q113" s="70" t="s">
        <v>1209</v>
      </c>
      <c r="R113" s="70" t="s">
        <v>1158</v>
      </c>
      <c r="S113" s="70" t="s">
        <v>1112</v>
      </c>
      <c r="T113" s="69">
        <v>8</v>
      </c>
      <c r="U113" s="75">
        <v>7.4805279999999997E-4</v>
      </c>
      <c r="V113" s="75">
        <v>2.552356E-3</v>
      </c>
      <c r="W113" s="70" t="s">
        <v>906</v>
      </c>
      <c r="X113" s="70" t="s">
        <v>910</v>
      </c>
      <c r="Y113" s="203">
        <v>41799</v>
      </c>
      <c r="Z113" s="71">
        <v>5</v>
      </c>
      <c r="AA113" s="71">
        <v>0</v>
      </c>
      <c r="AB113" s="70" t="s">
        <v>906</v>
      </c>
      <c r="AD113" s="70" t="s">
        <v>911</v>
      </c>
      <c r="AE113" s="70" t="s">
        <v>1210</v>
      </c>
      <c r="AF113" s="69">
        <v>242</v>
      </c>
      <c r="AH113" s="77">
        <v>53.98</v>
      </c>
      <c r="AI113" s="69">
        <v>12</v>
      </c>
      <c r="AJ113" s="77"/>
    </row>
    <row r="114" spans="1:36" ht="13.5" customHeight="1" x14ac:dyDescent="0.2">
      <c r="A114" s="70" t="s">
        <v>1211</v>
      </c>
      <c r="B114" s="71">
        <v>5</v>
      </c>
      <c r="C114" s="70">
        <v>156</v>
      </c>
      <c r="D114" s="71">
        <v>123</v>
      </c>
      <c r="E114" s="70">
        <v>20</v>
      </c>
      <c r="F114" s="71">
        <v>44</v>
      </c>
      <c r="G114" s="70" t="s">
        <v>904</v>
      </c>
      <c r="H114" s="203">
        <v>41755</v>
      </c>
      <c r="I114" s="70" t="s">
        <v>905</v>
      </c>
      <c r="J114" s="70">
        <v>98910</v>
      </c>
      <c r="K114" s="72">
        <v>0.32077929999999999</v>
      </c>
      <c r="L114" s="203">
        <v>41797</v>
      </c>
      <c r="M114" s="73">
        <v>10.887153116485191</v>
      </c>
      <c r="N114" s="74">
        <v>2.2163488068671917</v>
      </c>
      <c r="O114" s="71">
        <v>1.4887406781797801</v>
      </c>
      <c r="P114" s="70" t="s">
        <v>906</v>
      </c>
      <c r="Q114" s="70" t="s">
        <v>1212</v>
      </c>
      <c r="R114" s="70" t="s">
        <v>1158</v>
      </c>
      <c r="S114" s="70" t="s">
        <v>1112</v>
      </c>
      <c r="T114" s="69">
        <v>1</v>
      </c>
      <c r="U114" s="75">
        <v>1.001512E-3</v>
      </c>
      <c r="V114" s="75">
        <v>3.4171589999999999E-3</v>
      </c>
      <c r="W114" s="70" t="s">
        <v>906</v>
      </c>
      <c r="X114" s="70" t="s">
        <v>910</v>
      </c>
      <c r="Y114" s="203">
        <v>41797</v>
      </c>
      <c r="Z114" s="71">
        <v>5</v>
      </c>
      <c r="AA114" s="71">
        <v>0</v>
      </c>
      <c r="AB114" s="70" t="s">
        <v>906</v>
      </c>
      <c r="AD114" s="70" t="s">
        <v>911</v>
      </c>
      <c r="AE114" s="70" t="s">
        <v>1213</v>
      </c>
      <c r="AF114" s="69">
        <v>655</v>
      </c>
      <c r="AH114" s="77">
        <v>27.99</v>
      </c>
      <c r="AI114" s="69">
        <v>22</v>
      </c>
      <c r="AJ114" s="77"/>
    </row>
    <row r="115" spans="1:36" ht="13.5" customHeight="1" x14ac:dyDescent="0.2">
      <c r="A115" s="70" t="s">
        <v>1214</v>
      </c>
      <c r="B115" s="71">
        <v>5</v>
      </c>
      <c r="C115" s="70">
        <v>173</v>
      </c>
      <c r="D115" s="71">
        <v>103.04</v>
      </c>
      <c r="E115" s="70">
        <v>77</v>
      </c>
      <c r="F115" s="71">
        <v>60</v>
      </c>
      <c r="G115" s="70" t="s">
        <v>904</v>
      </c>
      <c r="H115" s="203">
        <v>42010</v>
      </c>
      <c r="I115" s="70" t="s">
        <v>905</v>
      </c>
      <c r="J115" s="70">
        <v>35512</v>
      </c>
      <c r="K115" s="72">
        <v>18.765940000000001</v>
      </c>
      <c r="L115" s="203">
        <v>42010</v>
      </c>
      <c r="M115" s="73">
        <v>41.097907220559271</v>
      </c>
      <c r="N115" s="74">
        <v>3.450959817538068</v>
      </c>
      <c r="O115" s="71">
        <v>1.8576759183286162</v>
      </c>
      <c r="P115" s="70" t="s">
        <v>906</v>
      </c>
      <c r="Q115" s="70" t="s">
        <v>1215</v>
      </c>
      <c r="R115" s="70" t="s">
        <v>995</v>
      </c>
      <c r="S115" s="70" t="s">
        <v>1112</v>
      </c>
      <c r="T115" s="69">
        <v>6</v>
      </c>
      <c r="U115" s="75">
        <v>0.79067690000000002</v>
      </c>
      <c r="V115" s="75">
        <v>2.6977899999999999</v>
      </c>
      <c r="W115" s="70" t="s">
        <v>906</v>
      </c>
      <c r="X115" s="70" t="s">
        <v>910</v>
      </c>
      <c r="Y115" s="203">
        <v>42010</v>
      </c>
      <c r="Z115" s="71">
        <v>5</v>
      </c>
      <c r="AA115" s="71">
        <v>0</v>
      </c>
      <c r="AB115" s="70" t="s">
        <v>906</v>
      </c>
      <c r="AD115" s="70" t="s">
        <v>1216</v>
      </c>
      <c r="AE115" s="70" t="s">
        <v>1217</v>
      </c>
      <c r="AF115" s="69">
        <v>386</v>
      </c>
      <c r="AH115" s="77">
        <v>14.99</v>
      </c>
      <c r="AI115" s="69">
        <v>47</v>
      </c>
      <c r="AJ115" s="77"/>
    </row>
    <row r="116" spans="1:36" ht="13.5" customHeight="1" x14ac:dyDescent="0.2">
      <c r="A116" s="70" t="s">
        <v>1218</v>
      </c>
      <c r="B116" s="71">
        <v>3</v>
      </c>
      <c r="C116" s="70">
        <v>147</v>
      </c>
      <c r="D116" s="71">
        <v>127</v>
      </c>
      <c r="E116" s="70">
        <v>90</v>
      </c>
      <c r="F116" s="71">
        <v>19</v>
      </c>
      <c r="G116" s="70" t="s">
        <v>904</v>
      </c>
      <c r="H116" s="203">
        <v>41764</v>
      </c>
      <c r="I116" s="70" t="s">
        <v>905</v>
      </c>
      <c r="J116" s="70">
        <v>78466</v>
      </c>
      <c r="K116" s="72">
        <v>0.34099629999999997</v>
      </c>
      <c r="L116" s="203">
        <v>41804</v>
      </c>
      <c r="M116" s="73">
        <v>18.92494518474934</v>
      </c>
      <c r="N116" s="74">
        <v>2.6648833910517591</v>
      </c>
      <c r="O116" s="71">
        <v>1.6324470561251776</v>
      </c>
      <c r="P116" s="70" t="s">
        <v>906</v>
      </c>
      <c r="Q116" s="70" t="s">
        <v>1219</v>
      </c>
      <c r="R116" s="70" t="s">
        <v>1158</v>
      </c>
      <c r="S116" s="70" t="s">
        <v>1112</v>
      </c>
      <c r="T116" s="69">
        <v>7</v>
      </c>
      <c r="U116" s="75">
        <v>1.0676380000000001E-3</v>
      </c>
      <c r="V116" s="75">
        <v>3.6427809999999999E-3</v>
      </c>
      <c r="W116" s="70" t="s">
        <v>906</v>
      </c>
      <c r="X116" s="70" t="s">
        <v>910</v>
      </c>
      <c r="Y116" s="203">
        <v>41804</v>
      </c>
      <c r="Z116" s="71">
        <v>5</v>
      </c>
      <c r="AA116" s="71">
        <v>0</v>
      </c>
      <c r="AB116" s="70" t="s">
        <v>906</v>
      </c>
      <c r="AD116" s="70" t="s">
        <v>911</v>
      </c>
      <c r="AE116" s="70" t="s">
        <v>1220</v>
      </c>
      <c r="AF116" s="69">
        <v>447</v>
      </c>
      <c r="AH116" s="77">
        <v>17.97</v>
      </c>
      <c r="AI116" s="69">
        <v>33</v>
      </c>
      <c r="AJ116" s="77"/>
    </row>
    <row r="117" spans="1:36" ht="13.5" customHeight="1" x14ac:dyDescent="0.2">
      <c r="A117" s="70" t="s">
        <v>1221</v>
      </c>
      <c r="B117" s="71">
        <v>3</v>
      </c>
      <c r="C117" s="70">
        <v>116</v>
      </c>
      <c r="D117" s="71">
        <v>146</v>
      </c>
      <c r="E117" s="70">
        <v>39</v>
      </c>
      <c r="F117" s="71">
        <v>67</v>
      </c>
      <c r="G117" s="70" t="s">
        <v>904</v>
      </c>
      <c r="H117" s="203">
        <v>41803</v>
      </c>
      <c r="I117" s="70" t="s">
        <v>905</v>
      </c>
      <c r="J117" s="70">
        <v>31773</v>
      </c>
      <c r="K117" s="72">
        <v>1.7480420000000001</v>
      </c>
      <c r="L117" s="203">
        <v>41836</v>
      </c>
      <c r="M117" s="73">
        <v>14.070177393974459</v>
      </c>
      <c r="N117" s="74">
        <v>2.414162637446323</v>
      </c>
      <c r="O117" s="71">
        <v>1.5537575864485178</v>
      </c>
      <c r="P117" s="70" t="s">
        <v>906</v>
      </c>
      <c r="Q117" s="70" t="s">
        <v>1222</v>
      </c>
      <c r="R117" s="70" t="s">
        <v>1158</v>
      </c>
      <c r="S117" s="70" t="s">
        <v>1112</v>
      </c>
      <c r="T117" s="69">
        <v>7</v>
      </c>
      <c r="U117" s="75">
        <v>1.965783E-3</v>
      </c>
      <c r="V117" s="75">
        <v>6.7072520000000004E-3</v>
      </c>
      <c r="W117" s="70" t="s">
        <v>906</v>
      </c>
      <c r="X117" s="70" t="s">
        <v>910</v>
      </c>
      <c r="Y117" s="203">
        <v>41836</v>
      </c>
      <c r="Z117" s="71">
        <v>5</v>
      </c>
      <c r="AA117" s="71">
        <v>0</v>
      </c>
      <c r="AB117" s="70" t="s">
        <v>906</v>
      </c>
      <c r="AD117" s="70" t="s">
        <v>911</v>
      </c>
      <c r="AE117" s="70" t="s">
        <v>1223</v>
      </c>
      <c r="AF117" s="69">
        <v>442</v>
      </c>
      <c r="AH117" s="77">
        <v>16.98</v>
      </c>
      <c r="AI117" s="69">
        <v>43</v>
      </c>
      <c r="AJ117" s="77"/>
    </row>
    <row r="118" spans="1:36" ht="13.5" customHeight="1" x14ac:dyDescent="0.2">
      <c r="A118" s="70" t="s">
        <v>1224</v>
      </c>
      <c r="B118" s="71">
        <v>2</v>
      </c>
      <c r="C118" s="70">
        <v>194</v>
      </c>
      <c r="D118" s="71">
        <v>120</v>
      </c>
      <c r="E118" s="70">
        <v>38</v>
      </c>
      <c r="F118" s="71">
        <v>16</v>
      </c>
      <c r="G118" s="70" t="s">
        <v>904</v>
      </c>
      <c r="H118" s="203">
        <v>41804</v>
      </c>
      <c r="I118" s="70" t="s">
        <v>905</v>
      </c>
      <c r="J118" s="70">
        <v>87222</v>
      </c>
      <c r="K118" s="72">
        <v>0.84045789999999998</v>
      </c>
      <c r="L118" s="203">
        <v>41839</v>
      </c>
      <c r="M118" s="73">
        <v>20.757222809886937</v>
      </c>
      <c r="N118" s="74">
        <v>2.7482511331049571</v>
      </c>
      <c r="O118" s="71">
        <v>1.6577850081071903</v>
      </c>
      <c r="P118" s="70" t="s">
        <v>906</v>
      </c>
      <c r="Q118" s="70" t="s">
        <v>1225</v>
      </c>
      <c r="R118" s="70" t="s">
        <v>995</v>
      </c>
      <c r="S118" s="70" t="s">
        <v>1112</v>
      </c>
      <c r="T118" s="69">
        <v>8</v>
      </c>
      <c r="U118" s="75">
        <v>6.2621850000000007E-2</v>
      </c>
      <c r="V118" s="75">
        <v>0.21366569999999999</v>
      </c>
      <c r="W118" s="70" t="s">
        <v>906</v>
      </c>
      <c r="X118" s="70" t="s">
        <v>910</v>
      </c>
      <c r="Y118" s="203">
        <v>41839</v>
      </c>
      <c r="Z118" s="71">
        <v>5</v>
      </c>
      <c r="AA118" s="71">
        <v>0</v>
      </c>
      <c r="AB118" s="70" t="s">
        <v>906</v>
      </c>
      <c r="AD118" s="70" t="s">
        <v>911</v>
      </c>
      <c r="AE118" s="70" t="s">
        <v>1226</v>
      </c>
      <c r="AF118" s="69">
        <v>913</v>
      </c>
      <c r="AH118" s="77">
        <v>77.97</v>
      </c>
      <c r="AI118" s="69">
        <v>19</v>
      </c>
      <c r="AJ118" s="77"/>
    </row>
    <row r="119" spans="1:36" ht="13.5" customHeight="1" x14ac:dyDescent="0.2">
      <c r="A119" s="70" t="s">
        <v>1227</v>
      </c>
      <c r="B119" s="71">
        <v>5</v>
      </c>
      <c r="C119" s="70">
        <v>158</v>
      </c>
      <c r="D119" s="71">
        <v>130</v>
      </c>
      <c r="E119" s="70">
        <v>58</v>
      </c>
      <c r="F119" s="71">
        <v>99</v>
      </c>
      <c r="G119" s="70" t="s">
        <v>904</v>
      </c>
      <c r="H119" s="203">
        <v>41804</v>
      </c>
      <c r="I119" s="70" t="s">
        <v>905</v>
      </c>
      <c r="J119" s="70">
        <v>91975</v>
      </c>
      <c r="K119" s="72">
        <v>4.8508810000000002</v>
      </c>
      <c r="L119" s="203">
        <v>41839</v>
      </c>
      <c r="M119" s="73">
        <v>23.05335256621828</v>
      </c>
      <c r="N119" s="74">
        <v>2.8460642324986791</v>
      </c>
      <c r="O119" s="71">
        <v>1.6870282251636097</v>
      </c>
      <c r="P119" s="70" t="s">
        <v>906</v>
      </c>
      <c r="Q119" s="70" t="s">
        <v>1228</v>
      </c>
      <c r="R119" s="70" t="s">
        <v>995</v>
      </c>
      <c r="S119" s="70" t="s">
        <v>1112</v>
      </c>
      <c r="T119" s="69">
        <v>2</v>
      </c>
      <c r="U119" s="75">
        <v>6.9489770000000006E-2</v>
      </c>
      <c r="V119" s="75">
        <v>0.23709910000000001</v>
      </c>
      <c r="W119" s="70" t="s">
        <v>906</v>
      </c>
      <c r="X119" s="70" t="s">
        <v>910</v>
      </c>
      <c r="Y119" s="203">
        <v>41839</v>
      </c>
      <c r="Z119" s="71">
        <v>5</v>
      </c>
      <c r="AA119" s="71">
        <v>0</v>
      </c>
      <c r="AB119" s="70" t="s">
        <v>906</v>
      </c>
      <c r="AD119" s="70" t="s">
        <v>911</v>
      </c>
      <c r="AE119" s="70" t="s">
        <v>1229</v>
      </c>
      <c r="AF119" s="69">
        <v>595</v>
      </c>
      <c r="AH119" s="77">
        <v>83.99</v>
      </c>
      <c r="AI119" s="69">
        <v>41</v>
      </c>
      <c r="AJ119" s="77"/>
    </row>
    <row r="120" spans="1:36" ht="13.5" customHeight="1" x14ac:dyDescent="0.2">
      <c r="A120" s="70" t="s">
        <v>1230</v>
      </c>
      <c r="B120" s="71">
        <v>5</v>
      </c>
      <c r="C120" s="70">
        <v>166</v>
      </c>
      <c r="D120" s="71">
        <v>127</v>
      </c>
      <c r="E120" s="70">
        <v>33</v>
      </c>
      <c r="F120" s="71">
        <v>25</v>
      </c>
      <c r="G120" s="70" t="s">
        <v>904</v>
      </c>
      <c r="H120" s="203">
        <v>41843</v>
      </c>
      <c r="I120" s="70" t="s">
        <v>905</v>
      </c>
      <c r="J120" s="70">
        <v>70869</v>
      </c>
      <c r="K120" s="72">
        <v>0.51215699999999997</v>
      </c>
      <c r="L120" s="203">
        <v>41932</v>
      </c>
      <c r="M120" s="73">
        <v>11.227808451476205</v>
      </c>
      <c r="N120" s="74">
        <v>2.2392280803410149</v>
      </c>
      <c r="O120" s="71">
        <v>1.4964050522305166</v>
      </c>
      <c r="P120" s="70" t="s">
        <v>906</v>
      </c>
      <c r="Q120" s="70" t="s">
        <v>1231</v>
      </c>
      <c r="R120" s="70" t="s">
        <v>995</v>
      </c>
      <c r="S120" s="70" t="s">
        <v>1112</v>
      </c>
      <c r="T120" s="69">
        <v>2</v>
      </c>
      <c r="U120" s="75">
        <v>1.8785539999999999E-3</v>
      </c>
      <c r="V120" s="75">
        <v>6.4096270000000002E-3</v>
      </c>
      <c r="W120" s="70" t="s">
        <v>906</v>
      </c>
      <c r="X120" s="70" t="s">
        <v>910</v>
      </c>
      <c r="Y120" s="203">
        <v>41932</v>
      </c>
      <c r="Z120" s="71">
        <v>5</v>
      </c>
      <c r="AA120" s="71">
        <v>0</v>
      </c>
      <c r="AB120" s="70" t="s">
        <v>906</v>
      </c>
      <c r="AD120" s="70" t="s">
        <v>911</v>
      </c>
      <c r="AE120" s="70" t="s">
        <v>1232</v>
      </c>
      <c r="AF120" s="69">
        <v>733</v>
      </c>
      <c r="AH120" s="77">
        <v>32.99</v>
      </c>
      <c r="AI120" s="69">
        <v>7</v>
      </c>
      <c r="AJ120" s="77"/>
    </row>
    <row r="121" spans="1:36" ht="13.5" customHeight="1" x14ac:dyDescent="0.2">
      <c r="A121" s="70" t="s">
        <v>1233</v>
      </c>
      <c r="B121" s="71">
        <v>3</v>
      </c>
      <c r="C121" s="70">
        <v>148</v>
      </c>
      <c r="D121" s="71">
        <v>140</v>
      </c>
      <c r="E121" s="70">
        <v>77</v>
      </c>
      <c r="F121" s="71">
        <v>48</v>
      </c>
      <c r="G121" s="70" t="s">
        <v>904</v>
      </c>
      <c r="H121" s="203">
        <v>41804</v>
      </c>
      <c r="I121" s="70" t="s">
        <v>905</v>
      </c>
      <c r="J121" s="70">
        <v>54848</v>
      </c>
      <c r="K121" s="72">
        <v>0.1556322</v>
      </c>
      <c r="L121" s="203">
        <v>41932</v>
      </c>
      <c r="M121" s="73">
        <v>18.550134671475149</v>
      </c>
      <c r="N121" s="74">
        <v>2.6471731893551365</v>
      </c>
      <c r="O121" s="71">
        <v>1.6270135799541245</v>
      </c>
      <c r="P121" s="70" t="s">
        <v>906</v>
      </c>
      <c r="Q121" s="70" t="s">
        <v>1234</v>
      </c>
      <c r="R121" s="70" t="s">
        <v>995</v>
      </c>
      <c r="S121" s="70" t="s">
        <v>1112</v>
      </c>
      <c r="T121" s="69">
        <v>8</v>
      </c>
      <c r="U121" s="75">
        <v>1.214118E-2</v>
      </c>
      <c r="V121" s="75">
        <v>4.1425709999999998E-2</v>
      </c>
      <c r="W121" s="70" t="s">
        <v>906</v>
      </c>
      <c r="X121" s="70" t="s">
        <v>910</v>
      </c>
      <c r="Y121" s="203">
        <v>41932</v>
      </c>
      <c r="Z121" s="71">
        <v>5</v>
      </c>
      <c r="AA121" s="71">
        <v>0</v>
      </c>
      <c r="AB121" s="70" t="s">
        <v>906</v>
      </c>
      <c r="AD121" s="70" t="s">
        <v>911</v>
      </c>
      <c r="AE121" s="70" t="s">
        <v>1235</v>
      </c>
      <c r="AF121" s="69">
        <v>288</v>
      </c>
      <c r="AH121" s="77">
        <v>78.98</v>
      </c>
      <c r="AI121" s="69">
        <v>8</v>
      </c>
      <c r="AJ121" s="77"/>
    </row>
    <row r="122" spans="1:36" ht="13.5" customHeight="1" x14ac:dyDescent="0.2">
      <c r="A122" s="70" t="s">
        <v>1236</v>
      </c>
      <c r="B122" s="71">
        <v>4</v>
      </c>
      <c r="C122" s="70">
        <v>160</v>
      </c>
      <c r="D122" s="71">
        <v>110</v>
      </c>
      <c r="E122" s="70">
        <v>81</v>
      </c>
      <c r="F122" s="71">
        <v>10</v>
      </c>
      <c r="G122" s="70" t="s">
        <v>904</v>
      </c>
      <c r="H122" s="203">
        <v>41814</v>
      </c>
      <c r="I122" s="70" t="s">
        <v>905</v>
      </c>
      <c r="J122" s="70">
        <v>97292</v>
      </c>
      <c r="K122" s="72">
        <v>1.2834589999999999</v>
      </c>
      <c r="L122" s="203">
        <v>41932</v>
      </c>
      <c r="M122" s="73">
        <v>19.416357495011798</v>
      </c>
      <c r="N122" s="74">
        <v>2.6877523683546398</v>
      </c>
      <c r="O122" s="71">
        <v>1.6394366008951489</v>
      </c>
      <c r="P122" s="70" t="s">
        <v>906</v>
      </c>
      <c r="Q122" s="70" t="s">
        <v>1237</v>
      </c>
      <c r="R122" s="70" t="s">
        <v>995</v>
      </c>
      <c r="S122" s="70" t="s">
        <v>1112</v>
      </c>
      <c r="T122" s="69">
        <v>7</v>
      </c>
      <c r="U122" s="75">
        <v>6.3117409999999999E-2</v>
      </c>
      <c r="V122" s="75">
        <v>0.21535660000000001</v>
      </c>
      <c r="W122" s="70" t="s">
        <v>906</v>
      </c>
      <c r="X122" s="70" t="s">
        <v>910</v>
      </c>
      <c r="Y122" s="203">
        <v>41932</v>
      </c>
      <c r="Z122" s="71">
        <v>5</v>
      </c>
      <c r="AA122" s="71">
        <v>0</v>
      </c>
      <c r="AB122" s="70" t="s">
        <v>906</v>
      </c>
      <c r="AD122" s="70" t="s">
        <v>1216</v>
      </c>
      <c r="AE122" s="70" t="s">
        <v>1238</v>
      </c>
      <c r="AF122" s="69">
        <v>122</v>
      </c>
      <c r="AH122" s="77">
        <v>65.989999999999995</v>
      </c>
      <c r="AI122" s="69">
        <v>50</v>
      </c>
      <c r="AJ122" s="77"/>
    </row>
    <row r="123" spans="1:36" ht="13.5" customHeight="1" x14ac:dyDescent="0.2">
      <c r="A123" s="70" t="s">
        <v>1239</v>
      </c>
      <c r="B123" s="71">
        <v>2</v>
      </c>
      <c r="C123" s="70">
        <v>156</v>
      </c>
      <c r="D123" s="71">
        <v>151</v>
      </c>
      <c r="E123" s="70">
        <v>84</v>
      </c>
      <c r="F123" s="71">
        <v>60</v>
      </c>
      <c r="G123" s="70" t="s">
        <v>904</v>
      </c>
      <c r="H123" s="203">
        <v>41843</v>
      </c>
      <c r="I123" s="70" t="s">
        <v>905</v>
      </c>
      <c r="J123" s="70">
        <v>51344</v>
      </c>
      <c r="K123" s="72">
        <v>2.5665439999999999</v>
      </c>
      <c r="L123" s="203">
        <v>41932</v>
      </c>
      <c r="M123" s="73">
        <v>16.168587694784883</v>
      </c>
      <c r="N123" s="74">
        <v>2.5286614954658213</v>
      </c>
      <c r="O123" s="71">
        <v>1.5901765610981131</v>
      </c>
      <c r="P123" s="70" t="s">
        <v>906</v>
      </c>
      <c r="Q123" s="70" t="s">
        <v>1240</v>
      </c>
      <c r="R123" s="70" t="s">
        <v>995</v>
      </c>
      <c r="S123" s="70" t="s">
        <v>1112</v>
      </c>
      <c r="T123" s="69">
        <v>8</v>
      </c>
      <c r="U123" s="75">
        <v>1.2683059999999999E-2</v>
      </c>
      <c r="V123" s="75">
        <v>4.3274590000000002E-2</v>
      </c>
      <c r="W123" s="70" t="s">
        <v>906</v>
      </c>
      <c r="X123" s="70" t="s">
        <v>910</v>
      </c>
      <c r="Y123" s="203">
        <v>41932</v>
      </c>
      <c r="Z123" s="71">
        <v>5</v>
      </c>
      <c r="AA123" s="71">
        <v>0</v>
      </c>
      <c r="AB123" s="70" t="s">
        <v>906</v>
      </c>
      <c r="AD123" s="70" t="s">
        <v>911</v>
      </c>
      <c r="AE123" s="70" t="s">
        <v>1241</v>
      </c>
      <c r="AF123" s="69">
        <v>601</v>
      </c>
      <c r="AH123" s="77">
        <v>56.98</v>
      </c>
      <c r="AI123" s="69">
        <v>5</v>
      </c>
      <c r="AJ123" s="77"/>
    </row>
    <row r="124" spans="1:36" ht="13.5" customHeight="1" x14ac:dyDescent="0.2">
      <c r="A124" s="70" t="s">
        <v>1242</v>
      </c>
      <c r="B124" s="71">
        <v>5</v>
      </c>
      <c r="C124" s="70">
        <v>160</v>
      </c>
      <c r="D124" s="71">
        <v>138</v>
      </c>
      <c r="E124" s="70">
        <v>16</v>
      </c>
      <c r="F124" s="71">
        <v>15</v>
      </c>
      <c r="G124" s="70" t="s">
        <v>904</v>
      </c>
      <c r="H124" s="203">
        <v>41874</v>
      </c>
      <c r="I124" s="70" t="s">
        <v>905</v>
      </c>
      <c r="J124" s="70">
        <v>61344</v>
      </c>
      <c r="K124" s="72">
        <v>0.56585540000000001</v>
      </c>
      <c r="L124" s="203">
        <v>41932</v>
      </c>
      <c r="M124" s="73">
        <v>19.31808900733219</v>
      </c>
      <c r="N124" s="74">
        <v>2.6832103526711761</v>
      </c>
      <c r="O124" s="71">
        <v>1.6380507784165839</v>
      </c>
      <c r="P124" s="70" t="s">
        <v>906</v>
      </c>
      <c r="Q124" s="70" t="s">
        <v>1243</v>
      </c>
      <c r="R124" s="70" t="s">
        <v>1158</v>
      </c>
      <c r="S124" s="70" t="s">
        <v>1112</v>
      </c>
      <c r="T124" s="69">
        <v>2</v>
      </c>
      <c r="U124" s="75">
        <v>1.682685E-3</v>
      </c>
      <c r="V124" s="75">
        <v>5.7413209999999998E-3</v>
      </c>
      <c r="W124" s="70" t="s">
        <v>906</v>
      </c>
      <c r="X124" s="70" t="s">
        <v>910</v>
      </c>
      <c r="Y124" s="203">
        <v>41932</v>
      </c>
      <c r="Z124" s="71">
        <v>5</v>
      </c>
      <c r="AA124" s="71">
        <v>0</v>
      </c>
      <c r="AB124" s="70" t="s">
        <v>906</v>
      </c>
      <c r="AD124" s="70" t="s">
        <v>911</v>
      </c>
      <c r="AE124" s="70" t="s">
        <v>1244</v>
      </c>
      <c r="AF124" s="69">
        <v>386</v>
      </c>
      <c r="AH124" s="77">
        <v>68.98</v>
      </c>
      <c r="AI124" s="69">
        <v>39</v>
      </c>
      <c r="AJ124" s="77"/>
    </row>
    <row r="125" spans="1:36" ht="13.5" customHeight="1" x14ac:dyDescent="0.2">
      <c r="A125" s="70" t="s">
        <v>1245</v>
      </c>
      <c r="B125" s="71">
        <v>5</v>
      </c>
      <c r="C125" s="70">
        <v>146</v>
      </c>
      <c r="D125" s="71">
        <v>136</v>
      </c>
      <c r="E125" s="70">
        <v>11</v>
      </c>
      <c r="F125" s="71">
        <v>36</v>
      </c>
      <c r="G125" s="70" t="s">
        <v>904</v>
      </c>
      <c r="H125" s="203">
        <v>41898</v>
      </c>
      <c r="I125" s="70" t="s">
        <v>905</v>
      </c>
      <c r="J125" s="70">
        <v>28983</v>
      </c>
      <c r="K125" s="72">
        <v>35.912790000000001</v>
      </c>
      <c r="L125" s="203">
        <v>41927</v>
      </c>
      <c r="M125" s="73">
        <v>55.90551809328106</v>
      </c>
      <c r="N125" s="74">
        <v>3.8237095188035131</v>
      </c>
      <c r="O125" s="71">
        <v>1.95543077576362</v>
      </c>
      <c r="P125" s="70" t="s">
        <v>906</v>
      </c>
      <c r="Q125" s="70" t="s">
        <v>1246</v>
      </c>
      <c r="R125" s="70" t="s">
        <v>1158</v>
      </c>
      <c r="S125" s="70" t="s">
        <v>1112</v>
      </c>
      <c r="T125" s="69">
        <v>9</v>
      </c>
      <c r="U125" s="75">
        <v>1.9892180000000001E-3</v>
      </c>
      <c r="V125" s="75">
        <v>6.7872130000000003E-3</v>
      </c>
      <c r="W125" s="70" t="s">
        <v>906</v>
      </c>
      <c r="X125" s="70" t="s">
        <v>910</v>
      </c>
      <c r="Y125" s="203">
        <v>41927</v>
      </c>
      <c r="Z125" s="71">
        <v>5</v>
      </c>
      <c r="AA125" s="71">
        <v>0</v>
      </c>
      <c r="AB125" s="70" t="s">
        <v>906</v>
      </c>
      <c r="AD125" s="70" t="s">
        <v>911</v>
      </c>
      <c r="AE125" s="70" t="s">
        <v>1247</v>
      </c>
      <c r="AF125" s="69">
        <v>513</v>
      </c>
      <c r="AH125" s="77">
        <v>73.989999999999995</v>
      </c>
      <c r="AI125" s="69">
        <v>30</v>
      </c>
      <c r="AJ125" s="77"/>
    </row>
    <row r="126" spans="1:36" ht="13.5" customHeight="1" x14ac:dyDescent="0.2">
      <c r="A126" s="70" t="s">
        <v>1248</v>
      </c>
      <c r="B126" s="71">
        <v>3</v>
      </c>
      <c r="C126" s="70">
        <v>199</v>
      </c>
      <c r="D126" s="71">
        <v>238</v>
      </c>
      <c r="E126" s="70">
        <v>10</v>
      </c>
      <c r="F126" s="71">
        <v>54</v>
      </c>
      <c r="G126" s="70" t="s">
        <v>904</v>
      </c>
      <c r="H126" s="203">
        <v>41905</v>
      </c>
      <c r="I126" s="70" t="s">
        <v>905</v>
      </c>
      <c r="J126" s="70">
        <v>49407</v>
      </c>
      <c r="K126" s="72">
        <v>1.261757</v>
      </c>
      <c r="L126" s="203">
        <v>41937</v>
      </c>
      <c r="M126" s="73">
        <v>16.385036573392128</v>
      </c>
      <c r="N126" s="74">
        <v>2.539895245095507</v>
      </c>
      <c r="O126" s="71">
        <v>1.5937048801755949</v>
      </c>
      <c r="P126" s="70" t="s">
        <v>906</v>
      </c>
      <c r="Q126" s="70" t="s">
        <v>1249</v>
      </c>
      <c r="R126" s="70" t="s">
        <v>995</v>
      </c>
      <c r="S126" s="70" t="s">
        <v>1112</v>
      </c>
      <c r="T126" s="69">
        <v>3</v>
      </c>
      <c r="U126" s="75">
        <v>8.7636929999999995E-3</v>
      </c>
      <c r="V126" s="75">
        <v>2.990172E-2</v>
      </c>
      <c r="W126" s="70" t="s">
        <v>906</v>
      </c>
      <c r="X126" s="70" t="s">
        <v>910</v>
      </c>
      <c r="Y126" s="203">
        <v>41937</v>
      </c>
      <c r="Z126" s="71">
        <v>5</v>
      </c>
      <c r="AA126" s="71">
        <v>0</v>
      </c>
      <c r="AB126" s="70" t="s">
        <v>906</v>
      </c>
      <c r="AD126" s="70" t="s">
        <v>911</v>
      </c>
      <c r="AE126" s="70" t="s">
        <v>1250</v>
      </c>
      <c r="AF126" s="69">
        <v>523</v>
      </c>
      <c r="AH126" s="77">
        <v>52.98</v>
      </c>
      <c r="AI126" s="69">
        <v>13</v>
      </c>
      <c r="AJ126" s="77"/>
    </row>
    <row r="127" spans="1:36" ht="13.5" customHeight="1" x14ac:dyDescent="0.2">
      <c r="A127" s="70" t="s">
        <v>1251</v>
      </c>
      <c r="B127" s="71">
        <v>2</v>
      </c>
      <c r="C127" s="70">
        <v>128</v>
      </c>
      <c r="D127" s="71">
        <v>125</v>
      </c>
      <c r="E127" s="70">
        <v>31</v>
      </c>
      <c r="F127" s="71">
        <v>60</v>
      </c>
      <c r="G127" s="70" t="s">
        <v>904</v>
      </c>
      <c r="H127" s="203">
        <v>41848</v>
      </c>
      <c r="I127" s="70" t="s">
        <v>905</v>
      </c>
      <c r="J127" s="70">
        <v>72682</v>
      </c>
      <c r="K127" s="72">
        <v>0.65606419999999999</v>
      </c>
      <c r="L127" s="203">
        <v>41848</v>
      </c>
      <c r="M127" s="73">
        <v>16.466042100933105</v>
      </c>
      <c r="N127" s="74">
        <v>2.5440740054255655</v>
      </c>
      <c r="O127" s="71">
        <v>1.595015362128392</v>
      </c>
      <c r="P127" s="70" t="s">
        <v>906</v>
      </c>
      <c r="Q127" s="70" t="s">
        <v>1252</v>
      </c>
      <c r="R127" s="70" t="s">
        <v>1158</v>
      </c>
      <c r="S127" s="70" t="s">
        <v>1112</v>
      </c>
      <c r="T127" s="69">
        <v>8</v>
      </c>
      <c r="U127" s="75">
        <v>1.595604E-3</v>
      </c>
      <c r="V127" s="75">
        <v>5.4441999999999997E-3</v>
      </c>
      <c r="W127" s="70" t="s">
        <v>906</v>
      </c>
      <c r="X127" s="70" t="s">
        <v>910</v>
      </c>
      <c r="Y127" s="203">
        <v>41848</v>
      </c>
      <c r="Z127" s="71">
        <v>5</v>
      </c>
      <c r="AA127" s="71">
        <v>0</v>
      </c>
      <c r="AB127" s="70" t="s">
        <v>906</v>
      </c>
      <c r="AD127" s="70" t="s">
        <v>911</v>
      </c>
      <c r="AE127" s="70" t="s">
        <v>1253</v>
      </c>
      <c r="AF127" s="69">
        <v>627</v>
      </c>
      <c r="AH127" s="77">
        <v>78.97</v>
      </c>
      <c r="AI127" s="69">
        <v>39</v>
      </c>
      <c r="AJ127" s="77"/>
    </row>
    <row r="128" spans="1:36" ht="13.5" customHeight="1" x14ac:dyDescent="0.2">
      <c r="A128" s="70" t="s">
        <v>1254</v>
      </c>
      <c r="B128" s="71">
        <v>4</v>
      </c>
      <c r="C128" s="70">
        <v>144</v>
      </c>
      <c r="D128" s="71">
        <v>144</v>
      </c>
      <c r="E128" s="70">
        <v>63</v>
      </c>
      <c r="F128" s="71">
        <v>47</v>
      </c>
      <c r="G128" s="70" t="s">
        <v>904</v>
      </c>
      <c r="H128" s="203">
        <v>41891</v>
      </c>
      <c r="I128" s="70" t="s">
        <v>905</v>
      </c>
      <c r="J128" s="70">
        <v>62808</v>
      </c>
      <c r="K128" s="72">
        <v>0.3359568</v>
      </c>
      <c r="L128" s="203">
        <v>41939</v>
      </c>
      <c r="M128" s="73">
        <v>11.915574605109539</v>
      </c>
      <c r="N128" s="74">
        <v>2.2840467915402343</v>
      </c>
      <c r="O128" s="71">
        <v>1.5113063195594183</v>
      </c>
      <c r="P128" s="70" t="s">
        <v>906</v>
      </c>
      <c r="Q128" s="70" t="s">
        <v>1255</v>
      </c>
      <c r="R128" s="70" t="s">
        <v>1158</v>
      </c>
      <c r="S128" s="70" t="s">
        <v>1112</v>
      </c>
      <c r="T128" s="69">
        <v>3</v>
      </c>
      <c r="U128" s="75">
        <v>1.006973E-3</v>
      </c>
      <c r="V128" s="75">
        <v>3.4357929999999999E-3</v>
      </c>
      <c r="W128" s="70" t="s">
        <v>906</v>
      </c>
      <c r="X128" s="70" t="s">
        <v>910</v>
      </c>
      <c r="Y128" s="203">
        <v>41939</v>
      </c>
      <c r="Z128" s="71">
        <v>5</v>
      </c>
      <c r="AA128" s="71">
        <v>0</v>
      </c>
      <c r="AB128" s="70" t="s">
        <v>906</v>
      </c>
      <c r="AD128" s="70" t="s">
        <v>911</v>
      </c>
      <c r="AE128" s="70" t="s">
        <v>1256</v>
      </c>
      <c r="AF128" s="69">
        <v>363</v>
      </c>
      <c r="AH128" s="77">
        <v>74.98</v>
      </c>
      <c r="AI128" s="69">
        <v>3</v>
      </c>
      <c r="AJ128" s="77"/>
    </row>
    <row r="129" spans="1:36" ht="13.5" customHeight="1" x14ac:dyDescent="0.2">
      <c r="A129" s="70" t="s">
        <v>1257</v>
      </c>
      <c r="B129" s="71">
        <v>2</v>
      </c>
      <c r="C129" s="70">
        <v>178</v>
      </c>
      <c r="D129" s="71">
        <v>141</v>
      </c>
      <c r="E129" s="70">
        <v>47</v>
      </c>
      <c r="F129" s="71">
        <v>13</v>
      </c>
      <c r="G129" s="70" t="s">
        <v>904</v>
      </c>
      <c r="H129" s="203">
        <v>41940</v>
      </c>
      <c r="I129" s="70" t="s">
        <v>905</v>
      </c>
      <c r="J129" s="70">
        <v>84726</v>
      </c>
      <c r="K129" s="72">
        <v>14.061629999999999</v>
      </c>
      <c r="L129" s="203">
        <v>41944</v>
      </c>
      <c r="M129" s="73">
        <v>27.811513998205811</v>
      </c>
      <c r="N129" s="74">
        <v>3.0297598809890185</v>
      </c>
      <c r="O129" s="71">
        <v>1.740620544802634</v>
      </c>
      <c r="P129" s="70" t="s">
        <v>906</v>
      </c>
      <c r="Q129" s="70" t="s">
        <v>1258</v>
      </c>
      <c r="R129" s="70" t="s">
        <v>1158</v>
      </c>
      <c r="S129" s="70" t="s">
        <v>1112</v>
      </c>
      <c r="T129" s="69">
        <v>1</v>
      </c>
      <c r="U129" s="75">
        <v>7.8031110000000004E-4</v>
      </c>
      <c r="V129" s="75">
        <v>2.6624209999999999E-3</v>
      </c>
      <c r="W129" s="70" t="s">
        <v>906</v>
      </c>
      <c r="X129" s="70" t="s">
        <v>910</v>
      </c>
      <c r="Y129" s="203">
        <v>41944</v>
      </c>
      <c r="Z129" s="71">
        <v>5</v>
      </c>
      <c r="AA129" s="71">
        <v>0</v>
      </c>
      <c r="AB129" s="70" t="s">
        <v>906</v>
      </c>
      <c r="AD129" s="70" t="s">
        <v>911</v>
      </c>
      <c r="AE129" s="70" t="s">
        <v>1259</v>
      </c>
      <c r="AF129" s="69">
        <v>848</v>
      </c>
      <c r="AH129" s="77">
        <v>48.98</v>
      </c>
      <c r="AI129" s="69">
        <v>44</v>
      </c>
      <c r="AJ129" s="77"/>
    </row>
    <row r="130" spans="1:36" ht="13.5" customHeight="1" x14ac:dyDescent="0.2">
      <c r="A130" s="70" t="s">
        <v>1260</v>
      </c>
      <c r="B130" s="71">
        <v>5</v>
      </c>
      <c r="C130" s="70">
        <v>139</v>
      </c>
      <c r="D130" s="71">
        <v>93</v>
      </c>
      <c r="E130" s="70">
        <v>50</v>
      </c>
      <c r="F130" s="71">
        <v>77</v>
      </c>
      <c r="G130" s="70" t="s">
        <v>904</v>
      </c>
      <c r="H130" s="203">
        <v>41940</v>
      </c>
      <c r="I130" s="70" t="s">
        <v>905</v>
      </c>
      <c r="J130" s="70">
        <v>83906</v>
      </c>
      <c r="K130" s="72">
        <v>3.227125</v>
      </c>
      <c r="L130" s="203">
        <v>41944</v>
      </c>
      <c r="M130" s="73">
        <v>23.023545051101635</v>
      </c>
      <c r="N130" s="74">
        <v>2.8448370690944556</v>
      </c>
      <c r="O130" s="71">
        <v>1.6866644802966759</v>
      </c>
      <c r="P130" s="70" t="s">
        <v>906</v>
      </c>
      <c r="Q130" s="70" t="s">
        <v>1261</v>
      </c>
      <c r="R130" s="70" t="s">
        <v>1158</v>
      </c>
      <c r="S130" s="70" t="s">
        <v>1112</v>
      </c>
      <c r="T130" s="69">
        <v>4</v>
      </c>
      <c r="U130" s="75">
        <v>1.7878340000000001E-4</v>
      </c>
      <c r="V130" s="75">
        <v>6.1000900000000001E-4</v>
      </c>
      <c r="W130" s="70" t="s">
        <v>906</v>
      </c>
      <c r="X130" s="70" t="s">
        <v>910</v>
      </c>
      <c r="Y130" s="203">
        <v>41944</v>
      </c>
      <c r="Z130" s="71">
        <v>5</v>
      </c>
      <c r="AA130" s="71">
        <v>0</v>
      </c>
      <c r="AB130" s="70" t="s">
        <v>906</v>
      </c>
      <c r="AD130" s="70" t="s">
        <v>911</v>
      </c>
      <c r="AE130" s="70" t="s">
        <v>1262</v>
      </c>
      <c r="AF130" s="69">
        <v>231</v>
      </c>
      <c r="AH130" s="77">
        <v>32.97</v>
      </c>
      <c r="AI130" s="69">
        <v>18</v>
      </c>
      <c r="AJ130" s="77"/>
    </row>
    <row r="131" spans="1:36" ht="13.5" customHeight="1" x14ac:dyDescent="0.2">
      <c r="A131" s="70" t="s">
        <v>1263</v>
      </c>
      <c r="B131" s="71">
        <v>3</v>
      </c>
      <c r="C131" s="70">
        <v>160</v>
      </c>
      <c r="D131" s="71">
        <v>93.5</v>
      </c>
      <c r="E131" s="70">
        <v>31</v>
      </c>
      <c r="F131" s="71">
        <v>40</v>
      </c>
      <c r="G131" s="70" t="s">
        <v>904</v>
      </c>
      <c r="H131" s="203">
        <v>41940</v>
      </c>
      <c r="I131" s="70" t="s">
        <v>905</v>
      </c>
      <c r="J131" s="70">
        <v>21788</v>
      </c>
      <c r="K131" s="72">
        <v>1.173435</v>
      </c>
      <c r="L131" s="203">
        <v>41944</v>
      </c>
      <c r="M131" s="73">
        <v>15.256687048232543</v>
      </c>
      <c r="N131" s="74">
        <v>2.4802002444229458</v>
      </c>
      <c r="O131" s="71">
        <v>1.5748651511869027</v>
      </c>
      <c r="P131" s="70" t="s">
        <v>906</v>
      </c>
      <c r="Q131" s="70" t="s">
        <v>1264</v>
      </c>
      <c r="R131" s="70" t="s">
        <v>1158</v>
      </c>
      <c r="S131" s="70" t="s">
        <v>1112</v>
      </c>
      <c r="T131" s="69">
        <v>3</v>
      </c>
      <c r="U131" s="75">
        <v>6.4844669999999997E-5</v>
      </c>
      <c r="V131" s="75">
        <v>2.2125000000000001E-4</v>
      </c>
      <c r="W131" s="70" t="s">
        <v>906</v>
      </c>
      <c r="X131" s="70" t="s">
        <v>910</v>
      </c>
      <c r="Y131" s="203">
        <v>41944</v>
      </c>
      <c r="Z131" s="71">
        <v>5</v>
      </c>
      <c r="AA131" s="71">
        <v>0</v>
      </c>
      <c r="AB131" s="70" t="s">
        <v>906</v>
      </c>
      <c r="AD131" s="70" t="s">
        <v>911</v>
      </c>
      <c r="AE131" s="70" t="s">
        <v>1265</v>
      </c>
      <c r="AF131" s="69">
        <v>851</v>
      </c>
      <c r="AH131" s="77">
        <v>10.99</v>
      </c>
      <c r="AI131" s="69">
        <v>44</v>
      </c>
      <c r="AJ131" s="77"/>
    </row>
    <row r="132" spans="1:36" ht="13.5" customHeight="1" x14ac:dyDescent="0.2">
      <c r="A132" s="70" t="s">
        <v>1266</v>
      </c>
      <c r="B132" s="71">
        <v>5</v>
      </c>
      <c r="C132" s="70">
        <v>192</v>
      </c>
      <c r="D132" s="71">
        <v>93.5</v>
      </c>
      <c r="E132" s="70">
        <v>93</v>
      </c>
      <c r="F132" s="71">
        <v>60</v>
      </c>
      <c r="G132" s="70" t="s">
        <v>904</v>
      </c>
      <c r="H132" s="203">
        <v>41940</v>
      </c>
      <c r="I132" s="70" t="s">
        <v>905</v>
      </c>
      <c r="J132" s="70">
        <v>18657</v>
      </c>
      <c r="K132" s="72">
        <v>5.8673799999999998</v>
      </c>
      <c r="L132" s="203">
        <v>41944</v>
      </c>
      <c r="M132" s="73">
        <v>23.289647532705668</v>
      </c>
      <c r="N132" s="74">
        <v>2.8557551718051264</v>
      </c>
      <c r="O132" s="71">
        <v>1.6898979767444917</v>
      </c>
      <c r="P132" s="70" t="s">
        <v>906</v>
      </c>
      <c r="Q132" s="70" t="s">
        <v>1267</v>
      </c>
      <c r="R132" s="70" t="s">
        <v>1158</v>
      </c>
      <c r="S132" s="70" t="s">
        <v>1112</v>
      </c>
      <c r="T132" s="69">
        <v>8</v>
      </c>
      <c r="U132" s="75">
        <v>3.2475880000000003E-4</v>
      </c>
      <c r="V132" s="75">
        <v>1.1080770000000001E-3</v>
      </c>
      <c r="W132" s="70" t="s">
        <v>906</v>
      </c>
      <c r="X132" s="70" t="s">
        <v>910</v>
      </c>
      <c r="Y132" s="203">
        <v>41944</v>
      </c>
      <c r="Z132" s="71">
        <v>5</v>
      </c>
      <c r="AA132" s="71">
        <v>0</v>
      </c>
      <c r="AB132" s="70" t="s">
        <v>906</v>
      </c>
      <c r="AD132" s="70" t="s">
        <v>911</v>
      </c>
      <c r="AE132" s="70" t="s">
        <v>1268</v>
      </c>
      <c r="AF132" s="69">
        <v>336</v>
      </c>
      <c r="AH132" s="77">
        <v>53.98</v>
      </c>
      <c r="AI132" s="69">
        <v>2</v>
      </c>
      <c r="AJ132" s="77"/>
    </row>
    <row r="133" spans="1:36" ht="13.5" customHeight="1" x14ac:dyDescent="0.2">
      <c r="A133" s="70" t="s">
        <v>1269</v>
      </c>
      <c r="B133" s="71">
        <v>5</v>
      </c>
      <c r="C133" s="70">
        <v>140</v>
      </c>
      <c r="D133" s="71">
        <v>134</v>
      </c>
      <c r="E133" s="70">
        <v>70</v>
      </c>
      <c r="F133" s="71">
        <v>44</v>
      </c>
      <c r="G133" s="70" t="s">
        <v>904</v>
      </c>
      <c r="H133" s="203">
        <v>41938</v>
      </c>
      <c r="I133" s="70" t="s">
        <v>905</v>
      </c>
      <c r="J133" s="70">
        <v>11594</v>
      </c>
      <c r="K133" s="72">
        <v>5.1760549999999999</v>
      </c>
      <c r="L133" s="203">
        <v>41966</v>
      </c>
      <c r="M133" s="73">
        <v>19.451149503531663</v>
      </c>
      <c r="N133" s="74">
        <v>2.6893567974075117</v>
      </c>
      <c r="O133" s="71">
        <v>1.6399258511919104</v>
      </c>
      <c r="P133" s="70" t="s">
        <v>906</v>
      </c>
      <c r="Q133" s="70" t="s">
        <v>1270</v>
      </c>
      <c r="R133" s="70" t="s">
        <v>995</v>
      </c>
      <c r="S133" s="70" t="s">
        <v>1112</v>
      </c>
      <c r="T133" s="69">
        <v>3</v>
      </c>
      <c r="U133" s="75">
        <v>1.9146639999999999E-2</v>
      </c>
      <c r="V133" s="75">
        <v>6.5328339999999999E-2</v>
      </c>
      <c r="W133" s="70" t="s">
        <v>906</v>
      </c>
      <c r="X133" s="70" t="s">
        <v>910</v>
      </c>
      <c r="Y133" s="203">
        <v>41966</v>
      </c>
      <c r="Z133" s="71">
        <v>5</v>
      </c>
      <c r="AA133" s="71">
        <v>0</v>
      </c>
      <c r="AB133" s="70" t="s">
        <v>906</v>
      </c>
      <c r="AD133" s="70" t="s">
        <v>911</v>
      </c>
      <c r="AE133" s="70" t="s">
        <v>1271</v>
      </c>
      <c r="AF133" s="69">
        <v>952</v>
      </c>
      <c r="AH133" s="77">
        <v>10.99</v>
      </c>
      <c r="AI133" s="69">
        <v>37</v>
      </c>
      <c r="AJ133" s="77"/>
    </row>
    <row r="134" spans="1:36" ht="13.5" customHeight="1" x14ac:dyDescent="0.2">
      <c r="A134" s="70" t="s">
        <v>1272</v>
      </c>
      <c r="B134" s="71">
        <v>1</v>
      </c>
      <c r="C134" s="70">
        <v>180</v>
      </c>
      <c r="D134" s="71">
        <v>130</v>
      </c>
      <c r="E134" s="70">
        <v>85</v>
      </c>
      <c r="F134" s="71">
        <v>68</v>
      </c>
      <c r="G134" s="70" t="s">
        <v>904</v>
      </c>
      <c r="H134" s="203">
        <v>41938</v>
      </c>
      <c r="I134" s="70" t="s">
        <v>905</v>
      </c>
      <c r="J134" s="70">
        <v>70840</v>
      </c>
      <c r="K134" s="72">
        <v>4.3507189999999998</v>
      </c>
      <c r="L134" s="203">
        <v>41966</v>
      </c>
      <c r="M134" s="73">
        <v>20.436556721396368</v>
      </c>
      <c r="N134" s="74">
        <v>2.7340255888854768</v>
      </c>
      <c r="O134" s="71">
        <v>1.6534889140497666</v>
      </c>
      <c r="P134" s="70" t="s">
        <v>906</v>
      </c>
      <c r="Q134" s="70" t="s">
        <v>1273</v>
      </c>
      <c r="R134" s="70" t="s">
        <v>995</v>
      </c>
      <c r="S134" s="70" t="s">
        <v>1112</v>
      </c>
      <c r="T134" s="69">
        <v>8</v>
      </c>
      <c r="U134" s="75">
        <v>1.557678E-2</v>
      </c>
      <c r="V134" s="75">
        <v>5.3147989999999999E-2</v>
      </c>
      <c r="W134" s="70" t="s">
        <v>906</v>
      </c>
      <c r="X134" s="70" t="s">
        <v>910</v>
      </c>
      <c r="Y134" s="203">
        <v>41966</v>
      </c>
      <c r="Z134" s="71">
        <v>5</v>
      </c>
      <c r="AA134" s="71">
        <v>0</v>
      </c>
      <c r="AB134" s="70" t="s">
        <v>906</v>
      </c>
      <c r="AD134" s="70" t="s">
        <v>911</v>
      </c>
      <c r="AE134" s="70" t="s">
        <v>1274</v>
      </c>
      <c r="AF134" s="69">
        <v>893</v>
      </c>
      <c r="AH134" s="77">
        <v>87.99</v>
      </c>
      <c r="AI134" s="69">
        <v>5</v>
      </c>
      <c r="AJ134" s="77"/>
    </row>
    <row r="135" spans="1:36" ht="13.5" customHeight="1" x14ac:dyDescent="0.2">
      <c r="A135" s="70" t="s">
        <v>1275</v>
      </c>
      <c r="B135" s="71">
        <v>2</v>
      </c>
      <c r="C135" s="70">
        <v>163</v>
      </c>
      <c r="D135" s="71">
        <v>106</v>
      </c>
      <c r="E135" s="70">
        <v>69</v>
      </c>
      <c r="F135" s="71">
        <v>78</v>
      </c>
      <c r="G135" s="70" t="s">
        <v>904</v>
      </c>
      <c r="H135" s="203">
        <v>41961</v>
      </c>
      <c r="I135" s="70" t="s">
        <v>905</v>
      </c>
      <c r="J135" s="70">
        <v>39140</v>
      </c>
      <c r="K135" s="72">
        <v>26.09929</v>
      </c>
      <c r="L135" s="203">
        <v>42021</v>
      </c>
      <c r="M135" s="73">
        <v>44.208036421579365</v>
      </c>
      <c r="N135" s="74">
        <v>3.535903536552035</v>
      </c>
      <c r="O135" s="71">
        <v>1.8803998342246351</v>
      </c>
      <c r="P135" s="70" t="s">
        <v>906</v>
      </c>
      <c r="Q135" s="70" t="s">
        <v>1276</v>
      </c>
      <c r="R135" s="70" t="s">
        <v>1158</v>
      </c>
      <c r="S135" s="70" t="s">
        <v>1112</v>
      </c>
      <c r="T135" s="69">
        <v>7</v>
      </c>
      <c r="U135" s="75">
        <v>1.4430160000000001E-3</v>
      </c>
      <c r="V135" s="75">
        <v>4.9235700000000004E-3</v>
      </c>
      <c r="W135" s="70" t="s">
        <v>906</v>
      </c>
      <c r="X135" s="70" t="s">
        <v>910</v>
      </c>
      <c r="Y135" s="203">
        <v>42021</v>
      </c>
      <c r="Z135" s="71">
        <v>5</v>
      </c>
      <c r="AA135" s="71">
        <v>0</v>
      </c>
      <c r="AB135" s="70" t="s">
        <v>906</v>
      </c>
      <c r="AD135" s="70" t="s">
        <v>911</v>
      </c>
      <c r="AE135" s="70" t="s">
        <v>1277</v>
      </c>
      <c r="AF135" s="69">
        <v>802</v>
      </c>
      <c r="AH135" s="77">
        <v>77.989999999999995</v>
      </c>
      <c r="AI135" s="69">
        <v>33</v>
      </c>
      <c r="AJ135" s="77"/>
    </row>
    <row r="136" spans="1:36" ht="13.5" customHeight="1" x14ac:dyDescent="0.2">
      <c r="A136" s="70" t="s">
        <v>1278</v>
      </c>
      <c r="B136" s="71">
        <v>3</v>
      </c>
      <c r="C136" s="70">
        <v>101</v>
      </c>
      <c r="D136" s="71">
        <v>156</v>
      </c>
      <c r="E136" s="70">
        <v>62</v>
      </c>
      <c r="F136" s="71">
        <v>75</v>
      </c>
      <c r="G136" s="70" t="s">
        <v>904</v>
      </c>
      <c r="H136" s="203">
        <v>41961</v>
      </c>
      <c r="I136" s="70" t="s">
        <v>905</v>
      </c>
      <c r="J136" s="70">
        <v>60897</v>
      </c>
      <c r="K136" s="72">
        <v>13.45504</v>
      </c>
      <c r="L136" s="203">
        <v>41967</v>
      </c>
      <c r="M136" s="73">
        <v>35.123151230592661</v>
      </c>
      <c r="N136" s="74">
        <v>3.2748983510386505</v>
      </c>
      <c r="O136" s="71">
        <v>1.8096680223285846</v>
      </c>
      <c r="P136" s="70" t="s">
        <v>906</v>
      </c>
      <c r="Q136" s="70" t="s">
        <v>1279</v>
      </c>
      <c r="R136" s="70" t="s">
        <v>1158</v>
      </c>
      <c r="S136" s="70" t="s">
        <v>1112</v>
      </c>
      <c r="T136" s="69">
        <v>6</v>
      </c>
      <c r="U136" s="75">
        <v>7.4551209999999997E-4</v>
      </c>
      <c r="V136" s="75">
        <v>2.5436870000000002E-3</v>
      </c>
      <c r="W136" s="70" t="s">
        <v>906</v>
      </c>
      <c r="X136" s="70" t="s">
        <v>910</v>
      </c>
      <c r="Y136" s="203">
        <v>41967</v>
      </c>
      <c r="Z136" s="71">
        <v>5</v>
      </c>
      <c r="AA136" s="71">
        <v>0</v>
      </c>
      <c r="AB136" s="70" t="s">
        <v>906</v>
      </c>
      <c r="AD136" s="70" t="s">
        <v>911</v>
      </c>
      <c r="AE136" s="70" t="s">
        <v>1280</v>
      </c>
      <c r="AF136" s="69">
        <v>748</v>
      </c>
      <c r="AH136" s="77">
        <v>21.98</v>
      </c>
      <c r="AI136" s="69">
        <v>34</v>
      </c>
      <c r="AJ136" s="77"/>
    </row>
    <row r="137" spans="1:36" ht="13.5" customHeight="1" x14ac:dyDescent="0.2">
      <c r="A137" s="70" t="s">
        <v>1281</v>
      </c>
      <c r="B137" s="71">
        <v>1</v>
      </c>
      <c r="C137" s="70">
        <v>195</v>
      </c>
      <c r="D137" s="71">
        <v>155</v>
      </c>
      <c r="E137" s="70">
        <v>36</v>
      </c>
      <c r="F137" s="71">
        <v>92</v>
      </c>
      <c r="G137" s="70" t="s">
        <v>904</v>
      </c>
      <c r="H137" s="203">
        <v>41981</v>
      </c>
      <c r="I137" s="70" t="s">
        <v>905</v>
      </c>
      <c r="J137" s="70">
        <v>39402</v>
      </c>
      <c r="K137" s="72">
        <v>0.97783529999999996</v>
      </c>
      <c r="L137" s="203">
        <v>42014</v>
      </c>
      <c r="M137" s="73">
        <v>14.966690850624055</v>
      </c>
      <c r="N137" s="74">
        <v>2.4643852230571368</v>
      </c>
      <c r="O137" s="71">
        <v>1.5698360497380408</v>
      </c>
      <c r="P137" s="70" t="s">
        <v>906</v>
      </c>
      <c r="Q137" s="70" t="s">
        <v>1282</v>
      </c>
      <c r="R137" s="70" t="s">
        <v>995</v>
      </c>
      <c r="S137" s="70" t="s">
        <v>1112</v>
      </c>
      <c r="T137" s="69">
        <v>4</v>
      </c>
      <c r="U137" s="75">
        <v>2.5413419999999999E-2</v>
      </c>
      <c r="V137" s="75">
        <v>8.6710590000000004E-2</v>
      </c>
      <c r="W137" s="70" t="s">
        <v>906</v>
      </c>
      <c r="X137" s="70" t="s">
        <v>910</v>
      </c>
      <c r="Y137" s="203">
        <v>42014</v>
      </c>
      <c r="Z137" s="71">
        <v>5</v>
      </c>
      <c r="AA137" s="71">
        <v>0</v>
      </c>
      <c r="AB137" s="70" t="s">
        <v>906</v>
      </c>
      <c r="AD137" s="70" t="s">
        <v>911</v>
      </c>
      <c r="AE137" s="70" t="s">
        <v>1283</v>
      </c>
      <c r="AF137" s="69">
        <v>150</v>
      </c>
      <c r="AH137" s="77">
        <v>59.98</v>
      </c>
      <c r="AI137" s="69">
        <v>33</v>
      </c>
      <c r="AJ137" s="77"/>
    </row>
    <row r="138" spans="1:36" ht="13.5" customHeight="1" x14ac:dyDescent="0.2">
      <c r="A138" s="70" t="s">
        <v>1284</v>
      </c>
      <c r="B138" s="71">
        <v>3</v>
      </c>
      <c r="C138" s="70">
        <v>111</v>
      </c>
      <c r="D138" s="71">
        <v>99</v>
      </c>
      <c r="E138" s="70">
        <v>49</v>
      </c>
      <c r="F138" s="71">
        <v>17</v>
      </c>
      <c r="G138" s="70" t="s">
        <v>904</v>
      </c>
      <c r="H138" s="203">
        <v>42003</v>
      </c>
      <c r="I138" s="70" t="s">
        <v>905</v>
      </c>
      <c r="J138" s="70">
        <v>91031</v>
      </c>
      <c r="K138" s="72">
        <v>1.739986</v>
      </c>
      <c r="L138" s="203">
        <v>42018</v>
      </c>
      <c r="M138" s="73">
        <v>20.059071289130316</v>
      </c>
      <c r="N138" s="74">
        <v>2.7170873923301402</v>
      </c>
      <c r="O138" s="71">
        <v>1.6483589998329067</v>
      </c>
      <c r="P138" s="70" t="s">
        <v>906</v>
      </c>
      <c r="Q138" s="70" t="s">
        <v>1285</v>
      </c>
      <c r="R138" s="70" t="s">
        <v>1158</v>
      </c>
      <c r="S138" s="70" t="s">
        <v>1112</v>
      </c>
      <c r="T138" s="69">
        <v>2</v>
      </c>
      <c r="U138" s="75">
        <v>1.5597460000000001E-4</v>
      </c>
      <c r="V138" s="75">
        <v>5.3218540000000004E-4</v>
      </c>
      <c r="W138" s="70" t="s">
        <v>906</v>
      </c>
      <c r="X138" s="70" t="s">
        <v>910</v>
      </c>
      <c r="Y138" s="203">
        <v>42018</v>
      </c>
      <c r="Z138" s="71">
        <v>5</v>
      </c>
      <c r="AA138" s="71">
        <v>0</v>
      </c>
      <c r="AB138" s="70" t="s">
        <v>906</v>
      </c>
      <c r="AD138" s="70" t="s">
        <v>911</v>
      </c>
      <c r="AE138" s="70" t="s">
        <v>1286</v>
      </c>
      <c r="AF138" s="69">
        <v>676</v>
      </c>
      <c r="AH138" s="77">
        <v>24.97</v>
      </c>
      <c r="AI138" s="69">
        <v>33</v>
      </c>
      <c r="AJ138" s="77"/>
    </row>
    <row r="139" spans="1:36" ht="13.5" customHeight="1" x14ac:dyDescent="0.2">
      <c r="A139" s="70" t="s">
        <v>1287</v>
      </c>
      <c r="B139" s="71">
        <v>4</v>
      </c>
      <c r="C139" s="70">
        <v>133</v>
      </c>
      <c r="D139" s="71">
        <v>127</v>
      </c>
      <c r="E139" s="70">
        <v>97</v>
      </c>
      <c r="F139" s="71">
        <v>59</v>
      </c>
      <c r="G139" s="70" t="s">
        <v>904</v>
      </c>
      <c r="H139" s="203">
        <v>42003</v>
      </c>
      <c r="I139" s="70" t="s">
        <v>905</v>
      </c>
      <c r="J139" s="70">
        <v>26562</v>
      </c>
      <c r="K139" s="72">
        <v>28.527509999999999</v>
      </c>
      <c r="L139" s="203">
        <v>42018</v>
      </c>
      <c r="M139" s="73">
        <v>48.868625052121608</v>
      </c>
      <c r="N139" s="74">
        <v>3.6560324353306366</v>
      </c>
      <c r="O139" s="71">
        <v>1.9120754261614881</v>
      </c>
      <c r="P139" s="70" t="s">
        <v>906</v>
      </c>
      <c r="Q139" s="70" t="s">
        <v>1288</v>
      </c>
      <c r="R139" s="70" t="s">
        <v>1158</v>
      </c>
      <c r="S139" s="70" t="s">
        <v>1112</v>
      </c>
      <c r="T139" s="69">
        <v>9</v>
      </c>
      <c r="U139" s="75">
        <v>2.5494049999999998E-3</v>
      </c>
      <c r="V139" s="75">
        <v>8.6985689999999997E-3</v>
      </c>
      <c r="W139" s="70" t="s">
        <v>906</v>
      </c>
      <c r="X139" s="70" t="s">
        <v>910</v>
      </c>
      <c r="Y139" s="203">
        <v>42018</v>
      </c>
      <c r="Z139" s="71">
        <v>5</v>
      </c>
      <c r="AA139" s="71">
        <v>0</v>
      </c>
      <c r="AB139" s="70" t="s">
        <v>906</v>
      </c>
      <c r="AD139" s="70" t="s">
        <v>911</v>
      </c>
      <c r="AE139" s="70" t="s">
        <v>1289</v>
      </c>
      <c r="AF139" s="69">
        <v>930</v>
      </c>
      <c r="AH139" s="77">
        <v>53.98</v>
      </c>
      <c r="AI139" s="69">
        <v>33</v>
      </c>
      <c r="AJ139" s="77"/>
    </row>
    <row r="140" spans="1:36" ht="13.5" customHeight="1" x14ac:dyDescent="0.2">
      <c r="A140" s="70" t="s">
        <v>1290</v>
      </c>
      <c r="B140" s="71">
        <v>1</v>
      </c>
      <c r="C140" s="70">
        <v>115</v>
      </c>
      <c r="D140" s="71">
        <v>260</v>
      </c>
      <c r="E140" s="70">
        <v>44</v>
      </c>
      <c r="F140" s="71">
        <v>97</v>
      </c>
      <c r="G140" s="70" t="s">
        <v>904</v>
      </c>
      <c r="H140" s="203">
        <v>41657</v>
      </c>
      <c r="I140" s="70" t="s">
        <v>905</v>
      </c>
      <c r="J140" s="70">
        <v>97617</v>
      </c>
      <c r="K140" s="72">
        <v>3.8373309999999998</v>
      </c>
      <c r="L140" s="203">
        <v>42022</v>
      </c>
      <c r="M140" s="73">
        <v>24.796241666671659</v>
      </c>
      <c r="N140" s="74">
        <v>2.9160521517157552</v>
      </c>
      <c r="O140" s="71">
        <v>1.7076452066268786</v>
      </c>
      <c r="P140" s="70" t="s">
        <v>906</v>
      </c>
      <c r="Q140" s="70" t="s">
        <v>1291</v>
      </c>
      <c r="R140" s="70" t="s">
        <v>995</v>
      </c>
      <c r="S140" s="70" t="s">
        <v>1292</v>
      </c>
      <c r="T140" s="69">
        <v>4</v>
      </c>
      <c r="U140" s="75">
        <v>6.7736210000000005E-2</v>
      </c>
      <c r="V140" s="75">
        <v>0.23111590000000001</v>
      </c>
      <c r="W140" s="70" t="s">
        <v>906</v>
      </c>
      <c r="X140" s="70" t="s">
        <v>910</v>
      </c>
      <c r="Y140" s="203">
        <v>42022</v>
      </c>
      <c r="Z140" s="71">
        <v>5</v>
      </c>
      <c r="AA140" s="71">
        <v>0</v>
      </c>
      <c r="AB140" s="70" t="s">
        <v>906</v>
      </c>
      <c r="AD140" s="70" t="s">
        <v>911</v>
      </c>
      <c r="AE140" s="70" t="s">
        <v>1293</v>
      </c>
      <c r="AF140" s="69">
        <v>621</v>
      </c>
      <c r="AH140" s="77">
        <v>51.99</v>
      </c>
      <c r="AI140" s="69">
        <v>33</v>
      </c>
      <c r="AJ140" s="77"/>
    </row>
    <row r="141" spans="1:36" ht="13.5" customHeight="1" x14ac:dyDescent="0.2">
      <c r="A141" s="70" t="s">
        <v>1294</v>
      </c>
      <c r="B141" s="71">
        <v>3</v>
      </c>
      <c r="C141" s="70">
        <v>188</v>
      </c>
      <c r="D141" s="71">
        <v>263</v>
      </c>
      <c r="E141" s="70">
        <v>33</v>
      </c>
      <c r="F141" s="71">
        <v>25</v>
      </c>
      <c r="G141" s="70" t="s">
        <v>904</v>
      </c>
      <c r="H141" s="203">
        <v>42022</v>
      </c>
      <c r="I141" s="70" t="s">
        <v>905</v>
      </c>
      <c r="J141" s="70">
        <v>81867</v>
      </c>
      <c r="K141" s="72">
        <v>3.3378079999999999</v>
      </c>
      <c r="L141" s="203">
        <v>42022</v>
      </c>
      <c r="M141" s="73">
        <v>18.164774885304709</v>
      </c>
      <c r="N141" s="74">
        <v>2.628714011537689</v>
      </c>
      <c r="O141" s="71">
        <v>1.6213309383150896</v>
      </c>
      <c r="P141" s="70" t="s">
        <v>906</v>
      </c>
      <c r="Q141" s="70" t="s">
        <v>1295</v>
      </c>
      <c r="R141" s="70" t="s">
        <v>995</v>
      </c>
      <c r="S141" s="70" t="s">
        <v>1292</v>
      </c>
      <c r="T141" s="69">
        <v>9</v>
      </c>
      <c r="U141" s="75">
        <v>3.8175840000000003E-2</v>
      </c>
      <c r="V141" s="75">
        <v>0.13025600000000001</v>
      </c>
      <c r="W141" s="70" t="s">
        <v>906</v>
      </c>
      <c r="X141" s="70" t="s">
        <v>910</v>
      </c>
      <c r="Y141" s="203">
        <v>42022</v>
      </c>
      <c r="Z141" s="71">
        <v>5</v>
      </c>
      <c r="AA141" s="71">
        <v>0</v>
      </c>
      <c r="AB141" s="70" t="s">
        <v>906</v>
      </c>
      <c r="AD141" s="70" t="s">
        <v>911</v>
      </c>
      <c r="AE141" s="70" t="s">
        <v>1296</v>
      </c>
      <c r="AF141" s="69">
        <v>755</v>
      </c>
      <c r="AH141" s="77">
        <v>47.97</v>
      </c>
      <c r="AI141" s="69">
        <v>33</v>
      </c>
      <c r="AJ141" s="77"/>
    </row>
    <row r="142" spans="1:36" ht="13.5" customHeight="1" x14ac:dyDescent="0.2">
      <c r="A142" s="70" t="s">
        <v>1297</v>
      </c>
      <c r="B142" s="71">
        <v>3</v>
      </c>
      <c r="C142" s="70">
        <v>151</v>
      </c>
      <c r="D142" s="71">
        <v>1298</v>
      </c>
      <c r="E142" s="70">
        <v>54</v>
      </c>
      <c r="F142" s="71">
        <v>59</v>
      </c>
      <c r="G142" s="70" t="s">
        <v>904</v>
      </c>
      <c r="H142" s="203">
        <v>42038</v>
      </c>
      <c r="I142" s="70" t="s">
        <v>905</v>
      </c>
      <c r="J142" s="70">
        <v>38585</v>
      </c>
      <c r="K142" s="72">
        <v>3.55619</v>
      </c>
      <c r="L142" s="203">
        <v>42039</v>
      </c>
      <c r="M142" s="73">
        <v>23.441976308148408</v>
      </c>
      <c r="N142" s="74">
        <v>2.8619677847837104</v>
      </c>
      <c r="O142" s="71">
        <v>1.6917351402579868</v>
      </c>
      <c r="P142" s="70" t="s">
        <v>906</v>
      </c>
      <c r="Q142" s="70" t="s">
        <v>1298</v>
      </c>
      <c r="R142" s="70" t="s">
        <v>995</v>
      </c>
      <c r="S142" s="70" t="s">
        <v>1292</v>
      </c>
      <c r="T142" s="69">
        <v>6</v>
      </c>
      <c r="U142" s="75">
        <v>6.4332219999999997E-3</v>
      </c>
      <c r="V142" s="75">
        <v>2.1950150000000002E-2</v>
      </c>
      <c r="W142" s="70" t="s">
        <v>906</v>
      </c>
      <c r="X142" s="70" t="s">
        <v>910</v>
      </c>
      <c r="Y142" s="203">
        <v>42039</v>
      </c>
      <c r="Z142" s="71">
        <v>5</v>
      </c>
      <c r="AA142" s="71">
        <v>0</v>
      </c>
      <c r="AB142" s="70" t="s">
        <v>906</v>
      </c>
      <c r="AD142" s="70" t="s">
        <v>911</v>
      </c>
      <c r="AE142" s="70" t="s">
        <v>1299</v>
      </c>
      <c r="AF142" s="69">
        <v>728</v>
      </c>
      <c r="AH142" s="77">
        <v>66.97</v>
      </c>
      <c r="AI142" s="69">
        <v>33</v>
      </c>
      <c r="AJ142" s="77"/>
    </row>
    <row r="143" spans="1:36" ht="13.5" customHeight="1" x14ac:dyDescent="0.2">
      <c r="A143" s="70" t="s">
        <v>1300</v>
      </c>
      <c r="B143" s="71">
        <v>3</v>
      </c>
      <c r="C143" s="70">
        <v>109</v>
      </c>
      <c r="D143" s="71">
        <v>123</v>
      </c>
      <c r="E143" s="70">
        <v>78</v>
      </c>
      <c r="F143" s="71">
        <v>60</v>
      </c>
      <c r="G143" s="70" t="s">
        <v>904</v>
      </c>
      <c r="H143" s="203">
        <v>42045</v>
      </c>
      <c r="I143" s="70" t="s">
        <v>905</v>
      </c>
      <c r="J143" s="70">
        <v>19326</v>
      </c>
      <c r="K143" s="72">
        <v>17.804200000000002</v>
      </c>
      <c r="L143" s="203">
        <v>42053</v>
      </c>
      <c r="M143" s="73">
        <v>36.023702340324036</v>
      </c>
      <c r="N143" s="74">
        <v>3.3026517510566018</v>
      </c>
      <c r="O143" s="71">
        <v>1.8173199363503945</v>
      </c>
      <c r="P143" s="70" t="s">
        <v>906</v>
      </c>
      <c r="Q143" s="70" t="s">
        <v>1301</v>
      </c>
      <c r="R143" s="70" t="s">
        <v>1158</v>
      </c>
      <c r="S143" s="70" t="s">
        <v>1302</v>
      </c>
      <c r="T143" s="69">
        <v>1</v>
      </c>
      <c r="U143" s="75">
        <v>1.59088E-3</v>
      </c>
      <c r="V143" s="75">
        <v>5.4280819999999999E-3</v>
      </c>
      <c r="W143" s="70" t="s">
        <v>906</v>
      </c>
      <c r="X143" s="70" t="s">
        <v>910</v>
      </c>
      <c r="Y143" s="203">
        <v>42053</v>
      </c>
      <c r="Z143" s="71">
        <v>5</v>
      </c>
      <c r="AA143" s="71">
        <v>0</v>
      </c>
      <c r="AB143" s="70" t="s">
        <v>906</v>
      </c>
      <c r="AD143" s="70" t="s">
        <v>911</v>
      </c>
      <c r="AE143" s="70" t="s">
        <v>1303</v>
      </c>
      <c r="AF143" s="69">
        <v>155</v>
      </c>
      <c r="AH143" s="77">
        <v>72.98</v>
      </c>
      <c r="AI143" s="69">
        <v>48</v>
      </c>
      <c r="AJ143" s="77"/>
    </row>
    <row r="144" spans="1:36" ht="13.5" customHeight="1" x14ac:dyDescent="0.2">
      <c r="A144" s="70" t="s">
        <v>1304</v>
      </c>
      <c r="B144" s="71">
        <v>5</v>
      </c>
      <c r="C144" s="70">
        <v>131</v>
      </c>
      <c r="D144" s="71">
        <v>90</v>
      </c>
      <c r="E144" s="70">
        <v>75</v>
      </c>
      <c r="F144" s="71">
        <v>72</v>
      </c>
      <c r="G144" s="70" t="s">
        <v>904</v>
      </c>
      <c r="H144" s="203">
        <v>42045</v>
      </c>
      <c r="I144" s="70" t="s">
        <v>905</v>
      </c>
      <c r="J144" s="70">
        <v>17529</v>
      </c>
      <c r="K144" s="72">
        <v>2.8945120000000002</v>
      </c>
      <c r="L144" s="203">
        <v>42053</v>
      </c>
      <c r="M144" s="73">
        <v>14.59583854126126</v>
      </c>
      <c r="N144" s="74">
        <v>2.4438601524040027</v>
      </c>
      <c r="O144" s="71">
        <v>1.5632850515513805</v>
      </c>
      <c r="P144" s="70" t="s">
        <v>906</v>
      </c>
      <c r="Q144" s="70" t="s">
        <v>1305</v>
      </c>
      <c r="R144" s="70" t="s">
        <v>1158</v>
      </c>
      <c r="S144" s="70" t="s">
        <v>1302</v>
      </c>
      <c r="T144" s="69">
        <v>7</v>
      </c>
      <c r="U144" s="75">
        <v>2.610302E-4</v>
      </c>
      <c r="V144" s="75">
        <v>8.9063490000000005E-4</v>
      </c>
      <c r="W144" s="70" t="s">
        <v>906</v>
      </c>
      <c r="X144" s="70" t="s">
        <v>910</v>
      </c>
      <c r="Y144" s="203">
        <v>42053</v>
      </c>
      <c r="Z144" s="71">
        <v>5</v>
      </c>
      <c r="AA144" s="71">
        <v>0</v>
      </c>
      <c r="AB144" s="70" t="s">
        <v>906</v>
      </c>
      <c r="AD144" s="70" t="s">
        <v>911</v>
      </c>
      <c r="AE144" s="70" t="s">
        <v>1306</v>
      </c>
      <c r="AF144" s="69">
        <v>402</v>
      </c>
      <c r="AH144" s="77">
        <v>69.989999999999995</v>
      </c>
      <c r="AI144" s="69">
        <v>25</v>
      </c>
      <c r="AJ144" s="77"/>
    </row>
    <row r="145" spans="1:36" ht="13.5" customHeight="1" x14ac:dyDescent="0.2">
      <c r="A145" s="70" t="s">
        <v>1307</v>
      </c>
      <c r="B145" s="71">
        <v>5</v>
      </c>
      <c r="C145" s="70">
        <v>180</v>
      </c>
      <c r="D145" s="71">
        <v>119</v>
      </c>
      <c r="E145" s="70">
        <v>47</v>
      </c>
      <c r="F145" s="71">
        <v>57</v>
      </c>
      <c r="G145" s="70" t="s">
        <v>904</v>
      </c>
      <c r="H145" s="203">
        <v>42022</v>
      </c>
      <c r="I145" s="70" t="s">
        <v>905</v>
      </c>
      <c r="J145" s="70">
        <v>23428</v>
      </c>
      <c r="K145" s="72">
        <v>1.3777919999999999</v>
      </c>
      <c r="L145" s="203">
        <v>42052</v>
      </c>
      <c r="M145" s="73">
        <v>16.551585849021198</v>
      </c>
      <c r="N145" s="74">
        <v>2.548472023172252</v>
      </c>
      <c r="O145" s="71">
        <v>1.596393442473456</v>
      </c>
      <c r="P145" s="70" t="s">
        <v>906</v>
      </c>
      <c r="Q145" s="70" t="s">
        <v>1308</v>
      </c>
      <c r="R145" s="70" t="s">
        <v>1158</v>
      </c>
      <c r="S145" s="70" t="s">
        <v>1292</v>
      </c>
      <c r="T145" s="69">
        <v>8</v>
      </c>
      <c r="U145" s="75">
        <v>3.6326079999999998E-3</v>
      </c>
      <c r="V145" s="75">
        <v>1.239446E-2</v>
      </c>
      <c r="W145" s="70" t="s">
        <v>906</v>
      </c>
      <c r="X145" s="70" t="s">
        <v>910</v>
      </c>
      <c r="Y145" s="203">
        <v>42052</v>
      </c>
      <c r="Z145" s="71">
        <v>5</v>
      </c>
      <c r="AA145" s="71">
        <v>0</v>
      </c>
      <c r="AB145" s="70" t="s">
        <v>906</v>
      </c>
      <c r="AD145" s="70" t="s">
        <v>911</v>
      </c>
      <c r="AE145" s="70" t="s">
        <v>1309</v>
      </c>
      <c r="AF145" s="69">
        <v>200</v>
      </c>
      <c r="AH145" s="77">
        <v>87.97</v>
      </c>
      <c r="AI145" s="69">
        <v>29</v>
      </c>
      <c r="AJ145" s="77"/>
    </row>
    <row r="146" spans="1:36" ht="13.5" customHeight="1" x14ac:dyDescent="0.2">
      <c r="A146" s="70" t="s">
        <v>1310</v>
      </c>
      <c r="B146" s="71">
        <v>3</v>
      </c>
      <c r="C146" s="70">
        <v>114</v>
      </c>
      <c r="D146" s="71">
        <v>104</v>
      </c>
      <c r="E146" s="70">
        <v>56</v>
      </c>
      <c r="F146" s="71">
        <v>20</v>
      </c>
      <c r="G146" s="70" t="s">
        <v>904</v>
      </c>
      <c r="H146" s="203">
        <v>41960</v>
      </c>
      <c r="I146" s="70" t="s">
        <v>905</v>
      </c>
      <c r="J146" s="70">
        <v>73363</v>
      </c>
      <c r="K146" s="72">
        <v>0.69571090000000002</v>
      </c>
      <c r="L146" s="203">
        <v>42052</v>
      </c>
      <c r="M146" s="73">
        <v>14.529803760537723</v>
      </c>
      <c r="N146" s="74">
        <v>2.440169060250228</v>
      </c>
      <c r="O146" s="71">
        <v>1.5621040491113989</v>
      </c>
      <c r="P146" s="70" t="s">
        <v>906</v>
      </c>
      <c r="Q146" s="70" t="s">
        <v>1311</v>
      </c>
      <c r="R146" s="70" t="s">
        <v>995</v>
      </c>
      <c r="S146" s="70" t="s">
        <v>1292</v>
      </c>
      <c r="T146" s="69">
        <v>3</v>
      </c>
      <c r="U146" s="75">
        <v>2.0795560000000002E-3</v>
      </c>
      <c r="V146" s="75">
        <v>7.0954470000000004E-3</v>
      </c>
      <c r="W146" s="70" t="s">
        <v>906</v>
      </c>
      <c r="X146" s="70" t="s">
        <v>910</v>
      </c>
      <c r="Y146" s="203">
        <v>42052</v>
      </c>
      <c r="Z146" s="71">
        <v>5</v>
      </c>
      <c r="AA146" s="71">
        <v>0</v>
      </c>
      <c r="AB146" s="70" t="s">
        <v>906</v>
      </c>
      <c r="AD146" s="70" t="s">
        <v>911</v>
      </c>
      <c r="AE146" s="70" t="s">
        <v>1312</v>
      </c>
      <c r="AF146" s="69">
        <v>778</v>
      </c>
      <c r="AH146" s="77">
        <v>75.98</v>
      </c>
      <c r="AI146" s="69">
        <v>18</v>
      </c>
      <c r="AJ146" s="77"/>
    </row>
    <row r="147" spans="1:36" ht="13.5" customHeight="1" x14ac:dyDescent="0.2">
      <c r="A147" s="70" t="s">
        <v>1313</v>
      </c>
      <c r="B147" s="71">
        <v>4</v>
      </c>
      <c r="C147" s="70">
        <v>178</v>
      </c>
      <c r="D147" s="71">
        <v>973</v>
      </c>
      <c r="E147" s="70">
        <v>87</v>
      </c>
      <c r="F147" s="71">
        <v>83</v>
      </c>
      <c r="G147" s="70" t="s">
        <v>904</v>
      </c>
      <c r="H147" s="203">
        <v>42070</v>
      </c>
      <c r="I147" s="70" t="s">
        <v>905</v>
      </c>
      <c r="J147" s="70">
        <v>26511</v>
      </c>
      <c r="K147" s="72">
        <v>8.5711969999999997</v>
      </c>
      <c r="L147" s="203">
        <v>42044</v>
      </c>
      <c r="M147" s="73">
        <v>26.49885767022802</v>
      </c>
      <c r="N147" s="74">
        <v>2.9813231392233384</v>
      </c>
      <c r="O147" s="71">
        <v>1.7266508446189515</v>
      </c>
      <c r="P147" s="70" t="s">
        <v>906</v>
      </c>
      <c r="Q147" s="70" t="s">
        <v>1314</v>
      </c>
      <c r="R147" s="70" t="s">
        <v>995</v>
      </c>
      <c r="S147" s="70" t="s">
        <v>1292</v>
      </c>
      <c r="T147" s="69">
        <v>2</v>
      </c>
      <c r="U147" s="75">
        <v>1.549553E-2</v>
      </c>
      <c r="V147" s="75">
        <v>5.2870769999999997E-2</v>
      </c>
      <c r="W147" s="70" t="s">
        <v>906</v>
      </c>
      <c r="X147" s="70" t="s">
        <v>910</v>
      </c>
      <c r="Y147" s="203">
        <v>42044</v>
      </c>
      <c r="Z147" s="71">
        <v>5</v>
      </c>
      <c r="AA147" s="71">
        <v>0</v>
      </c>
      <c r="AB147" s="70" t="s">
        <v>906</v>
      </c>
      <c r="AD147" s="70" t="s">
        <v>911</v>
      </c>
      <c r="AE147" s="70" t="s">
        <v>1315</v>
      </c>
      <c r="AF147" s="69">
        <v>605</v>
      </c>
      <c r="AH147" s="77">
        <v>33.97</v>
      </c>
      <c r="AI147" s="69">
        <v>38</v>
      </c>
      <c r="AJ147" s="77"/>
    </row>
    <row r="148" spans="1:36" ht="13.5" customHeight="1" x14ac:dyDescent="0.2">
      <c r="A148" s="70" t="s">
        <v>1316</v>
      </c>
      <c r="B148" s="71">
        <v>5</v>
      </c>
      <c r="C148" s="70">
        <v>104</v>
      </c>
      <c r="D148" s="71">
        <v>115</v>
      </c>
      <c r="E148" s="70">
        <v>23</v>
      </c>
      <c r="F148" s="71">
        <v>60</v>
      </c>
      <c r="G148" s="70" t="s">
        <v>904</v>
      </c>
      <c r="H148" s="203">
        <v>42066</v>
      </c>
      <c r="I148" s="70" t="s">
        <v>905</v>
      </c>
      <c r="J148" s="70">
        <v>51756</v>
      </c>
      <c r="K148" s="72">
        <v>31.158110000000001</v>
      </c>
      <c r="L148" s="203">
        <v>42077</v>
      </c>
      <c r="M148" s="73">
        <v>46.740055001520531</v>
      </c>
      <c r="N148" s="74">
        <v>3.6021606114820193</v>
      </c>
      <c r="O148" s="71">
        <v>1.8979358818152996</v>
      </c>
      <c r="P148" s="70" t="s">
        <v>906</v>
      </c>
      <c r="Q148" s="70" t="s">
        <v>1317</v>
      </c>
      <c r="R148" s="70" t="s">
        <v>1158</v>
      </c>
      <c r="S148" s="70" t="s">
        <v>1292</v>
      </c>
      <c r="T148" s="69">
        <v>1</v>
      </c>
      <c r="U148" s="75">
        <v>1.723336E-3</v>
      </c>
      <c r="V148" s="75">
        <v>5.8800220000000004E-3</v>
      </c>
      <c r="W148" s="70" t="s">
        <v>906</v>
      </c>
      <c r="X148" s="70" t="s">
        <v>910</v>
      </c>
      <c r="Y148" s="203">
        <v>42077</v>
      </c>
      <c r="Z148" s="71">
        <v>1</v>
      </c>
      <c r="AA148" s="71">
        <v>0</v>
      </c>
      <c r="AB148" s="70" t="s">
        <v>906</v>
      </c>
      <c r="AD148" s="70" t="s">
        <v>911</v>
      </c>
      <c r="AE148" s="70" t="s">
        <v>1318</v>
      </c>
      <c r="AF148" s="69">
        <v>770</v>
      </c>
      <c r="AH148" s="77">
        <v>44.97</v>
      </c>
      <c r="AI148" s="69">
        <v>7</v>
      </c>
      <c r="AJ148" s="77"/>
    </row>
    <row r="149" spans="1:36" ht="13.5" customHeight="1" x14ac:dyDescent="0.2">
      <c r="A149" s="70" t="s">
        <v>1319</v>
      </c>
      <c r="B149" s="71">
        <v>5</v>
      </c>
      <c r="C149" s="70">
        <v>194</v>
      </c>
      <c r="D149" s="71">
        <v>94</v>
      </c>
      <c r="E149" s="70">
        <v>28</v>
      </c>
      <c r="F149" s="71">
        <v>56</v>
      </c>
      <c r="G149" s="70" t="s">
        <v>904</v>
      </c>
      <c r="H149" s="203">
        <v>42066</v>
      </c>
      <c r="I149" s="70" t="s">
        <v>905</v>
      </c>
      <c r="J149" s="70">
        <v>49005</v>
      </c>
      <c r="K149" s="72">
        <v>5.8673799999999998</v>
      </c>
      <c r="L149" s="203">
        <v>42077</v>
      </c>
      <c r="M149" s="73">
        <v>26.289647532705668</v>
      </c>
      <c r="N149" s="74">
        <v>2.9734564893529662</v>
      </c>
      <c r="O149" s="71">
        <v>1.7243713316316083</v>
      </c>
      <c r="P149" s="70" t="s">
        <v>906</v>
      </c>
      <c r="Q149" s="70" t="s">
        <v>1320</v>
      </c>
      <c r="R149" s="70" t="s">
        <v>1158</v>
      </c>
      <c r="S149" s="70" t="s">
        <v>1292</v>
      </c>
      <c r="T149" s="69">
        <v>1</v>
      </c>
      <c r="U149" s="75">
        <v>3.2475880000000003E-4</v>
      </c>
      <c r="V149" s="75">
        <v>1.1080770000000001E-3</v>
      </c>
      <c r="W149" s="70" t="s">
        <v>906</v>
      </c>
      <c r="X149" s="70" t="s">
        <v>910</v>
      </c>
      <c r="Y149" s="203">
        <v>42077</v>
      </c>
      <c r="Z149" s="71">
        <v>1</v>
      </c>
      <c r="AA149" s="71">
        <v>0</v>
      </c>
      <c r="AB149" s="70" t="s">
        <v>906</v>
      </c>
      <c r="AD149" s="70" t="s">
        <v>911</v>
      </c>
      <c r="AE149" s="70" t="s">
        <v>1321</v>
      </c>
      <c r="AF149" s="69">
        <v>831</v>
      </c>
      <c r="AH149" s="77">
        <v>46.98</v>
      </c>
      <c r="AI149" s="69">
        <v>42</v>
      </c>
      <c r="AJ149" s="77"/>
    </row>
    <row r="150" spans="1:36" ht="13.5" customHeight="1" x14ac:dyDescent="0.2">
      <c r="A150" s="70" t="s">
        <v>1322</v>
      </c>
      <c r="B150" s="71">
        <v>2</v>
      </c>
      <c r="C150" s="70">
        <v>182</v>
      </c>
      <c r="D150" s="71">
        <v>102</v>
      </c>
      <c r="E150" s="70">
        <v>47</v>
      </c>
      <c r="F150" s="71">
        <v>28</v>
      </c>
      <c r="G150" s="70" t="s">
        <v>904</v>
      </c>
      <c r="H150" s="203">
        <v>42045</v>
      </c>
      <c r="I150" s="70" t="s">
        <v>905</v>
      </c>
      <c r="J150" s="70">
        <v>17759</v>
      </c>
      <c r="K150" s="72">
        <v>7.2751990000000002E-2</v>
      </c>
      <c r="L150" s="203">
        <v>42078</v>
      </c>
      <c r="M150" s="73">
        <v>13.342477758142387</v>
      </c>
      <c r="N150" s="74">
        <v>2.3718041748346788</v>
      </c>
      <c r="O150" s="71">
        <v>1.5400662891040369</v>
      </c>
      <c r="P150" s="70" t="s">
        <v>906</v>
      </c>
      <c r="Q150" s="70" t="s">
        <v>1323</v>
      </c>
      <c r="R150" s="70" t="s">
        <v>995</v>
      </c>
      <c r="S150" s="70" t="s">
        <v>1292</v>
      </c>
      <c r="T150" s="69">
        <v>5</v>
      </c>
      <c r="U150" s="75">
        <v>3.3226380000000002E-4</v>
      </c>
      <c r="V150" s="75">
        <v>1.133684E-3</v>
      </c>
      <c r="W150" s="70" t="s">
        <v>906</v>
      </c>
      <c r="X150" s="70" t="s">
        <v>910</v>
      </c>
      <c r="Y150" s="203">
        <v>42078</v>
      </c>
      <c r="Z150" s="71">
        <v>1</v>
      </c>
      <c r="AA150" s="71">
        <v>0</v>
      </c>
      <c r="AB150" s="70" t="s">
        <v>906</v>
      </c>
      <c r="AD150" s="70" t="s">
        <v>911</v>
      </c>
      <c r="AE150" s="70" t="s">
        <v>1324</v>
      </c>
      <c r="AF150" s="69">
        <v>544</v>
      </c>
      <c r="AH150" s="77">
        <v>44.98</v>
      </c>
      <c r="AI150" s="69">
        <v>13</v>
      </c>
      <c r="AJ150" s="77"/>
    </row>
    <row r="151" spans="1:36" ht="13.5" customHeight="1" x14ac:dyDescent="0.2">
      <c r="A151" s="70" t="s">
        <v>1325</v>
      </c>
      <c r="B151" s="71">
        <v>3</v>
      </c>
      <c r="C151" s="70">
        <v>140</v>
      </c>
      <c r="D151" s="71">
        <v>119</v>
      </c>
      <c r="E151" s="70">
        <v>80</v>
      </c>
      <c r="F151" s="71">
        <v>95</v>
      </c>
      <c r="G151" s="70" t="s">
        <v>904</v>
      </c>
      <c r="H151" s="203">
        <v>42045</v>
      </c>
      <c r="I151" s="70" t="s">
        <v>905</v>
      </c>
      <c r="J151" s="70">
        <v>75622</v>
      </c>
      <c r="K151" s="72">
        <v>8.1481639999999994E-2</v>
      </c>
      <c r="L151" s="203">
        <v>42078</v>
      </c>
      <c r="M151" s="73">
        <v>15.366931530523713</v>
      </c>
      <c r="N151" s="74">
        <v>2.4861598700054683</v>
      </c>
      <c r="O151" s="71">
        <v>1.5767561225520794</v>
      </c>
      <c r="P151" s="70" t="s">
        <v>906</v>
      </c>
      <c r="Q151" s="70" t="s">
        <v>1326</v>
      </c>
      <c r="R151" s="70" t="s">
        <v>995</v>
      </c>
      <c r="S151" s="70" t="s">
        <v>1292</v>
      </c>
      <c r="T151" s="69">
        <v>9</v>
      </c>
      <c r="U151" s="75">
        <v>4.0221849999999998E-4</v>
      </c>
      <c r="V151" s="75">
        <v>1.372369E-3</v>
      </c>
      <c r="W151" s="70" t="s">
        <v>906</v>
      </c>
      <c r="X151" s="70" t="s">
        <v>910</v>
      </c>
      <c r="Y151" s="203">
        <v>42078</v>
      </c>
      <c r="Z151" s="71">
        <v>1</v>
      </c>
      <c r="AA151" s="71">
        <v>0</v>
      </c>
      <c r="AB151" s="70" t="s">
        <v>906</v>
      </c>
      <c r="AD151" s="70" t="s">
        <v>911</v>
      </c>
      <c r="AE151" s="70" t="s">
        <v>1327</v>
      </c>
      <c r="AF151" s="69">
        <v>529</v>
      </c>
      <c r="AH151" s="77">
        <v>88.99</v>
      </c>
      <c r="AI151" s="69">
        <v>19</v>
      </c>
      <c r="AJ151" s="77"/>
    </row>
    <row r="152" spans="1:36" ht="13.5" customHeight="1" x14ac:dyDescent="0.2">
      <c r="A152" s="70" t="s">
        <v>1328</v>
      </c>
      <c r="B152" s="71">
        <v>4</v>
      </c>
      <c r="C152" s="70">
        <v>190</v>
      </c>
      <c r="D152" s="71">
        <v>113</v>
      </c>
      <c r="E152" s="70">
        <v>68</v>
      </c>
      <c r="F152" s="71">
        <v>84</v>
      </c>
      <c r="G152" s="70" t="s">
        <v>904</v>
      </c>
      <c r="H152" s="203">
        <v>42045</v>
      </c>
      <c r="I152" s="70" t="s">
        <v>905</v>
      </c>
      <c r="J152" s="70">
        <v>42125</v>
      </c>
      <c r="K152" s="72">
        <v>5.7526140000000003E-2</v>
      </c>
      <c r="L152" s="203">
        <v>42078</v>
      </c>
      <c r="M152" s="73">
        <v>15.297372215640191</v>
      </c>
      <c r="N152" s="74">
        <v>2.4824029462627739</v>
      </c>
      <c r="O152" s="71">
        <v>1.5755643262852754</v>
      </c>
      <c r="P152" s="70" t="s">
        <v>906</v>
      </c>
      <c r="Q152" s="70" t="s">
        <v>1329</v>
      </c>
      <c r="R152" s="70" t="s">
        <v>995</v>
      </c>
      <c r="S152" s="70" t="s">
        <v>1292</v>
      </c>
      <c r="T152" s="69">
        <v>7</v>
      </c>
      <c r="U152" s="75">
        <v>3.3035479999999999E-4</v>
      </c>
      <c r="V152" s="75">
        <v>1.1271709999999999E-3</v>
      </c>
      <c r="W152" s="70" t="s">
        <v>906</v>
      </c>
      <c r="X152" s="70" t="s">
        <v>910</v>
      </c>
      <c r="Y152" s="203">
        <v>42078</v>
      </c>
      <c r="Z152" s="71">
        <v>1</v>
      </c>
      <c r="AA152" s="71">
        <v>0</v>
      </c>
      <c r="AB152" s="70" t="s">
        <v>906</v>
      </c>
      <c r="AD152" s="70" t="s">
        <v>911</v>
      </c>
      <c r="AE152" s="70" t="s">
        <v>1330</v>
      </c>
      <c r="AF152" s="69">
        <v>796</v>
      </c>
      <c r="AH152" s="77">
        <v>80.98</v>
      </c>
      <c r="AI152" s="69">
        <v>15</v>
      </c>
      <c r="AJ152" s="77"/>
    </row>
    <row r="153" spans="1:36" ht="13.5" customHeight="1" x14ac:dyDescent="0.2">
      <c r="A153" s="70" t="s">
        <v>1331</v>
      </c>
      <c r="B153" s="71">
        <v>1</v>
      </c>
      <c r="C153" s="70">
        <v>112</v>
      </c>
      <c r="D153" s="71">
        <v>92</v>
      </c>
      <c r="E153" s="70">
        <v>42</v>
      </c>
      <c r="F153" s="71">
        <v>42</v>
      </c>
      <c r="G153" s="70" t="s">
        <v>904</v>
      </c>
      <c r="H153" s="203">
        <v>42045</v>
      </c>
      <c r="I153" s="70" t="s">
        <v>905</v>
      </c>
      <c r="J153" s="70">
        <v>64409</v>
      </c>
      <c r="K153" s="72">
        <v>0.4138174</v>
      </c>
      <c r="L153" s="203">
        <v>42078</v>
      </c>
      <c r="M153" s="73">
        <v>14.057103805887765</v>
      </c>
      <c r="N153" s="74">
        <v>2.4134146831626286</v>
      </c>
      <c r="O153" s="71">
        <v>1.5535168757250848</v>
      </c>
      <c r="P153" s="70" t="s">
        <v>906</v>
      </c>
      <c r="Q153" s="70" t="s">
        <v>1332</v>
      </c>
      <c r="R153" s="70" t="s">
        <v>995</v>
      </c>
      <c r="S153" s="70" t="s">
        <v>1292</v>
      </c>
      <c r="T153" s="69">
        <v>5</v>
      </c>
      <c r="U153" s="75">
        <v>1.457E-3</v>
      </c>
      <c r="V153" s="75">
        <v>4.9712849999999998E-3</v>
      </c>
      <c r="W153" s="70" t="s">
        <v>906</v>
      </c>
      <c r="X153" s="70" t="s">
        <v>910</v>
      </c>
      <c r="Y153" s="203">
        <v>42078</v>
      </c>
      <c r="Z153" s="71">
        <v>1</v>
      </c>
      <c r="AA153" s="71">
        <v>0</v>
      </c>
      <c r="AB153" s="70" t="s">
        <v>906</v>
      </c>
      <c r="AD153" s="70" t="s">
        <v>911</v>
      </c>
      <c r="AE153" s="70" t="s">
        <v>1333</v>
      </c>
      <c r="AF153" s="69">
        <v>432</v>
      </c>
      <c r="AH153" s="77">
        <v>32.97</v>
      </c>
      <c r="AI153" s="69">
        <v>49</v>
      </c>
      <c r="AJ153" s="77"/>
    </row>
    <row r="154" spans="1:36" ht="13.5" customHeight="1" x14ac:dyDescent="0.2">
      <c r="A154" s="70" t="s">
        <v>1334</v>
      </c>
      <c r="B154" s="71">
        <v>4</v>
      </c>
      <c r="C154" s="70">
        <v>150</v>
      </c>
      <c r="D154" s="71">
        <v>97</v>
      </c>
      <c r="E154" s="70">
        <v>70</v>
      </c>
      <c r="F154" s="71">
        <v>26</v>
      </c>
      <c r="G154" s="70" t="s">
        <v>904</v>
      </c>
      <c r="H154" s="203">
        <v>42045</v>
      </c>
      <c r="I154" s="70" t="s">
        <v>905</v>
      </c>
      <c r="J154" s="70">
        <v>31531</v>
      </c>
      <c r="K154" s="72">
        <v>0.48495349999999998</v>
      </c>
      <c r="L154" s="203">
        <v>42078</v>
      </c>
      <c r="M154" s="73">
        <v>16.181339528004582</v>
      </c>
      <c r="N154" s="74">
        <v>2.5293260885845261</v>
      </c>
      <c r="O154" s="71">
        <v>1.5903855157113718</v>
      </c>
      <c r="P154" s="70" t="s">
        <v>906</v>
      </c>
      <c r="Q154" s="70" t="s">
        <v>1335</v>
      </c>
      <c r="R154" s="70" t="s">
        <v>1158</v>
      </c>
      <c r="S154" s="70" t="s">
        <v>1292</v>
      </c>
      <c r="T154" s="69">
        <v>2</v>
      </c>
      <c r="U154" s="75">
        <v>1.5790870000000001E-3</v>
      </c>
      <c r="V154" s="75">
        <v>5.3878440000000001E-3</v>
      </c>
      <c r="W154" s="70" t="s">
        <v>906</v>
      </c>
      <c r="X154" s="70" t="s">
        <v>910</v>
      </c>
      <c r="Y154" s="203">
        <v>42078</v>
      </c>
      <c r="Z154" s="71">
        <v>1</v>
      </c>
      <c r="AA154" s="71">
        <v>0</v>
      </c>
      <c r="AB154" s="70" t="s">
        <v>906</v>
      </c>
      <c r="AD154" s="70" t="s">
        <v>911</v>
      </c>
      <c r="AE154" s="70" t="s">
        <v>1336</v>
      </c>
      <c r="AF154" s="69">
        <v>514</v>
      </c>
      <c r="AH154" s="77">
        <v>32.979999999999997</v>
      </c>
      <c r="AI154" s="69">
        <v>39</v>
      </c>
      <c r="AJ154" s="77"/>
    </row>
    <row r="155" spans="1:36" ht="13.5" customHeight="1" x14ac:dyDescent="0.2">
      <c r="A155" s="70" t="s">
        <v>1337</v>
      </c>
      <c r="B155" s="71">
        <v>1</v>
      </c>
      <c r="C155" s="70">
        <v>192</v>
      </c>
      <c r="D155" s="71">
        <v>147</v>
      </c>
      <c r="E155" s="70">
        <v>82</v>
      </c>
      <c r="F155" s="71">
        <v>76</v>
      </c>
      <c r="G155" s="70" t="s">
        <v>904</v>
      </c>
      <c r="H155" s="203">
        <v>42071</v>
      </c>
      <c r="I155" s="70" t="s">
        <v>905</v>
      </c>
      <c r="J155" s="70">
        <v>41714</v>
      </c>
      <c r="K155" s="72">
        <v>6.7757869999999998E-2</v>
      </c>
      <c r="L155" s="203">
        <v>42079</v>
      </c>
      <c r="M155" s="73">
        <v>13.328061289109314</v>
      </c>
      <c r="N155" s="74">
        <v>2.3709496268118451</v>
      </c>
      <c r="O155" s="71">
        <v>1.5397888253951726</v>
      </c>
      <c r="P155" s="70" t="s">
        <v>906</v>
      </c>
      <c r="Q155" s="70" t="s">
        <v>1338</v>
      </c>
      <c r="R155" s="70" t="s">
        <v>995</v>
      </c>
      <c r="S155" s="70" t="s">
        <v>1292</v>
      </c>
      <c r="T155" s="69">
        <v>4</v>
      </c>
      <c r="U155" s="75">
        <v>3.8448790000000002E-4</v>
      </c>
      <c r="V155" s="75">
        <v>1.3118730000000001E-3</v>
      </c>
      <c r="W155" s="70" t="s">
        <v>906</v>
      </c>
      <c r="X155" s="70" t="s">
        <v>910</v>
      </c>
      <c r="Y155" s="203">
        <v>42079</v>
      </c>
      <c r="Z155" s="71">
        <v>1</v>
      </c>
      <c r="AA155" s="71">
        <v>0</v>
      </c>
      <c r="AB155" s="70" t="s">
        <v>906</v>
      </c>
      <c r="AD155" s="70" t="s">
        <v>911</v>
      </c>
      <c r="AE155" s="70" t="s">
        <v>1339</v>
      </c>
      <c r="AF155" s="69">
        <v>584</v>
      </c>
      <c r="AH155" s="77">
        <v>38.979999999999997</v>
      </c>
      <c r="AI155" s="69">
        <v>19</v>
      </c>
      <c r="AJ155" s="77"/>
    </row>
    <row r="156" spans="1:36" ht="13.5" customHeight="1" x14ac:dyDescent="0.2">
      <c r="A156" s="70" t="s">
        <v>1340</v>
      </c>
      <c r="B156" s="71">
        <v>3</v>
      </c>
      <c r="C156" s="70">
        <v>124</v>
      </c>
      <c r="D156" s="71">
        <v>124</v>
      </c>
      <c r="E156" s="70">
        <v>73</v>
      </c>
      <c r="F156" s="71">
        <v>19</v>
      </c>
      <c r="G156" s="70" t="s">
        <v>904</v>
      </c>
      <c r="H156" s="203">
        <v>42087</v>
      </c>
      <c r="I156" s="70" t="s">
        <v>905</v>
      </c>
      <c r="J156" s="70">
        <v>80401</v>
      </c>
      <c r="K156" s="72">
        <v>8.9629759999999994</v>
      </c>
      <c r="L156" s="203">
        <v>42092</v>
      </c>
      <c r="M156" s="73">
        <v>30.956798974058415</v>
      </c>
      <c r="N156" s="74">
        <v>3.1399207173667381</v>
      </c>
      <c r="O156" s="71">
        <v>1.7719821436365373</v>
      </c>
      <c r="P156" s="70" t="s">
        <v>906</v>
      </c>
      <c r="Q156" s="70" t="s">
        <v>1341</v>
      </c>
      <c r="R156" s="70" t="s">
        <v>1158</v>
      </c>
      <c r="S156" s="70" t="s">
        <v>1292</v>
      </c>
      <c r="T156" s="69">
        <v>7</v>
      </c>
      <c r="U156" s="75">
        <v>4.9615309999999997E-4</v>
      </c>
      <c r="V156" s="75">
        <v>1.692874E-3</v>
      </c>
      <c r="W156" s="70" t="s">
        <v>906</v>
      </c>
      <c r="X156" s="70" t="s">
        <v>910</v>
      </c>
      <c r="Y156" s="203">
        <v>42092</v>
      </c>
      <c r="Z156" s="71">
        <v>5</v>
      </c>
      <c r="AA156" s="71">
        <v>0</v>
      </c>
      <c r="AB156" s="70" t="s">
        <v>906</v>
      </c>
      <c r="AD156" s="70" t="s">
        <v>911</v>
      </c>
      <c r="AE156" s="70" t="s">
        <v>1342</v>
      </c>
      <c r="AF156" s="69">
        <v>506</v>
      </c>
      <c r="AH156" s="77">
        <v>34.97</v>
      </c>
      <c r="AI156" s="69">
        <v>6</v>
      </c>
      <c r="AJ156" s="77"/>
    </row>
    <row r="157" spans="1:36" ht="13.5" customHeight="1" x14ac:dyDescent="0.2">
      <c r="A157" s="70" t="s">
        <v>1343</v>
      </c>
      <c r="B157" s="71">
        <v>5</v>
      </c>
      <c r="C157" s="70">
        <v>120</v>
      </c>
      <c r="D157" s="71">
        <v>141</v>
      </c>
      <c r="E157" s="70">
        <v>78</v>
      </c>
      <c r="F157" s="71">
        <v>91</v>
      </c>
      <c r="G157" s="70" t="s">
        <v>904</v>
      </c>
      <c r="H157" s="203">
        <v>42073</v>
      </c>
      <c r="I157" s="70" t="s">
        <v>905</v>
      </c>
      <c r="J157" s="70">
        <v>72699</v>
      </c>
      <c r="K157" s="72">
        <v>1.093985</v>
      </c>
      <c r="L157" s="203">
        <v>42106</v>
      </c>
      <c r="M157" s="73">
        <v>17.139922378622639</v>
      </c>
      <c r="N157" s="74">
        <v>2.5783168306950306</v>
      </c>
      <c r="O157" s="71">
        <v>1.605713807219403</v>
      </c>
      <c r="P157" s="70" t="s">
        <v>906</v>
      </c>
      <c r="Q157" s="70" t="s">
        <v>1344</v>
      </c>
      <c r="R157" s="70" t="s">
        <v>1158</v>
      </c>
      <c r="S157" s="70" t="s">
        <v>1292</v>
      </c>
      <c r="T157" s="69">
        <v>2</v>
      </c>
      <c r="U157" s="75">
        <v>3.4814720000000002E-3</v>
      </c>
      <c r="V157" s="75">
        <v>1.187878E-2</v>
      </c>
      <c r="W157" s="70" t="s">
        <v>906</v>
      </c>
      <c r="X157" s="70" t="s">
        <v>910</v>
      </c>
      <c r="Y157" s="203">
        <v>42106</v>
      </c>
      <c r="Z157" s="71">
        <v>5</v>
      </c>
      <c r="AA157" s="71">
        <v>0</v>
      </c>
      <c r="AB157" s="70" t="s">
        <v>906</v>
      </c>
      <c r="AD157" s="70" t="s">
        <v>911</v>
      </c>
      <c r="AE157" s="70" t="s">
        <v>1345</v>
      </c>
      <c r="AF157" s="69">
        <v>678</v>
      </c>
      <c r="AH157" s="77">
        <v>4.99</v>
      </c>
      <c r="AI157" s="69">
        <v>7</v>
      </c>
      <c r="AJ157" s="77"/>
    </row>
    <row r="158" spans="1:36" ht="13.5" customHeight="1" x14ac:dyDescent="0.2">
      <c r="A158" s="70" t="s">
        <v>1346</v>
      </c>
      <c r="B158" s="71">
        <v>3</v>
      </c>
      <c r="C158" s="70">
        <v>141</v>
      </c>
      <c r="D158" s="71">
        <v>118</v>
      </c>
      <c r="E158" s="70">
        <v>71</v>
      </c>
      <c r="F158" s="71">
        <v>51</v>
      </c>
      <c r="G158" s="70" t="s">
        <v>904</v>
      </c>
      <c r="H158" s="203">
        <v>42129</v>
      </c>
      <c r="I158" s="70" t="s">
        <v>905</v>
      </c>
      <c r="J158" s="70">
        <v>76981</v>
      </c>
      <c r="K158" s="72">
        <v>21.14349</v>
      </c>
      <c r="L158" s="203">
        <v>42154</v>
      </c>
      <c r="M158" s="73">
        <v>43.741695084595513</v>
      </c>
      <c r="N158" s="74">
        <v>3.5234263910856556</v>
      </c>
      <c r="O158" s="71">
        <v>1.8770792181167144</v>
      </c>
      <c r="P158" s="70" t="s">
        <v>906</v>
      </c>
      <c r="Q158" s="70" t="s">
        <v>1347</v>
      </c>
      <c r="R158" s="70" t="s">
        <v>1158</v>
      </c>
      <c r="S158" s="70" t="s">
        <v>1292</v>
      </c>
      <c r="T158" s="69">
        <v>1</v>
      </c>
      <c r="U158" s="75">
        <v>1.1721259999999999E-3</v>
      </c>
      <c r="V158" s="75">
        <v>3.9992919999999998E-3</v>
      </c>
      <c r="W158" s="70" t="s">
        <v>906</v>
      </c>
      <c r="X158" s="70" t="s">
        <v>910</v>
      </c>
      <c r="Y158" s="203">
        <v>42154</v>
      </c>
      <c r="Z158" s="71">
        <v>0</v>
      </c>
      <c r="AA158" s="71">
        <v>5</v>
      </c>
      <c r="AB158" s="70" t="s">
        <v>906</v>
      </c>
      <c r="AD158" s="70" t="s">
        <v>911</v>
      </c>
      <c r="AE158" s="70" t="s">
        <v>1348</v>
      </c>
      <c r="AF158" s="69">
        <v>897</v>
      </c>
      <c r="AH158" s="77">
        <v>43.97</v>
      </c>
      <c r="AI158" s="69">
        <v>28</v>
      </c>
      <c r="AJ158" s="77"/>
    </row>
    <row r="159" spans="1:36" ht="13.5" customHeight="1" x14ac:dyDescent="0.2">
      <c r="A159" s="70" t="s">
        <v>1349</v>
      </c>
      <c r="B159" s="71">
        <v>3</v>
      </c>
      <c r="C159" s="70">
        <v>105</v>
      </c>
      <c r="D159" s="71">
        <v>126</v>
      </c>
      <c r="E159" s="70">
        <v>21</v>
      </c>
      <c r="F159" s="71">
        <v>19</v>
      </c>
      <c r="G159" s="70" t="s">
        <v>904</v>
      </c>
      <c r="H159" s="203">
        <v>42086</v>
      </c>
      <c r="I159" s="70" t="s">
        <v>905</v>
      </c>
      <c r="J159" s="70">
        <v>35187</v>
      </c>
      <c r="K159" s="72">
        <v>0.1446991</v>
      </c>
      <c r="L159" s="203">
        <v>42156</v>
      </c>
      <c r="M159" s="73">
        <v>15.525092449048062</v>
      </c>
      <c r="N159" s="74">
        <v>2.4946602000173517</v>
      </c>
      <c r="O159" s="71">
        <v>1.5794493344255622</v>
      </c>
      <c r="P159" s="70" t="s">
        <v>906</v>
      </c>
      <c r="Q159" s="70" t="s">
        <v>1350</v>
      </c>
      <c r="R159" s="70" t="s">
        <v>995</v>
      </c>
      <c r="S159" s="70" t="s">
        <v>1292</v>
      </c>
      <c r="T159" s="69">
        <v>8</v>
      </c>
      <c r="U159" s="75">
        <v>3.650033E-3</v>
      </c>
      <c r="V159" s="75">
        <v>1.245391E-2</v>
      </c>
      <c r="W159" s="70" t="s">
        <v>906</v>
      </c>
      <c r="X159" s="70" t="s">
        <v>910</v>
      </c>
      <c r="Y159" s="203">
        <v>42156</v>
      </c>
      <c r="Z159" s="71">
        <v>5</v>
      </c>
      <c r="AA159" s="71">
        <v>0</v>
      </c>
      <c r="AB159" s="70" t="s">
        <v>906</v>
      </c>
      <c r="AD159" s="70" t="s">
        <v>911</v>
      </c>
      <c r="AE159" s="70" t="s">
        <v>1351</v>
      </c>
      <c r="AF159" s="69">
        <v>939</v>
      </c>
      <c r="AH159" s="77">
        <v>28.98</v>
      </c>
      <c r="AI159" s="69">
        <v>7</v>
      </c>
      <c r="AJ159" s="77"/>
    </row>
    <row r="160" spans="1:36" ht="13.5" customHeight="1" x14ac:dyDescent="0.2">
      <c r="A160" s="70" t="s">
        <v>1352</v>
      </c>
      <c r="B160" s="71">
        <v>1</v>
      </c>
      <c r="C160" s="70">
        <v>172</v>
      </c>
      <c r="D160" s="71">
        <v>122</v>
      </c>
      <c r="E160" s="70">
        <v>34</v>
      </c>
      <c r="F160" s="71">
        <v>91</v>
      </c>
      <c r="G160" s="70" t="s">
        <v>904</v>
      </c>
      <c r="H160" s="203">
        <v>42065</v>
      </c>
      <c r="I160" s="70" t="s">
        <v>905</v>
      </c>
      <c r="J160" s="70">
        <v>64146</v>
      </c>
      <c r="K160" s="72">
        <v>0.73344109999999996</v>
      </c>
      <c r="L160" s="203">
        <v>42156</v>
      </c>
      <c r="M160" s="73">
        <v>20.589852858443333</v>
      </c>
      <c r="N160" s="74">
        <v>2.7408446105264246</v>
      </c>
      <c r="O160" s="71">
        <v>1.6555496400067333</v>
      </c>
      <c r="P160" s="70" t="s">
        <v>906</v>
      </c>
      <c r="Q160" s="70" t="s">
        <v>1353</v>
      </c>
      <c r="R160" s="70" t="s">
        <v>995</v>
      </c>
      <c r="S160" s="70" t="s">
        <v>1292</v>
      </c>
      <c r="T160" s="69">
        <v>8</v>
      </c>
      <c r="U160" s="75">
        <v>2.8525220000000001E-3</v>
      </c>
      <c r="V160" s="75">
        <v>9.7328050000000006E-3</v>
      </c>
      <c r="W160" s="70" t="s">
        <v>906</v>
      </c>
      <c r="X160" s="70" t="s">
        <v>910</v>
      </c>
      <c r="Y160" s="203">
        <v>42156</v>
      </c>
      <c r="Z160" s="71">
        <v>5</v>
      </c>
      <c r="AA160" s="71">
        <v>0</v>
      </c>
      <c r="AB160" s="70" t="s">
        <v>906</v>
      </c>
      <c r="AD160" s="70" t="s">
        <v>911</v>
      </c>
      <c r="AE160" s="70" t="s">
        <v>1354</v>
      </c>
      <c r="AF160" s="69">
        <v>158</v>
      </c>
      <c r="AH160" s="77">
        <v>12.99</v>
      </c>
      <c r="AI160" s="69">
        <v>49</v>
      </c>
      <c r="AJ160" s="77"/>
    </row>
    <row r="161" spans="1:36" ht="13.5" customHeight="1" x14ac:dyDescent="0.2">
      <c r="A161" s="70" t="s">
        <v>1355</v>
      </c>
      <c r="B161" s="71">
        <v>5</v>
      </c>
      <c r="C161" s="70">
        <v>178</v>
      </c>
      <c r="D161" s="71">
        <v>112</v>
      </c>
      <c r="E161" s="70">
        <v>60</v>
      </c>
      <c r="F161" s="71">
        <v>16</v>
      </c>
      <c r="G161" s="70" t="s">
        <v>904</v>
      </c>
      <c r="H161" s="203">
        <v>42154</v>
      </c>
      <c r="I161" s="70" t="s">
        <v>905</v>
      </c>
      <c r="J161" s="70">
        <v>38181</v>
      </c>
      <c r="K161" s="72">
        <v>0.42463869999999998</v>
      </c>
      <c r="L161" s="203">
        <v>42156</v>
      </c>
      <c r="M161" s="73">
        <v>15.076281777151902</v>
      </c>
      <c r="N161" s="74">
        <v>2.4703856084224238</v>
      </c>
      <c r="O161" s="71">
        <v>1.5717460381443382</v>
      </c>
      <c r="P161" s="70" t="s">
        <v>906</v>
      </c>
      <c r="Q161" s="70" t="s">
        <v>1356</v>
      </c>
      <c r="R161" s="70" t="s">
        <v>995</v>
      </c>
      <c r="S161" s="70" t="s">
        <v>1292</v>
      </c>
      <c r="T161" s="69">
        <v>9</v>
      </c>
      <c r="U161" s="75">
        <v>8.2225889999999996E-2</v>
      </c>
      <c r="V161" s="75">
        <v>0.28055469999999999</v>
      </c>
      <c r="W161" s="70" t="s">
        <v>906</v>
      </c>
      <c r="X161" s="70" t="s">
        <v>910</v>
      </c>
      <c r="Y161" s="203">
        <v>42156</v>
      </c>
      <c r="Z161" s="71">
        <v>5</v>
      </c>
      <c r="AA161" s="71">
        <v>0</v>
      </c>
      <c r="AB161" s="70" t="s">
        <v>906</v>
      </c>
      <c r="AD161" s="70" t="s">
        <v>911</v>
      </c>
      <c r="AE161" s="70" t="s">
        <v>1357</v>
      </c>
      <c r="AF161" s="69">
        <v>676</v>
      </c>
      <c r="AH161" s="77">
        <v>30.99</v>
      </c>
      <c r="AI161" s="69">
        <v>13</v>
      </c>
      <c r="AJ161" s="77"/>
    </row>
    <row r="162" spans="1:36" ht="13.5" customHeight="1" x14ac:dyDescent="0.2">
      <c r="A162" s="70" t="s">
        <v>1358</v>
      </c>
      <c r="B162" s="71">
        <v>2</v>
      </c>
      <c r="C162" s="70">
        <v>163</v>
      </c>
      <c r="D162" s="71">
        <v>107</v>
      </c>
      <c r="E162" s="70">
        <v>65</v>
      </c>
      <c r="F162" s="71">
        <v>41</v>
      </c>
      <c r="G162" s="70" t="s">
        <v>904</v>
      </c>
      <c r="H162" s="203">
        <v>42149</v>
      </c>
      <c r="I162" s="70" t="s">
        <v>905</v>
      </c>
      <c r="J162" s="70">
        <v>68439</v>
      </c>
      <c r="K162" s="72">
        <v>1.2594689999999999</v>
      </c>
      <c r="L162" s="203">
        <v>42190</v>
      </c>
      <c r="M162" s="73">
        <v>14.381729664908113</v>
      </c>
      <c r="N162" s="74">
        <v>2.4318514380561309</v>
      </c>
      <c r="O162" s="71">
        <v>1.5594394627737658</v>
      </c>
      <c r="P162" s="70" t="s">
        <v>906</v>
      </c>
      <c r="Q162" s="70" t="s">
        <v>1359</v>
      </c>
      <c r="R162" s="70" t="s">
        <v>995</v>
      </c>
      <c r="S162" s="70" t="s">
        <v>1292</v>
      </c>
      <c r="T162" s="69">
        <v>7</v>
      </c>
      <c r="U162" s="75">
        <v>6.0783900000000004E-3</v>
      </c>
      <c r="V162" s="75">
        <v>2.0739469999999999E-2</v>
      </c>
      <c r="W162" s="70" t="s">
        <v>906</v>
      </c>
      <c r="X162" s="70" t="s">
        <v>910</v>
      </c>
      <c r="Y162" s="203">
        <v>42190</v>
      </c>
      <c r="Z162" s="71">
        <v>5</v>
      </c>
      <c r="AA162" s="71">
        <v>0</v>
      </c>
      <c r="AB162" s="70" t="s">
        <v>906</v>
      </c>
      <c r="AD162" s="70" t="s">
        <v>911</v>
      </c>
      <c r="AE162" s="70" t="s">
        <v>1360</v>
      </c>
      <c r="AF162" s="69">
        <v>178</v>
      </c>
      <c r="AH162" s="77">
        <v>93.97</v>
      </c>
      <c r="AI162" s="69">
        <v>15</v>
      </c>
      <c r="AJ162" s="77"/>
    </row>
    <row r="163" spans="1:36" ht="13.5" customHeight="1" x14ac:dyDescent="0.2">
      <c r="A163" s="70" t="s">
        <v>1361</v>
      </c>
      <c r="B163" s="71">
        <v>4</v>
      </c>
      <c r="C163" s="70">
        <v>181</v>
      </c>
      <c r="D163" s="71">
        <v>113</v>
      </c>
      <c r="E163" s="70">
        <v>34</v>
      </c>
      <c r="F163" s="71">
        <v>78</v>
      </c>
      <c r="G163" s="70" t="s">
        <v>904</v>
      </c>
      <c r="H163" s="203">
        <v>42213</v>
      </c>
      <c r="I163" s="70" t="s">
        <v>905</v>
      </c>
      <c r="J163" s="70">
        <v>62829</v>
      </c>
      <c r="K163" s="72">
        <v>1.934134</v>
      </c>
      <c r="L163" s="203">
        <v>42238</v>
      </c>
      <c r="M163" s="73">
        <v>15.324865462216916</v>
      </c>
      <c r="N163" s="74">
        <v>2.4838892248432791</v>
      </c>
      <c r="O163" s="71">
        <v>1.5760359211779658</v>
      </c>
      <c r="P163" s="70" t="s">
        <v>906</v>
      </c>
      <c r="Q163" s="70" t="s">
        <v>1362</v>
      </c>
      <c r="R163" s="70" t="s">
        <v>995</v>
      </c>
      <c r="S163" s="70" t="s">
        <v>1292</v>
      </c>
      <c r="T163" s="69">
        <v>1</v>
      </c>
      <c r="U163" s="75">
        <v>9.4958000000000004E-3</v>
      </c>
      <c r="V163" s="75">
        <v>3.2399669999999998E-2</v>
      </c>
      <c r="W163" s="70" t="s">
        <v>906</v>
      </c>
      <c r="X163" s="70" t="s">
        <v>910</v>
      </c>
      <c r="Y163" s="203">
        <v>42238</v>
      </c>
      <c r="Z163" s="71">
        <v>0</v>
      </c>
      <c r="AA163" s="71">
        <v>0</v>
      </c>
      <c r="AB163" s="70" t="s">
        <v>906</v>
      </c>
      <c r="AD163" s="70" t="s">
        <v>911</v>
      </c>
      <c r="AE163" s="70" t="s">
        <v>1363</v>
      </c>
      <c r="AF163" s="69">
        <v>411</v>
      </c>
      <c r="AH163" s="77">
        <v>26.99</v>
      </c>
      <c r="AI163" s="69">
        <v>25</v>
      </c>
      <c r="AJ163" s="77"/>
    </row>
    <row r="164" spans="1:36" ht="13.5" customHeight="1" x14ac:dyDescent="0.2">
      <c r="A164" s="70" t="s">
        <v>1364</v>
      </c>
      <c r="B164" s="71">
        <v>4</v>
      </c>
      <c r="C164" s="70">
        <v>100</v>
      </c>
      <c r="D164" s="71">
        <v>117</v>
      </c>
      <c r="E164" s="70">
        <v>94</v>
      </c>
      <c r="F164" s="71">
        <v>22</v>
      </c>
      <c r="G164" s="70" t="s">
        <v>904</v>
      </c>
      <c r="H164" s="203">
        <v>42233</v>
      </c>
      <c r="I164" s="70" t="s">
        <v>905</v>
      </c>
      <c r="J164" s="70">
        <v>51452</v>
      </c>
      <c r="K164" s="72">
        <v>2.6463079999999999</v>
      </c>
      <c r="L164" s="203">
        <v>42290</v>
      </c>
      <c r="M164" s="73">
        <v>16.273055675578483</v>
      </c>
      <c r="N164" s="74">
        <v>2.5340958447224575</v>
      </c>
      <c r="O164" s="71">
        <v>1.5918843691432043</v>
      </c>
      <c r="P164" s="70" t="s">
        <v>906</v>
      </c>
      <c r="Q164" s="70" t="s">
        <v>1365</v>
      </c>
      <c r="R164" s="70" t="s">
        <v>1158</v>
      </c>
      <c r="S164" s="70" t="s">
        <v>1292</v>
      </c>
      <c r="T164" s="69">
        <v>2</v>
      </c>
      <c r="U164" s="75">
        <v>6.9001330000000001E-3</v>
      </c>
      <c r="V164" s="75">
        <v>2.3543250000000002E-2</v>
      </c>
      <c r="W164" s="70" t="s">
        <v>906</v>
      </c>
      <c r="X164" s="70" t="s">
        <v>910</v>
      </c>
      <c r="Y164" s="203">
        <v>42290</v>
      </c>
      <c r="Z164" s="71">
        <v>5</v>
      </c>
      <c r="AA164" s="71">
        <v>0</v>
      </c>
      <c r="AB164" s="70" t="s">
        <v>906</v>
      </c>
      <c r="AD164" s="70" t="s">
        <v>911</v>
      </c>
      <c r="AE164" s="70" t="s">
        <v>1366</v>
      </c>
      <c r="AF164" s="69">
        <v>649</v>
      </c>
      <c r="AH164" s="77">
        <v>98.99</v>
      </c>
      <c r="AI164" s="69">
        <v>16</v>
      </c>
      <c r="AJ164" s="77"/>
    </row>
    <row r="165" spans="1:36" ht="13.5" customHeight="1" x14ac:dyDescent="0.2">
      <c r="A165" s="70" t="s">
        <v>1367</v>
      </c>
      <c r="B165" s="71">
        <v>1</v>
      </c>
      <c r="C165" s="70">
        <v>144</v>
      </c>
      <c r="D165" s="71">
        <v>117</v>
      </c>
      <c r="E165" s="70">
        <v>18</v>
      </c>
      <c r="F165" s="71">
        <v>25</v>
      </c>
      <c r="G165" s="70" t="s">
        <v>904</v>
      </c>
      <c r="H165" s="203">
        <v>42266</v>
      </c>
      <c r="I165" s="70" t="s">
        <v>905</v>
      </c>
      <c r="J165" s="70">
        <v>21015</v>
      </c>
      <c r="K165" s="72">
        <v>1.9231</v>
      </c>
      <c r="L165" s="203">
        <v>42290</v>
      </c>
      <c r="M165" s="73">
        <v>21.309858811041057</v>
      </c>
      <c r="N165" s="74">
        <v>2.7724274537570941</v>
      </c>
      <c r="O165" s="71">
        <v>1.665060795814103</v>
      </c>
      <c r="P165" s="70" t="s">
        <v>906</v>
      </c>
      <c r="Q165" s="70" t="s">
        <v>1368</v>
      </c>
      <c r="R165" s="70" t="s">
        <v>995</v>
      </c>
      <c r="S165" s="70" t="s">
        <v>1292</v>
      </c>
      <c r="T165" s="69">
        <v>2</v>
      </c>
      <c r="U165" s="75">
        <v>0.6028734</v>
      </c>
      <c r="V165" s="75">
        <v>2.0570040000000001</v>
      </c>
      <c r="W165" s="70" t="s">
        <v>906</v>
      </c>
      <c r="X165" s="70" t="s">
        <v>910</v>
      </c>
      <c r="Y165" s="203">
        <v>42290</v>
      </c>
      <c r="Z165" s="71">
        <v>5</v>
      </c>
      <c r="AA165" s="71">
        <v>0</v>
      </c>
      <c r="AB165" s="70" t="s">
        <v>906</v>
      </c>
      <c r="AD165" s="70" t="s">
        <v>911</v>
      </c>
      <c r="AE165" s="70" t="s">
        <v>1369</v>
      </c>
      <c r="AF165" s="69">
        <v>537</v>
      </c>
      <c r="AH165" s="77">
        <v>46.98</v>
      </c>
      <c r="AI165" s="69">
        <v>50</v>
      </c>
      <c r="AJ165" s="77"/>
    </row>
    <row r="166" spans="1:36" ht="13.5" customHeight="1" x14ac:dyDescent="0.2">
      <c r="A166" s="70" t="s">
        <v>1370</v>
      </c>
      <c r="B166" s="71">
        <v>1</v>
      </c>
      <c r="C166" s="70">
        <v>159</v>
      </c>
      <c r="D166" s="71">
        <v>49.441569999999999</v>
      </c>
      <c r="E166" s="70">
        <v>24</v>
      </c>
      <c r="F166" s="71">
        <v>99</v>
      </c>
      <c r="G166" s="70" t="s">
        <v>1371</v>
      </c>
      <c r="H166" s="203">
        <v>42312</v>
      </c>
      <c r="I166" s="70" t="s">
        <v>905</v>
      </c>
      <c r="J166" s="70">
        <v>11520</v>
      </c>
      <c r="K166" s="72">
        <v>1.785947</v>
      </c>
      <c r="L166" s="203">
        <v>42409</v>
      </c>
      <c r="M166" s="73">
        <v>13.12234028043806</v>
      </c>
      <c r="N166" s="74">
        <v>2.3586876429755046</v>
      </c>
      <c r="O166" s="71">
        <v>1.5358019543468178</v>
      </c>
      <c r="P166" s="70" t="s">
        <v>906</v>
      </c>
      <c r="Q166" s="70" t="s">
        <v>1372</v>
      </c>
      <c r="R166" s="70" t="s">
        <v>995</v>
      </c>
      <c r="S166" s="70" t="s">
        <v>1112</v>
      </c>
      <c r="T166" s="69">
        <v>8</v>
      </c>
      <c r="U166" s="75">
        <v>4.855285E-3</v>
      </c>
      <c r="V166" s="75">
        <v>1.6566919999999999E-2</v>
      </c>
      <c r="W166" s="70" t="s">
        <v>906</v>
      </c>
      <c r="X166" s="70" t="s">
        <v>910</v>
      </c>
      <c r="Y166" s="203">
        <v>42409</v>
      </c>
      <c r="Z166" s="71">
        <v>5</v>
      </c>
      <c r="AA166" s="71">
        <v>0</v>
      </c>
      <c r="AB166" s="70" t="s">
        <v>906</v>
      </c>
      <c r="AD166" s="70" t="s">
        <v>911</v>
      </c>
      <c r="AE166" s="70" t="s">
        <v>1370</v>
      </c>
      <c r="AF166" s="69">
        <v>721</v>
      </c>
      <c r="AH166" s="77">
        <v>25.98</v>
      </c>
      <c r="AI166" s="69">
        <v>48</v>
      </c>
      <c r="AJ166" s="77"/>
    </row>
    <row r="167" spans="1:36" ht="13.5" customHeight="1" x14ac:dyDescent="0.2">
      <c r="A167" s="70" t="s">
        <v>1373</v>
      </c>
      <c r="B167" s="71">
        <v>2</v>
      </c>
      <c r="C167" s="70">
        <v>123</v>
      </c>
      <c r="D167" s="71">
        <v>61.234969999999997</v>
      </c>
      <c r="E167" s="70">
        <v>58</v>
      </c>
      <c r="F167" s="71">
        <v>56</v>
      </c>
      <c r="G167" s="70" t="s">
        <v>1371</v>
      </c>
      <c r="H167" s="203">
        <v>42339</v>
      </c>
      <c r="I167" s="70" t="s">
        <v>905</v>
      </c>
      <c r="J167" s="70">
        <v>15171</v>
      </c>
      <c r="K167" s="72">
        <v>1.5472319999999999</v>
      </c>
      <c r="L167" s="203">
        <v>42410</v>
      </c>
      <c r="M167" s="73">
        <v>21.791109807503616</v>
      </c>
      <c r="N167" s="74">
        <v>2.7931426502848415</v>
      </c>
      <c r="O167" s="71">
        <v>1.6712697718455993</v>
      </c>
      <c r="P167" s="70" t="s">
        <v>906</v>
      </c>
      <c r="Q167" s="70" t="s">
        <v>1374</v>
      </c>
      <c r="R167" s="70" t="s">
        <v>995</v>
      </c>
      <c r="S167" s="70" t="s">
        <v>1112</v>
      </c>
      <c r="T167" s="69">
        <v>6</v>
      </c>
      <c r="U167" s="75">
        <v>4.7972609999999997E-3</v>
      </c>
      <c r="V167" s="75">
        <v>1.636893E-2</v>
      </c>
      <c r="W167" s="70" t="s">
        <v>906</v>
      </c>
      <c r="X167" s="70" t="s">
        <v>910</v>
      </c>
      <c r="Y167" s="203">
        <v>42410</v>
      </c>
      <c r="Z167" s="71">
        <v>5</v>
      </c>
      <c r="AA167" s="71">
        <v>0</v>
      </c>
      <c r="AB167" s="70" t="s">
        <v>906</v>
      </c>
      <c r="AD167" s="70" t="s">
        <v>911</v>
      </c>
      <c r="AE167" s="70" t="s">
        <v>1373</v>
      </c>
      <c r="AF167" s="69">
        <v>666</v>
      </c>
      <c r="AH167" s="77">
        <v>85.97</v>
      </c>
      <c r="AI167" s="69">
        <v>27</v>
      </c>
      <c r="AJ167" s="77"/>
    </row>
    <row r="168" spans="1:36" ht="13.5" customHeight="1" x14ac:dyDescent="0.2">
      <c r="A168" s="70" t="s">
        <v>1375</v>
      </c>
      <c r="B168" s="71">
        <v>2</v>
      </c>
      <c r="C168" s="70">
        <v>132</v>
      </c>
      <c r="D168" s="71">
        <v>102.0583</v>
      </c>
      <c r="E168" s="70">
        <v>36</v>
      </c>
      <c r="F168" s="71">
        <v>93</v>
      </c>
      <c r="G168" s="70" t="s">
        <v>1371</v>
      </c>
      <c r="H168" s="203">
        <v>42408</v>
      </c>
      <c r="I168" s="70" t="s">
        <v>905</v>
      </c>
      <c r="J168" s="70">
        <v>48719</v>
      </c>
      <c r="K168" s="72">
        <v>0.51471500000000003</v>
      </c>
      <c r="L168" s="203">
        <v>42441</v>
      </c>
      <c r="M168" s="73">
        <v>17.232151408331777</v>
      </c>
      <c r="N168" s="74">
        <v>2.5829331566971683</v>
      </c>
      <c r="O168" s="71">
        <v>1.607150632858404</v>
      </c>
      <c r="P168" s="70" t="s">
        <v>906</v>
      </c>
      <c r="Q168" s="70" t="s">
        <v>1376</v>
      </c>
      <c r="R168" s="70" t="s">
        <v>995</v>
      </c>
      <c r="S168" s="70" t="s">
        <v>1112</v>
      </c>
      <c r="T168" s="69">
        <v>5</v>
      </c>
      <c r="U168" s="75">
        <v>4.1402220000000003E-2</v>
      </c>
      <c r="V168" s="75">
        <v>0.14127020000000001</v>
      </c>
      <c r="W168" s="70" t="s">
        <v>906</v>
      </c>
      <c r="X168" s="70" t="s">
        <v>910</v>
      </c>
      <c r="Y168" s="203">
        <v>42441</v>
      </c>
      <c r="Z168" s="71">
        <v>5</v>
      </c>
      <c r="AA168" s="71">
        <v>0</v>
      </c>
      <c r="AB168" s="70" t="s">
        <v>906</v>
      </c>
      <c r="AD168" s="70" t="s">
        <v>911</v>
      </c>
      <c r="AE168" s="70" t="s">
        <v>1375</v>
      </c>
      <c r="AF168" s="69">
        <v>278</v>
      </c>
      <c r="AH168" s="77">
        <v>96.99</v>
      </c>
      <c r="AI168" s="69">
        <v>27</v>
      </c>
      <c r="AJ168" s="77"/>
    </row>
    <row r="169" spans="1:36" ht="13.5" customHeight="1" x14ac:dyDescent="0.2">
      <c r="A169" s="70" t="s">
        <v>1377</v>
      </c>
      <c r="B169" s="71">
        <v>4</v>
      </c>
      <c r="C169" s="70">
        <v>130</v>
      </c>
      <c r="D169" s="71">
        <v>49.895159999999997</v>
      </c>
      <c r="E169" s="70">
        <v>95</v>
      </c>
      <c r="F169" s="71">
        <v>74</v>
      </c>
      <c r="G169" s="70" t="s">
        <v>1371</v>
      </c>
      <c r="H169" s="203">
        <v>42422</v>
      </c>
      <c r="I169" s="70" t="s">
        <v>905</v>
      </c>
      <c r="J169" s="70">
        <v>83299</v>
      </c>
      <c r="K169" s="72">
        <v>2.4706929999999998</v>
      </c>
      <c r="L169" s="203">
        <v>42589</v>
      </c>
      <c r="M169" s="73">
        <v>15.042536821758384</v>
      </c>
      <c r="N169" s="74">
        <v>2.4685410924801752</v>
      </c>
      <c r="O169" s="71">
        <v>1.5711591556809816</v>
      </c>
      <c r="P169" s="70" t="s">
        <v>906</v>
      </c>
      <c r="Q169" s="70" t="s">
        <v>1378</v>
      </c>
      <c r="R169" s="70" t="s">
        <v>995</v>
      </c>
      <c r="S169" s="70" t="s">
        <v>1112</v>
      </c>
      <c r="T169" s="69">
        <v>3</v>
      </c>
      <c r="U169" s="75">
        <v>1.151042E-2</v>
      </c>
      <c r="V169" s="75">
        <v>3.9275190000000001E-2</v>
      </c>
      <c r="W169" s="70" t="s">
        <v>906</v>
      </c>
      <c r="X169" s="70" t="s">
        <v>910</v>
      </c>
      <c r="Y169" s="203">
        <v>42589</v>
      </c>
      <c r="Z169" s="71">
        <v>5</v>
      </c>
      <c r="AA169" s="71">
        <v>0</v>
      </c>
      <c r="AB169" s="70" t="s">
        <v>906</v>
      </c>
      <c r="AD169" s="70" t="s">
        <v>911</v>
      </c>
      <c r="AE169" s="70" t="s">
        <v>1377</v>
      </c>
      <c r="AF169" s="69">
        <v>942</v>
      </c>
      <c r="AH169" s="77">
        <v>77.98</v>
      </c>
      <c r="AI169" s="69">
        <v>35</v>
      </c>
      <c r="AJ169" s="77"/>
    </row>
    <row r="170" spans="1:36" ht="13.5" customHeight="1" x14ac:dyDescent="0.2">
      <c r="A170" s="70" t="s">
        <v>1379</v>
      </c>
      <c r="B170" s="71">
        <v>3</v>
      </c>
      <c r="C170" s="70">
        <v>178</v>
      </c>
      <c r="D170" s="71">
        <v>71.667599999999993</v>
      </c>
      <c r="E170" s="70">
        <v>39</v>
      </c>
      <c r="F170" s="71">
        <v>88</v>
      </c>
      <c r="G170" s="70" t="s">
        <v>1371</v>
      </c>
      <c r="H170" s="203">
        <v>42408</v>
      </c>
      <c r="I170" s="70" t="s">
        <v>905</v>
      </c>
      <c r="J170" s="70">
        <v>78601</v>
      </c>
      <c r="K170" s="72">
        <v>1.7268509999999999</v>
      </c>
      <c r="L170" s="203">
        <v>42441</v>
      </c>
      <c r="M170" s="73">
        <v>20.040948028381084</v>
      </c>
      <c r="N170" s="74">
        <v>2.7162688545867524</v>
      </c>
      <c r="O170" s="71">
        <v>1.6481106924556834</v>
      </c>
      <c r="P170" s="70" t="s">
        <v>906</v>
      </c>
      <c r="Q170" s="70" t="s">
        <v>1380</v>
      </c>
      <c r="R170" s="70" t="s">
        <v>995</v>
      </c>
      <c r="S170" s="70" t="s">
        <v>1112</v>
      </c>
      <c r="T170" s="69">
        <v>4</v>
      </c>
      <c r="U170" s="75">
        <v>3.191774E-2</v>
      </c>
      <c r="V170" s="75">
        <v>0.1089078</v>
      </c>
      <c r="W170" s="70" t="s">
        <v>906</v>
      </c>
      <c r="X170" s="70" t="s">
        <v>910</v>
      </c>
      <c r="Y170" s="203">
        <v>42441</v>
      </c>
      <c r="Z170" s="71">
        <v>5</v>
      </c>
      <c r="AA170" s="71">
        <v>0</v>
      </c>
      <c r="AB170" s="70" t="s">
        <v>906</v>
      </c>
      <c r="AD170" s="70" t="s">
        <v>911</v>
      </c>
      <c r="AE170" s="70" t="s">
        <v>1379</v>
      </c>
      <c r="AF170" s="69">
        <v>721</v>
      </c>
      <c r="AH170" s="77">
        <v>37.99</v>
      </c>
      <c r="AI170" s="69">
        <v>10</v>
      </c>
      <c r="AJ170" s="77"/>
    </row>
    <row r="171" spans="1:36" ht="13.5" customHeight="1" x14ac:dyDescent="0.2">
      <c r="A171" s="70" t="s">
        <v>1381</v>
      </c>
      <c r="B171" s="71">
        <v>5</v>
      </c>
      <c r="C171" s="70">
        <v>112</v>
      </c>
      <c r="D171" s="71">
        <v>52.616720000000001</v>
      </c>
      <c r="E171" s="70">
        <v>67</v>
      </c>
      <c r="F171" s="71">
        <v>55</v>
      </c>
      <c r="G171" s="70" t="s">
        <v>1371</v>
      </c>
      <c r="H171" s="203">
        <v>42408</v>
      </c>
      <c r="I171" s="70" t="s">
        <v>905</v>
      </c>
      <c r="J171" s="70">
        <v>36409</v>
      </c>
      <c r="K171" s="72">
        <v>1.559256</v>
      </c>
      <c r="L171" s="203">
        <v>42441</v>
      </c>
      <c r="M171" s="73">
        <v>19.807957725793635</v>
      </c>
      <c r="N171" s="74">
        <v>2.7057016105489033</v>
      </c>
      <c r="O171" s="71">
        <v>1.6449017023971078</v>
      </c>
      <c r="P171" s="70" t="s">
        <v>906</v>
      </c>
      <c r="Q171" s="70" t="s">
        <v>1382</v>
      </c>
      <c r="R171" s="70" t="s">
        <v>995</v>
      </c>
      <c r="S171" s="70" t="s">
        <v>1112</v>
      </c>
      <c r="T171" s="69">
        <v>6</v>
      </c>
      <c r="U171" s="75">
        <v>6.1700060000000001E-2</v>
      </c>
      <c r="V171" s="75">
        <v>0.2105293</v>
      </c>
      <c r="W171" s="70" t="s">
        <v>906</v>
      </c>
      <c r="X171" s="70" t="s">
        <v>910</v>
      </c>
      <c r="Y171" s="203">
        <v>42441</v>
      </c>
      <c r="Z171" s="71">
        <v>5</v>
      </c>
      <c r="AA171" s="71">
        <v>0</v>
      </c>
      <c r="AB171" s="70" t="s">
        <v>906</v>
      </c>
      <c r="AD171" s="70" t="s">
        <v>911</v>
      </c>
      <c r="AE171" s="70" t="s">
        <v>1381</v>
      </c>
      <c r="AF171" s="69">
        <v>202</v>
      </c>
      <c r="AH171" s="77">
        <v>30.99</v>
      </c>
      <c r="AI171" s="69">
        <v>39</v>
      </c>
      <c r="AJ171" s="77"/>
    </row>
    <row r="172" spans="1:36" ht="13.5" customHeight="1" x14ac:dyDescent="0.2">
      <c r="A172" s="70" t="s">
        <v>1383</v>
      </c>
      <c r="B172" s="71">
        <v>2</v>
      </c>
      <c r="C172" s="70">
        <v>161</v>
      </c>
      <c r="D172" s="71">
        <v>58.513420000000004</v>
      </c>
      <c r="E172" s="70">
        <v>11</v>
      </c>
      <c r="F172" s="71">
        <v>91</v>
      </c>
      <c r="G172" s="70" t="s">
        <v>1371</v>
      </c>
      <c r="H172" s="203">
        <v>42451</v>
      </c>
      <c r="I172" s="70" t="s">
        <v>905</v>
      </c>
      <c r="J172" s="70">
        <v>27577</v>
      </c>
      <c r="K172" s="72">
        <v>1.1125890000000001</v>
      </c>
      <c r="L172" s="203">
        <v>42589</v>
      </c>
      <c r="M172" s="73">
        <v>19.167382344688903</v>
      </c>
      <c r="N172" s="74">
        <v>2.6762145982600809</v>
      </c>
      <c r="O172" s="71">
        <v>1.6359139947625856</v>
      </c>
      <c r="P172" s="70" t="s">
        <v>906</v>
      </c>
      <c r="Q172" s="70" t="s">
        <v>1384</v>
      </c>
      <c r="R172" s="70" t="s">
        <v>995</v>
      </c>
      <c r="S172" s="70" t="s">
        <v>1112</v>
      </c>
      <c r="T172" s="69">
        <v>4</v>
      </c>
      <c r="U172" s="75">
        <v>8.1104109999999997E-3</v>
      </c>
      <c r="V172" s="75">
        <v>2.767387E-2</v>
      </c>
      <c r="W172" s="70" t="s">
        <v>906</v>
      </c>
      <c r="X172" s="70" t="s">
        <v>910</v>
      </c>
      <c r="Y172" s="203">
        <v>42589</v>
      </c>
      <c r="Z172" s="71">
        <v>5</v>
      </c>
      <c r="AA172" s="71">
        <v>0</v>
      </c>
      <c r="AB172" s="70" t="s">
        <v>906</v>
      </c>
      <c r="AD172" s="70" t="s">
        <v>911</v>
      </c>
      <c r="AE172" s="70" t="s">
        <v>1383</v>
      </c>
      <c r="AF172" s="69">
        <v>421</v>
      </c>
      <c r="AH172" s="77">
        <v>67.989999999999995</v>
      </c>
      <c r="AI172" s="69">
        <v>6</v>
      </c>
      <c r="AJ172" s="77"/>
    </row>
    <row r="173" spans="1:36" ht="13.5" customHeight="1" x14ac:dyDescent="0.2">
      <c r="A173" s="70" t="s">
        <v>1385</v>
      </c>
      <c r="B173" s="71">
        <v>4</v>
      </c>
      <c r="C173" s="70">
        <v>160</v>
      </c>
      <c r="D173" s="71">
        <v>65.317310000000006</v>
      </c>
      <c r="E173" s="70">
        <v>29</v>
      </c>
      <c r="F173" s="71">
        <v>71</v>
      </c>
      <c r="G173" s="70" t="s">
        <v>1371</v>
      </c>
      <c r="H173" s="203">
        <v>42479</v>
      </c>
      <c r="I173" s="70" t="s">
        <v>905</v>
      </c>
      <c r="J173" s="70">
        <v>65466</v>
      </c>
      <c r="K173" s="72">
        <v>0.1016869</v>
      </c>
      <c r="L173" s="203">
        <v>42589</v>
      </c>
      <c r="M173" s="73">
        <v>19.420570734648294</v>
      </c>
      <c r="N173" s="74">
        <v>2.6879467633095344</v>
      </c>
      <c r="O173" s="71">
        <v>1.6394958869449885</v>
      </c>
      <c r="P173" s="70" t="s">
        <v>906</v>
      </c>
      <c r="Q173" s="70" t="s">
        <v>1386</v>
      </c>
      <c r="R173" s="70" t="s">
        <v>995</v>
      </c>
      <c r="S173" s="70" t="s">
        <v>1112</v>
      </c>
      <c r="T173" s="69">
        <v>6</v>
      </c>
      <c r="U173" s="75">
        <v>2.9567310000000002E-4</v>
      </c>
      <c r="V173" s="75">
        <v>1.0088779999999999E-3</v>
      </c>
      <c r="W173" s="70" t="s">
        <v>906</v>
      </c>
      <c r="X173" s="70" t="s">
        <v>910</v>
      </c>
      <c r="Y173" s="203">
        <v>42589</v>
      </c>
      <c r="Z173" s="71">
        <v>5</v>
      </c>
      <c r="AA173" s="71">
        <v>0</v>
      </c>
      <c r="AB173" s="70" t="s">
        <v>906</v>
      </c>
      <c r="AD173" s="70" t="s">
        <v>911</v>
      </c>
      <c r="AE173" s="70" t="s">
        <v>1385</v>
      </c>
      <c r="AF173" s="69">
        <v>925</v>
      </c>
      <c r="AH173" s="77">
        <v>74.98</v>
      </c>
      <c r="AI173" s="69">
        <v>3</v>
      </c>
      <c r="AJ173" s="77"/>
    </row>
    <row r="174" spans="1:36" ht="13.5" customHeight="1" x14ac:dyDescent="0.2">
      <c r="A174" s="70" t="s">
        <v>1387</v>
      </c>
      <c r="B174" s="71">
        <v>4</v>
      </c>
      <c r="C174" s="70">
        <v>185</v>
      </c>
      <c r="D174" s="71">
        <v>66.224490000000003</v>
      </c>
      <c r="E174" s="70">
        <v>85</v>
      </c>
      <c r="F174" s="71">
        <v>13</v>
      </c>
      <c r="G174" s="70" t="s">
        <v>1371</v>
      </c>
      <c r="H174" s="203">
        <v>42450</v>
      </c>
      <c r="I174" s="70" t="s">
        <v>905</v>
      </c>
      <c r="J174" s="70">
        <v>10886</v>
      </c>
      <c r="K174" s="72">
        <v>1.560662</v>
      </c>
      <c r="L174" s="203">
        <v>42589</v>
      </c>
      <c r="M174" s="73">
        <v>12.809926583665126</v>
      </c>
      <c r="N174" s="74">
        <v>2.3398187323768633</v>
      </c>
      <c r="O174" s="71">
        <v>1.5296466037542342</v>
      </c>
      <c r="P174" s="70" t="s">
        <v>906</v>
      </c>
      <c r="Q174" s="70" t="s">
        <v>1388</v>
      </c>
      <c r="R174" s="70" t="s">
        <v>995</v>
      </c>
      <c r="S174" s="70" t="s">
        <v>1112</v>
      </c>
      <c r="T174" s="69">
        <v>8</v>
      </c>
      <c r="U174" s="75">
        <v>3.36024E-3</v>
      </c>
      <c r="V174" s="75">
        <v>1.1465609999999999E-2</v>
      </c>
      <c r="W174" s="70" t="s">
        <v>906</v>
      </c>
      <c r="X174" s="70" t="s">
        <v>910</v>
      </c>
      <c r="Y174" s="203">
        <v>42589</v>
      </c>
      <c r="Z174" s="71">
        <v>5</v>
      </c>
      <c r="AA174" s="71">
        <v>0</v>
      </c>
      <c r="AB174" s="70" t="s">
        <v>906</v>
      </c>
      <c r="AD174" s="70" t="s">
        <v>911</v>
      </c>
      <c r="AE174" s="70" t="s">
        <v>1387</v>
      </c>
      <c r="AF174" s="69">
        <v>172</v>
      </c>
      <c r="AH174" s="77">
        <v>86.98</v>
      </c>
      <c r="AI174" s="69">
        <v>44</v>
      </c>
      <c r="AJ174" s="77"/>
    </row>
    <row r="175" spans="1:36" ht="13.5" customHeight="1" x14ac:dyDescent="0.2">
      <c r="A175" s="70" t="s">
        <v>1389</v>
      </c>
      <c r="B175" s="71">
        <v>5</v>
      </c>
      <c r="C175" s="70">
        <v>193</v>
      </c>
      <c r="D175" s="71">
        <v>45.812829999999998</v>
      </c>
      <c r="E175" s="70">
        <v>70</v>
      </c>
      <c r="F175" s="71">
        <v>34</v>
      </c>
      <c r="G175" s="70" t="s">
        <v>1371</v>
      </c>
      <c r="H175" s="203">
        <v>42479</v>
      </c>
      <c r="I175" s="70" t="s">
        <v>905</v>
      </c>
      <c r="J175" s="70">
        <v>87494</v>
      </c>
      <c r="K175" s="72">
        <v>1.1796199999999999</v>
      </c>
      <c r="L175" s="203">
        <v>42589</v>
      </c>
      <c r="M175" s="73">
        <v>12.265723125858681</v>
      </c>
      <c r="N175" s="74">
        <v>2.3062039892652177</v>
      </c>
      <c r="O175" s="71">
        <v>1.5186191060516847</v>
      </c>
      <c r="P175" s="70" t="s">
        <v>906</v>
      </c>
      <c r="Q175" s="70" t="s">
        <v>1390</v>
      </c>
      <c r="R175" s="70" t="s">
        <v>995</v>
      </c>
      <c r="S175" s="70" t="s">
        <v>1112</v>
      </c>
      <c r="T175" s="69">
        <v>2</v>
      </c>
      <c r="U175" s="75">
        <v>4.8052340000000002E-3</v>
      </c>
      <c r="V175" s="75">
        <v>1.639614E-2</v>
      </c>
      <c r="W175" s="70" t="s">
        <v>906</v>
      </c>
      <c r="X175" s="70" t="s">
        <v>910</v>
      </c>
      <c r="Y175" s="203">
        <v>42589</v>
      </c>
      <c r="Z175" s="71">
        <v>5</v>
      </c>
      <c r="AA175" s="71">
        <v>0</v>
      </c>
      <c r="AB175" s="70" t="s">
        <v>906</v>
      </c>
      <c r="AD175" s="70" t="s">
        <v>911</v>
      </c>
      <c r="AE175" s="70" t="s">
        <v>1389</v>
      </c>
      <c r="AF175" s="69">
        <v>341</v>
      </c>
      <c r="AH175" s="77">
        <v>13.99</v>
      </c>
      <c r="AI175" s="69">
        <v>29</v>
      </c>
      <c r="AJ175" s="77"/>
    </row>
    <row r="176" spans="1:36" ht="13.5" customHeight="1" x14ac:dyDescent="0.2">
      <c r="A176" s="70" t="s">
        <v>1391</v>
      </c>
      <c r="B176" s="71">
        <v>5</v>
      </c>
      <c r="C176" s="70">
        <v>171</v>
      </c>
      <c r="D176" s="71">
        <v>46.26643</v>
      </c>
      <c r="E176" s="70">
        <v>54</v>
      </c>
      <c r="F176" s="71">
        <v>67</v>
      </c>
      <c r="G176" s="70" t="s">
        <v>1371</v>
      </c>
      <c r="H176" s="203">
        <v>42506</v>
      </c>
      <c r="I176" s="70" t="s">
        <v>905</v>
      </c>
      <c r="J176" s="70">
        <v>77147</v>
      </c>
      <c r="K176" s="72">
        <v>1.4749840000000001</v>
      </c>
      <c r="L176" s="203">
        <v>42589</v>
      </c>
      <c r="M176" s="73">
        <v>12.689473193035491</v>
      </c>
      <c r="N176" s="74">
        <v>2.332461752052704</v>
      </c>
      <c r="O176" s="71">
        <v>1.5272399130630079</v>
      </c>
      <c r="P176" s="70" t="s">
        <v>906</v>
      </c>
      <c r="Q176" s="70" t="s">
        <v>1392</v>
      </c>
      <c r="R176" s="70" t="s">
        <v>995</v>
      </c>
      <c r="S176" s="70" t="s">
        <v>1112</v>
      </c>
      <c r="T176" s="69">
        <v>5</v>
      </c>
      <c r="U176" s="75">
        <v>3.860488E-3</v>
      </c>
      <c r="V176" s="75">
        <v>1.317253E-2</v>
      </c>
      <c r="W176" s="70" t="s">
        <v>906</v>
      </c>
      <c r="X176" s="70" t="s">
        <v>910</v>
      </c>
      <c r="Y176" s="203">
        <v>42589</v>
      </c>
      <c r="Z176" s="71">
        <v>5</v>
      </c>
      <c r="AA176" s="71">
        <v>0</v>
      </c>
      <c r="AB176" s="70" t="s">
        <v>906</v>
      </c>
      <c r="AD176" s="70" t="s">
        <v>911</v>
      </c>
      <c r="AE176" s="70" t="s">
        <v>1391</v>
      </c>
      <c r="AF176" s="69">
        <v>284</v>
      </c>
      <c r="AH176" s="77">
        <v>25.98</v>
      </c>
      <c r="AI176" s="69">
        <v>5</v>
      </c>
      <c r="AJ176" s="77"/>
    </row>
    <row r="177" spans="1:36" ht="13.5" customHeight="1" x14ac:dyDescent="0.2">
      <c r="A177" s="70" t="s">
        <v>1393</v>
      </c>
      <c r="B177" s="71">
        <v>4</v>
      </c>
      <c r="C177" s="70">
        <v>165</v>
      </c>
      <c r="D177" s="71">
        <v>69.853229999999996</v>
      </c>
      <c r="E177" s="70">
        <v>14</v>
      </c>
      <c r="F177" s="71">
        <v>10</v>
      </c>
      <c r="G177" s="70" t="s">
        <v>1371</v>
      </c>
      <c r="H177" s="203">
        <v>42490</v>
      </c>
      <c r="I177" s="70" t="s">
        <v>905</v>
      </c>
      <c r="J177" s="70">
        <v>33213</v>
      </c>
      <c r="K177" s="72">
        <v>0.26107609999999998</v>
      </c>
      <c r="L177" s="203">
        <v>42589</v>
      </c>
      <c r="M177" s="73">
        <v>11.772032164647442</v>
      </c>
      <c r="N177" s="74">
        <v>2.2748380299063728</v>
      </c>
      <c r="O177" s="71">
        <v>1.5082566193809237</v>
      </c>
      <c r="P177" s="70" t="s">
        <v>906</v>
      </c>
      <c r="Q177" s="70" t="s">
        <v>1394</v>
      </c>
      <c r="R177" s="70" t="s">
        <v>995</v>
      </c>
      <c r="S177" s="70" t="s">
        <v>1112</v>
      </c>
      <c r="T177" s="69">
        <v>3</v>
      </c>
      <c r="U177" s="75">
        <v>3.4078400000000001E-3</v>
      </c>
      <c r="V177" s="75">
        <v>1.1628029999999999E-2</v>
      </c>
      <c r="W177" s="70" t="s">
        <v>906</v>
      </c>
      <c r="X177" s="70" t="s">
        <v>910</v>
      </c>
      <c r="Y177" s="203">
        <v>42589</v>
      </c>
      <c r="Z177" s="71">
        <v>5</v>
      </c>
      <c r="AA177" s="71">
        <v>0</v>
      </c>
      <c r="AB177" s="70" t="s">
        <v>906</v>
      </c>
      <c r="AD177" s="70" t="s">
        <v>911</v>
      </c>
      <c r="AE177" s="70" t="s">
        <v>1393</v>
      </c>
      <c r="AF177" s="69">
        <v>968</v>
      </c>
      <c r="AH177" s="77">
        <v>71.97</v>
      </c>
      <c r="AI177" s="69">
        <v>14</v>
      </c>
      <c r="AJ177" s="77"/>
    </row>
    <row r="178" spans="1:36" ht="13.5" customHeight="1" x14ac:dyDescent="0.2">
      <c r="A178" s="70" t="s">
        <v>1395</v>
      </c>
      <c r="B178" s="71">
        <v>2</v>
      </c>
      <c r="C178" s="70">
        <v>190</v>
      </c>
      <c r="D178" s="71">
        <v>72.574780000000004</v>
      </c>
      <c r="E178" s="70">
        <v>58</v>
      </c>
      <c r="F178" s="71">
        <v>98</v>
      </c>
      <c r="G178" s="70" t="s">
        <v>1371</v>
      </c>
      <c r="H178" s="203">
        <v>42549</v>
      </c>
      <c r="I178" s="70" t="s">
        <v>905</v>
      </c>
      <c r="J178" s="70">
        <v>29911</v>
      </c>
      <c r="K178" s="72">
        <v>0.21323839999999999</v>
      </c>
      <c r="L178" s="203">
        <v>42590</v>
      </c>
      <c r="M178" s="73">
        <v>10.675015835568262</v>
      </c>
      <c r="N178" s="74">
        <v>2.2018590233990873</v>
      </c>
      <c r="O178" s="71">
        <v>1.4838662417479169</v>
      </c>
      <c r="P178" s="70" t="s">
        <v>906</v>
      </c>
      <c r="Q178" s="70" t="s">
        <v>1396</v>
      </c>
      <c r="R178" s="70" t="s">
        <v>995</v>
      </c>
      <c r="S178" s="70" t="s">
        <v>1112</v>
      </c>
      <c r="T178" s="69">
        <v>4</v>
      </c>
      <c r="U178" s="75">
        <v>2.127449E-3</v>
      </c>
      <c r="V178" s="75">
        <v>7.2591560000000001E-3</v>
      </c>
      <c r="W178" s="70" t="s">
        <v>906</v>
      </c>
      <c r="X178" s="70" t="s">
        <v>910</v>
      </c>
      <c r="Y178" s="203">
        <v>42590</v>
      </c>
      <c r="Z178" s="71">
        <v>5</v>
      </c>
      <c r="AA178" s="71">
        <v>0</v>
      </c>
      <c r="AB178" s="70" t="s">
        <v>906</v>
      </c>
      <c r="AD178" s="70" t="s">
        <v>911</v>
      </c>
      <c r="AE178" s="70" t="s">
        <v>1395</v>
      </c>
      <c r="AF178" s="69">
        <v>646</v>
      </c>
      <c r="AH178" s="77">
        <v>33.97</v>
      </c>
      <c r="AI178" s="69">
        <v>7</v>
      </c>
      <c r="AJ178" s="77"/>
    </row>
    <row r="179" spans="1:36" ht="13.5" customHeight="1" x14ac:dyDescent="0.2">
      <c r="A179" s="70" t="s">
        <v>1397</v>
      </c>
      <c r="B179" s="71">
        <v>2</v>
      </c>
      <c r="C179" s="70">
        <v>113</v>
      </c>
      <c r="D179" s="71">
        <v>57.152639999999998</v>
      </c>
      <c r="E179" s="70">
        <v>58</v>
      </c>
      <c r="F179" s="71">
        <v>75</v>
      </c>
      <c r="G179" s="70" t="s">
        <v>1371</v>
      </c>
      <c r="H179" s="203">
        <v>42534</v>
      </c>
      <c r="I179" s="70" t="s">
        <v>905</v>
      </c>
      <c r="J179" s="70">
        <v>51133</v>
      </c>
      <c r="K179" s="72">
        <v>1.33684</v>
      </c>
      <c r="L179" s="203">
        <v>42604</v>
      </c>
      <c r="M179" s="73">
        <v>18.4930579725294</v>
      </c>
      <c r="N179" s="74">
        <v>2.6444553809289859</v>
      </c>
      <c r="O179" s="71">
        <v>1.6261781516577407</v>
      </c>
      <c r="P179" s="70" t="s">
        <v>906</v>
      </c>
      <c r="Q179" s="70" t="s">
        <v>1398</v>
      </c>
      <c r="R179" s="70" t="s">
        <v>995</v>
      </c>
      <c r="S179" s="70" t="s">
        <v>1112</v>
      </c>
      <c r="T179" s="69">
        <v>4</v>
      </c>
      <c r="U179" s="75">
        <v>3.7216350000000002E-2</v>
      </c>
      <c r="V179" s="75">
        <v>0.1269874</v>
      </c>
      <c r="W179" s="70" t="s">
        <v>906</v>
      </c>
      <c r="X179" s="70" t="s">
        <v>910</v>
      </c>
      <c r="Y179" s="203">
        <v>42604</v>
      </c>
      <c r="Z179" s="71">
        <v>5</v>
      </c>
      <c r="AA179" s="71">
        <v>0</v>
      </c>
      <c r="AB179" s="70" t="s">
        <v>906</v>
      </c>
      <c r="AD179" s="70" t="s">
        <v>911</v>
      </c>
      <c r="AE179" s="70" t="s">
        <v>1397</v>
      </c>
      <c r="AF179" s="69">
        <v>929</v>
      </c>
      <c r="AH179" s="77">
        <v>23.97</v>
      </c>
      <c r="AI179" s="69">
        <v>23</v>
      </c>
      <c r="AJ179" s="77"/>
    </row>
    <row r="180" spans="1:36" ht="13.5" customHeight="1" x14ac:dyDescent="0.2">
      <c r="A180" s="70" t="s">
        <v>1399</v>
      </c>
      <c r="B180" s="71">
        <v>1</v>
      </c>
      <c r="C180" s="70">
        <v>140</v>
      </c>
      <c r="D180" s="71">
        <v>67.585269999999994</v>
      </c>
      <c r="E180" s="70">
        <v>77</v>
      </c>
      <c r="F180" s="71">
        <v>79</v>
      </c>
      <c r="G180" s="70" t="s">
        <v>1371</v>
      </c>
      <c r="H180" s="203">
        <v>42539</v>
      </c>
      <c r="I180" s="70" t="s">
        <v>905</v>
      </c>
      <c r="J180" s="70">
        <v>40814</v>
      </c>
      <c r="K180" s="72">
        <v>0.32921549999999999</v>
      </c>
      <c r="L180" s="203">
        <v>42705</v>
      </c>
      <c r="M180" s="73">
        <v>10.90298853875313</v>
      </c>
      <c r="N180" s="74">
        <v>2.2174228500212632</v>
      </c>
      <c r="O180" s="71">
        <v>1.4891013565305966</v>
      </c>
      <c r="P180" s="70" t="s">
        <v>906</v>
      </c>
      <c r="Q180" s="70" t="s">
        <v>1400</v>
      </c>
      <c r="R180" s="70" t="s">
        <v>995</v>
      </c>
      <c r="S180" s="70" t="s">
        <v>1112</v>
      </c>
      <c r="T180" s="69">
        <v>4</v>
      </c>
      <c r="U180" s="75">
        <v>1.7141540000000001E-3</v>
      </c>
      <c r="V180" s="75">
        <v>5.8489350000000004E-3</v>
      </c>
      <c r="W180" s="70" t="s">
        <v>906</v>
      </c>
      <c r="X180" s="70" t="s">
        <v>910</v>
      </c>
      <c r="Y180" s="203">
        <v>42705</v>
      </c>
      <c r="Z180" s="71">
        <v>5</v>
      </c>
      <c r="AA180" s="71">
        <v>0</v>
      </c>
      <c r="AB180" s="70" t="s">
        <v>906</v>
      </c>
      <c r="AD180" s="70" t="s">
        <v>911</v>
      </c>
      <c r="AE180" s="70" t="s">
        <v>1399</v>
      </c>
      <c r="AF180" s="69">
        <v>569</v>
      </c>
      <c r="AH180" s="77">
        <v>93.97</v>
      </c>
      <c r="AI180" s="69">
        <v>37</v>
      </c>
      <c r="AJ180" s="77"/>
    </row>
    <row r="181" spans="1:36" ht="13.5" customHeight="1" x14ac:dyDescent="0.2">
      <c r="A181" s="70" t="s">
        <v>1401</v>
      </c>
      <c r="B181" s="71">
        <v>5</v>
      </c>
      <c r="C181" s="70">
        <v>169</v>
      </c>
      <c r="D181" s="71">
        <v>58.059829999999998</v>
      </c>
      <c r="E181" s="70">
        <v>17</v>
      </c>
      <c r="F181" s="71">
        <v>11</v>
      </c>
      <c r="G181" s="70" t="s">
        <v>1371</v>
      </c>
      <c r="H181" s="203">
        <v>42548</v>
      </c>
      <c r="I181" s="70" t="s">
        <v>905</v>
      </c>
      <c r="J181" s="70">
        <v>36975</v>
      </c>
      <c r="K181" s="72">
        <v>4.6404249999999996</v>
      </c>
      <c r="L181" s="203">
        <v>42705</v>
      </c>
      <c r="M181" s="73">
        <v>19.794589571243339</v>
      </c>
      <c r="N181" s="74">
        <v>2.7050927916455132</v>
      </c>
      <c r="O181" s="71">
        <v>1.6447166295886697</v>
      </c>
      <c r="P181" s="70" t="s">
        <v>906</v>
      </c>
      <c r="Q181" s="70" t="s">
        <v>1402</v>
      </c>
      <c r="R181" s="70" t="s">
        <v>995</v>
      </c>
      <c r="S181" s="70" t="s">
        <v>1112</v>
      </c>
      <c r="T181" s="69">
        <v>8</v>
      </c>
      <c r="U181" s="75">
        <v>2.851153E-2</v>
      </c>
      <c r="V181" s="75">
        <v>9.7285369999999996E-2</v>
      </c>
      <c r="W181" s="70" t="s">
        <v>906</v>
      </c>
      <c r="X181" s="70" t="s">
        <v>910</v>
      </c>
      <c r="Y181" s="203">
        <v>42705</v>
      </c>
      <c r="Z181" s="71">
        <v>5</v>
      </c>
      <c r="AA181" s="71">
        <v>0</v>
      </c>
      <c r="AB181" s="70" t="s">
        <v>906</v>
      </c>
      <c r="AD181" s="70" t="s">
        <v>911</v>
      </c>
      <c r="AE181" s="70" t="s">
        <v>1401</v>
      </c>
      <c r="AF181" s="69">
        <v>616</v>
      </c>
      <c r="AH181" s="77">
        <v>13.97</v>
      </c>
      <c r="AI181" s="69">
        <v>24</v>
      </c>
      <c r="AJ181" s="77"/>
    </row>
    <row r="182" spans="1:36" ht="13.5" customHeight="1" x14ac:dyDescent="0.2">
      <c r="A182" s="70" t="s">
        <v>1403</v>
      </c>
      <c r="B182" s="71">
        <v>1</v>
      </c>
      <c r="C182" s="70">
        <v>199</v>
      </c>
      <c r="D182" s="71">
        <v>481.71510000000001</v>
      </c>
      <c r="E182" s="70">
        <v>32</v>
      </c>
      <c r="F182" s="71">
        <v>81</v>
      </c>
      <c r="G182" s="70" t="s">
        <v>1371</v>
      </c>
      <c r="H182" s="203">
        <v>42710</v>
      </c>
      <c r="I182" s="70" t="s">
        <v>905</v>
      </c>
      <c r="J182" s="70">
        <v>61559</v>
      </c>
      <c r="K182" s="72">
        <v>85.086849999999998</v>
      </c>
      <c r="L182" s="203">
        <v>42714</v>
      </c>
      <c r="M182" s="73">
        <v>104.31110335731842</v>
      </c>
      <c r="N182" s="74">
        <v>4.7073538621045419</v>
      </c>
      <c r="O182" s="71">
        <v>2.1696437177805352</v>
      </c>
      <c r="P182" s="70" t="s">
        <v>906</v>
      </c>
      <c r="Q182" s="70" t="s">
        <v>1404</v>
      </c>
      <c r="R182" s="70" t="s">
        <v>995</v>
      </c>
      <c r="S182" s="70" t="s">
        <v>1112</v>
      </c>
      <c r="T182" s="69">
        <v>8</v>
      </c>
      <c r="U182" s="75">
        <v>1.1011969999999999E-2</v>
      </c>
      <c r="V182" s="75">
        <v>3.7574400000000001E-2</v>
      </c>
      <c r="W182" s="70" t="s">
        <v>906</v>
      </c>
      <c r="X182" s="70" t="s">
        <v>910</v>
      </c>
      <c r="Y182" s="203">
        <v>42714</v>
      </c>
      <c r="Z182" s="71">
        <v>5</v>
      </c>
      <c r="AA182" s="71">
        <v>0</v>
      </c>
      <c r="AB182" s="70" t="s">
        <v>906</v>
      </c>
      <c r="AD182" s="70" t="s">
        <v>911</v>
      </c>
      <c r="AE182" s="70" t="s">
        <v>1403</v>
      </c>
      <c r="AF182" s="69">
        <v>577</v>
      </c>
      <c r="AH182" s="77">
        <v>12.99</v>
      </c>
      <c r="AI182" s="69">
        <v>13</v>
      </c>
      <c r="AJ182" s="77"/>
    </row>
    <row r="183" spans="1:36" ht="13.5" customHeight="1" x14ac:dyDescent="0.2">
      <c r="A183" s="70" t="s">
        <v>1405</v>
      </c>
      <c r="B183" s="71">
        <v>5</v>
      </c>
      <c r="C183" s="70">
        <v>176</v>
      </c>
      <c r="D183" s="71">
        <v>451.71</v>
      </c>
      <c r="E183" s="70">
        <v>68</v>
      </c>
      <c r="F183" s="71">
        <v>35</v>
      </c>
      <c r="G183" s="70" t="s">
        <v>1371</v>
      </c>
      <c r="H183" s="203">
        <v>42763</v>
      </c>
      <c r="I183" s="70" t="s">
        <v>905</v>
      </c>
      <c r="J183" s="70">
        <v>12376</v>
      </c>
      <c r="K183" s="72">
        <v>7.1365420000000004</v>
      </c>
      <c r="L183" s="203">
        <v>42765</v>
      </c>
      <c r="M183" s="73">
        <v>28.807972702825733</v>
      </c>
      <c r="N183" s="74">
        <v>3.0655205533563517</v>
      </c>
      <c r="O183" s="71">
        <v>1.7508628025508886</v>
      </c>
      <c r="P183" s="70" t="s">
        <v>906</v>
      </c>
      <c r="Q183" s="70" t="s">
        <v>1406</v>
      </c>
      <c r="R183" s="70" t="s">
        <v>995</v>
      </c>
      <c r="S183" s="70" t="s">
        <v>1112</v>
      </c>
      <c r="T183" s="69">
        <v>7</v>
      </c>
      <c r="U183" s="75">
        <v>1.372369E-2</v>
      </c>
      <c r="V183" s="75">
        <v>4.6827180000000003E-2</v>
      </c>
      <c r="W183" s="70" t="s">
        <v>906</v>
      </c>
      <c r="X183" s="70" t="s">
        <v>910</v>
      </c>
      <c r="Y183" s="203">
        <v>42765</v>
      </c>
      <c r="Z183" s="71">
        <v>5</v>
      </c>
      <c r="AA183" s="71">
        <v>0</v>
      </c>
      <c r="AB183" s="70" t="s">
        <v>906</v>
      </c>
      <c r="AD183" s="70" t="s">
        <v>911</v>
      </c>
      <c r="AE183" s="70" t="s">
        <v>1405</v>
      </c>
      <c r="AF183" s="69">
        <v>582</v>
      </c>
      <c r="AH183" s="77">
        <v>21.97</v>
      </c>
      <c r="AI183" s="69">
        <v>31</v>
      </c>
      <c r="AJ183" s="77"/>
    </row>
    <row r="184" spans="1:36" ht="13.5" customHeight="1" x14ac:dyDescent="0.2">
      <c r="A184" s="70" t="s">
        <v>1407</v>
      </c>
      <c r="B184" s="71">
        <v>5</v>
      </c>
      <c r="C184" s="70">
        <v>133</v>
      </c>
      <c r="D184" s="71">
        <v>50.802349999999997</v>
      </c>
      <c r="E184" s="70">
        <v>77</v>
      </c>
      <c r="F184" s="71">
        <v>38</v>
      </c>
      <c r="G184" s="70" t="s">
        <v>1371</v>
      </c>
      <c r="H184" s="203">
        <v>42690</v>
      </c>
      <c r="I184" s="70" t="s">
        <v>905</v>
      </c>
      <c r="J184" s="70">
        <v>67395</v>
      </c>
      <c r="K184" s="72">
        <v>0.46990100000000001</v>
      </c>
      <c r="L184" s="203">
        <v>42805</v>
      </c>
      <c r="M184" s="73">
        <v>18.155394253066724</v>
      </c>
      <c r="N184" s="74">
        <v>2.6282614277949636</v>
      </c>
      <c r="O184" s="71">
        <v>1.6211913606341983</v>
      </c>
      <c r="P184" s="70" t="s">
        <v>906</v>
      </c>
      <c r="Q184" s="70" t="s">
        <v>1408</v>
      </c>
      <c r="R184" s="70" t="s">
        <v>995</v>
      </c>
      <c r="S184" s="70" t="s">
        <v>1112</v>
      </c>
      <c r="T184" s="69">
        <v>2</v>
      </c>
      <c r="U184" s="75">
        <v>3.2705670000000002E-4</v>
      </c>
      <c r="V184" s="75">
        <v>1.1159640000000001E-3</v>
      </c>
      <c r="W184" s="70" t="s">
        <v>906</v>
      </c>
      <c r="X184" s="70" t="s">
        <v>910</v>
      </c>
      <c r="Y184" s="203">
        <v>42805</v>
      </c>
      <c r="Z184" s="71">
        <v>5</v>
      </c>
      <c r="AA184" s="71">
        <v>0</v>
      </c>
      <c r="AB184" s="70" t="s">
        <v>906</v>
      </c>
      <c r="AD184" s="70" t="s">
        <v>911</v>
      </c>
      <c r="AE184" s="70" t="s">
        <v>1407</v>
      </c>
      <c r="AF184" s="69">
        <v>720</v>
      </c>
      <c r="AH184" s="77">
        <v>81.98</v>
      </c>
      <c r="AI184" s="69">
        <v>19</v>
      </c>
      <c r="AJ184" s="77"/>
    </row>
    <row r="185" spans="1:36" ht="13.5" customHeight="1" x14ac:dyDescent="0.2">
      <c r="A185" s="70" t="s">
        <v>1409</v>
      </c>
      <c r="B185" s="71">
        <v>3</v>
      </c>
      <c r="C185" s="70">
        <v>154</v>
      </c>
      <c r="D185" s="71">
        <v>52.163130000000002</v>
      </c>
      <c r="E185" s="70">
        <v>80</v>
      </c>
      <c r="F185" s="71">
        <v>36</v>
      </c>
      <c r="G185" s="70" t="s">
        <v>1371</v>
      </c>
      <c r="H185" s="203">
        <v>42690</v>
      </c>
      <c r="I185" s="70" t="s">
        <v>905</v>
      </c>
      <c r="J185" s="70">
        <v>16703</v>
      </c>
      <c r="K185" s="72">
        <v>1.170693</v>
      </c>
      <c r="L185" s="203">
        <v>42805</v>
      </c>
      <c r="M185" s="73">
        <v>13.252678674581693</v>
      </c>
      <c r="N185" s="74">
        <v>2.3664711959471885</v>
      </c>
      <c r="O185" s="71">
        <v>1.5383339026190603</v>
      </c>
      <c r="P185" s="70" t="s">
        <v>906</v>
      </c>
      <c r="Q185" s="70" t="s">
        <v>1410</v>
      </c>
      <c r="R185" s="70" t="s">
        <v>995</v>
      </c>
      <c r="S185" s="70" t="s">
        <v>1112</v>
      </c>
      <c r="T185" s="69">
        <v>3</v>
      </c>
      <c r="U185" s="75">
        <v>7.0689419999999997E-4</v>
      </c>
      <c r="V185" s="75">
        <v>2.4120230000000001E-3</v>
      </c>
      <c r="W185" s="70" t="s">
        <v>906</v>
      </c>
      <c r="X185" s="70" t="s">
        <v>910</v>
      </c>
      <c r="Y185" s="203">
        <v>42805</v>
      </c>
      <c r="Z185" s="71">
        <v>5</v>
      </c>
      <c r="AA185" s="71">
        <v>0</v>
      </c>
      <c r="AB185" s="70" t="s">
        <v>906</v>
      </c>
      <c r="AD185" s="70" t="s">
        <v>911</v>
      </c>
      <c r="AE185" s="70" t="s">
        <v>1409</v>
      </c>
      <c r="AF185" s="69">
        <v>846</v>
      </c>
      <c r="AH185" s="77">
        <v>24.99</v>
      </c>
      <c r="AI185" s="69">
        <v>7</v>
      </c>
      <c r="AJ185" s="77"/>
    </row>
    <row r="186" spans="1:36" ht="13.5" customHeight="1" x14ac:dyDescent="0.2">
      <c r="A186" s="70" t="s">
        <v>1411</v>
      </c>
      <c r="B186" s="71">
        <v>1</v>
      </c>
      <c r="C186" s="70">
        <v>107</v>
      </c>
      <c r="D186" s="71">
        <v>45.812829999999998</v>
      </c>
      <c r="E186" s="70">
        <v>80</v>
      </c>
      <c r="F186" s="71">
        <v>71</v>
      </c>
      <c r="G186" s="70" t="s">
        <v>1371</v>
      </c>
      <c r="H186" s="203">
        <v>42730</v>
      </c>
      <c r="I186" s="70" t="s">
        <v>905</v>
      </c>
      <c r="J186" s="70">
        <v>71136</v>
      </c>
      <c r="K186" s="72">
        <v>0.44107000000000002</v>
      </c>
      <c r="L186" s="203">
        <v>42806</v>
      </c>
      <c r="M186" s="73">
        <v>19.10520101117174</v>
      </c>
      <c r="N186" s="74">
        <v>2.6733174739225172</v>
      </c>
      <c r="O186" s="71">
        <v>1.6350282792424469</v>
      </c>
      <c r="P186" s="70" t="s">
        <v>906</v>
      </c>
      <c r="Q186" s="70" t="s">
        <v>1412</v>
      </c>
      <c r="R186" s="70" t="s">
        <v>995</v>
      </c>
      <c r="S186" s="70" t="s">
        <v>1112</v>
      </c>
      <c r="T186" s="69">
        <v>8</v>
      </c>
      <c r="U186" s="75">
        <v>2.390877E-3</v>
      </c>
      <c r="V186" s="75">
        <v>8.1580100000000003E-3</v>
      </c>
      <c r="W186" s="70" t="s">
        <v>906</v>
      </c>
      <c r="X186" s="70" t="s">
        <v>910</v>
      </c>
      <c r="Y186" s="203">
        <v>42806</v>
      </c>
      <c r="Z186" s="71">
        <v>5</v>
      </c>
      <c r="AA186" s="71">
        <v>0</v>
      </c>
      <c r="AB186" s="70" t="s">
        <v>906</v>
      </c>
      <c r="AD186" s="70" t="s">
        <v>911</v>
      </c>
      <c r="AE186" s="70" t="s">
        <v>1411</v>
      </c>
      <c r="AF186" s="69">
        <v>234</v>
      </c>
      <c r="AH186" s="77">
        <v>2.99</v>
      </c>
      <c r="AI186" s="69">
        <v>47</v>
      </c>
      <c r="AJ186" s="77"/>
    </row>
    <row r="187" spans="1:36" ht="13.5" customHeight="1" x14ac:dyDescent="0.2">
      <c r="A187" s="70" t="s">
        <v>1413</v>
      </c>
      <c r="B187" s="71">
        <v>1</v>
      </c>
      <c r="C187" s="70">
        <v>195</v>
      </c>
      <c r="D187" s="71">
        <v>54.884680000000003</v>
      </c>
      <c r="E187" s="70">
        <v>91</v>
      </c>
      <c r="F187" s="71">
        <v>81</v>
      </c>
      <c r="G187" s="70" t="s">
        <v>1371</v>
      </c>
      <c r="H187" s="203">
        <v>42759</v>
      </c>
      <c r="I187" s="70" t="s">
        <v>905</v>
      </c>
      <c r="J187" s="70">
        <v>81875</v>
      </c>
      <c r="K187" s="72">
        <v>1.374843</v>
      </c>
      <c r="L187" s="203">
        <v>42807</v>
      </c>
      <c r="M187" s="73">
        <v>12.547379993019836</v>
      </c>
      <c r="N187" s="74">
        <v>2.3237229657475615</v>
      </c>
      <c r="O187" s="71">
        <v>1.5243762546522304</v>
      </c>
      <c r="P187" s="70" t="s">
        <v>906</v>
      </c>
      <c r="Q187" s="70" t="s">
        <v>1414</v>
      </c>
      <c r="R187" s="70" t="s">
        <v>995</v>
      </c>
      <c r="S187" s="70" t="s">
        <v>1112</v>
      </c>
      <c r="T187" s="69">
        <v>6</v>
      </c>
      <c r="U187" s="75">
        <v>1.3552669999999999E-2</v>
      </c>
      <c r="V187" s="75">
        <v>4.6243630000000001E-2</v>
      </c>
      <c r="W187" s="70" t="s">
        <v>906</v>
      </c>
      <c r="X187" s="70" t="s">
        <v>910</v>
      </c>
      <c r="Y187" s="203">
        <v>42807</v>
      </c>
      <c r="Z187" s="71">
        <v>5</v>
      </c>
      <c r="AA187" s="71">
        <v>0</v>
      </c>
      <c r="AB187" s="70" t="s">
        <v>906</v>
      </c>
      <c r="AD187" s="70" t="s">
        <v>911</v>
      </c>
      <c r="AE187" s="70" t="s">
        <v>1413</v>
      </c>
      <c r="AF187" s="69">
        <v>882</v>
      </c>
      <c r="AH187" s="77">
        <v>30.98</v>
      </c>
      <c r="AI187" s="69">
        <v>25</v>
      </c>
      <c r="AJ187" s="77"/>
    </row>
    <row r="188" spans="1:36" ht="13.5" customHeight="1" x14ac:dyDescent="0.2">
      <c r="A188" s="70" t="s">
        <v>1415</v>
      </c>
      <c r="B188" s="71">
        <v>4</v>
      </c>
      <c r="C188" s="70">
        <v>108</v>
      </c>
      <c r="D188" s="71">
        <v>42.637680000000003</v>
      </c>
      <c r="E188" s="70">
        <v>27</v>
      </c>
      <c r="F188" s="71">
        <v>97</v>
      </c>
      <c r="G188" s="70" t="s">
        <v>1371</v>
      </c>
      <c r="H188" s="203">
        <v>42771</v>
      </c>
      <c r="I188" s="70" t="s">
        <v>905</v>
      </c>
      <c r="J188" s="70">
        <v>54370</v>
      </c>
      <c r="K188" s="72">
        <v>4.8168460000000003E-2</v>
      </c>
      <c r="L188" s="203">
        <v>42807</v>
      </c>
      <c r="M188" s="73">
        <v>10.267641601864785</v>
      </c>
      <c r="N188" s="74">
        <v>2.1734862661919809</v>
      </c>
      <c r="O188" s="71">
        <v>1.4742748272259081</v>
      </c>
      <c r="P188" s="70" t="s">
        <v>906</v>
      </c>
      <c r="Q188" s="70" t="s">
        <v>1416</v>
      </c>
      <c r="R188" s="70" t="s">
        <v>995</v>
      </c>
      <c r="S188" s="70" t="s">
        <v>1112</v>
      </c>
      <c r="T188" s="69">
        <v>5</v>
      </c>
      <c r="U188" s="75">
        <v>4.4029939999999998E-4</v>
      </c>
      <c r="V188" s="75">
        <v>1.502364E-3</v>
      </c>
      <c r="W188" s="70" t="s">
        <v>906</v>
      </c>
      <c r="X188" s="70" t="s">
        <v>910</v>
      </c>
      <c r="Y188" s="203">
        <v>42807</v>
      </c>
      <c r="Z188" s="71">
        <v>5</v>
      </c>
      <c r="AA188" s="71">
        <v>0</v>
      </c>
      <c r="AB188" s="70" t="s">
        <v>906</v>
      </c>
      <c r="AD188" s="70" t="s">
        <v>911</v>
      </c>
      <c r="AE188" s="70" t="s">
        <v>1415</v>
      </c>
      <c r="AF188" s="69">
        <v>607</v>
      </c>
      <c r="AH188" s="77">
        <v>62.97</v>
      </c>
      <c r="AI188" s="69">
        <v>5</v>
      </c>
      <c r="AJ188" s="77"/>
    </row>
    <row r="189" spans="1:36" ht="13.5" customHeight="1" x14ac:dyDescent="0.2">
      <c r="A189" s="70" t="s">
        <v>1417</v>
      </c>
      <c r="B189" s="71">
        <v>4</v>
      </c>
      <c r="C189" s="70">
        <v>149</v>
      </c>
      <c r="D189" s="71">
        <v>51.709530000000001</v>
      </c>
      <c r="E189" s="70">
        <v>38</v>
      </c>
      <c r="F189" s="71">
        <v>83</v>
      </c>
      <c r="G189" s="70" t="s">
        <v>1371</v>
      </c>
      <c r="H189" s="203">
        <v>42702</v>
      </c>
      <c r="I189" s="70" t="s">
        <v>905</v>
      </c>
      <c r="J189" s="70">
        <v>67889</v>
      </c>
      <c r="K189" s="72">
        <v>0.31491920000000001</v>
      </c>
      <c r="L189" s="203">
        <v>42808</v>
      </c>
      <c r="M189" s="73">
        <v>17.87609582103833</v>
      </c>
      <c r="N189" s="74">
        <v>2.6147141950943511</v>
      </c>
      <c r="O189" s="71">
        <v>1.6170077906721263</v>
      </c>
      <c r="P189" s="70" t="s">
        <v>906</v>
      </c>
      <c r="Q189" s="70" t="s">
        <v>1418</v>
      </c>
      <c r="R189" s="70" t="s">
        <v>995</v>
      </c>
      <c r="S189" s="70" t="s">
        <v>1112</v>
      </c>
      <c r="T189" s="69">
        <v>5</v>
      </c>
      <c r="U189" s="75">
        <v>5.249554E-3</v>
      </c>
      <c r="V189" s="75">
        <v>1.791222E-2</v>
      </c>
      <c r="W189" s="70" t="s">
        <v>906</v>
      </c>
      <c r="X189" s="70" t="s">
        <v>910</v>
      </c>
      <c r="Y189" s="203">
        <v>42808</v>
      </c>
      <c r="Z189" s="71">
        <v>5</v>
      </c>
      <c r="AA189" s="71">
        <v>0</v>
      </c>
      <c r="AB189" s="70" t="s">
        <v>906</v>
      </c>
      <c r="AD189" s="70" t="s">
        <v>911</v>
      </c>
      <c r="AE189" s="70" t="s">
        <v>1417</v>
      </c>
      <c r="AF189" s="69">
        <v>792</v>
      </c>
      <c r="AH189" s="77">
        <v>75.989999999999995</v>
      </c>
      <c r="AI189" s="69">
        <v>4</v>
      </c>
      <c r="AJ189" s="77"/>
    </row>
    <row r="190" spans="1:36" ht="13.5" customHeight="1" x14ac:dyDescent="0.2">
      <c r="A190" s="70" t="s">
        <v>1419</v>
      </c>
      <c r="B190" s="71">
        <v>3</v>
      </c>
      <c r="C190" s="70">
        <v>170</v>
      </c>
      <c r="D190" s="71">
        <v>48.534390000000002</v>
      </c>
      <c r="E190" s="70">
        <v>24</v>
      </c>
      <c r="F190" s="71">
        <v>36</v>
      </c>
      <c r="G190" s="70" t="s">
        <v>1371</v>
      </c>
      <c r="H190" s="203">
        <v>42660</v>
      </c>
      <c r="I190" s="70" t="s">
        <v>905</v>
      </c>
      <c r="J190" s="70">
        <v>48745</v>
      </c>
      <c r="K190" s="72">
        <v>0.49253950000000002</v>
      </c>
      <c r="L190" s="203">
        <v>42808</v>
      </c>
      <c r="M190" s="73">
        <v>14.194351084401397</v>
      </c>
      <c r="N190" s="74">
        <v>2.4212437590623148</v>
      </c>
      <c r="O190" s="71">
        <v>1.5560346265627623</v>
      </c>
      <c r="P190" s="70" t="s">
        <v>906</v>
      </c>
      <c r="Q190" s="70" t="s">
        <v>1420</v>
      </c>
      <c r="R190" s="70" t="s">
        <v>995</v>
      </c>
      <c r="S190" s="70" t="s">
        <v>1112</v>
      </c>
      <c r="T190" s="69">
        <v>7</v>
      </c>
      <c r="U190" s="75">
        <v>5.0162289999999997E-3</v>
      </c>
      <c r="V190" s="75">
        <v>1.7116079999999999E-2</v>
      </c>
      <c r="W190" s="70" t="s">
        <v>906</v>
      </c>
      <c r="X190" s="70" t="s">
        <v>910</v>
      </c>
      <c r="Y190" s="203">
        <v>42808</v>
      </c>
      <c r="Z190" s="71">
        <v>5</v>
      </c>
      <c r="AA190" s="71">
        <v>0</v>
      </c>
      <c r="AB190" s="70" t="s">
        <v>906</v>
      </c>
      <c r="AD190" s="70" t="s">
        <v>911</v>
      </c>
      <c r="AE190" s="70" t="s">
        <v>1419</v>
      </c>
      <c r="AF190" s="69">
        <v>191</v>
      </c>
      <c r="AH190" s="77">
        <v>78.98</v>
      </c>
      <c r="AI190" s="69">
        <v>1</v>
      </c>
      <c r="AJ190" s="77"/>
    </row>
    <row r="191" spans="1:36" ht="13.5" customHeight="1" x14ac:dyDescent="0.2">
      <c r="A191" s="70" t="s">
        <v>1421</v>
      </c>
      <c r="B191" s="71">
        <v>2</v>
      </c>
      <c r="C191" s="70">
        <v>115</v>
      </c>
      <c r="D191" s="71">
        <v>46.720019999999998</v>
      </c>
      <c r="E191" s="70">
        <v>21</v>
      </c>
      <c r="F191" s="71">
        <v>76</v>
      </c>
      <c r="G191" s="70" t="s">
        <v>1371</v>
      </c>
      <c r="H191" s="203">
        <v>42744</v>
      </c>
      <c r="I191" s="70" t="s">
        <v>905</v>
      </c>
      <c r="J191" s="70">
        <v>39246</v>
      </c>
      <c r="K191" s="72">
        <v>1.0949880000000001</v>
      </c>
      <c r="L191" s="203">
        <v>42808</v>
      </c>
      <c r="M191" s="73">
        <v>20.141404742985319</v>
      </c>
      <c r="N191" s="74">
        <v>2.7207997910719941</v>
      </c>
      <c r="O191" s="71">
        <v>1.6494847047099268</v>
      </c>
      <c r="P191" s="70" t="s">
        <v>906</v>
      </c>
      <c r="Q191" s="70" t="s">
        <v>1422</v>
      </c>
      <c r="R191" s="70" t="s">
        <v>995</v>
      </c>
      <c r="S191" s="70" t="s">
        <v>1112</v>
      </c>
      <c r="T191" s="69">
        <v>6</v>
      </c>
      <c r="U191" s="75">
        <v>2.1000789999999998E-2</v>
      </c>
      <c r="V191" s="75">
        <v>7.1657650000000003E-2</v>
      </c>
      <c r="W191" s="70" t="s">
        <v>906</v>
      </c>
      <c r="X191" s="70" t="s">
        <v>910</v>
      </c>
      <c r="Y191" s="203">
        <v>42808</v>
      </c>
      <c r="Z191" s="71">
        <v>5</v>
      </c>
      <c r="AA191" s="71">
        <v>0</v>
      </c>
      <c r="AB191" s="70" t="s">
        <v>906</v>
      </c>
      <c r="AD191" s="70" t="s">
        <v>911</v>
      </c>
      <c r="AE191" s="70" t="s">
        <v>1421</v>
      </c>
      <c r="AF191" s="69">
        <v>916</v>
      </c>
      <c r="AH191" s="77">
        <v>47.98</v>
      </c>
      <c r="AI191" s="69">
        <v>11</v>
      </c>
      <c r="AJ191" s="77"/>
    </row>
    <row r="192" spans="1:36" ht="13.5" customHeight="1" x14ac:dyDescent="0.2">
      <c r="A192" s="70" t="s">
        <v>1423</v>
      </c>
      <c r="B192" s="71">
        <v>1</v>
      </c>
      <c r="C192" s="70">
        <v>101</v>
      </c>
      <c r="D192" s="71">
        <v>45.812829999999998</v>
      </c>
      <c r="E192" s="70">
        <v>87</v>
      </c>
      <c r="F192" s="71">
        <v>56</v>
      </c>
      <c r="G192" s="70" t="s">
        <v>1371</v>
      </c>
      <c r="H192" s="203">
        <v>42759</v>
      </c>
      <c r="I192" s="70" t="s">
        <v>905</v>
      </c>
      <c r="J192" s="70">
        <v>93521</v>
      </c>
      <c r="K192" s="72">
        <v>0.88898920000000003</v>
      </c>
      <c r="L192" s="203">
        <v>42809</v>
      </c>
      <c r="M192" s="73">
        <v>19.831851438081472</v>
      </c>
      <c r="N192" s="74">
        <v>2.706789107458591</v>
      </c>
      <c r="O192" s="71">
        <v>1.6452322351141164</v>
      </c>
      <c r="P192" s="70" t="s">
        <v>906</v>
      </c>
      <c r="Q192" s="70" t="s">
        <v>1424</v>
      </c>
      <c r="R192" s="70" t="s">
        <v>995</v>
      </c>
      <c r="S192" s="70" t="s">
        <v>1112</v>
      </c>
      <c r="T192" s="69">
        <v>7</v>
      </c>
      <c r="U192" s="75">
        <v>4.2056530000000002E-2</v>
      </c>
      <c r="V192" s="75">
        <v>0.14350280000000001</v>
      </c>
      <c r="W192" s="70" t="s">
        <v>906</v>
      </c>
      <c r="X192" s="70" t="s">
        <v>910</v>
      </c>
      <c r="Y192" s="203">
        <v>42809</v>
      </c>
      <c r="Z192" s="71">
        <v>5</v>
      </c>
      <c r="AA192" s="71">
        <v>0</v>
      </c>
      <c r="AB192" s="70" t="s">
        <v>906</v>
      </c>
      <c r="AD192" s="70" t="s">
        <v>911</v>
      </c>
      <c r="AE192" s="70" t="s">
        <v>1423</v>
      </c>
      <c r="AF192" s="69">
        <v>141</v>
      </c>
      <c r="AH192" s="77">
        <v>74.98</v>
      </c>
      <c r="AI192" s="69">
        <v>27</v>
      </c>
      <c r="AJ192" s="77"/>
    </row>
    <row r="193" spans="1:36" ht="13.5" customHeight="1" x14ac:dyDescent="0.2">
      <c r="A193" s="70" t="s">
        <v>1425</v>
      </c>
      <c r="B193" s="71">
        <v>1</v>
      </c>
      <c r="C193" s="70">
        <v>149</v>
      </c>
      <c r="D193" s="71">
        <v>48.98798</v>
      </c>
      <c r="E193" s="70">
        <v>52</v>
      </c>
      <c r="F193" s="71">
        <v>34</v>
      </c>
      <c r="G193" s="70" t="s">
        <v>1371</v>
      </c>
      <c r="H193" s="203">
        <v>42772</v>
      </c>
      <c r="I193" s="70" t="s">
        <v>905</v>
      </c>
      <c r="J193" s="70">
        <v>53194</v>
      </c>
      <c r="K193" s="72">
        <v>0.65234389999999998</v>
      </c>
      <c r="L193" s="203">
        <v>42809</v>
      </c>
      <c r="M193" s="73">
        <v>20.460021991816287</v>
      </c>
      <c r="N193" s="74">
        <v>2.7350715920872162</v>
      </c>
      <c r="O193" s="71">
        <v>1.6538051856513258</v>
      </c>
      <c r="P193" s="70" t="s">
        <v>906</v>
      </c>
      <c r="Q193" s="70" t="s">
        <v>1426</v>
      </c>
      <c r="R193" s="70" t="s">
        <v>995</v>
      </c>
      <c r="S193" s="70" t="s">
        <v>1112</v>
      </c>
      <c r="T193" s="69">
        <v>2</v>
      </c>
      <c r="U193" s="75">
        <v>6.322912E-3</v>
      </c>
      <c r="V193" s="75">
        <v>2.1574670000000001E-2</v>
      </c>
      <c r="W193" s="70" t="s">
        <v>906</v>
      </c>
      <c r="X193" s="70" t="s">
        <v>910</v>
      </c>
      <c r="Y193" s="203">
        <v>42809</v>
      </c>
      <c r="Z193" s="71">
        <v>5</v>
      </c>
      <c r="AA193" s="71">
        <v>0</v>
      </c>
      <c r="AB193" s="70" t="s">
        <v>906</v>
      </c>
      <c r="AD193" s="70" t="s">
        <v>911</v>
      </c>
      <c r="AE193" s="70" t="s">
        <v>1425</v>
      </c>
      <c r="AF193" s="69">
        <v>306</v>
      </c>
      <c r="AH193" s="77">
        <v>54.99</v>
      </c>
      <c r="AI193" s="69">
        <v>47</v>
      </c>
      <c r="AJ193" s="77"/>
    </row>
    <row r="194" spans="1:36" ht="13.5" customHeight="1" x14ac:dyDescent="0.2">
      <c r="A194" s="70" t="s">
        <v>1427</v>
      </c>
      <c r="B194" s="71">
        <v>4</v>
      </c>
      <c r="C194" s="70">
        <v>131</v>
      </c>
      <c r="D194" s="71">
        <v>41.730499999999999</v>
      </c>
      <c r="E194" s="70">
        <v>48</v>
      </c>
      <c r="F194" s="71">
        <v>55</v>
      </c>
      <c r="G194" s="70" t="s">
        <v>1371</v>
      </c>
      <c r="H194" s="203">
        <v>42771</v>
      </c>
      <c r="I194" s="70" t="s">
        <v>905</v>
      </c>
      <c r="J194" s="70">
        <v>47025</v>
      </c>
      <c r="K194" s="72">
        <v>0.30612919999999999</v>
      </c>
      <c r="L194" s="203">
        <v>42812</v>
      </c>
      <c r="M194" s="73">
        <v>13.859418636009762</v>
      </c>
      <c r="N194" s="74">
        <v>2.4020479415599079</v>
      </c>
      <c r="O194" s="71">
        <v>1.5498541678364155</v>
      </c>
      <c r="P194" s="70" t="s">
        <v>906</v>
      </c>
      <c r="Q194" s="70" t="s">
        <v>1428</v>
      </c>
      <c r="R194" s="70" t="s">
        <v>995</v>
      </c>
      <c r="S194" s="70" t="s">
        <v>1112</v>
      </c>
      <c r="T194" s="69">
        <v>1</v>
      </c>
      <c r="U194" s="75">
        <v>4.4962970000000002E-4</v>
      </c>
      <c r="V194" s="75">
        <v>1.5342000000000001E-3</v>
      </c>
      <c r="W194" s="70" t="s">
        <v>906</v>
      </c>
      <c r="X194" s="70" t="s">
        <v>910</v>
      </c>
      <c r="Y194" s="203">
        <v>42812</v>
      </c>
      <c r="Z194" s="71">
        <v>5</v>
      </c>
      <c r="AA194" s="71">
        <v>0</v>
      </c>
      <c r="AB194" s="70" t="s">
        <v>906</v>
      </c>
      <c r="AD194" s="70" t="s">
        <v>911</v>
      </c>
      <c r="AE194" s="70" t="s">
        <v>1427</v>
      </c>
      <c r="AF194" s="69">
        <v>315</v>
      </c>
      <c r="AH194" s="77">
        <v>91.97</v>
      </c>
      <c r="AI194" s="69">
        <v>30</v>
      </c>
      <c r="AJ194" s="77"/>
    </row>
    <row r="195" spans="1:36" ht="13.5" customHeight="1" x14ac:dyDescent="0.2">
      <c r="A195" s="70" t="s">
        <v>1429</v>
      </c>
      <c r="B195" s="71">
        <v>2</v>
      </c>
      <c r="C195" s="70">
        <v>155</v>
      </c>
      <c r="D195" s="71">
        <v>53.523899999999998</v>
      </c>
      <c r="E195" s="70">
        <v>20</v>
      </c>
      <c r="F195" s="71">
        <v>77</v>
      </c>
      <c r="G195" s="70" t="s">
        <v>1371</v>
      </c>
      <c r="H195" s="203">
        <v>42660</v>
      </c>
      <c r="I195" s="70" t="s">
        <v>905</v>
      </c>
      <c r="J195" s="70">
        <v>75063</v>
      </c>
      <c r="K195" s="72">
        <v>2.3711530000000001</v>
      </c>
      <c r="L195" s="203">
        <v>42812</v>
      </c>
      <c r="M195" s="73">
        <v>16.911007863290692</v>
      </c>
      <c r="N195" s="74">
        <v>2.5667869966802579</v>
      </c>
      <c r="O195" s="71">
        <v>1.6021195325818414</v>
      </c>
      <c r="P195" s="70" t="s">
        <v>906</v>
      </c>
      <c r="Q195" s="70" t="s">
        <v>1430</v>
      </c>
      <c r="R195" s="70" t="s">
        <v>995</v>
      </c>
      <c r="S195" s="70" t="s">
        <v>1112</v>
      </c>
      <c r="T195" s="69">
        <v>1</v>
      </c>
      <c r="U195" s="75">
        <v>1.8293219999999999E-2</v>
      </c>
      <c r="V195" s="75">
        <v>6.2419049999999997E-2</v>
      </c>
      <c r="W195" s="70" t="s">
        <v>906</v>
      </c>
      <c r="X195" s="70" t="s">
        <v>910</v>
      </c>
      <c r="Y195" s="203">
        <v>42812</v>
      </c>
      <c r="Z195" s="71">
        <v>5</v>
      </c>
      <c r="AA195" s="71">
        <v>0</v>
      </c>
      <c r="AB195" s="70" t="s">
        <v>906</v>
      </c>
      <c r="AD195" s="70" t="s">
        <v>911</v>
      </c>
      <c r="AE195" s="70" t="s">
        <v>1429</v>
      </c>
      <c r="AF195" s="69">
        <v>495</v>
      </c>
      <c r="AH195" s="77">
        <v>39.97</v>
      </c>
      <c r="AI195" s="69">
        <v>33</v>
      </c>
      <c r="AJ195" s="77"/>
    </row>
    <row r="196" spans="1:36" ht="13.5" customHeight="1" x14ac:dyDescent="0.2">
      <c r="A196" s="70" t="s">
        <v>1431</v>
      </c>
      <c r="B196" s="71">
        <v>3</v>
      </c>
      <c r="C196" s="70">
        <v>134</v>
      </c>
      <c r="D196" s="71">
        <v>51.709530000000001</v>
      </c>
      <c r="E196" s="70">
        <v>87</v>
      </c>
      <c r="F196" s="71">
        <v>55</v>
      </c>
      <c r="G196" s="70" t="s">
        <v>1371</v>
      </c>
      <c r="H196" s="203">
        <v>42590</v>
      </c>
      <c r="I196" s="70" t="s">
        <v>905</v>
      </c>
      <c r="J196" s="70">
        <v>86386</v>
      </c>
      <c r="K196" s="72">
        <v>2.3834559999999998</v>
      </c>
      <c r="L196" s="203">
        <v>42812</v>
      </c>
      <c r="M196" s="73">
        <v>21.927300551760311</v>
      </c>
      <c r="N196" s="74">
        <v>2.7989494592848234</v>
      </c>
      <c r="O196" s="71">
        <v>1.6730061145389825</v>
      </c>
      <c r="P196" s="70" t="s">
        <v>906</v>
      </c>
      <c r="Q196" s="70" t="s">
        <v>1432</v>
      </c>
      <c r="R196" s="70" t="s">
        <v>995</v>
      </c>
      <c r="S196" s="70" t="s">
        <v>1112</v>
      </c>
      <c r="T196" s="69">
        <v>6</v>
      </c>
      <c r="U196" s="75">
        <v>1.1387420000000001E-2</v>
      </c>
      <c r="V196" s="75">
        <v>3.8855500000000001E-2</v>
      </c>
      <c r="W196" s="70" t="s">
        <v>906</v>
      </c>
      <c r="X196" s="70" t="s">
        <v>910</v>
      </c>
      <c r="Y196" s="203">
        <v>42812</v>
      </c>
      <c r="Z196" s="71">
        <v>5</v>
      </c>
      <c r="AA196" s="71">
        <v>0</v>
      </c>
      <c r="AB196" s="70" t="s">
        <v>906</v>
      </c>
      <c r="AD196" s="70" t="s">
        <v>911</v>
      </c>
      <c r="AE196" s="70" t="s">
        <v>1431</v>
      </c>
      <c r="AF196" s="69">
        <v>318</v>
      </c>
      <c r="AH196" s="77">
        <v>56.99</v>
      </c>
      <c r="AI196" s="69">
        <v>3</v>
      </c>
      <c r="AJ196" s="77"/>
    </row>
    <row r="197" spans="1:36" ht="13.5" customHeight="1" x14ac:dyDescent="0.2">
      <c r="A197" s="70" t="s">
        <v>1433</v>
      </c>
      <c r="B197" s="71">
        <v>4</v>
      </c>
      <c r="C197" s="70">
        <v>136</v>
      </c>
      <c r="D197" s="71">
        <v>56.245460000000001</v>
      </c>
      <c r="E197" s="70">
        <v>95</v>
      </c>
      <c r="F197" s="71">
        <v>63</v>
      </c>
      <c r="G197" s="70" t="s">
        <v>1371</v>
      </c>
      <c r="H197" s="203">
        <v>42702</v>
      </c>
      <c r="I197" s="70" t="s">
        <v>905</v>
      </c>
      <c r="J197" s="70">
        <v>23180</v>
      </c>
      <c r="K197" s="72">
        <v>0.98507420000000001</v>
      </c>
      <c r="L197" s="203">
        <v>42813</v>
      </c>
      <c r="M197" s="73">
        <v>13.977583242779964</v>
      </c>
      <c r="N197" s="74">
        <v>2.4088552061765935</v>
      </c>
      <c r="O197" s="71">
        <v>1.5520487125656184</v>
      </c>
      <c r="P197" s="70" t="s">
        <v>906</v>
      </c>
      <c r="Q197" s="70" t="s">
        <v>1434</v>
      </c>
      <c r="R197" s="70" t="s">
        <v>995</v>
      </c>
      <c r="S197" s="70" t="s">
        <v>1112</v>
      </c>
      <c r="T197" s="69">
        <v>5</v>
      </c>
      <c r="U197" s="75">
        <v>3.9909849999999997E-2</v>
      </c>
      <c r="V197" s="75">
        <v>0.13617799999999999</v>
      </c>
      <c r="W197" s="70" t="s">
        <v>906</v>
      </c>
      <c r="X197" s="70" t="s">
        <v>910</v>
      </c>
      <c r="Y197" s="203">
        <v>42813</v>
      </c>
      <c r="Z197" s="71">
        <v>5</v>
      </c>
      <c r="AA197" s="71">
        <v>0</v>
      </c>
      <c r="AB197" s="70" t="s">
        <v>906</v>
      </c>
      <c r="AD197" s="70" t="s">
        <v>911</v>
      </c>
      <c r="AE197" s="70" t="s">
        <v>1433</v>
      </c>
      <c r="AF197" s="69">
        <v>969</v>
      </c>
      <c r="AH197" s="77">
        <v>30.98</v>
      </c>
      <c r="AI197" s="69">
        <v>40</v>
      </c>
      <c r="AJ197" s="77"/>
    </row>
    <row r="198" spans="1:36" ht="13.5" customHeight="1" x14ac:dyDescent="0.2">
      <c r="A198" s="70" t="s">
        <v>1435</v>
      </c>
      <c r="B198" s="71">
        <v>2</v>
      </c>
      <c r="C198" s="70">
        <v>165</v>
      </c>
      <c r="D198" s="71">
        <v>51.709530000000001</v>
      </c>
      <c r="E198" s="70">
        <v>57</v>
      </c>
      <c r="F198" s="71">
        <v>36</v>
      </c>
      <c r="G198" s="70" t="s">
        <v>1371</v>
      </c>
      <c r="H198" s="203">
        <v>42612</v>
      </c>
      <c r="I198" s="70" t="s">
        <v>905</v>
      </c>
      <c r="J198" s="70">
        <v>49191</v>
      </c>
      <c r="K198" s="72">
        <v>0.1382948</v>
      </c>
      <c r="L198" s="203">
        <v>42813</v>
      </c>
      <c r="M198" s="73">
        <v>15.510174888200485</v>
      </c>
      <c r="N198" s="74">
        <v>2.4938609311103734</v>
      </c>
      <c r="O198" s="71">
        <v>1.5791962927737557</v>
      </c>
      <c r="P198" s="70" t="s">
        <v>906</v>
      </c>
      <c r="Q198" s="70" t="s">
        <v>1436</v>
      </c>
      <c r="R198" s="70" t="s">
        <v>995</v>
      </c>
      <c r="S198" s="70" t="s">
        <v>1112</v>
      </c>
      <c r="T198" s="69">
        <v>1</v>
      </c>
      <c r="U198" s="75">
        <v>4.0517100000000001E-4</v>
      </c>
      <c r="V198" s="75">
        <v>1.382501E-3</v>
      </c>
      <c r="W198" s="70" t="s">
        <v>906</v>
      </c>
      <c r="X198" s="70" t="s">
        <v>910</v>
      </c>
      <c r="Y198" s="203">
        <v>42813</v>
      </c>
      <c r="Z198" s="71">
        <v>5</v>
      </c>
      <c r="AA198" s="71">
        <v>0</v>
      </c>
      <c r="AB198" s="70" t="s">
        <v>906</v>
      </c>
      <c r="AD198" s="70" t="s">
        <v>911</v>
      </c>
      <c r="AE198" s="70" t="s">
        <v>1435</v>
      </c>
      <c r="AF198" s="69">
        <v>685</v>
      </c>
      <c r="AH198" s="77">
        <v>30.99</v>
      </c>
      <c r="AI198" s="69">
        <v>20</v>
      </c>
      <c r="AJ198" s="77"/>
    </row>
    <row r="199" spans="1:36" ht="13.5" customHeight="1" x14ac:dyDescent="0.2">
      <c r="A199" s="70" t="s">
        <v>1437</v>
      </c>
      <c r="B199" s="71">
        <v>2</v>
      </c>
      <c r="C199" s="70">
        <v>169</v>
      </c>
      <c r="D199" s="71">
        <v>68.946039999999996</v>
      </c>
      <c r="E199" s="70">
        <v>85</v>
      </c>
      <c r="F199" s="71">
        <v>10</v>
      </c>
      <c r="G199" s="70" t="s">
        <v>1371</v>
      </c>
      <c r="H199" s="203">
        <v>42704</v>
      </c>
      <c r="I199" s="70" t="s">
        <v>905</v>
      </c>
      <c r="J199" s="70">
        <v>22337</v>
      </c>
      <c r="K199" s="72">
        <v>0.40543079999999998</v>
      </c>
      <c r="L199" s="203">
        <v>42814</v>
      </c>
      <c r="M199" s="73">
        <v>13.042165281554125</v>
      </c>
      <c r="N199" s="74">
        <v>2.3538741156821223</v>
      </c>
      <c r="O199" s="71">
        <v>1.5342340485343566</v>
      </c>
      <c r="P199" s="70" t="s">
        <v>906</v>
      </c>
      <c r="Q199" s="70" t="s">
        <v>1438</v>
      </c>
      <c r="R199" s="70" t="s">
        <v>995</v>
      </c>
      <c r="S199" s="70" t="s">
        <v>1112</v>
      </c>
      <c r="T199" s="69">
        <v>9</v>
      </c>
      <c r="U199" s="75">
        <v>2.4154229999999999E-3</v>
      </c>
      <c r="V199" s="75">
        <v>8.2417629999999992E-3</v>
      </c>
      <c r="W199" s="70" t="s">
        <v>906</v>
      </c>
      <c r="X199" s="70" t="s">
        <v>910</v>
      </c>
      <c r="Y199" s="203">
        <v>42814</v>
      </c>
      <c r="Z199" s="71">
        <v>5</v>
      </c>
      <c r="AA199" s="71">
        <v>0</v>
      </c>
      <c r="AB199" s="70" t="s">
        <v>906</v>
      </c>
      <c r="AD199" s="70" t="s">
        <v>911</v>
      </c>
      <c r="AE199" s="70" t="s">
        <v>1437</v>
      </c>
      <c r="AF199" s="69">
        <v>708</v>
      </c>
      <c r="AH199" s="77">
        <v>38.97</v>
      </c>
      <c r="AI199" s="69">
        <v>22</v>
      </c>
      <c r="AJ199" s="77"/>
    </row>
    <row r="200" spans="1:36" x14ac:dyDescent="0.2">
      <c r="AH200" s="77">
        <v>12.98</v>
      </c>
      <c r="AI200" s="69">
        <v>38</v>
      </c>
      <c r="AJ200" s="77"/>
    </row>
    <row r="201" spans="1:36" x14ac:dyDescent="0.2">
      <c r="AH201" s="77">
        <v>30.97</v>
      </c>
      <c r="AI201" s="69">
        <v>11</v>
      </c>
      <c r="AJ201" s="77"/>
    </row>
    <row r="202" spans="1:36" x14ac:dyDescent="0.2">
      <c r="AH202" s="77">
        <v>30.98</v>
      </c>
      <c r="AI202" s="69">
        <v>10</v>
      </c>
      <c r="AJ202" s="77"/>
    </row>
    <row r="203" spans="1:36" x14ac:dyDescent="0.2">
      <c r="AH203" s="77">
        <v>78.97</v>
      </c>
      <c r="AI203" s="69">
        <v>31</v>
      </c>
      <c r="AJ203" s="77"/>
    </row>
    <row r="204" spans="1:36" x14ac:dyDescent="0.2">
      <c r="AH204" s="77">
        <v>15.97</v>
      </c>
      <c r="AI204" s="69">
        <v>40</v>
      </c>
      <c r="AJ204" s="77"/>
    </row>
    <row r="205" spans="1:36" x14ac:dyDescent="0.2">
      <c r="AH205" s="77">
        <v>20.99</v>
      </c>
      <c r="AI205" s="69">
        <v>8</v>
      </c>
      <c r="AJ205" s="77"/>
    </row>
    <row r="206" spans="1:36" x14ac:dyDescent="0.2">
      <c r="AH206" s="77">
        <v>42.99</v>
      </c>
      <c r="AI206" s="69">
        <v>32</v>
      </c>
      <c r="AJ206" s="77"/>
    </row>
    <row r="207" spans="1:36" x14ac:dyDescent="0.2">
      <c r="AH207" s="77">
        <v>30.97</v>
      </c>
      <c r="AI207" s="69">
        <v>37</v>
      </c>
      <c r="AJ207" s="77"/>
    </row>
    <row r="208" spans="1:36" x14ac:dyDescent="0.2">
      <c r="AH208" s="77">
        <v>85.99</v>
      </c>
      <c r="AI208" s="69">
        <v>16</v>
      </c>
      <c r="AJ208" s="77"/>
    </row>
    <row r="209" spans="34:36" x14ac:dyDescent="0.2">
      <c r="AH209" s="77">
        <v>97.97</v>
      </c>
      <c r="AI209" s="69">
        <v>12</v>
      </c>
      <c r="AJ209" s="77"/>
    </row>
    <row r="210" spans="34:36" x14ac:dyDescent="0.2">
      <c r="AH210" s="77">
        <v>25.97</v>
      </c>
      <c r="AI210" s="69">
        <v>50</v>
      </c>
      <c r="AJ210" s="77"/>
    </row>
    <row r="211" spans="34:36" x14ac:dyDescent="0.2">
      <c r="AH211" s="77">
        <v>83.97</v>
      </c>
      <c r="AI211" s="69">
        <v>31</v>
      </c>
      <c r="AJ211" s="77"/>
    </row>
    <row r="212" spans="34:36" x14ac:dyDescent="0.2">
      <c r="AH212" s="77">
        <v>97.98</v>
      </c>
      <c r="AI212" s="69">
        <v>26</v>
      </c>
      <c r="AJ212" s="77"/>
    </row>
    <row r="213" spans="34:36" x14ac:dyDescent="0.2">
      <c r="AH213" s="77">
        <v>41.97</v>
      </c>
      <c r="AI213" s="69">
        <v>1</v>
      </c>
      <c r="AJ213" s="77"/>
    </row>
    <row r="214" spans="34:36" x14ac:dyDescent="0.2">
      <c r="AH214" s="77">
        <v>33.97</v>
      </c>
      <c r="AI214" s="69">
        <v>43</v>
      </c>
      <c r="AJ214" s="77"/>
    </row>
    <row r="215" spans="34:36" x14ac:dyDescent="0.2">
      <c r="AH215" s="77">
        <v>71.98</v>
      </c>
      <c r="AI215" s="69">
        <v>6</v>
      </c>
      <c r="AJ215" s="77"/>
    </row>
    <row r="216" spans="34:36" x14ac:dyDescent="0.2">
      <c r="AH216" s="77">
        <v>58.99</v>
      </c>
      <c r="AI216" s="69">
        <v>7</v>
      </c>
      <c r="AJ216" s="77"/>
    </row>
    <row r="217" spans="34:36" x14ac:dyDescent="0.2">
      <c r="AH217" s="77">
        <v>56.97</v>
      </c>
      <c r="AI217" s="69">
        <v>14</v>
      </c>
      <c r="AJ217" s="77"/>
    </row>
    <row r="218" spans="34:36" x14ac:dyDescent="0.2">
      <c r="AH218" s="77">
        <v>47.97</v>
      </c>
      <c r="AI218" s="69">
        <v>25</v>
      </c>
      <c r="AJ218" s="77"/>
    </row>
    <row r="219" spans="34:36" x14ac:dyDescent="0.2">
      <c r="AH219" s="77">
        <v>51.97</v>
      </c>
      <c r="AI219" s="69">
        <v>6</v>
      </c>
      <c r="AJ219" s="77"/>
    </row>
    <row r="220" spans="34:36" x14ac:dyDescent="0.2">
      <c r="AH220" s="77">
        <v>64.98</v>
      </c>
      <c r="AI220" s="69">
        <v>24</v>
      </c>
      <c r="AJ220" s="77"/>
    </row>
    <row r="221" spans="34:36" x14ac:dyDescent="0.2">
      <c r="AH221" s="77">
        <v>30.99</v>
      </c>
      <c r="AI221" s="69">
        <v>34</v>
      </c>
      <c r="AJ221" s="77"/>
    </row>
    <row r="222" spans="34:36" x14ac:dyDescent="0.2">
      <c r="AH222" s="77">
        <v>35.979999999999997</v>
      </c>
      <c r="AI222" s="69">
        <v>31</v>
      </c>
      <c r="AJ222" s="77"/>
    </row>
    <row r="223" spans="34:36" x14ac:dyDescent="0.2">
      <c r="AH223" s="77">
        <v>57.99</v>
      </c>
      <c r="AI223" s="69">
        <v>46</v>
      </c>
      <c r="AJ223" s="77"/>
    </row>
    <row r="224" spans="34:36" x14ac:dyDescent="0.2">
      <c r="AH224" s="77">
        <v>75.98</v>
      </c>
      <c r="AI224" s="69">
        <v>11</v>
      </c>
      <c r="AJ224" s="77"/>
    </row>
    <row r="225" spans="34:36" x14ac:dyDescent="0.2">
      <c r="AH225" s="77">
        <v>87.97</v>
      </c>
      <c r="AI225" s="69">
        <v>44</v>
      </c>
      <c r="AJ225" s="77"/>
    </row>
    <row r="226" spans="34:36" x14ac:dyDescent="0.2">
      <c r="AH226" s="77">
        <v>87.98</v>
      </c>
      <c r="AI226" s="69">
        <v>36</v>
      </c>
      <c r="AJ226" s="77"/>
    </row>
    <row r="227" spans="34:36" x14ac:dyDescent="0.2">
      <c r="AH227" s="77">
        <v>68.98</v>
      </c>
      <c r="AI227" s="69">
        <v>30</v>
      </c>
      <c r="AJ227" s="77"/>
    </row>
    <row r="228" spans="34:36" x14ac:dyDescent="0.2">
      <c r="AH228" s="77">
        <v>5.98</v>
      </c>
      <c r="AI228" s="69">
        <v>9</v>
      </c>
      <c r="AJ228" s="77"/>
    </row>
    <row r="229" spans="34:36" x14ac:dyDescent="0.2">
      <c r="AH229" s="77">
        <v>58.99</v>
      </c>
      <c r="AI229" s="69">
        <v>47</v>
      </c>
      <c r="AJ229" s="77"/>
    </row>
    <row r="230" spans="34:36" x14ac:dyDescent="0.2">
      <c r="AH230" s="77">
        <v>51.99</v>
      </c>
      <c r="AI230" s="69">
        <v>50</v>
      </c>
      <c r="AJ230" s="77"/>
    </row>
    <row r="231" spans="34:36" x14ac:dyDescent="0.2">
      <c r="AH231" s="77">
        <v>55.98</v>
      </c>
      <c r="AI231" s="69">
        <v>37</v>
      </c>
      <c r="AJ231" s="77"/>
    </row>
    <row r="232" spans="34:36" x14ac:dyDescent="0.2">
      <c r="AH232" s="77">
        <v>49.99</v>
      </c>
      <c r="AI232" s="69">
        <v>42</v>
      </c>
      <c r="AJ232" s="77"/>
    </row>
    <row r="233" spans="34:36" x14ac:dyDescent="0.2">
      <c r="AH233" s="77">
        <v>10.97</v>
      </c>
      <c r="AI233" s="69">
        <v>33</v>
      </c>
      <c r="AJ233" s="77"/>
    </row>
    <row r="234" spans="34:36" x14ac:dyDescent="0.2">
      <c r="AH234" s="77">
        <v>59.99</v>
      </c>
      <c r="AI234" s="69">
        <v>13</v>
      </c>
      <c r="AJ234" s="77"/>
    </row>
    <row r="235" spans="34:36" x14ac:dyDescent="0.2">
      <c r="AH235" s="77">
        <v>92.98</v>
      </c>
      <c r="AI235" s="69">
        <v>14</v>
      </c>
      <c r="AJ235" s="77"/>
    </row>
    <row r="236" spans="34:36" x14ac:dyDescent="0.2">
      <c r="AH236" s="77">
        <v>7.97</v>
      </c>
      <c r="AI236" s="69">
        <v>21</v>
      </c>
      <c r="AJ236" s="77"/>
    </row>
    <row r="237" spans="34:36" x14ac:dyDescent="0.2">
      <c r="AH237" s="77">
        <v>22.98</v>
      </c>
      <c r="AI237" s="69">
        <v>2</v>
      </c>
      <c r="AJ237" s="77"/>
    </row>
    <row r="238" spans="34:36" x14ac:dyDescent="0.2">
      <c r="AH238" s="77">
        <v>43.97</v>
      </c>
      <c r="AI238" s="69">
        <v>41</v>
      </c>
      <c r="AJ238" s="77"/>
    </row>
    <row r="239" spans="34:36" x14ac:dyDescent="0.2">
      <c r="AH239" s="77">
        <v>32.97</v>
      </c>
      <c r="AI239" s="69">
        <v>47</v>
      </c>
      <c r="AJ239" s="77"/>
    </row>
    <row r="240" spans="34:36" x14ac:dyDescent="0.2">
      <c r="AH240" s="77">
        <v>75.97</v>
      </c>
      <c r="AI240" s="69">
        <v>6</v>
      </c>
      <c r="AJ240" s="77"/>
    </row>
    <row r="241" spans="34:36" x14ac:dyDescent="0.2">
      <c r="AH241" s="77">
        <v>2.99</v>
      </c>
      <c r="AI241" s="69">
        <v>15</v>
      </c>
      <c r="AJ241" s="77"/>
    </row>
    <row r="242" spans="34:36" x14ac:dyDescent="0.2">
      <c r="AH242" s="77">
        <v>45.97</v>
      </c>
      <c r="AI242" s="69">
        <v>28</v>
      </c>
      <c r="AJ242" s="77"/>
    </row>
    <row r="243" spans="34:36" x14ac:dyDescent="0.2">
      <c r="AH243" s="77">
        <v>74.98</v>
      </c>
      <c r="AI243" s="69">
        <v>23</v>
      </c>
      <c r="AJ243" s="77"/>
    </row>
    <row r="244" spans="34:36" x14ac:dyDescent="0.2">
      <c r="AH244" s="77">
        <v>15.98</v>
      </c>
      <c r="AI244" s="69">
        <v>41</v>
      </c>
      <c r="AJ244" s="77"/>
    </row>
    <row r="245" spans="34:36" x14ac:dyDescent="0.2">
      <c r="AH245" s="77">
        <v>22.97</v>
      </c>
      <c r="AI245" s="69">
        <v>10</v>
      </c>
      <c r="AJ245" s="77"/>
    </row>
    <row r="246" spans="34:36" x14ac:dyDescent="0.2">
      <c r="AH246" s="77">
        <v>25.98</v>
      </c>
      <c r="AI246" s="69">
        <v>24</v>
      </c>
      <c r="AJ246" s="77"/>
    </row>
    <row r="247" spans="34:36" x14ac:dyDescent="0.2">
      <c r="AH247" s="77">
        <v>67.97</v>
      </c>
      <c r="AI247" s="69">
        <v>15</v>
      </c>
      <c r="AJ247" s="77"/>
    </row>
    <row r="248" spans="34:36" x14ac:dyDescent="0.2">
      <c r="AH248" s="77">
        <v>83.99</v>
      </c>
      <c r="AI248" s="69">
        <v>28</v>
      </c>
      <c r="AJ248" s="77"/>
    </row>
    <row r="249" spans="34:36" x14ac:dyDescent="0.2">
      <c r="AH249" s="77">
        <v>7.99</v>
      </c>
      <c r="AI249" s="69">
        <v>16</v>
      </c>
      <c r="AJ249" s="77"/>
    </row>
    <row r="250" spans="34:36" x14ac:dyDescent="0.2">
      <c r="AH250" s="77">
        <v>39.97</v>
      </c>
      <c r="AI250" s="69">
        <v>15</v>
      </c>
      <c r="AJ250" s="77"/>
    </row>
    <row r="251" spans="34:36" x14ac:dyDescent="0.2">
      <c r="AH251" s="77">
        <v>7.97</v>
      </c>
      <c r="AI251" s="69">
        <v>25</v>
      </c>
      <c r="AJ251" s="77"/>
    </row>
    <row r="252" spans="34:36" x14ac:dyDescent="0.2">
      <c r="AH252" s="77">
        <v>21.99</v>
      </c>
      <c r="AI252" s="69">
        <v>11</v>
      </c>
      <c r="AJ252" s="77"/>
    </row>
    <row r="253" spans="34:36" x14ac:dyDescent="0.2">
      <c r="AH253" s="77">
        <v>41.97</v>
      </c>
      <c r="AI253" s="69">
        <v>36</v>
      </c>
      <c r="AJ253" s="77"/>
    </row>
    <row r="254" spans="34:36" x14ac:dyDescent="0.2">
      <c r="AH254" s="77">
        <v>35.979999999999997</v>
      </c>
      <c r="AI254" s="69">
        <v>23</v>
      </c>
      <c r="AJ254" s="77"/>
    </row>
    <row r="255" spans="34:36" x14ac:dyDescent="0.2">
      <c r="AH255" s="77">
        <v>44.97</v>
      </c>
      <c r="AI255" s="69">
        <v>33</v>
      </c>
      <c r="AJ255" s="77"/>
    </row>
    <row r="256" spans="34:36" x14ac:dyDescent="0.2">
      <c r="AH256" s="77">
        <v>89.98</v>
      </c>
      <c r="AI256" s="69">
        <v>16</v>
      </c>
      <c r="AJ256" s="77"/>
    </row>
    <row r="257" spans="34:36" x14ac:dyDescent="0.2">
      <c r="AH257" s="77">
        <v>85.98</v>
      </c>
      <c r="AI257" s="69">
        <v>38</v>
      </c>
      <c r="AJ257" s="77"/>
    </row>
    <row r="258" spans="34:36" x14ac:dyDescent="0.2">
      <c r="AH258" s="77">
        <v>47.98</v>
      </c>
      <c r="AI258" s="69">
        <v>3</v>
      </c>
      <c r="AJ258" s="77"/>
    </row>
    <row r="259" spans="34:36" x14ac:dyDescent="0.2">
      <c r="AH259" s="77">
        <v>82.98</v>
      </c>
      <c r="AI259" s="69">
        <v>33</v>
      </c>
      <c r="AJ259" s="77"/>
    </row>
    <row r="260" spans="34:36" x14ac:dyDescent="0.2">
      <c r="AH260" s="77">
        <v>83.99</v>
      </c>
      <c r="AI260" s="69">
        <v>20</v>
      </c>
      <c r="AJ260" s="77"/>
    </row>
    <row r="261" spans="34:36" x14ac:dyDescent="0.2">
      <c r="AH261" s="77">
        <v>56.98</v>
      </c>
      <c r="AI261" s="69">
        <v>50</v>
      </c>
      <c r="AJ261" s="77"/>
    </row>
    <row r="262" spans="34:36" x14ac:dyDescent="0.2">
      <c r="AH262" s="77">
        <v>22.98</v>
      </c>
      <c r="AI262" s="69">
        <v>44</v>
      </c>
      <c r="AJ262" s="77"/>
    </row>
    <row r="263" spans="34:36" x14ac:dyDescent="0.2">
      <c r="AH263" s="77">
        <v>69.97</v>
      </c>
      <c r="AI263" s="69">
        <v>30</v>
      </c>
      <c r="AJ263" s="77"/>
    </row>
    <row r="264" spans="34:36" x14ac:dyDescent="0.2">
      <c r="AH264" s="77">
        <v>39.99</v>
      </c>
      <c r="AI264" s="69">
        <v>27</v>
      </c>
      <c r="AJ264" s="77"/>
    </row>
    <row r="265" spans="34:36" x14ac:dyDescent="0.2">
      <c r="AH265" s="77">
        <v>16.97</v>
      </c>
      <c r="AI265" s="69">
        <v>28</v>
      </c>
      <c r="AJ265" s="77"/>
    </row>
    <row r="266" spans="34:36" x14ac:dyDescent="0.2">
      <c r="AH266" s="77">
        <v>23.97</v>
      </c>
      <c r="AI266" s="69">
        <v>26</v>
      </c>
      <c r="AJ266" s="77"/>
    </row>
    <row r="267" spans="34:36" x14ac:dyDescent="0.2">
      <c r="AH267" s="77">
        <v>98.98</v>
      </c>
      <c r="AI267" s="69">
        <v>24</v>
      </c>
      <c r="AJ267" s="77"/>
    </row>
    <row r="268" spans="34:36" x14ac:dyDescent="0.2">
      <c r="AH268" s="77">
        <v>29.99</v>
      </c>
      <c r="AI268" s="69">
        <v>2</v>
      </c>
      <c r="AJ268" s="77"/>
    </row>
    <row r="269" spans="34:36" x14ac:dyDescent="0.2">
      <c r="AH269" s="77">
        <v>69.97</v>
      </c>
      <c r="AI269" s="69">
        <v>36</v>
      </c>
      <c r="AJ269" s="77"/>
    </row>
    <row r="270" spans="34:36" x14ac:dyDescent="0.2">
      <c r="AH270" s="77">
        <v>60.99</v>
      </c>
      <c r="AI270" s="69">
        <v>44</v>
      </c>
      <c r="AJ270" s="77"/>
    </row>
    <row r="271" spans="34:36" x14ac:dyDescent="0.2">
      <c r="AH271" s="77">
        <v>47.98</v>
      </c>
      <c r="AI271" s="69">
        <v>5</v>
      </c>
      <c r="AJ271" s="77"/>
    </row>
    <row r="272" spans="34:36" x14ac:dyDescent="0.2">
      <c r="AH272" s="77">
        <v>63.98</v>
      </c>
      <c r="AI272" s="69">
        <v>21</v>
      </c>
      <c r="AJ272" s="77"/>
    </row>
    <row r="273" spans="34:36" x14ac:dyDescent="0.2">
      <c r="AH273" s="77">
        <v>75.97</v>
      </c>
      <c r="AI273" s="69">
        <v>45</v>
      </c>
      <c r="AJ273" s="77"/>
    </row>
    <row r="274" spans="34:36" x14ac:dyDescent="0.2">
      <c r="AH274" s="77">
        <v>27.97</v>
      </c>
      <c r="AI274" s="69">
        <v>23</v>
      </c>
      <c r="AJ274" s="77"/>
    </row>
    <row r="275" spans="34:36" x14ac:dyDescent="0.2">
      <c r="AH275" s="77">
        <v>17.989999999999998</v>
      </c>
      <c r="AI275" s="69">
        <v>23</v>
      </c>
      <c r="AJ275" s="77"/>
    </row>
    <row r="276" spans="34:36" x14ac:dyDescent="0.2">
      <c r="AH276" s="77">
        <v>19.989999999999998</v>
      </c>
      <c r="AI276" s="69">
        <v>47</v>
      </c>
      <c r="AJ276" s="77"/>
    </row>
    <row r="277" spans="34:36" x14ac:dyDescent="0.2">
      <c r="AH277" s="77">
        <v>81.99</v>
      </c>
      <c r="AI277" s="69">
        <v>18</v>
      </c>
      <c r="AJ277" s="77"/>
    </row>
    <row r="278" spans="34:36" x14ac:dyDescent="0.2">
      <c r="AH278" s="77">
        <v>40.97</v>
      </c>
      <c r="AI278" s="69">
        <v>47</v>
      </c>
      <c r="AJ278" s="77"/>
    </row>
    <row r="279" spans="34:36" x14ac:dyDescent="0.2">
      <c r="AH279" s="77">
        <v>78.97</v>
      </c>
      <c r="AI279" s="69">
        <v>50</v>
      </c>
      <c r="AJ279" s="77"/>
    </row>
    <row r="280" spans="34:36" x14ac:dyDescent="0.2">
      <c r="AH280" s="77">
        <v>87.99</v>
      </c>
      <c r="AI280" s="69">
        <v>43</v>
      </c>
      <c r="AJ280" s="77"/>
    </row>
    <row r="281" spans="34:36" x14ac:dyDescent="0.2">
      <c r="AH281" s="77">
        <v>47.97</v>
      </c>
      <c r="AI281" s="69">
        <v>5</v>
      </c>
      <c r="AJ281" s="77"/>
    </row>
    <row r="282" spans="34:36" x14ac:dyDescent="0.2">
      <c r="AH282" s="77">
        <v>20.99</v>
      </c>
      <c r="AI282" s="69">
        <v>27</v>
      </c>
      <c r="AJ282" s="77"/>
    </row>
    <row r="283" spans="34:36" x14ac:dyDescent="0.2">
      <c r="AH283" s="77">
        <v>9.99</v>
      </c>
      <c r="AI283" s="69">
        <v>21</v>
      </c>
      <c r="AJ283" s="77"/>
    </row>
    <row r="284" spans="34:36" x14ac:dyDescent="0.2">
      <c r="AH284" s="77">
        <v>73.98</v>
      </c>
      <c r="AI284" s="69">
        <v>27</v>
      </c>
      <c r="AJ284" s="77"/>
    </row>
    <row r="285" spans="34:36" x14ac:dyDescent="0.2">
      <c r="AH285" s="77">
        <v>86.98</v>
      </c>
      <c r="AI285" s="69">
        <v>31</v>
      </c>
      <c r="AJ285" s="77"/>
    </row>
    <row r="286" spans="34:36" x14ac:dyDescent="0.2">
      <c r="AH286" s="77">
        <v>68.989999999999995</v>
      </c>
      <c r="AI286" s="69">
        <v>15</v>
      </c>
      <c r="AJ286" s="77"/>
    </row>
    <row r="287" spans="34:36" x14ac:dyDescent="0.2">
      <c r="AH287" s="77">
        <v>62.98</v>
      </c>
      <c r="AI287" s="69">
        <v>6</v>
      </c>
      <c r="AJ287" s="77"/>
    </row>
    <row r="288" spans="34:36" x14ac:dyDescent="0.2">
      <c r="AH288" s="77">
        <v>72.98</v>
      </c>
      <c r="AI288" s="69">
        <v>35</v>
      </c>
      <c r="AJ288" s="77"/>
    </row>
    <row r="289" spans="34:36" x14ac:dyDescent="0.2">
      <c r="AH289" s="77">
        <v>50.99</v>
      </c>
      <c r="AI289" s="69">
        <v>32</v>
      </c>
      <c r="AJ289" s="77"/>
    </row>
    <row r="290" spans="34:36" x14ac:dyDescent="0.2">
      <c r="AH290" s="77">
        <v>92.98</v>
      </c>
      <c r="AI290" s="69">
        <v>50</v>
      </c>
      <c r="AJ290" s="77"/>
    </row>
    <row r="291" spans="34:36" x14ac:dyDescent="0.2">
      <c r="AH291" s="77">
        <v>33.979999999999997</v>
      </c>
      <c r="AI291" s="69">
        <v>46</v>
      </c>
      <c r="AJ291" s="77"/>
    </row>
    <row r="292" spans="34:36" x14ac:dyDescent="0.2">
      <c r="AH292" s="77">
        <v>54.97</v>
      </c>
      <c r="AI292" s="69">
        <v>9</v>
      </c>
      <c r="AJ292" s="77"/>
    </row>
    <row r="293" spans="34:36" x14ac:dyDescent="0.2">
      <c r="AH293" s="77">
        <v>13.98</v>
      </c>
      <c r="AI293" s="69">
        <v>47</v>
      </c>
      <c r="AJ293" s="77"/>
    </row>
    <row r="294" spans="34:36" x14ac:dyDescent="0.2">
      <c r="AH294" s="77">
        <v>95.99</v>
      </c>
      <c r="AI294" s="69">
        <v>47</v>
      </c>
      <c r="AJ294" s="77"/>
    </row>
    <row r="295" spans="34:36" x14ac:dyDescent="0.2">
      <c r="AH295" s="77">
        <v>39.97</v>
      </c>
      <c r="AI295" s="69">
        <v>4</v>
      </c>
      <c r="AJ295" s="77"/>
    </row>
    <row r="296" spans="34:36" x14ac:dyDescent="0.2">
      <c r="AH296" s="77">
        <v>39.97</v>
      </c>
      <c r="AI296" s="69">
        <v>50</v>
      </c>
      <c r="AJ296" s="77"/>
    </row>
    <row r="297" spans="34:36" x14ac:dyDescent="0.2">
      <c r="AH297" s="77">
        <v>11.98</v>
      </c>
      <c r="AI297" s="69">
        <v>47</v>
      </c>
      <c r="AJ297" s="77"/>
    </row>
    <row r="298" spans="34:36" x14ac:dyDescent="0.2">
      <c r="AH298" s="77">
        <v>11.99</v>
      </c>
      <c r="AI298" s="69">
        <v>39</v>
      </c>
      <c r="AJ298" s="77"/>
    </row>
    <row r="299" spans="34:36" x14ac:dyDescent="0.2">
      <c r="AH299" s="77">
        <v>93.97</v>
      </c>
      <c r="AI299" s="69">
        <v>9</v>
      </c>
      <c r="AJ299" s="77"/>
    </row>
    <row r="300" spans="34:36" x14ac:dyDescent="0.2">
      <c r="AH300" s="77">
        <v>10.99</v>
      </c>
      <c r="AI300" s="69">
        <v>1</v>
      </c>
      <c r="AJ300" s="77"/>
    </row>
    <row r="301" spans="34:36" x14ac:dyDescent="0.2">
      <c r="AH301" s="77">
        <v>43.97</v>
      </c>
      <c r="AI301" s="69">
        <v>13</v>
      </c>
      <c r="AJ301" s="77"/>
    </row>
    <row r="302" spans="34:36" x14ac:dyDescent="0.2">
      <c r="AH302" s="77">
        <v>60.99</v>
      </c>
      <c r="AI302" s="69">
        <v>38</v>
      </c>
      <c r="AJ302" s="77"/>
    </row>
    <row r="303" spans="34:36" x14ac:dyDescent="0.2">
      <c r="AH303" s="77">
        <v>15.99</v>
      </c>
      <c r="AI303" s="69">
        <v>30</v>
      </c>
      <c r="AJ303" s="77"/>
    </row>
    <row r="304" spans="34:36" x14ac:dyDescent="0.2">
      <c r="AH304" s="77">
        <v>26.97</v>
      </c>
      <c r="AI304" s="69">
        <v>15</v>
      </c>
      <c r="AJ304" s="77"/>
    </row>
    <row r="305" spans="34:36" x14ac:dyDescent="0.2">
      <c r="AH305" s="77">
        <v>98.98</v>
      </c>
      <c r="AI305" s="69">
        <v>27</v>
      </c>
      <c r="AJ305" s="77"/>
    </row>
    <row r="306" spans="34:36" x14ac:dyDescent="0.2">
      <c r="AH306" s="77">
        <v>87.98</v>
      </c>
      <c r="AI306" s="69">
        <v>41</v>
      </c>
      <c r="AJ306" s="77"/>
    </row>
    <row r="307" spans="34:36" x14ac:dyDescent="0.2">
      <c r="AH307" s="77">
        <v>28.98</v>
      </c>
      <c r="AI307" s="69">
        <v>11</v>
      </c>
      <c r="AJ307" s="77"/>
    </row>
    <row r="308" spans="34:36" x14ac:dyDescent="0.2">
      <c r="AH308" s="77">
        <v>6.98</v>
      </c>
      <c r="AI308" s="69">
        <v>28</v>
      </c>
      <c r="AJ308" s="77"/>
    </row>
    <row r="309" spans="34:36" x14ac:dyDescent="0.2">
      <c r="AH309" s="77">
        <v>62.97</v>
      </c>
      <c r="AI309" s="69">
        <v>3</v>
      </c>
      <c r="AJ309" s="77"/>
    </row>
    <row r="310" spans="34:36" x14ac:dyDescent="0.2">
      <c r="AH310" s="77">
        <v>60.98</v>
      </c>
      <c r="AI310" s="69">
        <v>30</v>
      </c>
      <c r="AJ310" s="77"/>
    </row>
    <row r="311" spans="34:36" x14ac:dyDescent="0.2">
      <c r="AH311" s="77">
        <v>59.97</v>
      </c>
      <c r="AI311" s="69">
        <v>8</v>
      </c>
      <c r="AJ311" s="77"/>
    </row>
    <row r="312" spans="34:36" x14ac:dyDescent="0.2">
      <c r="AH312" s="77">
        <v>73.989999999999995</v>
      </c>
      <c r="AI312" s="69">
        <v>5</v>
      </c>
      <c r="AJ312" s="77"/>
    </row>
    <row r="313" spans="34:36" x14ac:dyDescent="0.2">
      <c r="AH313" s="77">
        <v>44.98</v>
      </c>
      <c r="AI313" s="69">
        <v>30</v>
      </c>
      <c r="AJ313" s="77"/>
    </row>
    <row r="314" spans="34:36" x14ac:dyDescent="0.2">
      <c r="AH314" s="77">
        <v>40.98</v>
      </c>
      <c r="AI314" s="69">
        <v>17</v>
      </c>
      <c r="AJ314" s="77"/>
    </row>
    <row r="315" spans="34:36" x14ac:dyDescent="0.2">
      <c r="AH315" s="77">
        <v>4.99</v>
      </c>
      <c r="AI315" s="69">
        <v>14</v>
      </c>
      <c r="AJ315" s="77"/>
    </row>
    <row r="316" spans="34:36" x14ac:dyDescent="0.2">
      <c r="AH316" s="77">
        <v>4.97</v>
      </c>
      <c r="AI316" s="69">
        <v>43</v>
      </c>
      <c r="AJ316" s="77"/>
    </row>
    <row r="317" spans="34:36" x14ac:dyDescent="0.2">
      <c r="AH317" s="77">
        <v>70.98</v>
      </c>
      <c r="AI317" s="69">
        <v>28</v>
      </c>
      <c r="AJ317" s="77"/>
    </row>
    <row r="318" spans="34:36" x14ac:dyDescent="0.2">
      <c r="AH318" s="77">
        <v>84.97</v>
      </c>
      <c r="AI318" s="69">
        <v>41</v>
      </c>
      <c r="AJ318" s="77"/>
    </row>
    <row r="319" spans="34:36" x14ac:dyDescent="0.2">
      <c r="AH319" s="77">
        <v>83.97</v>
      </c>
      <c r="AI319" s="69">
        <v>2</v>
      </c>
      <c r="AJ319" s="77"/>
    </row>
    <row r="320" spans="34:36" x14ac:dyDescent="0.2">
      <c r="AH320" s="77">
        <v>27.99</v>
      </c>
      <c r="AI320" s="69">
        <v>43</v>
      </c>
      <c r="AJ320" s="77"/>
    </row>
    <row r="321" spans="34:36" x14ac:dyDescent="0.2">
      <c r="AH321" s="77">
        <v>84.99</v>
      </c>
      <c r="AI321" s="69">
        <v>34</v>
      </c>
      <c r="AJ321" s="77"/>
    </row>
    <row r="322" spans="34:36" x14ac:dyDescent="0.2">
      <c r="AH322" s="77">
        <v>28.98</v>
      </c>
      <c r="AI322" s="69">
        <v>18</v>
      </c>
      <c r="AJ322" s="77"/>
    </row>
    <row r="323" spans="34:36" x14ac:dyDescent="0.2">
      <c r="AH323" s="77">
        <v>55.97</v>
      </c>
      <c r="AI323" s="69">
        <v>14</v>
      </c>
      <c r="AJ323" s="77"/>
    </row>
    <row r="324" spans="34:36" x14ac:dyDescent="0.2">
      <c r="AH324" s="77">
        <v>45.98</v>
      </c>
      <c r="AI324" s="69">
        <v>18</v>
      </c>
      <c r="AJ324" s="77"/>
    </row>
    <row r="325" spans="34:36" x14ac:dyDescent="0.2">
      <c r="AH325" s="77">
        <v>36.97</v>
      </c>
      <c r="AI325" s="69">
        <v>42</v>
      </c>
      <c r="AJ325" s="77"/>
    </row>
    <row r="326" spans="34:36" x14ac:dyDescent="0.2">
      <c r="AH326" s="77">
        <v>62.97</v>
      </c>
      <c r="AI326" s="69">
        <v>30</v>
      </c>
      <c r="AJ326" s="77"/>
    </row>
    <row r="327" spans="34:36" x14ac:dyDescent="0.2">
      <c r="AH327" s="77">
        <v>25.97</v>
      </c>
      <c r="AI327" s="69">
        <v>13</v>
      </c>
      <c r="AJ327" s="77"/>
    </row>
    <row r="328" spans="34:36" x14ac:dyDescent="0.2">
      <c r="AH328" s="77">
        <v>94.98</v>
      </c>
      <c r="AI328" s="69">
        <v>14</v>
      </c>
      <c r="AJ328" s="77"/>
    </row>
    <row r="329" spans="34:36" x14ac:dyDescent="0.2">
      <c r="AH329" s="77">
        <v>54.97</v>
      </c>
      <c r="AI329" s="69">
        <v>30</v>
      </c>
      <c r="AJ329" s="77"/>
    </row>
    <row r="330" spans="34:36" x14ac:dyDescent="0.2">
      <c r="AH330" s="77">
        <v>82.97</v>
      </c>
      <c r="AI330" s="69">
        <v>44</v>
      </c>
      <c r="AJ330" s="77"/>
    </row>
    <row r="331" spans="34:36" x14ac:dyDescent="0.2">
      <c r="AH331" s="77">
        <v>3.97</v>
      </c>
      <c r="AI331" s="69">
        <v>11</v>
      </c>
      <c r="AJ331" s="77"/>
    </row>
    <row r="332" spans="34:36" x14ac:dyDescent="0.2">
      <c r="AH332" s="77">
        <v>50.99</v>
      </c>
      <c r="AI332" s="69">
        <v>13</v>
      </c>
      <c r="AJ332" s="77"/>
    </row>
    <row r="333" spans="34:36" x14ac:dyDescent="0.2">
      <c r="AH333" s="77">
        <v>53.98</v>
      </c>
      <c r="AI333" s="69">
        <v>2</v>
      </c>
      <c r="AJ333" s="77"/>
    </row>
    <row r="334" spans="34:36" x14ac:dyDescent="0.2">
      <c r="AH334" s="77">
        <v>22.97</v>
      </c>
      <c r="AI334" s="69">
        <v>29</v>
      </c>
      <c r="AJ334" s="77"/>
    </row>
    <row r="335" spans="34:36" x14ac:dyDescent="0.2">
      <c r="AH335" s="77">
        <v>79.98</v>
      </c>
      <c r="AI335" s="69">
        <v>47</v>
      </c>
      <c r="AJ335" s="77"/>
    </row>
    <row r="336" spans="34:36" x14ac:dyDescent="0.2">
      <c r="AH336" s="77">
        <v>71.989999999999995</v>
      </c>
      <c r="AI336" s="69">
        <v>11</v>
      </c>
      <c r="AJ336" s="77"/>
    </row>
    <row r="337" spans="34:36" x14ac:dyDescent="0.2">
      <c r="AH337" s="77">
        <v>51.98</v>
      </c>
      <c r="AI337" s="69">
        <v>7</v>
      </c>
      <c r="AJ337" s="77"/>
    </row>
    <row r="338" spans="34:36" x14ac:dyDescent="0.2">
      <c r="AH338" s="77">
        <v>79.989999999999995</v>
      </c>
      <c r="AI338" s="69">
        <v>44</v>
      </c>
      <c r="AJ338" s="77"/>
    </row>
    <row r="339" spans="34:36" x14ac:dyDescent="0.2">
      <c r="AH339" s="77">
        <v>92.99</v>
      </c>
      <c r="AI339" s="69">
        <v>36</v>
      </c>
      <c r="AJ339" s="77"/>
    </row>
    <row r="340" spans="34:36" x14ac:dyDescent="0.2">
      <c r="AH340" s="77">
        <v>25.99</v>
      </c>
      <c r="AI340" s="69">
        <v>41</v>
      </c>
      <c r="AJ340" s="77"/>
    </row>
    <row r="341" spans="34:36" x14ac:dyDescent="0.2">
      <c r="AH341" s="77">
        <v>60.97</v>
      </c>
      <c r="AI341" s="69">
        <v>15</v>
      </c>
      <c r="AJ341" s="77"/>
    </row>
    <row r="342" spans="34:36" x14ac:dyDescent="0.2">
      <c r="AH342" s="77">
        <v>19.97</v>
      </c>
      <c r="AI342" s="69">
        <v>9</v>
      </c>
      <c r="AJ342" s="77"/>
    </row>
    <row r="343" spans="34:36" x14ac:dyDescent="0.2">
      <c r="AH343" s="77">
        <v>72.989999999999995</v>
      </c>
      <c r="AI343" s="69">
        <v>19</v>
      </c>
      <c r="AJ343" s="77"/>
    </row>
    <row r="344" spans="34:36" x14ac:dyDescent="0.2">
      <c r="AH344" s="77">
        <v>16.98</v>
      </c>
      <c r="AI344" s="69">
        <v>41</v>
      </c>
      <c r="AJ344" s="77"/>
    </row>
    <row r="345" spans="34:36" x14ac:dyDescent="0.2">
      <c r="AH345" s="77">
        <v>65.97</v>
      </c>
      <c r="AI345" s="69">
        <v>5</v>
      </c>
      <c r="AJ345" s="77"/>
    </row>
    <row r="346" spans="34:36" x14ac:dyDescent="0.2">
      <c r="AH346" s="77">
        <v>23.99</v>
      </c>
      <c r="AI346" s="69">
        <v>42</v>
      </c>
      <c r="AJ346" s="77"/>
    </row>
    <row r="347" spans="34:36" x14ac:dyDescent="0.2">
      <c r="AH347" s="77">
        <v>34.99</v>
      </c>
      <c r="AI347" s="69">
        <v>35</v>
      </c>
      <c r="AJ347" s="77"/>
    </row>
    <row r="348" spans="34:36" x14ac:dyDescent="0.2">
      <c r="AH348" s="77">
        <v>72.97</v>
      </c>
      <c r="AI348" s="69">
        <v>18</v>
      </c>
      <c r="AJ348" s="77"/>
    </row>
    <row r="349" spans="34:36" x14ac:dyDescent="0.2">
      <c r="AH349" s="77">
        <v>83.99</v>
      </c>
      <c r="AI349" s="69">
        <v>17</v>
      </c>
      <c r="AJ349" s="77"/>
    </row>
    <row r="350" spans="34:36" x14ac:dyDescent="0.2">
      <c r="AH350" s="77">
        <v>8.98</v>
      </c>
      <c r="AI350" s="69">
        <v>35</v>
      </c>
      <c r="AJ350" s="77"/>
    </row>
    <row r="351" spans="34:36" x14ac:dyDescent="0.2">
      <c r="AH351" s="77">
        <v>84.97</v>
      </c>
      <c r="AI351" s="69">
        <v>38</v>
      </c>
      <c r="AJ351" s="77"/>
    </row>
    <row r="352" spans="34:36" x14ac:dyDescent="0.2">
      <c r="AH352" s="77">
        <v>29.97</v>
      </c>
      <c r="AI352" s="69">
        <v>37</v>
      </c>
      <c r="AJ352" s="77"/>
    </row>
    <row r="353" spans="34:36" x14ac:dyDescent="0.2">
      <c r="AH353" s="77">
        <v>65.989999999999995</v>
      </c>
      <c r="AI353" s="69">
        <v>17</v>
      </c>
      <c r="AJ353" s="77"/>
    </row>
    <row r="354" spans="34:36" x14ac:dyDescent="0.2">
      <c r="AH354" s="77">
        <v>36.99</v>
      </c>
      <c r="AI354" s="69">
        <v>48</v>
      </c>
      <c r="AJ354" s="77"/>
    </row>
    <row r="355" spans="34:36" x14ac:dyDescent="0.2">
      <c r="AH355" s="77">
        <v>30.99</v>
      </c>
      <c r="AI355" s="69">
        <v>18</v>
      </c>
      <c r="AJ355" s="77"/>
    </row>
    <row r="356" spans="34:36" x14ac:dyDescent="0.2">
      <c r="AH356" s="77">
        <v>26.98</v>
      </c>
      <c r="AI356" s="69">
        <v>20</v>
      </c>
      <c r="AJ356" s="77"/>
    </row>
    <row r="357" spans="34:36" x14ac:dyDescent="0.2">
      <c r="AH357" s="77">
        <v>41.97</v>
      </c>
      <c r="AI357" s="69">
        <v>21</v>
      </c>
      <c r="AJ357" s="77"/>
    </row>
    <row r="358" spans="34:36" x14ac:dyDescent="0.2">
      <c r="AH358" s="77">
        <v>81.97</v>
      </c>
      <c r="AI358" s="69">
        <v>16</v>
      </c>
      <c r="AJ358" s="77"/>
    </row>
    <row r="359" spans="34:36" x14ac:dyDescent="0.2">
      <c r="AH359" s="77">
        <v>73.989999999999995</v>
      </c>
      <c r="AI359" s="69">
        <v>42</v>
      </c>
      <c r="AJ359" s="77"/>
    </row>
    <row r="360" spans="34:36" x14ac:dyDescent="0.2">
      <c r="AH360" s="77">
        <v>68.97</v>
      </c>
      <c r="AI360" s="69">
        <v>3</v>
      </c>
      <c r="AJ360" s="77"/>
    </row>
    <row r="361" spans="34:36" x14ac:dyDescent="0.2">
      <c r="AH361" s="77">
        <v>32.97</v>
      </c>
      <c r="AI361" s="69">
        <v>35</v>
      </c>
      <c r="AJ361" s="77"/>
    </row>
    <row r="362" spans="34:36" x14ac:dyDescent="0.2">
      <c r="AH362" s="77">
        <v>26.97</v>
      </c>
      <c r="AI362" s="69">
        <v>11</v>
      </c>
      <c r="AJ362" s="77"/>
    </row>
    <row r="363" spans="34:36" x14ac:dyDescent="0.2">
      <c r="AH363" s="77">
        <v>40.99</v>
      </c>
      <c r="AI363" s="69">
        <v>9</v>
      </c>
      <c r="AJ363" s="77"/>
    </row>
    <row r="364" spans="34:36" x14ac:dyDescent="0.2">
      <c r="AH364" s="77">
        <v>30.97</v>
      </c>
      <c r="AI364" s="69">
        <v>20</v>
      </c>
      <c r="AJ364" s="77"/>
    </row>
    <row r="365" spans="34:36" x14ac:dyDescent="0.2">
      <c r="AH365" s="77">
        <v>13.97</v>
      </c>
      <c r="AI365" s="69">
        <v>33</v>
      </c>
      <c r="AJ365" s="77"/>
    </row>
    <row r="366" spans="34:36" x14ac:dyDescent="0.2">
      <c r="AH366" s="77">
        <v>53.98</v>
      </c>
      <c r="AI366" s="69">
        <v>50</v>
      </c>
      <c r="AJ366" s="77"/>
    </row>
    <row r="367" spans="34:36" x14ac:dyDescent="0.2">
      <c r="AH367" s="77">
        <v>24.99</v>
      </c>
      <c r="AI367" s="69">
        <v>46</v>
      </c>
      <c r="AJ367" s="77"/>
    </row>
    <row r="368" spans="34:36" x14ac:dyDescent="0.2">
      <c r="AH368" s="77">
        <v>18.98</v>
      </c>
      <c r="AI368" s="69">
        <v>46</v>
      </c>
      <c r="AJ368" s="77"/>
    </row>
    <row r="369" spans="34:36" x14ac:dyDescent="0.2">
      <c r="AH369" s="77">
        <v>53.99</v>
      </c>
      <c r="AI369" s="69">
        <v>24</v>
      </c>
      <c r="AJ369" s="77"/>
    </row>
    <row r="370" spans="34:36" x14ac:dyDescent="0.2">
      <c r="AH370" s="77">
        <v>38.979999999999997</v>
      </c>
      <c r="AI370" s="69">
        <v>6</v>
      </c>
      <c r="AJ370" s="77"/>
    </row>
    <row r="371" spans="34:36" x14ac:dyDescent="0.2">
      <c r="AH371" s="77">
        <v>35.97</v>
      </c>
      <c r="AI371" s="69">
        <v>15</v>
      </c>
      <c r="AJ371" s="77"/>
    </row>
    <row r="372" spans="34:36" x14ac:dyDescent="0.2">
      <c r="AH372" s="77">
        <v>7.97</v>
      </c>
      <c r="AI372" s="69">
        <v>25</v>
      </c>
      <c r="AJ372" s="77"/>
    </row>
    <row r="373" spans="34:36" x14ac:dyDescent="0.2">
      <c r="AH373" s="77">
        <v>36.979999999999997</v>
      </c>
      <c r="AI373" s="69">
        <v>45</v>
      </c>
      <c r="AJ373" s="77"/>
    </row>
    <row r="374" spans="34:36" x14ac:dyDescent="0.2">
      <c r="AH374" s="77">
        <v>22.97</v>
      </c>
      <c r="AI374" s="69">
        <v>26</v>
      </c>
      <c r="AJ374" s="77"/>
    </row>
    <row r="375" spans="34:36" x14ac:dyDescent="0.2">
      <c r="AH375" s="77">
        <v>7.99</v>
      </c>
      <c r="AI375" s="69">
        <v>46</v>
      </c>
      <c r="AJ375" s="77"/>
    </row>
    <row r="376" spans="34:36" x14ac:dyDescent="0.2">
      <c r="AH376" s="77">
        <v>96.97</v>
      </c>
      <c r="AI376" s="69">
        <v>41</v>
      </c>
      <c r="AJ376" s="77"/>
    </row>
    <row r="377" spans="34:36" x14ac:dyDescent="0.2">
      <c r="AH377" s="77">
        <v>62.98</v>
      </c>
      <c r="AI377" s="69">
        <v>19</v>
      </c>
      <c r="AJ377" s="77"/>
    </row>
    <row r="378" spans="34:36" x14ac:dyDescent="0.2">
      <c r="AH378" s="77">
        <v>97.98</v>
      </c>
      <c r="AI378" s="69">
        <v>14</v>
      </c>
      <c r="AJ378" s="77"/>
    </row>
    <row r="379" spans="34:36" x14ac:dyDescent="0.2">
      <c r="AH379" s="77">
        <v>41.97</v>
      </c>
      <c r="AI379" s="69">
        <v>36</v>
      </c>
      <c r="AJ379" s="77"/>
    </row>
    <row r="380" spans="34:36" x14ac:dyDescent="0.2">
      <c r="AH380" s="77">
        <v>29.98</v>
      </c>
      <c r="AI380" s="69">
        <v>10</v>
      </c>
      <c r="AJ380" s="77"/>
    </row>
    <row r="381" spans="34:36" x14ac:dyDescent="0.2">
      <c r="AH381" s="77">
        <v>27.98</v>
      </c>
      <c r="AI381" s="69">
        <v>31</v>
      </c>
      <c r="AJ381" s="77"/>
    </row>
    <row r="382" spans="34:36" x14ac:dyDescent="0.2">
      <c r="AH382" s="77">
        <v>42.97</v>
      </c>
      <c r="AI382" s="69">
        <v>6</v>
      </c>
      <c r="AJ382" s="77"/>
    </row>
    <row r="383" spans="34:36" x14ac:dyDescent="0.2">
      <c r="AH383" s="77">
        <v>76.97</v>
      </c>
      <c r="AI383" s="69">
        <v>48</v>
      </c>
      <c r="AJ383" s="77"/>
    </row>
    <row r="384" spans="34:36" x14ac:dyDescent="0.2">
      <c r="AH384" s="77">
        <v>89.99</v>
      </c>
      <c r="AI384" s="69">
        <v>39</v>
      </c>
      <c r="AJ384" s="77"/>
    </row>
    <row r="385" spans="34:36" x14ac:dyDescent="0.2">
      <c r="AH385" s="77">
        <v>42.99</v>
      </c>
      <c r="AI385" s="69">
        <v>8</v>
      </c>
      <c r="AJ385" s="77"/>
    </row>
    <row r="386" spans="34:36" x14ac:dyDescent="0.2">
      <c r="AH386" s="77">
        <v>92.98</v>
      </c>
      <c r="AI386" s="69">
        <v>18</v>
      </c>
      <c r="AJ386" s="77"/>
    </row>
    <row r="387" spans="34:36" x14ac:dyDescent="0.2">
      <c r="AH387" s="77">
        <v>36.97</v>
      </c>
      <c r="AI387" s="69">
        <v>12</v>
      </c>
      <c r="AJ387" s="77"/>
    </row>
    <row r="388" spans="34:36" x14ac:dyDescent="0.2">
      <c r="AH388" s="77">
        <v>70.97</v>
      </c>
      <c r="AI388" s="69">
        <v>33</v>
      </c>
      <c r="AJ388" s="77"/>
    </row>
    <row r="389" spans="34:36" x14ac:dyDescent="0.2">
      <c r="AH389" s="77">
        <v>95.99</v>
      </c>
      <c r="AI389" s="69">
        <v>40</v>
      </c>
      <c r="AJ389" s="77"/>
    </row>
    <row r="390" spans="34:36" x14ac:dyDescent="0.2">
      <c r="AH390" s="77">
        <v>35.97</v>
      </c>
      <c r="AI390" s="69">
        <v>23</v>
      </c>
      <c r="AJ390" s="77"/>
    </row>
    <row r="391" spans="34:36" x14ac:dyDescent="0.2">
      <c r="AH391" s="77">
        <v>68.98</v>
      </c>
      <c r="AI391" s="69">
        <v>39</v>
      </c>
      <c r="AJ391" s="77"/>
    </row>
    <row r="392" spans="34:36" x14ac:dyDescent="0.2">
      <c r="AH392" s="77">
        <v>91.99</v>
      </c>
      <c r="AI392" s="69">
        <v>39</v>
      </c>
      <c r="AJ392" s="77"/>
    </row>
    <row r="393" spans="34:36" x14ac:dyDescent="0.2">
      <c r="AH393" s="77">
        <v>52.99</v>
      </c>
      <c r="AI393" s="69">
        <v>10</v>
      </c>
      <c r="AJ393" s="77"/>
    </row>
    <row r="394" spans="34:36" x14ac:dyDescent="0.2">
      <c r="AH394" s="77">
        <v>91.97</v>
      </c>
      <c r="AI394" s="69">
        <v>17</v>
      </c>
      <c r="AJ394" s="77"/>
    </row>
    <row r="395" spans="34:36" x14ac:dyDescent="0.2">
      <c r="AH395" s="77">
        <v>42.97</v>
      </c>
      <c r="AI395" s="69">
        <v>9</v>
      </c>
      <c r="AJ395" s="77"/>
    </row>
    <row r="396" spans="34:36" x14ac:dyDescent="0.2">
      <c r="AH396" s="77">
        <v>13.98</v>
      </c>
      <c r="AI396" s="69">
        <v>4</v>
      </c>
      <c r="AJ396" s="77"/>
    </row>
    <row r="397" spans="34:36" x14ac:dyDescent="0.2">
      <c r="AH397" s="77">
        <v>65.98</v>
      </c>
      <c r="AI397" s="69">
        <v>27</v>
      </c>
      <c r="AJ397" s="77"/>
    </row>
    <row r="398" spans="34:36" x14ac:dyDescent="0.2">
      <c r="AH398" s="77">
        <v>15.98</v>
      </c>
      <c r="AI398" s="69">
        <v>19</v>
      </c>
      <c r="AJ398" s="77"/>
    </row>
    <row r="399" spans="34:36" x14ac:dyDescent="0.2">
      <c r="AH399" s="77">
        <v>53.97</v>
      </c>
      <c r="AI399" s="69">
        <v>7</v>
      </c>
      <c r="AJ399" s="77"/>
    </row>
    <row r="400" spans="34:36" x14ac:dyDescent="0.2">
      <c r="AH400" s="77">
        <v>62.99</v>
      </c>
      <c r="AI400" s="69">
        <v>29</v>
      </c>
      <c r="AJ400" s="77"/>
    </row>
    <row r="401" spans="34:36" x14ac:dyDescent="0.2">
      <c r="AH401" s="77">
        <v>8.98</v>
      </c>
      <c r="AI401" s="69">
        <v>31</v>
      </c>
      <c r="AJ401" s="77"/>
    </row>
    <row r="402" spans="34:36" x14ac:dyDescent="0.2">
      <c r="AH402" s="77">
        <v>6.97</v>
      </c>
      <c r="AI402" s="69">
        <v>15</v>
      </c>
      <c r="AJ402" s="77"/>
    </row>
    <row r="403" spans="34:36" x14ac:dyDescent="0.2">
      <c r="AH403" s="77">
        <v>3.97</v>
      </c>
      <c r="AI403" s="69">
        <v>12</v>
      </c>
      <c r="AJ403" s="77"/>
    </row>
    <row r="404" spans="34:36" x14ac:dyDescent="0.2">
      <c r="AH404" s="77">
        <v>43.99</v>
      </c>
      <c r="AI404" s="69">
        <v>10</v>
      </c>
      <c r="AJ404" s="77"/>
    </row>
    <row r="405" spans="34:36" x14ac:dyDescent="0.2">
      <c r="AH405" s="77">
        <v>37.979999999999997</v>
      </c>
      <c r="AI405" s="69">
        <v>16</v>
      </c>
      <c r="AJ405" s="77"/>
    </row>
    <row r="406" spans="34:36" x14ac:dyDescent="0.2">
      <c r="AH406" s="77">
        <v>83.99</v>
      </c>
      <c r="AI406" s="69">
        <v>30</v>
      </c>
      <c r="AJ406" s="77"/>
    </row>
    <row r="407" spans="34:36" x14ac:dyDescent="0.2">
      <c r="AH407" s="77">
        <v>48.97</v>
      </c>
      <c r="AI407" s="69">
        <v>20</v>
      </c>
      <c r="AJ407" s="77"/>
    </row>
    <row r="408" spans="34:36" x14ac:dyDescent="0.2">
      <c r="AH408" s="77">
        <v>48.99</v>
      </c>
      <c r="AI408" s="69">
        <v>50</v>
      </c>
      <c r="AJ408" s="77"/>
    </row>
    <row r="409" spans="34:36" x14ac:dyDescent="0.2">
      <c r="AH409" s="77">
        <v>78.97</v>
      </c>
      <c r="AI409" s="69">
        <v>19</v>
      </c>
      <c r="AJ409" s="77"/>
    </row>
    <row r="410" spans="34:36" x14ac:dyDescent="0.2">
      <c r="AH410" s="77">
        <v>5.99</v>
      </c>
      <c r="AI410" s="69">
        <v>43</v>
      </c>
      <c r="AJ410" s="77"/>
    </row>
    <row r="411" spans="34:36" x14ac:dyDescent="0.2">
      <c r="AH411" s="77">
        <v>35.979999999999997</v>
      </c>
      <c r="AI411" s="69">
        <v>31</v>
      </c>
      <c r="AJ411" s="77"/>
    </row>
    <row r="412" spans="34:36" x14ac:dyDescent="0.2">
      <c r="AH412" s="77">
        <v>93.99</v>
      </c>
      <c r="AI412" s="69">
        <v>4</v>
      </c>
      <c r="AJ412" s="77"/>
    </row>
    <row r="413" spans="34:36" x14ac:dyDescent="0.2">
      <c r="AH413" s="77">
        <v>63.97</v>
      </c>
      <c r="AI413" s="69">
        <v>23</v>
      </c>
      <c r="AJ413" s="77"/>
    </row>
    <row r="414" spans="34:36" x14ac:dyDescent="0.2">
      <c r="AH414" s="77">
        <v>43.97</v>
      </c>
      <c r="AI414" s="69">
        <v>43</v>
      </c>
      <c r="AJ414" s="77"/>
    </row>
    <row r="415" spans="34:36" x14ac:dyDescent="0.2">
      <c r="AH415" s="77">
        <v>34.99</v>
      </c>
      <c r="AI415" s="69">
        <v>30</v>
      </c>
      <c r="AJ415" s="77"/>
    </row>
    <row r="416" spans="34:36" x14ac:dyDescent="0.2">
      <c r="AH416" s="77">
        <v>80.989999999999995</v>
      </c>
      <c r="AI416" s="69">
        <v>46</v>
      </c>
      <c r="AJ416" s="77"/>
    </row>
    <row r="417" spans="34:36" x14ac:dyDescent="0.2">
      <c r="AH417" s="77">
        <v>64.989999999999995</v>
      </c>
      <c r="AI417" s="69">
        <v>44</v>
      </c>
      <c r="AJ417" s="77"/>
    </row>
    <row r="418" spans="34:36" x14ac:dyDescent="0.2">
      <c r="AH418" s="77">
        <v>15.98</v>
      </c>
      <c r="AI418" s="69">
        <v>49</v>
      </c>
      <c r="AJ418" s="77"/>
    </row>
    <row r="419" spans="34:36" x14ac:dyDescent="0.2">
      <c r="AH419" s="77">
        <v>13.99</v>
      </c>
      <c r="AI419" s="69">
        <v>26</v>
      </c>
      <c r="AJ419" s="77"/>
    </row>
    <row r="420" spans="34:36" x14ac:dyDescent="0.2">
      <c r="AH420" s="77">
        <v>54.99</v>
      </c>
      <c r="AI420" s="69">
        <v>21</v>
      </c>
      <c r="AJ420" s="77"/>
    </row>
    <row r="421" spans="34:36" x14ac:dyDescent="0.2">
      <c r="AH421" s="77">
        <v>3.97</v>
      </c>
      <c r="AI421" s="69">
        <v>16</v>
      </c>
      <c r="AJ421" s="77"/>
    </row>
    <row r="422" spans="34:36" x14ac:dyDescent="0.2">
      <c r="AH422" s="77">
        <v>22.97</v>
      </c>
      <c r="AI422" s="69">
        <v>27</v>
      </c>
      <c r="AJ422" s="77"/>
    </row>
    <row r="423" spans="34:36" x14ac:dyDescent="0.2">
      <c r="AH423" s="77">
        <v>45.98</v>
      </c>
      <c r="AI423" s="69">
        <v>32</v>
      </c>
      <c r="AJ423" s="77"/>
    </row>
    <row r="424" spans="34:36" x14ac:dyDescent="0.2">
      <c r="AH424" s="77">
        <v>25.98</v>
      </c>
      <c r="AI424" s="69">
        <v>2</v>
      </c>
      <c r="AJ424" s="77"/>
    </row>
    <row r="425" spans="34:36" x14ac:dyDescent="0.2">
      <c r="AH425" s="77">
        <v>38.99</v>
      </c>
      <c r="AI425" s="69">
        <v>10</v>
      </c>
      <c r="AJ425" s="77"/>
    </row>
    <row r="426" spans="34:36" x14ac:dyDescent="0.2">
      <c r="AH426" s="77">
        <v>60.98</v>
      </c>
      <c r="AI426" s="69">
        <v>33</v>
      </c>
      <c r="AJ426" s="77"/>
    </row>
    <row r="427" spans="34:36" x14ac:dyDescent="0.2">
      <c r="AH427" s="77">
        <v>75.989999999999995</v>
      </c>
      <c r="AI427" s="69">
        <v>9</v>
      </c>
      <c r="AJ427" s="77"/>
    </row>
    <row r="428" spans="34:36" x14ac:dyDescent="0.2">
      <c r="AH428" s="77">
        <v>77.97</v>
      </c>
      <c r="AI428" s="69">
        <v>41</v>
      </c>
      <c r="AJ428" s="77"/>
    </row>
    <row r="429" spans="34:36" x14ac:dyDescent="0.2">
      <c r="AH429" s="77">
        <v>97.99</v>
      </c>
      <c r="AI429" s="69">
        <v>43</v>
      </c>
      <c r="AJ429" s="77"/>
    </row>
    <row r="430" spans="34:36" x14ac:dyDescent="0.2">
      <c r="AH430" s="77">
        <v>33.99</v>
      </c>
      <c r="AI430" s="69">
        <v>28</v>
      </c>
      <c r="AJ430" s="77"/>
    </row>
    <row r="431" spans="34:36" x14ac:dyDescent="0.2">
      <c r="AH431" s="77">
        <v>7.99</v>
      </c>
      <c r="AI431" s="69">
        <v>3</v>
      </c>
      <c r="AJ431" s="77"/>
    </row>
    <row r="432" spans="34:36" x14ac:dyDescent="0.2">
      <c r="AH432" s="77">
        <v>79.97</v>
      </c>
      <c r="AI432" s="69">
        <v>43</v>
      </c>
      <c r="AJ432" s="77"/>
    </row>
    <row r="433" spans="34:36" x14ac:dyDescent="0.2">
      <c r="AH433" s="77">
        <v>77.98</v>
      </c>
      <c r="AI433" s="69">
        <v>49</v>
      </c>
      <c r="AJ433" s="77"/>
    </row>
    <row r="434" spans="34:36" x14ac:dyDescent="0.2">
      <c r="AH434" s="77">
        <v>85.98</v>
      </c>
      <c r="AI434" s="69">
        <v>3</v>
      </c>
      <c r="AJ434" s="77"/>
    </row>
    <row r="435" spans="34:36" x14ac:dyDescent="0.2">
      <c r="AH435" s="77">
        <v>66.97</v>
      </c>
      <c r="AI435" s="69">
        <v>37</v>
      </c>
      <c r="AJ435" s="77"/>
    </row>
    <row r="436" spans="34:36" x14ac:dyDescent="0.2">
      <c r="AH436" s="77">
        <v>38.979999999999997</v>
      </c>
      <c r="AI436" s="69">
        <v>9</v>
      </c>
      <c r="AJ436" s="77"/>
    </row>
    <row r="437" spans="34:36" x14ac:dyDescent="0.2">
      <c r="AH437" s="77">
        <v>27.97</v>
      </c>
      <c r="AI437" s="69">
        <v>4</v>
      </c>
      <c r="AJ437" s="77"/>
    </row>
    <row r="438" spans="34:36" x14ac:dyDescent="0.2">
      <c r="AH438" s="77">
        <v>85.99</v>
      </c>
      <c r="AI438" s="69">
        <v>16</v>
      </c>
      <c r="AJ438" s="77"/>
    </row>
    <row r="439" spans="34:36" x14ac:dyDescent="0.2">
      <c r="AH439" s="77">
        <v>53.99</v>
      </c>
      <c r="AI439" s="69">
        <v>50</v>
      </c>
      <c r="AJ439" s="77"/>
    </row>
    <row r="440" spans="34:36" x14ac:dyDescent="0.2">
      <c r="AH440" s="77">
        <v>3.97</v>
      </c>
      <c r="AI440" s="69">
        <v>27</v>
      </c>
      <c r="AJ440" s="77"/>
    </row>
    <row r="441" spans="34:36" x14ac:dyDescent="0.2">
      <c r="AH441" s="77">
        <v>3.99</v>
      </c>
      <c r="AI441" s="69">
        <v>49</v>
      </c>
      <c r="AJ441" s="77"/>
    </row>
    <row r="442" spans="34:36" x14ac:dyDescent="0.2">
      <c r="AH442" s="77">
        <v>37.99</v>
      </c>
      <c r="AI442" s="69">
        <v>38</v>
      </c>
      <c r="AJ442" s="77"/>
    </row>
    <row r="443" spans="34:36" x14ac:dyDescent="0.2">
      <c r="AH443" s="77">
        <v>37.97</v>
      </c>
      <c r="AI443" s="69">
        <v>19</v>
      </c>
      <c r="AJ443" s="77"/>
    </row>
    <row r="444" spans="34:36" x14ac:dyDescent="0.2">
      <c r="AH444" s="77">
        <v>9.9700000000000006</v>
      </c>
      <c r="AI444" s="69">
        <v>11</v>
      </c>
      <c r="AJ444" s="77"/>
    </row>
    <row r="445" spans="34:36" x14ac:dyDescent="0.2">
      <c r="AH445" s="77">
        <v>35.99</v>
      </c>
      <c r="AI445" s="69">
        <v>43</v>
      </c>
      <c r="AJ445" s="77"/>
    </row>
    <row r="446" spans="34:36" x14ac:dyDescent="0.2">
      <c r="AH446" s="77">
        <v>23.97</v>
      </c>
      <c r="AI446" s="69">
        <v>30</v>
      </c>
      <c r="AJ446" s="77"/>
    </row>
    <row r="447" spans="34:36" x14ac:dyDescent="0.2">
      <c r="AH447" s="77">
        <v>54.98</v>
      </c>
      <c r="AI447" s="69">
        <v>7</v>
      </c>
      <c r="AJ447" s="77"/>
    </row>
    <row r="448" spans="34:36" x14ac:dyDescent="0.2">
      <c r="AH448" s="77">
        <v>93.97</v>
      </c>
      <c r="AI448" s="69">
        <v>8</v>
      </c>
      <c r="AJ448" s="77"/>
    </row>
    <row r="449" spans="34:36" x14ac:dyDescent="0.2">
      <c r="AH449" s="77">
        <v>7.97</v>
      </c>
      <c r="AI449" s="69">
        <v>11</v>
      </c>
      <c r="AJ449" s="77"/>
    </row>
    <row r="450" spans="34:36" x14ac:dyDescent="0.2">
      <c r="AH450" s="77">
        <v>41.99</v>
      </c>
      <c r="AI450" s="69">
        <v>34</v>
      </c>
      <c r="AJ450" s="77"/>
    </row>
    <row r="451" spans="34:36" x14ac:dyDescent="0.2">
      <c r="AH451" s="77">
        <v>83.97</v>
      </c>
      <c r="AI451" s="69">
        <v>29</v>
      </c>
      <c r="AJ451" s="77"/>
    </row>
    <row r="452" spans="34:36" x14ac:dyDescent="0.2">
      <c r="AH452" s="77">
        <v>70.97</v>
      </c>
      <c r="AI452" s="69">
        <v>47</v>
      </c>
      <c r="AJ452" s="77"/>
    </row>
    <row r="453" spans="34:36" x14ac:dyDescent="0.2">
      <c r="AH453" s="77">
        <v>94.99</v>
      </c>
      <c r="AI453" s="69">
        <v>45</v>
      </c>
      <c r="AJ453" s="77"/>
    </row>
    <row r="454" spans="34:36" x14ac:dyDescent="0.2">
      <c r="AH454" s="77">
        <v>50.98</v>
      </c>
      <c r="AI454" s="69">
        <v>12</v>
      </c>
      <c r="AJ454" s="77"/>
    </row>
    <row r="455" spans="34:36" x14ac:dyDescent="0.2">
      <c r="AH455" s="77">
        <v>98.99</v>
      </c>
      <c r="AI455" s="69">
        <v>6</v>
      </c>
      <c r="AJ455" s="77"/>
    </row>
    <row r="456" spans="34:36" x14ac:dyDescent="0.2">
      <c r="AH456" s="77">
        <v>45.98</v>
      </c>
      <c r="AI456" s="69">
        <v>24</v>
      </c>
      <c r="AJ456" s="77"/>
    </row>
    <row r="457" spans="34:36" x14ac:dyDescent="0.2">
      <c r="AH457" s="77">
        <v>7.97</v>
      </c>
      <c r="AI457" s="69">
        <v>36</v>
      </c>
      <c r="AJ457" s="77"/>
    </row>
    <row r="458" spans="34:36" x14ac:dyDescent="0.2">
      <c r="AH458" s="77">
        <v>31.99</v>
      </c>
      <c r="AI458" s="69">
        <v>23</v>
      </c>
      <c r="AJ458" s="77"/>
    </row>
    <row r="459" spans="34:36" x14ac:dyDescent="0.2">
      <c r="AH459" s="77">
        <v>15.98</v>
      </c>
      <c r="AI459" s="69">
        <v>28</v>
      </c>
      <c r="AJ459" s="77"/>
    </row>
    <row r="460" spans="34:36" x14ac:dyDescent="0.2">
      <c r="AH460" s="77">
        <v>51.99</v>
      </c>
      <c r="AI460" s="69">
        <v>25</v>
      </c>
      <c r="AJ460" s="77"/>
    </row>
    <row r="461" spans="34:36" x14ac:dyDescent="0.2">
      <c r="AH461" s="77">
        <v>9.99</v>
      </c>
      <c r="AI461" s="69">
        <v>17</v>
      </c>
      <c r="AJ461" s="77"/>
    </row>
    <row r="462" spans="34:36" x14ac:dyDescent="0.2">
      <c r="AH462" s="77">
        <v>57.98</v>
      </c>
      <c r="AI462" s="69">
        <v>22</v>
      </c>
      <c r="AJ462" s="77"/>
    </row>
    <row r="463" spans="34:36" x14ac:dyDescent="0.2">
      <c r="AH463" s="77">
        <v>53.98</v>
      </c>
      <c r="AI463" s="69">
        <v>33</v>
      </c>
      <c r="AJ463" s="77"/>
    </row>
    <row r="464" spans="34:36" x14ac:dyDescent="0.2">
      <c r="AH464" s="77">
        <v>59.98</v>
      </c>
      <c r="AI464" s="69">
        <v>8</v>
      </c>
      <c r="AJ464" s="77"/>
    </row>
    <row r="465" spans="34:36" x14ac:dyDescent="0.2">
      <c r="AH465" s="77">
        <v>88.99</v>
      </c>
      <c r="AI465" s="69">
        <v>12</v>
      </c>
      <c r="AJ465" s="77"/>
    </row>
    <row r="466" spans="34:36" x14ac:dyDescent="0.2">
      <c r="AH466" s="77">
        <v>1.97</v>
      </c>
      <c r="AI466" s="69">
        <v>32</v>
      </c>
      <c r="AJ466" s="77"/>
    </row>
    <row r="467" spans="34:36" x14ac:dyDescent="0.2">
      <c r="AH467" s="77">
        <v>54.99</v>
      </c>
      <c r="AI467" s="69">
        <v>10</v>
      </c>
      <c r="AJ467" s="77"/>
    </row>
    <row r="468" spans="34:36" x14ac:dyDescent="0.2">
      <c r="AH468" s="77">
        <v>78.97</v>
      </c>
      <c r="AI468" s="69">
        <v>30</v>
      </c>
      <c r="AJ468" s="77"/>
    </row>
    <row r="469" spans="34:36" x14ac:dyDescent="0.2">
      <c r="AH469" s="77">
        <v>58.98</v>
      </c>
      <c r="AI469" s="69">
        <v>5</v>
      </c>
      <c r="AJ469" s="77"/>
    </row>
    <row r="470" spans="34:36" x14ac:dyDescent="0.2">
      <c r="AH470" s="77">
        <v>21.98</v>
      </c>
      <c r="AI470" s="69">
        <v>11</v>
      </c>
      <c r="AJ470" s="77"/>
    </row>
    <row r="471" spans="34:36" x14ac:dyDescent="0.2">
      <c r="AH471" s="77">
        <v>39.979999999999997</v>
      </c>
      <c r="AI471" s="69">
        <v>13</v>
      </c>
      <c r="AJ471" s="77"/>
    </row>
    <row r="472" spans="34:36" x14ac:dyDescent="0.2">
      <c r="AH472" s="77">
        <v>25.99</v>
      </c>
      <c r="AI472" s="69">
        <v>37</v>
      </c>
      <c r="AJ472" s="77"/>
    </row>
    <row r="473" spans="34:36" x14ac:dyDescent="0.2">
      <c r="AH473" s="77">
        <v>42.99</v>
      </c>
      <c r="AI473" s="69">
        <v>18</v>
      </c>
      <c r="AJ473" s="77"/>
    </row>
    <row r="474" spans="34:36" x14ac:dyDescent="0.2">
      <c r="AH474" s="77">
        <v>94.98</v>
      </c>
      <c r="AI474" s="69">
        <v>20</v>
      </c>
      <c r="AJ474" s="77"/>
    </row>
    <row r="475" spans="34:36" x14ac:dyDescent="0.2">
      <c r="AH475" s="77">
        <v>51.97</v>
      </c>
      <c r="AI475" s="69">
        <v>43</v>
      </c>
      <c r="AJ475" s="77"/>
    </row>
    <row r="476" spans="34:36" x14ac:dyDescent="0.2">
      <c r="AH476" s="77">
        <v>88.99</v>
      </c>
      <c r="AI476" s="69">
        <v>28</v>
      </c>
      <c r="AJ476" s="77"/>
    </row>
    <row r="477" spans="34:36" x14ac:dyDescent="0.2">
      <c r="AH477" s="77">
        <v>92.98</v>
      </c>
      <c r="AI477" s="69">
        <v>49</v>
      </c>
      <c r="AJ477" s="77"/>
    </row>
    <row r="478" spans="34:36" x14ac:dyDescent="0.2">
      <c r="AH478" s="77">
        <v>48.97</v>
      </c>
      <c r="AI478" s="69">
        <v>21</v>
      </c>
      <c r="AJ478" s="77"/>
    </row>
    <row r="479" spans="34:36" x14ac:dyDescent="0.2">
      <c r="AH479" s="77">
        <v>91.97</v>
      </c>
      <c r="AI479" s="69">
        <v>44</v>
      </c>
      <c r="AJ479" s="77"/>
    </row>
    <row r="480" spans="34:36" x14ac:dyDescent="0.2">
      <c r="AH480" s="77">
        <v>70.97</v>
      </c>
      <c r="AI480" s="69">
        <v>38</v>
      </c>
      <c r="AJ480" s="77"/>
    </row>
    <row r="481" spans="34:36" x14ac:dyDescent="0.2">
      <c r="AH481" s="77">
        <v>45.99</v>
      </c>
      <c r="AI481" s="69">
        <v>31</v>
      </c>
      <c r="AJ481" s="77"/>
    </row>
    <row r="482" spans="34:36" x14ac:dyDescent="0.2">
      <c r="AH482" s="77">
        <v>83.98</v>
      </c>
      <c r="AI482" s="69">
        <v>14</v>
      </c>
      <c r="AJ482" s="77"/>
    </row>
    <row r="483" spans="34:36" x14ac:dyDescent="0.2">
      <c r="AH483" s="77">
        <v>78.989999999999995</v>
      </c>
      <c r="AI483" s="69">
        <v>41</v>
      </c>
      <c r="AJ483" s="77"/>
    </row>
    <row r="484" spans="34:36" x14ac:dyDescent="0.2">
      <c r="AH484" s="77">
        <v>56.97</v>
      </c>
      <c r="AI484" s="69">
        <v>30</v>
      </c>
      <c r="AJ484" s="77"/>
    </row>
    <row r="485" spans="34:36" x14ac:dyDescent="0.2">
      <c r="AH485" s="77">
        <v>20.97</v>
      </c>
      <c r="AI485" s="69">
        <v>1</v>
      </c>
      <c r="AJ485" s="77"/>
    </row>
    <row r="486" spans="34:36" x14ac:dyDescent="0.2">
      <c r="AH486" s="77">
        <v>28.99</v>
      </c>
      <c r="AI486" s="69">
        <v>31</v>
      </c>
      <c r="AJ486" s="77"/>
    </row>
    <row r="487" spans="34:36" x14ac:dyDescent="0.2">
      <c r="AH487" s="77">
        <v>48.99</v>
      </c>
      <c r="AI487" s="69">
        <v>20</v>
      </c>
      <c r="AJ487" s="77"/>
    </row>
    <row r="488" spans="34:36" x14ac:dyDescent="0.2">
      <c r="AH488" s="77">
        <v>87.99</v>
      </c>
      <c r="AI488" s="69">
        <v>2</v>
      </c>
      <c r="AJ488" s="77"/>
    </row>
    <row r="489" spans="34:36" x14ac:dyDescent="0.2">
      <c r="AH489" s="77">
        <v>88.99</v>
      </c>
      <c r="AI489" s="69">
        <v>10</v>
      </c>
      <c r="AJ489" s="77"/>
    </row>
    <row r="490" spans="34:36" x14ac:dyDescent="0.2">
      <c r="AH490" s="77">
        <v>34.97</v>
      </c>
      <c r="AI490" s="69">
        <v>36</v>
      </c>
      <c r="AJ490" s="77"/>
    </row>
    <row r="491" spans="34:36" x14ac:dyDescent="0.2">
      <c r="AH491" s="77">
        <v>50.99</v>
      </c>
      <c r="AI491" s="69">
        <v>48</v>
      </c>
      <c r="AJ491" s="77"/>
    </row>
    <row r="492" spans="34:36" x14ac:dyDescent="0.2">
      <c r="AH492" s="77">
        <v>87.97</v>
      </c>
      <c r="AI492" s="69">
        <v>8</v>
      </c>
      <c r="AJ492" s="77"/>
    </row>
    <row r="493" spans="34:36" x14ac:dyDescent="0.2">
      <c r="AH493" s="77">
        <v>22.99</v>
      </c>
      <c r="AI493" s="69">
        <v>35</v>
      </c>
      <c r="AJ493" s="77"/>
    </row>
    <row r="494" spans="34:36" x14ac:dyDescent="0.2">
      <c r="AH494" s="77">
        <v>90.98</v>
      </c>
      <c r="AI494" s="69">
        <v>27</v>
      </c>
      <c r="AJ494" s="77"/>
    </row>
    <row r="495" spans="34:36" x14ac:dyDescent="0.2">
      <c r="AH495" s="77">
        <v>42.97</v>
      </c>
      <c r="AI495" s="69">
        <v>5</v>
      </c>
      <c r="AJ495" s="77"/>
    </row>
    <row r="496" spans="34:36" x14ac:dyDescent="0.2">
      <c r="AH496" s="77">
        <v>90.98</v>
      </c>
      <c r="AI496" s="69">
        <v>17</v>
      </c>
      <c r="AJ496" s="77"/>
    </row>
    <row r="497" spans="34:36" x14ac:dyDescent="0.2">
      <c r="AH497" s="77">
        <v>56.97</v>
      </c>
      <c r="AI497" s="69">
        <v>1</v>
      </c>
      <c r="AJ497" s="77"/>
    </row>
    <row r="498" spans="34:36" x14ac:dyDescent="0.2">
      <c r="AH498" s="77">
        <v>84.98</v>
      </c>
      <c r="AI498" s="69">
        <v>29</v>
      </c>
      <c r="AJ498" s="77"/>
    </row>
    <row r="499" spans="34:36" x14ac:dyDescent="0.2">
      <c r="AH499" s="77">
        <v>38.97</v>
      </c>
      <c r="AI499" s="69">
        <v>19</v>
      </c>
      <c r="AJ499" s="77"/>
    </row>
    <row r="500" spans="34:36" x14ac:dyDescent="0.2">
      <c r="AH500" s="77">
        <v>82.99</v>
      </c>
      <c r="AI500" s="69">
        <v>32</v>
      </c>
      <c r="AJ500" s="77"/>
    </row>
    <row r="501" spans="34:36" x14ac:dyDescent="0.2">
      <c r="AH501" s="77">
        <v>26.99</v>
      </c>
      <c r="AI501" s="69">
        <v>49</v>
      </c>
      <c r="AJ501" s="77"/>
    </row>
    <row r="502" spans="34:36" x14ac:dyDescent="0.2">
      <c r="AH502" s="77">
        <v>62.97</v>
      </c>
      <c r="AI502" s="69">
        <v>32</v>
      </c>
      <c r="AJ502" s="77"/>
    </row>
    <row r="503" spans="34:36" x14ac:dyDescent="0.2">
      <c r="AH503" s="77">
        <v>45.97</v>
      </c>
      <c r="AI503" s="69">
        <v>34</v>
      </c>
      <c r="AJ503" s="77"/>
    </row>
    <row r="504" spans="34:36" x14ac:dyDescent="0.2">
      <c r="AH504" s="77">
        <v>41.99</v>
      </c>
      <c r="AI504" s="69">
        <v>14</v>
      </c>
      <c r="AJ504" s="77"/>
    </row>
    <row r="505" spans="34:36" x14ac:dyDescent="0.2">
      <c r="AH505" s="77">
        <v>89.99</v>
      </c>
      <c r="AI505" s="69">
        <v>5</v>
      </c>
      <c r="AJ505" s="77"/>
    </row>
    <row r="506" spans="34:36" x14ac:dyDescent="0.2">
      <c r="AH506" s="77">
        <v>82.98</v>
      </c>
      <c r="AI506" s="69">
        <v>24</v>
      </c>
      <c r="AJ506" s="77"/>
    </row>
    <row r="507" spans="34:36" x14ac:dyDescent="0.2">
      <c r="AH507" s="77">
        <v>95.99</v>
      </c>
      <c r="AI507" s="69">
        <v>36</v>
      </c>
      <c r="AJ507" s="77"/>
    </row>
    <row r="508" spans="34:36" x14ac:dyDescent="0.2">
      <c r="AH508" s="77">
        <v>38.97</v>
      </c>
      <c r="AI508" s="69">
        <v>13</v>
      </c>
      <c r="AJ508" s="77"/>
    </row>
    <row r="509" spans="34:36" x14ac:dyDescent="0.2">
      <c r="AH509" s="77">
        <v>47.98</v>
      </c>
      <c r="AI509" s="69">
        <v>12</v>
      </c>
      <c r="AJ509" s="77"/>
    </row>
    <row r="510" spans="34:36" x14ac:dyDescent="0.2">
      <c r="AH510" s="77">
        <v>21.99</v>
      </c>
      <c r="AI510" s="69">
        <v>46</v>
      </c>
      <c r="AJ510" s="77"/>
    </row>
    <row r="511" spans="34:36" x14ac:dyDescent="0.2">
      <c r="AH511" s="77">
        <v>6.98</v>
      </c>
      <c r="AI511" s="69">
        <v>45</v>
      </c>
      <c r="AJ511" s="77"/>
    </row>
    <row r="512" spans="34:36" x14ac:dyDescent="0.2">
      <c r="AH512" s="77">
        <v>56.98</v>
      </c>
      <c r="AI512" s="69">
        <v>34</v>
      </c>
      <c r="AJ512" s="77"/>
    </row>
    <row r="513" spans="34:36" x14ac:dyDescent="0.2">
      <c r="AH513" s="77">
        <v>54.99</v>
      </c>
      <c r="AI513" s="69">
        <v>49</v>
      </c>
      <c r="AJ513" s="77"/>
    </row>
    <row r="514" spans="34:36" x14ac:dyDescent="0.2">
      <c r="AH514" s="77">
        <v>97.97</v>
      </c>
      <c r="AI514" s="69">
        <v>33</v>
      </c>
      <c r="AJ514" s="77"/>
    </row>
    <row r="515" spans="34:36" x14ac:dyDescent="0.2">
      <c r="AH515" s="77">
        <v>70.989999999999995</v>
      </c>
      <c r="AI515" s="69">
        <v>14</v>
      </c>
      <c r="AJ515" s="77"/>
    </row>
    <row r="516" spans="34:36" x14ac:dyDescent="0.2">
      <c r="AH516" s="77">
        <v>48.98</v>
      </c>
      <c r="AI516" s="69">
        <v>17</v>
      </c>
      <c r="AJ516" s="77"/>
    </row>
    <row r="517" spans="34:36" x14ac:dyDescent="0.2">
      <c r="AH517" s="77">
        <v>75.97</v>
      </c>
      <c r="AI517" s="69">
        <v>25</v>
      </c>
      <c r="AJ517" s="77"/>
    </row>
    <row r="518" spans="34:36" x14ac:dyDescent="0.2">
      <c r="AH518" s="77">
        <v>17.989999999999998</v>
      </c>
      <c r="AI518" s="69">
        <v>15</v>
      </c>
      <c r="AJ518" s="77"/>
    </row>
    <row r="519" spans="34:36" x14ac:dyDescent="0.2">
      <c r="AH519" s="77">
        <v>77.989999999999995</v>
      </c>
      <c r="AI519" s="69">
        <v>29</v>
      </c>
      <c r="AJ519" s="77"/>
    </row>
    <row r="520" spans="34:36" x14ac:dyDescent="0.2">
      <c r="AH520" s="77">
        <v>23.97</v>
      </c>
      <c r="AI520" s="69">
        <v>37</v>
      </c>
      <c r="AJ520" s="77"/>
    </row>
    <row r="521" spans="34:36" x14ac:dyDescent="0.2">
      <c r="AH521" s="77">
        <v>36.99</v>
      </c>
      <c r="AI521" s="69">
        <v>44</v>
      </c>
      <c r="AJ521" s="77"/>
    </row>
    <row r="522" spans="34:36" x14ac:dyDescent="0.2">
      <c r="AH522" s="77">
        <v>17.98</v>
      </c>
      <c r="AI522" s="69">
        <v>15</v>
      </c>
      <c r="AJ522" s="77"/>
    </row>
    <row r="523" spans="34:36" x14ac:dyDescent="0.2">
      <c r="AH523" s="77">
        <v>77.989999999999995</v>
      </c>
      <c r="AI523" s="69">
        <v>18</v>
      </c>
      <c r="AJ523" s="77"/>
    </row>
    <row r="524" spans="34:36" x14ac:dyDescent="0.2">
      <c r="AH524" s="77">
        <v>61.98</v>
      </c>
      <c r="AI524" s="69">
        <v>7</v>
      </c>
      <c r="AJ524" s="77"/>
    </row>
    <row r="525" spans="34:36" x14ac:dyDescent="0.2">
      <c r="AH525" s="77">
        <v>44.97</v>
      </c>
      <c r="AI525" s="69">
        <v>13</v>
      </c>
      <c r="AJ525" s="77"/>
    </row>
    <row r="526" spans="34:36" x14ac:dyDescent="0.2">
      <c r="AH526" s="77">
        <v>47.97</v>
      </c>
      <c r="AI526" s="69">
        <v>24</v>
      </c>
      <c r="AJ526" s="77"/>
    </row>
    <row r="527" spans="34:36" x14ac:dyDescent="0.2">
      <c r="AH527" s="77">
        <v>29.97</v>
      </c>
      <c r="AI527" s="69">
        <v>9</v>
      </c>
      <c r="AJ527" s="77"/>
    </row>
    <row r="528" spans="34:36" x14ac:dyDescent="0.2">
      <c r="AH528" s="77">
        <v>19.97</v>
      </c>
      <c r="AI528" s="69">
        <v>40</v>
      </c>
      <c r="AJ528" s="77"/>
    </row>
    <row r="529" spans="34:36" x14ac:dyDescent="0.2">
      <c r="AH529" s="77">
        <v>63.98</v>
      </c>
      <c r="AI529" s="69">
        <v>35</v>
      </c>
      <c r="AJ529" s="77"/>
    </row>
    <row r="530" spans="34:36" x14ac:dyDescent="0.2">
      <c r="AH530" s="77">
        <v>81.99</v>
      </c>
      <c r="AI530" s="69">
        <v>47</v>
      </c>
      <c r="AJ530" s="77"/>
    </row>
    <row r="531" spans="34:36" x14ac:dyDescent="0.2">
      <c r="AH531" s="77">
        <v>33.99</v>
      </c>
      <c r="AI531" s="69">
        <v>28</v>
      </c>
      <c r="AJ531" s="77"/>
    </row>
    <row r="532" spans="34:36" x14ac:dyDescent="0.2">
      <c r="AH532" s="77">
        <v>51.98</v>
      </c>
      <c r="AI532" s="69">
        <v>24</v>
      </c>
      <c r="AJ532" s="77"/>
    </row>
    <row r="533" spans="34:36" x14ac:dyDescent="0.2">
      <c r="AH533" s="77">
        <v>84.98</v>
      </c>
      <c r="AI533" s="69">
        <v>23</v>
      </c>
      <c r="AJ533" s="77"/>
    </row>
    <row r="534" spans="34:36" x14ac:dyDescent="0.2">
      <c r="AH534" s="77">
        <v>37.979999999999997</v>
      </c>
      <c r="AI534" s="69">
        <v>45</v>
      </c>
      <c r="AJ534" s="77"/>
    </row>
    <row r="535" spans="34:36" x14ac:dyDescent="0.2">
      <c r="AH535" s="77">
        <v>77.98</v>
      </c>
      <c r="AI535" s="69">
        <v>28</v>
      </c>
      <c r="AJ535" s="77"/>
    </row>
    <row r="536" spans="34:36" x14ac:dyDescent="0.2">
      <c r="AH536" s="77">
        <v>1.97</v>
      </c>
      <c r="AI536" s="69">
        <v>34</v>
      </c>
      <c r="AJ536" s="77"/>
    </row>
    <row r="537" spans="34:36" x14ac:dyDescent="0.2">
      <c r="AH537" s="77">
        <v>41.97</v>
      </c>
      <c r="AI537" s="69">
        <v>31</v>
      </c>
      <c r="AJ537" s="77"/>
    </row>
    <row r="538" spans="34:36" x14ac:dyDescent="0.2">
      <c r="AH538" s="77">
        <v>64.989999999999995</v>
      </c>
      <c r="AI538" s="69">
        <v>14</v>
      </c>
      <c r="AJ538" s="77"/>
    </row>
    <row r="539" spans="34:36" x14ac:dyDescent="0.2">
      <c r="AH539" s="77">
        <v>65.98</v>
      </c>
      <c r="AI539" s="69">
        <v>3</v>
      </c>
      <c r="AJ539" s="77"/>
    </row>
    <row r="540" spans="34:36" x14ac:dyDescent="0.2">
      <c r="AH540" s="77">
        <v>61.99</v>
      </c>
      <c r="AI540" s="69">
        <v>25</v>
      </c>
      <c r="AJ540" s="77"/>
    </row>
    <row r="541" spans="34:36" x14ac:dyDescent="0.2">
      <c r="AH541" s="77">
        <v>28.98</v>
      </c>
      <c r="AI541" s="69">
        <v>13</v>
      </c>
      <c r="AJ541" s="77"/>
    </row>
    <row r="542" spans="34:36" x14ac:dyDescent="0.2">
      <c r="AH542" s="77">
        <v>8.99</v>
      </c>
      <c r="AI542" s="69">
        <v>11</v>
      </c>
      <c r="AJ542" s="77"/>
    </row>
    <row r="543" spans="34:36" x14ac:dyDescent="0.2">
      <c r="AH543" s="77">
        <v>46.97</v>
      </c>
      <c r="AI543" s="69">
        <v>7</v>
      </c>
      <c r="AJ543" s="77"/>
    </row>
    <row r="544" spans="34:36" x14ac:dyDescent="0.2">
      <c r="AH544" s="77">
        <v>30.97</v>
      </c>
      <c r="AI544" s="69">
        <v>4</v>
      </c>
      <c r="AJ544" s="77"/>
    </row>
    <row r="545" spans="34:36" x14ac:dyDescent="0.2">
      <c r="AH545" s="77">
        <v>63.97</v>
      </c>
      <c r="AI545" s="69">
        <v>19</v>
      </c>
      <c r="AJ545" s="77"/>
    </row>
    <row r="546" spans="34:36" x14ac:dyDescent="0.2">
      <c r="AH546" s="77">
        <v>63.99</v>
      </c>
      <c r="AI546" s="69">
        <v>48</v>
      </c>
      <c r="AJ546" s="77"/>
    </row>
    <row r="547" spans="34:36" x14ac:dyDescent="0.2">
      <c r="AH547" s="77">
        <v>53.97</v>
      </c>
      <c r="AI547" s="69">
        <v>27</v>
      </c>
      <c r="AJ547" s="77"/>
    </row>
    <row r="548" spans="34:36" x14ac:dyDescent="0.2">
      <c r="AH548" s="77">
        <v>95.97</v>
      </c>
      <c r="AI548" s="69">
        <v>4</v>
      </c>
      <c r="AJ548" s="77"/>
    </row>
    <row r="549" spans="34:36" x14ac:dyDescent="0.2">
      <c r="AH549" s="77">
        <v>16.98</v>
      </c>
      <c r="AI549" s="69">
        <v>29</v>
      </c>
      <c r="AJ549" s="77"/>
    </row>
    <row r="550" spans="34:36" x14ac:dyDescent="0.2">
      <c r="AH550" s="77">
        <v>61.98</v>
      </c>
      <c r="AI550" s="69">
        <v>11</v>
      </c>
      <c r="AJ550" s="77"/>
    </row>
    <row r="551" spans="34:36" x14ac:dyDescent="0.2">
      <c r="AH551" s="77">
        <v>68.97</v>
      </c>
      <c r="AI551" s="69">
        <v>46</v>
      </c>
      <c r="AJ551" s="77"/>
    </row>
    <row r="552" spans="34:36" x14ac:dyDescent="0.2">
      <c r="AH552" s="77">
        <v>36.97</v>
      </c>
      <c r="AI552" s="69">
        <v>32</v>
      </c>
      <c r="AJ552" s="77"/>
    </row>
    <row r="553" spans="34:36" x14ac:dyDescent="0.2">
      <c r="AH553" s="77">
        <v>72.98</v>
      </c>
      <c r="AI553" s="69">
        <v>19</v>
      </c>
      <c r="AJ553" s="77"/>
    </row>
    <row r="554" spans="34:36" x14ac:dyDescent="0.2">
      <c r="AH554" s="77">
        <v>55.97</v>
      </c>
      <c r="AI554" s="69">
        <v>1</v>
      </c>
      <c r="AJ554" s="77"/>
    </row>
    <row r="555" spans="34:36" x14ac:dyDescent="0.2">
      <c r="AH555" s="77">
        <v>57.97</v>
      </c>
      <c r="AI555" s="69">
        <v>38</v>
      </c>
      <c r="AJ555" s="77"/>
    </row>
    <row r="556" spans="34:36" x14ac:dyDescent="0.2">
      <c r="AH556" s="77">
        <v>48.97</v>
      </c>
      <c r="AI556" s="69">
        <v>4</v>
      </c>
      <c r="AJ556" s="77"/>
    </row>
    <row r="557" spans="34:36" x14ac:dyDescent="0.2">
      <c r="AH557" s="77">
        <v>68.97</v>
      </c>
      <c r="AI557" s="69">
        <v>29</v>
      </c>
      <c r="AJ557" s="77"/>
    </row>
    <row r="558" spans="34:36" x14ac:dyDescent="0.2">
      <c r="AH558" s="77">
        <v>20.99</v>
      </c>
      <c r="AI558" s="69">
        <v>45</v>
      </c>
      <c r="AJ558" s="77"/>
    </row>
    <row r="559" spans="34:36" x14ac:dyDescent="0.2">
      <c r="AH559" s="77">
        <v>50.97</v>
      </c>
      <c r="AI559" s="69">
        <v>42</v>
      </c>
      <c r="AJ559" s="77"/>
    </row>
    <row r="560" spans="34:36" x14ac:dyDescent="0.2">
      <c r="AH560" s="77">
        <v>39.99</v>
      </c>
      <c r="AI560" s="69">
        <v>38</v>
      </c>
      <c r="AJ560" s="77"/>
    </row>
    <row r="561" spans="34:36" x14ac:dyDescent="0.2">
      <c r="AH561" s="77">
        <v>58.99</v>
      </c>
      <c r="AI561" s="69">
        <v>13</v>
      </c>
      <c r="AJ561" s="77"/>
    </row>
    <row r="562" spans="34:36" x14ac:dyDescent="0.2">
      <c r="AH562" s="77">
        <v>96.97</v>
      </c>
      <c r="AI562" s="69">
        <v>5</v>
      </c>
      <c r="AJ562" s="77"/>
    </row>
    <row r="563" spans="34:36" x14ac:dyDescent="0.2">
      <c r="AH563" s="77">
        <v>54.97</v>
      </c>
      <c r="AI563" s="69">
        <v>50</v>
      </c>
      <c r="AJ563" s="77"/>
    </row>
    <row r="564" spans="34:36" x14ac:dyDescent="0.2">
      <c r="AH564" s="77">
        <v>51.99</v>
      </c>
      <c r="AI564" s="69">
        <v>45</v>
      </c>
      <c r="AJ564" s="77"/>
    </row>
    <row r="565" spans="34:36" x14ac:dyDescent="0.2">
      <c r="AH565" s="77">
        <v>61.97</v>
      </c>
      <c r="AI565" s="69">
        <v>5</v>
      </c>
      <c r="AJ565" s="77"/>
    </row>
    <row r="566" spans="34:36" x14ac:dyDescent="0.2">
      <c r="AH566" s="77">
        <v>96.99</v>
      </c>
      <c r="AI566" s="69">
        <v>16</v>
      </c>
      <c r="AJ566" s="77"/>
    </row>
    <row r="567" spans="34:36" x14ac:dyDescent="0.2">
      <c r="AH567" s="77">
        <v>25.98</v>
      </c>
      <c r="AI567" s="69">
        <v>12</v>
      </c>
      <c r="AJ567" s="77"/>
    </row>
    <row r="568" spans="34:36" x14ac:dyDescent="0.2">
      <c r="AH568" s="77">
        <v>70.989999999999995</v>
      </c>
      <c r="AI568" s="69">
        <v>15</v>
      </c>
      <c r="AJ568" s="77"/>
    </row>
    <row r="569" spans="34:36" x14ac:dyDescent="0.2">
      <c r="AH569" s="77">
        <v>16.97</v>
      </c>
      <c r="AI569" s="69">
        <v>9</v>
      </c>
      <c r="AJ569" s="77"/>
    </row>
    <row r="570" spans="34:36" x14ac:dyDescent="0.2">
      <c r="AH570" s="77">
        <v>38.979999999999997</v>
      </c>
      <c r="AI570" s="69">
        <v>45</v>
      </c>
      <c r="AJ570" s="77"/>
    </row>
    <row r="571" spans="34:36" x14ac:dyDescent="0.2">
      <c r="AH571" s="77">
        <v>73.98</v>
      </c>
      <c r="AI571" s="69">
        <v>19</v>
      </c>
      <c r="AJ571" s="77"/>
    </row>
    <row r="572" spans="34:36" x14ac:dyDescent="0.2">
      <c r="AH572" s="77">
        <v>73.98</v>
      </c>
      <c r="AI572" s="69">
        <v>47</v>
      </c>
      <c r="AJ572" s="77"/>
    </row>
    <row r="573" spans="34:36" x14ac:dyDescent="0.2">
      <c r="AH573" s="77">
        <v>65.97</v>
      </c>
      <c r="AI573" s="69">
        <v>11</v>
      </c>
      <c r="AJ573" s="77"/>
    </row>
    <row r="574" spans="34:36" x14ac:dyDescent="0.2">
      <c r="AH574" s="77">
        <v>56.97</v>
      </c>
      <c r="AI574" s="69">
        <v>46</v>
      </c>
      <c r="AJ574" s="77"/>
    </row>
    <row r="575" spans="34:36" x14ac:dyDescent="0.2">
      <c r="AH575" s="77">
        <v>12.99</v>
      </c>
      <c r="AI575" s="69">
        <v>29</v>
      </c>
      <c r="AJ575" s="77"/>
    </row>
    <row r="576" spans="34:36" x14ac:dyDescent="0.2">
      <c r="AH576" s="77">
        <v>57.97</v>
      </c>
      <c r="AI576" s="69">
        <v>24</v>
      </c>
      <c r="AJ576" s="77"/>
    </row>
    <row r="577" spans="34:36" x14ac:dyDescent="0.2">
      <c r="AH577" s="77">
        <v>32.979999999999997</v>
      </c>
      <c r="AI577" s="69">
        <v>23</v>
      </c>
      <c r="AJ577" s="77"/>
    </row>
    <row r="578" spans="34:36" x14ac:dyDescent="0.2">
      <c r="AH578" s="77">
        <v>41.99</v>
      </c>
      <c r="AI578" s="69">
        <v>39</v>
      </c>
      <c r="AJ578" s="77"/>
    </row>
    <row r="579" spans="34:36" x14ac:dyDescent="0.2">
      <c r="AH579" s="77">
        <v>84.98</v>
      </c>
      <c r="AI579" s="69">
        <v>4</v>
      </c>
      <c r="AJ579" s="77"/>
    </row>
    <row r="580" spans="34:36" x14ac:dyDescent="0.2">
      <c r="AH580" s="77">
        <v>93.99</v>
      </c>
      <c r="AI580" s="69">
        <v>47</v>
      </c>
      <c r="AJ580" s="77"/>
    </row>
    <row r="581" spans="34:36" x14ac:dyDescent="0.2">
      <c r="AH581" s="77">
        <v>7.98</v>
      </c>
      <c r="AI581" s="69">
        <v>32</v>
      </c>
      <c r="AJ581" s="77"/>
    </row>
    <row r="582" spans="34:36" x14ac:dyDescent="0.2">
      <c r="AH582" s="77">
        <v>14.99</v>
      </c>
      <c r="AI582" s="69">
        <v>31</v>
      </c>
      <c r="AJ582" s="77"/>
    </row>
    <row r="583" spans="34:36" x14ac:dyDescent="0.2">
      <c r="AH583" s="77">
        <v>91.97</v>
      </c>
      <c r="AI583" s="69">
        <v>25</v>
      </c>
      <c r="AJ583" s="77"/>
    </row>
    <row r="584" spans="34:36" x14ac:dyDescent="0.2">
      <c r="AH584" s="77">
        <v>1.99</v>
      </c>
      <c r="AI584" s="69">
        <v>50</v>
      </c>
      <c r="AJ584" s="77"/>
    </row>
    <row r="585" spans="34:36" x14ac:dyDescent="0.2">
      <c r="AH585" s="77">
        <v>41.98</v>
      </c>
      <c r="AI585" s="69">
        <v>1</v>
      </c>
      <c r="AJ585" s="77"/>
    </row>
    <row r="586" spans="34:36" x14ac:dyDescent="0.2">
      <c r="AH586" s="77">
        <v>9.9700000000000006</v>
      </c>
      <c r="AI586" s="69">
        <v>18</v>
      </c>
      <c r="AJ586" s="77"/>
    </row>
    <row r="587" spans="34:36" x14ac:dyDescent="0.2">
      <c r="AH587" s="77">
        <v>49.98</v>
      </c>
      <c r="AI587" s="69">
        <v>49</v>
      </c>
      <c r="AJ587" s="77"/>
    </row>
    <row r="588" spans="34:36" x14ac:dyDescent="0.2">
      <c r="AH588" s="77">
        <v>85.97</v>
      </c>
      <c r="AI588" s="69">
        <v>9</v>
      </c>
      <c r="AJ588" s="77"/>
    </row>
    <row r="589" spans="34:36" x14ac:dyDescent="0.2">
      <c r="AH589" s="77">
        <v>64.97</v>
      </c>
      <c r="AI589" s="69">
        <v>1</v>
      </c>
      <c r="AJ589" s="77"/>
    </row>
    <row r="590" spans="34:36" x14ac:dyDescent="0.2">
      <c r="AH590" s="77">
        <v>54.98</v>
      </c>
      <c r="AI590" s="69">
        <v>37</v>
      </c>
      <c r="AJ590" s="77"/>
    </row>
    <row r="591" spans="34:36" x14ac:dyDescent="0.2">
      <c r="AH591" s="77">
        <v>63.99</v>
      </c>
      <c r="AI591" s="69">
        <v>33</v>
      </c>
      <c r="AJ591" s="77"/>
    </row>
    <row r="592" spans="34:36" x14ac:dyDescent="0.2">
      <c r="AH592" s="77">
        <v>27.98</v>
      </c>
      <c r="AI592" s="69">
        <v>35</v>
      </c>
      <c r="AJ592" s="77"/>
    </row>
    <row r="593" spans="34:36" x14ac:dyDescent="0.2">
      <c r="AH593" s="77">
        <v>34.97</v>
      </c>
      <c r="AI593" s="69">
        <v>31</v>
      </c>
      <c r="AJ593" s="77"/>
    </row>
    <row r="594" spans="34:36" x14ac:dyDescent="0.2">
      <c r="AH594" s="77">
        <v>28.98</v>
      </c>
      <c r="AI594" s="69">
        <v>39</v>
      </c>
      <c r="AJ594" s="77"/>
    </row>
    <row r="595" spans="34:36" x14ac:dyDescent="0.2">
      <c r="AH595" s="77">
        <v>55.98</v>
      </c>
      <c r="AI595" s="69">
        <v>3</v>
      </c>
      <c r="AJ595" s="77"/>
    </row>
    <row r="596" spans="34:36" x14ac:dyDescent="0.2">
      <c r="AH596" s="77">
        <v>68.98</v>
      </c>
      <c r="AI596" s="69">
        <v>34</v>
      </c>
      <c r="AJ596" s="77"/>
    </row>
    <row r="597" spans="34:36" x14ac:dyDescent="0.2">
      <c r="AH597" s="77">
        <v>7.98</v>
      </c>
      <c r="AI597" s="69">
        <v>21</v>
      </c>
      <c r="AJ597" s="77"/>
    </row>
    <row r="598" spans="34:36" x14ac:dyDescent="0.2">
      <c r="AH598" s="77">
        <v>70.989999999999995</v>
      </c>
      <c r="AI598" s="69">
        <v>16</v>
      </c>
      <c r="AJ598" s="77"/>
    </row>
    <row r="599" spans="34:36" x14ac:dyDescent="0.2">
      <c r="AH599" s="77">
        <v>42.99</v>
      </c>
      <c r="AI599" s="69">
        <v>41</v>
      </c>
      <c r="AJ599" s="77"/>
    </row>
    <row r="600" spans="34:36" x14ac:dyDescent="0.2">
      <c r="AH600" s="77">
        <v>59.97</v>
      </c>
      <c r="AI600" s="69">
        <v>32</v>
      </c>
      <c r="AJ600" s="77"/>
    </row>
    <row r="601" spans="34:36" x14ac:dyDescent="0.2">
      <c r="AH601" s="77">
        <v>37.979999999999997</v>
      </c>
      <c r="AI601" s="69">
        <v>2</v>
      </c>
      <c r="AJ601" s="77"/>
    </row>
    <row r="602" spans="34:36" x14ac:dyDescent="0.2">
      <c r="AH602" s="77">
        <v>67.97</v>
      </c>
      <c r="AI602" s="69">
        <v>29</v>
      </c>
      <c r="AJ602" s="77"/>
    </row>
    <row r="603" spans="34:36" x14ac:dyDescent="0.2">
      <c r="AH603" s="77">
        <v>40.97</v>
      </c>
      <c r="AI603" s="69">
        <v>23</v>
      </c>
      <c r="AJ603" s="77"/>
    </row>
    <row r="604" spans="34:36" x14ac:dyDescent="0.2">
      <c r="AH604" s="77">
        <v>49.98</v>
      </c>
      <c r="AI604" s="69">
        <v>48</v>
      </c>
      <c r="AJ604" s="77"/>
    </row>
    <row r="605" spans="34:36" x14ac:dyDescent="0.2">
      <c r="AH605" s="77">
        <v>41.99</v>
      </c>
      <c r="AI605" s="69">
        <v>9</v>
      </c>
      <c r="AJ605" s="77"/>
    </row>
    <row r="606" spans="34:36" x14ac:dyDescent="0.2">
      <c r="AH606" s="77">
        <v>17.97</v>
      </c>
      <c r="AI606" s="69">
        <v>19</v>
      </c>
      <c r="AJ606" s="77"/>
    </row>
    <row r="607" spans="34:36" x14ac:dyDescent="0.2">
      <c r="AH607" s="77">
        <v>63.98</v>
      </c>
      <c r="AI607" s="69">
        <v>7</v>
      </c>
      <c r="AJ607" s="77"/>
    </row>
    <row r="608" spans="34:36" x14ac:dyDescent="0.2">
      <c r="AH608" s="77">
        <v>7.97</v>
      </c>
      <c r="AI608" s="69">
        <v>46</v>
      </c>
      <c r="AJ608" s="77"/>
    </row>
    <row r="609" spans="34:36" x14ac:dyDescent="0.2">
      <c r="AH609" s="77">
        <v>12.99</v>
      </c>
      <c r="AI609" s="69">
        <v>47</v>
      </c>
      <c r="AJ609" s="77"/>
    </row>
    <row r="610" spans="34:36" x14ac:dyDescent="0.2">
      <c r="AH610" s="77">
        <v>33.99</v>
      </c>
      <c r="AI610" s="69">
        <v>17</v>
      </c>
      <c r="AJ610" s="77"/>
    </row>
    <row r="611" spans="34:36" x14ac:dyDescent="0.2">
      <c r="AH611" s="77">
        <v>60.97</v>
      </c>
      <c r="AI611" s="69">
        <v>6</v>
      </c>
      <c r="AJ611" s="77"/>
    </row>
    <row r="612" spans="34:36" x14ac:dyDescent="0.2">
      <c r="AH612" s="77">
        <v>68.989999999999995</v>
      </c>
      <c r="AI612" s="69">
        <v>43</v>
      </c>
      <c r="AJ612" s="77"/>
    </row>
    <row r="613" spans="34:36" x14ac:dyDescent="0.2">
      <c r="AH613" s="77">
        <v>45.98</v>
      </c>
      <c r="AI613" s="69">
        <v>16</v>
      </c>
      <c r="AJ613" s="77"/>
    </row>
    <row r="614" spans="34:36" x14ac:dyDescent="0.2">
      <c r="AH614" s="77">
        <v>8.98</v>
      </c>
      <c r="AI614" s="69">
        <v>39</v>
      </c>
      <c r="AJ614" s="77"/>
    </row>
    <row r="615" spans="34:36" x14ac:dyDescent="0.2">
      <c r="AH615" s="77">
        <v>45.98</v>
      </c>
      <c r="AI615" s="69">
        <v>36</v>
      </c>
      <c r="AJ615" s="77"/>
    </row>
    <row r="616" spans="34:36" x14ac:dyDescent="0.2">
      <c r="AH616" s="77">
        <v>23.97</v>
      </c>
      <c r="AI616" s="69">
        <v>3</v>
      </c>
      <c r="AJ616" s="77"/>
    </row>
    <row r="617" spans="34:36" x14ac:dyDescent="0.2">
      <c r="AH617" s="77">
        <v>71.97</v>
      </c>
      <c r="AI617" s="69">
        <v>6</v>
      </c>
      <c r="AJ617" s="77"/>
    </row>
    <row r="618" spans="34:36" x14ac:dyDescent="0.2">
      <c r="AH618" s="77">
        <v>9.9700000000000006</v>
      </c>
      <c r="AI618" s="69">
        <v>34</v>
      </c>
      <c r="AJ618" s="77"/>
    </row>
    <row r="619" spans="34:36" x14ac:dyDescent="0.2">
      <c r="AH619" s="77">
        <v>42.98</v>
      </c>
      <c r="AI619" s="69">
        <v>16</v>
      </c>
      <c r="AJ619" s="77"/>
    </row>
    <row r="620" spans="34:36" x14ac:dyDescent="0.2">
      <c r="AH620" s="77">
        <v>82.97</v>
      </c>
      <c r="AI620" s="69">
        <v>36</v>
      </c>
      <c r="AJ620" s="77"/>
    </row>
    <row r="621" spans="34:36" x14ac:dyDescent="0.2">
      <c r="AH621" s="77">
        <v>66.97</v>
      </c>
      <c r="AI621" s="69">
        <v>31</v>
      </c>
      <c r="AJ621" s="77"/>
    </row>
    <row r="622" spans="34:36" x14ac:dyDescent="0.2">
      <c r="AH622" s="77">
        <v>48.99</v>
      </c>
      <c r="AI622" s="69">
        <v>34</v>
      </c>
      <c r="AJ622" s="77"/>
    </row>
    <row r="623" spans="34:36" x14ac:dyDescent="0.2">
      <c r="AH623" s="77">
        <v>19.98</v>
      </c>
      <c r="AI623" s="69">
        <v>4</v>
      </c>
      <c r="AJ623" s="77"/>
    </row>
    <row r="624" spans="34:36" x14ac:dyDescent="0.2">
      <c r="AH624" s="77">
        <v>24.99</v>
      </c>
      <c r="AI624" s="69">
        <v>49</v>
      </c>
      <c r="AJ624" s="77"/>
    </row>
    <row r="625" spans="34:36" x14ac:dyDescent="0.2">
      <c r="AH625" s="77">
        <v>75.989999999999995</v>
      </c>
      <c r="AI625" s="69">
        <v>25</v>
      </c>
      <c r="AJ625" s="77"/>
    </row>
    <row r="626" spans="34:36" x14ac:dyDescent="0.2">
      <c r="AH626" s="77">
        <v>86.97</v>
      </c>
      <c r="AI626" s="69">
        <v>15</v>
      </c>
      <c r="AJ626" s="77"/>
    </row>
    <row r="627" spans="34:36" x14ac:dyDescent="0.2">
      <c r="AH627" s="77">
        <v>95.97</v>
      </c>
      <c r="AI627" s="69">
        <v>24</v>
      </c>
      <c r="AJ627" s="77"/>
    </row>
    <row r="628" spans="34:36" x14ac:dyDescent="0.2">
      <c r="AH628" s="77">
        <v>90.99</v>
      </c>
      <c r="AI628" s="69">
        <v>36</v>
      </c>
      <c r="AJ628" s="77"/>
    </row>
    <row r="629" spans="34:36" x14ac:dyDescent="0.2">
      <c r="AH629" s="77">
        <v>49.99</v>
      </c>
      <c r="AI629" s="69">
        <v>18</v>
      </c>
      <c r="AJ629" s="77"/>
    </row>
    <row r="630" spans="34:36" x14ac:dyDescent="0.2">
      <c r="AH630" s="77">
        <v>41.99</v>
      </c>
      <c r="AI630" s="69">
        <v>7</v>
      </c>
      <c r="AJ630" s="77"/>
    </row>
    <row r="631" spans="34:36" x14ac:dyDescent="0.2">
      <c r="AH631" s="77">
        <v>92.99</v>
      </c>
      <c r="AI631" s="69">
        <v>8</v>
      </c>
      <c r="AJ631" s="77"/>
    </row>
    <row r="632" spans="34:36" x14ac:dyDescent="0.2">
      <c r="AH632" s="77">
        <v>30.99</v>
      </c>
      <c r="AI632" s="69">
        <v>21</v>
      </c>
      <c r="AJ632" s="77"/>
    </row>
    <row r="633" spans="34:36" x14ac:dyDescent="0.2">
      <c r="AH633" s="77">
        <v>51.99</v>
      </c>
      <c r="AI633" s="69">
        <v>41</v>
      </c>
      <c r="AJ633" s="77"/>
    </row>
    <row r="634" spans="34:36" x14ac:dyDescent="0.2">
      <c r="AH634" s="77">
        <v>69.98</v>
      </c>
      <c r="AI634" s="69">
        <v>13</v>
      </c>
      <c r="AJ634" s="77"/>
    </row>
    <row r="635" spans="34:36" x14ac:dyDescent="0.2">
      <c r="AH635" s="77">
        <v>7.98</v>
      </c>
      <c r="AI635" s="69">
        <v>5</v>
      </c>
      <c r="AJ635" s="77"/>
    </row>
    <row r="636" spans="34:36" x14ac:dyDescent="0.2">
      <c r="AH636" s="77">
        <v>15.99</v>
      </c>
      <c r="AI636" s="69">
        <v>40</v>
      </c>
      <c r="AJ636" s="77"/>
    </row>
    <row r="637" spans="34:36" x14ac:dyDescent="0.2">
      <c r="AH637" s="77">
        <v>3.97</v>
      </c>
      <c r="AI637" s="69">
        <v>23</v>
      </c>
      <c r="AJ637" s="77"/>
    </row>
    <row r="638" spans="34:36" x14ac:dyDescent="0.2">
      <c r="AH638" s="77">
        <v>33.979999999999997</v>
      </c>
      <c r="AI638" s="69">
        <v>33</v>
      </c>
      <c r="AJ638" s="77"/>
    </row>
    <row r="639" spans="34:36" x14ac:dyDescent="0.2">
      <c r="AH639" s="77">
        <v>8.99</v>
      </c>
      <c r="AI639" s="69">
        <v>21</v>
      </c>
      <c r="AJ639" s="77"/>
    </row>
    <row r="640" spans="34:36" x14ac:dyDescent="0.2">
      <c r="AH640" s="77">
        <v>39.979999999999997</v>
      </c>
      <c r="AI640" s="69">
        <v>1</v>
      </c>
      <c r="AJ640" s="77"/>
    </row>
    <row r="641" spans="34:36" x14ac:dyDescent="0.2">
      <c r="AH641" s="77">
        <v>20.98</v>
      </c>
      <c r="AI641" s="69">
        <v>33</v>
      </c>
      <c r="AJ641" s="77"/>
    </row>
    <row r="642" spans="34:36" x14ac:dyDescent="0.2">
      <c r="AH642" s="77">
        <v>96.97</v>
      </c>
      <c r="AI642" s="69">
        <v>29</v>
      </c>
      <c r="AJ642" s="77"/>
    </row>
    <row r="643" spans="34:36" x14ac:dyDescent="0.2">
      <c r="AH643" s="77">
        <v>16.97</v>
      </c>
      <c r="AI643" s="69">
        <v>35</v>
      </c>
      <c r="AJ643" s="77"/>
    </row>
    <row r="644" spans="34:36" x14ac:dyDescent="0.2">
      <c r="AH644" s="77">
        <v>36.979999999999997</v>
      </c>
      <c r="AI644" s="69">
        <v>38</v>
      </c>
      <c r="AJ644" s="77"/>
    </row>
    <row r="645" spans="34:36" x14ac:dyDescent="0.2">
      <c r="AH645" s="77">
        <v>26.97</v>
      </c>
      <c r="AI645" s="69">
        <v>4</v>
      </c>
      <c r="AJ645" s="77"/>
    </row>
    <row r="646" spans="34:36" x14ac:dyDescent="0.2">
      <c r="AH646" s="77">
        <v>63.98</v>
      </c>
      <c r="AI646" s="69">
        <v>47</v>
      </c>
      <c r="AJ646" s="77"/>
    </row>
    <row r="647" spans="34:36" x14ac:dyDescent="0.2">
      <c r="AH647" s="77">
        <v>59.97</v>
      </c>
      <c r="AI647" s="69">
        <v>13</v>
      </c>
      <c r="AJ647" s="77"/>
    </row>
    <row r="648" spans="34:36" x14ac:dyDescent="0.2">
      <c r="AH648" s="77">
        <v>56.97</v>
      </c>
      <c r="AI648" s="69">
        <v>11</v>
      </c>
      <c r="AJ648" s="77"/>
    </row>
    <row r="649" spans="34:36" x14ac:dyDescent="0.2">
      <c r="AH649" s="77">
        <v>84.97</v>
      </c>
      <c r="AI649" s="69">
        <v>7</v>
      </c>
      <c r="AJ649" s="77"/>
    </row>
    <row r="650" spans="34:36" x14ac:dyDescent="0.2">
      <c r="AH650" s="77">
        <v>25.97</v>
      </c>
      <c r="AI650" s="69">
        <v>18</v>
      </c>
      <c r="AJ650" s="77"/>
    </row>
    <row r="651" spans="34:36" x14ac:dyDescent="0.2">
      <c r="AH651" s="77">
        <v>10.98</v>
      </c>
      <c r="AI651" s="69">
        <v>50</v>
      </c>
      <c r="AJ651" s="77"/>
    </row>
    <row r="652" spans="34:36" x14ac:dyDescent="0.2">
      <c r="AH652" s="77">
        <v>27.98</v>
      </c>
      <c r="AI652" s="69">
        <v>36</v>
      </c>
      <c r="AJ652" s="77"/>
    </row>
    <row r="653" spans="34:36" x14ac:dyDescent="0.2">
      <c r="AH653" s="77">
        <v>91.97</v>
      </c>
      <c r="AI653" s="69">
        <v>23</v>
      </c>
      <c r="AJ653" s="77"/>
    </row>
    <row r="654" spans="34:36" x14ac:dyDescent="0.2">
      <c r="AH654" s="77">
        <v>74.989999999999995</v>
      </c>
      <c r="AI654" s="69">
        <v>16</v>
      </c>
      <c r="AJ654" s="77"/>
    </row>
    <row r="655" spans="34:36" x14ac:dyDescent="0.2">
      <c r="AH655" s="77">
        <v>8.98</v>
      </c>
      <c r="AI655" s="69">
        <v>18</v>
      </c>
      <c r="AJ655" s="77"/>
    </row>
    <row r="656" spans="34:36" x14ac:dyDescent="0.2">
      <c r="AH656" s="77">
        <v>77.98</v>
      </c>
      <c r="AI656" s="69">
        <v>13</v>
      </c>
      <c r="AJ656" s="77"/>
    </row>
    <row r="657" spans="34:36" x14ac:dyDescent="0.2">
      <c r="AH657" s="77">
        <v>62.98</v>
      </c>
      <c r="AI657" s="69">
        <v>6</v>
      </c>
      <c r="AJ657" s="77"/>
    </row>
    <row r="658" spans="34:36" x14ac:dyDescent="0.2">
      <c r="AH658" s="77">
        <v>49.99</v>
      </c>
      <c r="AI658" s="69">
        <v>15</v>
      </c>
      <c r="AJ658" s="77"/>
    </row>
    <row r="659" spans="34:36" x14ac:dyDescent="0.2">
      <c r="AH659" s="77">
        <v>50.99</v>
      </c>
      <c r="AI659" s="69">
        <v>49</v>
      </c>
      <c r="AJ659" s="77"/>
    </row>
    <row r="660" spans="34:36" x14ac:dyDescent="0.2">
      <c r="AH660" s="77">
        <v>1.99</v>
      </c>
      <c r="AI660" s="69">
        <v>12</v>
      </c>
      <c r="AJ660" s="77"/>
    </row>
    <row r="661" spans="34:36" x14ac:dyDescent="0.2">
      <c r="AH661" s="77">
        <v>46.97</v>
      </c>
      <c r="AI661" s="69">
        <v>40</v>
      </c>
      <c r="AJ661" s="77"/>
    </row>
    <row r="662" spans="34:36" x14ac:dyDescent="0.2">
      <c r="AH662" s="77">
        <v>85.99</v>
      </c>
      <c r="AI662" s="69">
        <v>40</v>
      </c>
      <c r="AJ662" s="77"/>
    </row>
    <row r="663" spans="34:36" x14ac:dyDescent="0.2">
      <c r="AH663" s="77">
        <v>45.98</v>
      </c>
      <c r="AI663" s="69">
        <v>22</v>
      </c>
      <c r="AJ663" s="77"/>
    </row>
    <row r="664" spans="34:36" x14ac:dyDescent="0.2">
      <c r="AH664" s="77">
        <v>22.97</v>
      </c>
      <c r="AI664" s="69">
        <v>16</v>
      </c>
      <c r="AJ664" s="77"/>
    </row>
    <row r="665" spans="34:36" x14ac:dyDescent="0.2">
      <c r="AH665" s="77">
        <v>20.99</v>
      </c>
      <c r="AI665" s="69">
        <v>35</v>
      </c>
      <c r="AJ665" s="77"/>
    </row>
    <row r="666" spans="34:36" x14ac:dyDescent="0.2">
      <c r="AH666" s="77">
        <v>25.99</v>
      </c>
      <c r="AI666" s="69">
        <v>38</v>
      </c>
      <c r="AJ666" s="77"/>
    </row>
    <row r="667" spans="34:36" x14ac:dyDescent="0.2">
      <c r="AH667" s="77">
        <v>77.97</v>
      </c>
      <c r="AI667" s="69">
        <v>21</v>
      </c>
      <c r="AJ667" s="77"/>
    </row>
    <row r="668" spans="34:36" x14ac:dyDescent="0.2">
      <c r="AH668" s="77">
        <v>71.97</v>
      </c>
      <c r="AI668" s="69">
        <v>39</v>
      </c>
      <c r="AJ668" s="77"/>
    </row>
    <row r="669" spans="34:36" x14ac:dyDescent="0.2">
      <c r="AH669" s="77">
        <v>74.97</v>
      </c>
      <c r="AI669" s="69">
        <v>23</v>
      </c>
      <c r="AJ669" s="77"/>
    </row>
    <row r="670" spans="34:36" x14ac:dyDescent="0.2">
      <c r="AH670" s="77">
        <v>62.99</v>
      </c>
      <c r="AI670" s="69">
        <v>27</v>
      </c>
      <c r="AJ670" s="77"/>
    </row>
    <row r="671" spans="34:36" x14ac:dyDescent="0.2">
      <c r="AH671" s="77">
        <v>50.97</v>
      </c>
      <c r="AI671" s="69">
        <v>40</v>
      </c>
      <c r="AJ671" s="77"/>
    </row>
    <row r="672" spans="34:36" x14ac:dyDescent="0.2">
      <c r="AH672" s="77">
        <v>87.98</v>
      </c>
      <c r="AI672" s="69">
        <v>37</v>
      </c>
      <c r="AJ672" s="77"/>
    </row>
    <row r="673" spans="34:36" x14ac:dyDescent="0.2">
      <c r="AH673" s="77">
        <v>23.97</v>
      </c>
      <c r="AI673" s="69">
        <v>37</v>
      </c>
      <c r="AJ673" s="77"/>
    </row>
    <row r="674" spans="34:36" x14ac:dyDescent="0.2">
      <c r="AH674" s="77">
        <v>1.98</v>
      </c>
      <c r="AI674" s="69">
        <v>19</v>
      </c>
      <c r="AJ674" s="77"/>
    </row>
    <row r="675" spans="34:36" x14ac:dyDescent="0.2">
      <c r="AH675" s="77">
        <v>16.989999999999998</v>
      </c>
      <c r="AI675" s="69">
        <v>12</v>
      </c>
      <c r="AJ675" s="77"/>
    </row>
    <row r="676" spans="34:36" x14ac:dyDescent="0.2">
      <c r="AH676" s="77">
        <v>3.98</v>
      </c>
      <c r="AI676" s="69">
        <v>3</v>
      </c>
      <c r="AJ676" s="77"/>
    </row>
    <row r="677" spans="34:36" x14ac:dyDescent="0.2">
      <c r="AH677" s="77">
        <v>78.97</v>
      </c>
      <c r="AI677" s="69">
        <v>4</v>
      </c>
      <c r="AJ677" s="77"/>
    </row>
    <row r="678" spans="34:36" x14ac:dyDescent="0.2">
      <c r="AH678" s="77">
        <v>29.98</v>
      </c>
      <c r="AI678" s="69">
        <v>44</v>
      </c>
      <c r="AJ678" s="77"/>
    </row>
    <row r="679" spans="34:36" x14ac:dyDescent="0.2">
      <c r="AH679" s="77">
        <v>45.98</v>
      </c>
      <c r="AI679" s="69">
        <v>40</v>
      </c>
      <c r="AJ679" s="77"/>
    </row>
    <row r="680" spans="34:36" x14ac:dyDescent="0.2">
      <c r="AH680" s="77">
        <v>3.99</v>
      </c>
      <c r="AI680" s="69">
        <v>42</v>
      </c>
      <c r="AJ680" s="77"/>
    </row>
    <row r="681" spans="34:36" x14ac:dyDescent="0.2">
      <c r="AH681" s="77">
        <v>82.99</v>
      </c>
      <c r="AI681" s="69">
        <v>6</v>
      </c>
      <c r="AJ681" s="77"/>
    </row>
    <row r="682" spans="34:36" x14ac:dyDescent="0.2">
      <c r="AH682" s="77">
        <v>37.979999999999997</v>
      </c>
      <c r="AI682" s="69">
        <v>8</v>
      </c>
      <c r="AJ682" s="77"/>
    </row>
    <row r="683" spans="34:36" x14ac:dyDescent="0.2">
      <c r="AH683" s="77">
        <v>27.98</v>
      </c>
      <c r="AI683" s="69">
        <v>43</v>
      </c>
      <c r="AJ683" s="77"/>
    </row>
    <row r="684" spans="34:36" x14ac:dyDescent="0.2">
      <c r="AH684" s="77">
        <v>29.97</v>
      </c>
      <c r="AI684" s="69">
        <v>14</v>
      </c>
      <c r="AJ684" s="77"/>
    </row>
    <row r="685" spans="34:36" x14ac:dyDescent="0.2">
      <c r="AH685" s="77">
        <v>63.98</v>
      </c>
      <c r="AI685" s="69">
        <v>41</v>
      </c>
      <c r="AJ685" s="77"/>
    </row>
    <row r="686" spans="34:36" x14ac:dyDescent="0.2">
      <c r="AH686" s="77">
        <v>97.98</v>
      </c>
      <c r="AI686" s="69">
        <v>41</v>
      </c>
      <c r="AJ686" s="77"/>
    </row>
    <row r="687" spans="34:36" x14ac:dyDescent="0.2">
      <c r="AH687" s="77">
        <v>54.99</v>
      </c>
      <c r="AI687" s="69">
        <v>35</v>
      </c>
      <c r="AJ687" s="77"/>
    </row>
    <row r="688" spans="34:36" x14ac:dyDescent="0.2">
      <c r="AH688" s="77">
        <v>30.99</v>
      </c>
      <c r="AI688" s="69">
        <v>19</v>
      </c>
      <c r="AJ688" s="77"/>
    </row>
    <row r="689" spans="34:36" x14ac:dyDescent="0.2">
      <c r="AH689" s="77">
        <v>89.97</v>
      </c>
      <c r="AI689" s="69">
        <v>31</v>
      </c>
      <c r="AJ689" s="77"/>
    </row>
    <row r="690" spans="34:36" x14ac:dyDescent="0.2">
      <c r="AH690" s="77">
        <v>15.98</v>
      </c>
      <c r="AI690" s="69">
        <v>16</v>
      </c>
      <c r="AJ690" s="77"/>
    </row>
    <row r="691" spans="34:36" x14ac:dyDescent="0.2">
      <c r="AH691" s="77">
        <v>48.97</v>
      </c>
      <c r="AI691" s="69">
        <v>15</v>
      </c>
      <c r="AJ691" s="77"/>
    </row>
    <row r="692" spans="34:36" x14ac:dyDescent="0.2">
      <c r="AH692" s="77">
        <v>41.99</v>
      </c>
      <c r="AI692" s="69">
        <v>42</v>
      </c>
      <c r="AJ692" s="77"/>
    </row>
    <row r="693" spans="34:36" x14ac:dyDescent="0.2">
      <c r="AH693" s="77">
        <v>42.97</v>
      </c>
      <c r="AI693" s="69">
        <v>10</v>
      </c>
      <c r="AJ693" s="77"/>
    </row>
    <row r="694" spans="34:36" x14ac:dyDescent="0.2">
      <c r="AH694" s="77">
        <v>4.97</v>
      </c>
      <c r="AI694" s="69">
        <v>23</v>
      </c>
      <c r="AJ694" s="77"/>
    </row>
    <row r="695" spans="34:36" x14ac:dyDescent="0.2">
      <c r="AH695" s="77">
        <v>12.97</v>
      </c>
      <c r="AI695" s="69">
        <v>40</v>
      </c>
      <c r="AJ695" s="77"/>
    </row>
    <row r="696" spans="34:36" x14ac:dyDescent="0.2">
      <c r="AH696" s="77">
        <v>87.98</v>
      </c>
      <c r="AI696" s="69">
        <v>35</v>
      </c>
      <c r="AJ696" s="77"/>
    </row>
    <row r="697" spans="34:36" x14ac:dyDescent="0.2">
      <c r="AH697" s="77">
        <v>85.97</v>
      </c>
      <c r="AI697" s="69">
        <v>43</v>
      </c>
      <c r="AJ697" s="77"/>
    </row>
    <row r="698" spans="34:36" x14ac:dyDescent="0.2">
      <c r="AH698" s="77">
        <v>94.99</v>
      </c>
      <c r="AI698" s="69">
        <v>49</v>
      </c>
      <c r="AJ698" s="77"/>
    </row>
    <row r="699" spans="34:36" x14ac:dyDescent="0.2">
      <c r="AH699" s="77">
        <v>64.98</v>
      </c>
      <c r="AI699" s="69">
        <v>37</v>
      </c>
      <c r="AJ699" s="77"/>
    </row>
    <row r="700" spans="34:36" x14ac:dyDescent="0.2">
      <c r="AH700" s="77">
        <v>72.97</v>
      </c>
      <c r="AI700" s="69">
        <v>21</v>
      </c>
      <c r="AJ700" s="77"/>
    </row>
    <row r="701" spans="34:36" x14ac:dyDescent="0.2">
      <c r="AH701" s="77">
        <v>98.98</v>
      </c>
      <c r="AI701" s="69">
        <v>40</v>
      </c>
      <c r="AJ701" s="77"/>
    </row>
    <row r="702" spans="34:36" x14ac:dyDescent="0.2">
      <c r="AH702" s="77">
        <v>57.97</v>
      </c>
      <c r="AI702" s="69">
        <v>26</v>
      </c>
      <c r="AJ702" s="77"/>
    </row>
    <row r="703" spans="34:36" x14ac:dyDescent="0.2">
      <c r="AH703" s="77">
        <v>5.98</v>
      </c>
      <c r="AI703" s="69">
        <v>39</v>
      </c>
      <c r="AJ703" s="77"/>
    </row>
    <row r="704" spans="34:36" x14ac:dyDescent="0.2">
      <c r="AH704" s="77">
        <v>1.98</v>
      </c>
      <c r="AI704" s="69">
        <v>30</v>
      </c>
      <c r="AJ704" s="77"/>
    </row>
    <row r="705" spans="34:36" x14ac:dyDescent="0.2">
      <c r="AH705" s="77">
        <v>84.99</v>
      </c>
      <c r="AI705" s="69">
        <v>36</v>
      </c>
      <c r="AJ705" s="77"/>
    </row>
    <row r="706" spans="34:36" x14ac:dyDescent="0.2">
      <c r="AH706" s="77">
        <v>59.99</v>
      </c>
      <c r="AI706" s="69">
        <v>43</v>
      </c>
      <c r="AJ706" s="77"/>
    </row>
    <row r="707" spans="34:36" x14ac:dyDescent="0.2">
      <c r="AH707" s="77">
        <v>24.98</v>
      </c>
      <c r="AI707" s="69">
        <v>20</v>
      </c>
      <c r="AJ707" s="77"/>
    </row>
    <row r="708" spans="34:36" x14ac:dyDescent="0.2">
      <c r="AH708" s="77">
        <v>38.97</v>
      </c>
      <c r="AI708" s="69">
        <v>36</v>
      </c>
      <c r="AJ708" s="77"/>
    </row>
    <row r="709" spans="34:36" x14ac:dyDescent="0.2">
      <c r="AH709" s="77">
        <v>54.98</v>
      </c>
      <c r="AI709" s="69">
        <v>9</v>
      </c>
      <c r="AJ709" s="77"/>
    </row>
    <row r="710" spans="34:36" x14ac:dyDescent="0.2">
      <c r="AH710" s="77">
        <v>26.99</v>
      </c>
      <c r="AI710" s="69">
        <v>34</v>
      </c>
      <c r="AJ710" s="77"/>
    </row>
    <row r="711" spans="34:36" x14ac:dyDescent="0.2">
      <c r="AH711" s="77">
        <v>1.99</v>
      </c>
      <c r="AI711" s="69">
        <v>4</v>
      </c>
      <c r="AJ711" s="77"/>
    </row>
    <row r="712" spans="34:36" x14ac:dyDescent="0.2">
      <c r="AH712" s="77">
        <v>93.99</v>
      </c>
      <c r="AI712" s="69">
        <v>43</v>
      </c>
      <c r="AJ712" s="77"/>
    </row>
    <row r="713" spans="34:36" x14ac:dyDescent="0.2">
      <c r="AH713" s="77">
        <v>18.98</v>
      </c>
      <c r="AI713" s="69">
        <v>31</v>
      </c>
      <c r="AJ713" s="77"/>
    </row>
    <row r="714" spans="34:36" x14ac:dyDescent="0.2">
      <c r="AH714" s="77">
        <v>4.99</v>
      </c>
      <c r="AI714" s="69">
        <v>11</v>
      </c>
      <c r="AJ714" s="77"/>
    </row>
    <row r="715" spans="34:36" x14ac:dyDescent="0.2">
      <c r="AH715" s="77">
        <v>94.98</v>
      </c>
      <c r="AI715" s="69">
        <v>26</v>
      </c>
      <c r="AJ715" s="77"/>
    </row>
    <row r="716" spans="34:36" x14ac:dyDescent="0.2">
      <c r="AH716" s="77">
        <v>27.98</v>
      </c>
      <c r="AI716" s="69">
        <v>35</v>
      </c>
      <c r="AJ716" s="77"/>
    </row>
    <row r="717" spans="34:36" x14ac:dyDescent="0.2">
      <c r="AH717" s="77">
        <v>70.989999999999995</v>
      </c>
      <c r="AI717" s="69">
        <v>8</v>
      </c>
      <c r="AJ717" s="77"/>
    </row>
    <row r="718" spans="34:36" x14ac:dyDescent="0.2">
      <c r="AH718" s="77">
        <v>22.99</v>
      </c>
      <c r="AI718" s="69">
        <v>46</v>
      </c>
      <c r="AJ718" s="77"/>
    </row>
    <row r="719" spans="34:36" x14ac:dyDescent="0.2">
      <c r="AH719" s="77">
        <v>80.98</v>
      </c>
      <c r="AI719" s="69">
        <v>30</v>
      </c>
      <c r="AJ719" s="77"/>
    </row>
    <row r="720" spans="34:36" x14ac:dyDescent="0.2">
      <c r="AH720" s="77">
        <v>37.97</v>
      </c>
      <c r="AI720" s="69">
        <v>9</v>
      </c>
      <c r="AJ720" s="77"/>
    </row>
    <row r="721" spans="34:36" x14ac:dyDescent="0.2">
      <c r="AH721" s="77">
        <v>66.97</v>
      </c>
      <c r="AI721" s="69">
        <v>24</v>
      </c>
      <c r="AJ721" s="77"/>
    </row>
    <row r="722" spans="34:36" x14ac:dyDescent="0.2">
      <c r="AH722" s="77">
        <v>93.97</v>
      </c>
      <c r="AI722" s="69">
        <v>22</v>
      </c>
      <c r="AJ722" s="77"/>
    </row>
    <row r="723" spans="34:36" x14ac:dyDescent="0.2">
      <c r="AH723" s="77">
        <v>9.98</v>
      </c>
      <c r="AI723" s="69">
        <v>45</v>
      </c>
      <c r="AJ723" s="77"/>
    </row>
    <row r="724" spans="34:36" x14ac:dyDescent="0.2">
      <c r="AH724" s="77">
        <v>60.97</v>
      </c>
      <c r="AI724" s="69">
        <v>30</v>
      </c>
      <c r="AJ724" s="77"/>
    </row>
    <row r="725" spans="34:36" x14ac:dyDescent="0.2">
      <c r="AH725" s="77">
        <v>41.98</v>
      </c>
      <c r="AI725" s="69">
        <v>45</v>
      </c>
      <c r="AJ725" s="77"/>
    </row>
    <row r="726" spans="34:36" x14ac:dyDescent="0.2">
      <c r="AH726" s="77">
        <v>34.99</v>
      </c>
      <c r="AI726" s="69">
        <v>27</v>
      </c>
      <c r="AJ726" s="77"/>
    </row>
    <row r="727" spans="34:36" x14ac:dyDescent="0.2">
      <c r="AH727" s="77">
        <v>42.97</v>
      </c>
      <c r="AI727" s="69">
        <v>16</v>
      </c>
      <c r="AJ727" s="77"/>
    </row>
    <row r="728" spans="34:36" x14ac:dyDescent="0.2">
      <c r="AH728" s="77">
        <v>54.99</v>
      </c>
      <c r="AI728" s="69">
        <v>44</v>
      </c>
      <c r="AJ728" s="77"/>
    </row>
    <row r="729" spans="34:36" x14ac:dyDescent="0.2">
      <c r="AH729" s="77">
        <v>80.97</v>
      </c>
      <c r="AI729" s="69">
        <v>35</v>
      </c>
      <c r="AJ729" s="77"/>
    </row>
    <row r="730" spans="34:36" x14ac:dyDescent="0.2">
      <c r="AH730" s="77">
        <v>60.98</v>
      </c>
      <c r="AI730" s="69">
        <v>43</v>
      </c>
      <c r="AJ730" s="77"/>
    </row>
    <row r="731" spans="34:36" x14ac:dyDescent="0.2">
      <c r="AH731" s="77">
        <v>58.98</v>
      </c>
      <c r="AI731" s="69">
        <v>33</v>
      </c>
      <c r="AJ731" s="77"/>
    </row>
    <row r="732" spans="34:36" x14ac:dyDescent="0.2">
      <c r="AH732" s="77">
        <v>77.989999999999995</v>
      </c>
      <c r="AI732" s="69">
        <v>46</v>
      </c>
      <c r="AJ732" s="77"/>
    </row>
    <row r="733" spans="34:36" x14ac:dyDescent="0.2">
      <c r="AH733" s="77">
        <v>60.97</v>
      </c>
      <c r="AI733" s="69">
        <v>8</v>
      </c>
      <c r="AJ733" s="77"/>
    </row>
    <row r="734" spans="34:36" x14ac:dyDescent="0.2">
      <c r="AH734" s="77">
        <v>1.98</v>
      </c>
      <c r="AI734" s="69">
        <v>35</v>
      </c>
      <c r="AJ734" s="77"/>
    </row>
    <row r="735" spans="34:36" x14ac:dyDescent="0.2">
      <c r="AH735" s="77">
        <v>29.98</v>
      </c>
      <c r="AI735" s="69">
        <v>25</v>
      </c>
      <c r="AJ735" s="77"/>
    </row>
    <row r="736" spans="34:36" x14ac:dyDescent="0.2">
      <c r="AH736" s="77">
        <v>86.98</v>
      </c>
      <c r="AI736" s="69">
        <v>45</v>
      </c>
      <c r="AJ736" s="77"/>
    </row>
    <row r="737" spans="34:36" x14ac:dyDescent="0.2">
      <c r="AH737" s="77">
        <v>82.97</v>
      </c>
      <c r="AI737" s="69">
        <v>41</v>
      </c>
      <c r="AJ737" s="77"/>
    </row>
    <row r="738" spans="34:36" x14ac:dyDescent="0.2">
      <c r="AH738" s="77">
        <v>49.97</v>
      </c>
      <c r="AI738" s="69">
        <v>7</v>
      </c>
      <c r="AJ738" s="77"/>
    </row>
    <row r="739" spans="34:36" x14ac:dyDescent="0.2">
      <c r="AH739" s="77">
        <v>77.98</v>
      </c>
      <c r="AI739" s="69">
        <v>23</v>
      </c>
      <c r="AJ739" s="77"/>
    </row>
    <row r="740" spans="34:36" x14ac:dyDescent="0.2">
      <c r="AH740" s="77">
        <v>51.99</v>
      </c>
      <c r="AI740" s="69">
        <v>34</v>
      </c>
      <c r="AJ740" s="77"/>
    </row>
    <row r="741" spans="34:36" x14ac:dyDescent="0.2">
      <c r="AH741" s="77">
        <v>87.97</v>
      </c>
      <c r="AI741" s="69">
        <v>11</v>
      </c>
      <c r="AJ741" s="77"/>
    </row>
    <row r="742" spans="34:36" x14ac:dyDescent="0.2">
      <c r="AH742" s="77">
        <v>42.99</v>
      </c>
      <c r="AI742" s="69">
        <v>42</v>
      </c>
      <c r="AJ742" s="77"/>
    </row>
    <row r="743" spans="34:36" x14ac:dyDescent="0.2">
      <c r="AH743" s="77">
        <v>91.97</v>
      </c>
      <c r="AI743" s="69">
        <v>42</v>
      </c>
      <c r="AJ743" s="77"/>
    </row>
    <row r="744" spans="34:36" x14ac:dyDescent="0.2">
      <c r="AH744" s="77">
        <v>93.98</v>
      </c>
      <c r="AI744" s="69">
        <v>16</v>
      </c>
      <c r="AJ744" s="77"/>
    </row>
    <row r="745" spans="34:36" x14ac:dyDescent="0.2">
      <c r="AH745" s="77">
        <v>44.97</v>
      </c>
      <c r="AI745" s="69">
        <v>35</v>
      </c>
      <c r="AJ745" s="77"/>
    </row>
    <row r="746" spans="34:36" x14ac:dyDescent="0.2">
      <c r="AH746" s="77">
        <v>23.98</v>
      </c>
      <c r="AI746" s="69">
        <v>26</v>
      </c>
      <c r="AJ746" s="77"/>
    </row>
    <row r="747" spans="34:36" x14ac:dyDescent="0.2">
      <c r="AH747" s="77">
        <v>43.99</v>
      </c>
      <c r="AI747" s="69">
        <v>37</v>
      </c>
      <c r="AJ747" s="77"/>
    </row>
    <row r="748" spans="34:36" x14ac:dyDescent="0.2">
      <c r="AH748" s="77">
        <v>97.97</v>
      </c>
      <c r="AI748" s="69">
        <v>5</v>
      </c>
      <c r="AJ748" s="77"/>
    </row>
    <row r="749" spans="34:36" x14ac:dyDescent="0.2">
      <c r="AH749" s="77">
        <v>37.97</v>
      </c>
      <c r="AI749" s="69">
        <v>21</v>
      </c>
      <c r="AJ749" s="77"/>
    </row>
    <row r="750" spans="34:36" x14ac:dyDescent="0.2">
      <c r="AH750" s="77">
        <v>76.97</v>
      </c>
      <c r="AI750" s="69">
        <v>33</v>
      </c>
      <c r="AJ750" s="77"/>
    </row>
    <row r="751" spans="34:36" x14ac:dyDescent="0.2">
      <c r="AH751" s="77">
        <v>88.98</v>
      </c>
      <c r="AI751" s="69">
        <v>15</v>
      </c>
      <c r="AJ751" s="77"/>
    </row>
    <row r="752" spans="34:36" x14ac:dyDescent="0.2">
      <c r="AH752" s="77">
        <v>16.98</v>
      </c>
      <c r="AI752" s="69">
        <v>34</v>
      </c>
      <c r="AJ752" s="77"/>
    </row>
    <row r="753" spans="34:36" x14ac:dyDescent="0.2">
      <c r="AH753" s="77">
        <v>29.98</v>
      </c>
      <c r="AI753" s="69">
        <v>13</v>
      </c>
      <c r="AJ753" s="77"/>
    </row>
    <row r="754" spans="34:36" x14ac:dyDescent="0.2">
      <c r="AH754" s="77">
        <v>88.98</v>
      </c>
      <c r="AI754" s="69">
        <v>20</v>
      </c>
      <c r="AJ754" s="77"/>
    </row>
    <row r="755" spans="34:36" x14ac:dyDescent="0.2">
      <c r="AH755" s="77">
        <v>75.97</v>
      </c>
      <c r="AI755" s="69">
        <v>19</v>
      </c>
      <c r="AJ755" s="77"/>
    </row>
    <row r="756" spans="34:36" x14ac:dyDescent="0.2">
      <c r="AH756" s="77">
        <v>63.97</v>
      </c>
      <c r="AI756" s="69">
        <v>15</v>
      </c>
      <c r="AJ756" s="77"/>
    </row>
    <row r="757" spans="34:36" x14ac:dyDescent="0.2">
      <c r="AH757" s="77">
        <v>54.99</v>
      </c>
      <c r="AI757" s="69">
        <v>44</v>
      </c>
      <c r="AJ757" s="77"/>
    </row>
    <row r="758" spans="34:36" x14ac:dyDescent="0.2">
      <c r="AH758" s="77">
        <v>8.99</v>
      </c>
      <c r="AI758" s="69">
        <v>30</v>
      </c>
      <c r="AJ758" s="77"/>
    </row>
    <row r="759" spans="34:36" x14ac:dyDescent="0.2">
      <c r="AH759" s="77">
        <v>89.97</v>
      </c>
      <c r="AI759" s="69">
        <v>27</v>
      </c>
      <c r="AJ759" s="77"/>
    </row>
    <row r="760" spans="34:36" x14ac:dyDescent="0.2">
      <c r="AH760" s="77">
        <v>43.98</v>
      </c>
      <c r="AI760" s="69">
        <v>18</v>
      </c>
      <c r="AJ760" s="77"/>
    </row>
    <row r="761" spans="34:36" x14ac:dyDescent="0.2">
      <c r="AH761" s="77">
        <v>72.989999999999995</v>
      </c>
      <c r="AI761" s="69">
        <v>18</v>
      </c>
      <c r="AJ761" s="77"/>
    </row>
    <row r="762" spans="34:36" x14ac:dyDescent="0.2">
      <c r="AH762" s="77">
        <v>11.98</v>
      </c>
      <c r="AI762" s="69">
        <v>8</v>
      </c>
      <c r="AJ762" s="77"/>
    </row>
    <row r="763" spans="34:36" x14ac:dyDescent="0.2">
      <c r="AH763" s="77">
        <v>19.97</v>
      </c>
      <c r="AI763" s="69">
        <v>36</v>
      </c>
      <c r="AJ763" s="77"/>
    </row>
    <row r="764" spans="34:36" x14ac:dyDescent="0.2">
      <c r="AH764" s="77">
        <v>22.98</v>
      </c>
      <c r="AI764" s="69">
        <v>35</v>
      </c>
      <c r="AJ764" s="77"/>
    </row>
    <row r="765" spans="34:36" x14ac:dyDescent="0.2">
      <c r="AH765" s="77">
        <v>66.98</v>
      </c>
      <c r="AI765" s="69">
        <v>21</v>
      </c>
      <c r="AJ765" s="77"/>
    </row>
    <row r="766" spans="34:36" x14ac:dyDescent="0.2">
      <c r="AH766" s="77">
        <v>71.98</v>
      </c>
      <c r="AI766" s="69">
        <v>43</v>
      </c>
      <c r="AJ766" s="77"/>
    </row>
    <row r="767" spans="34:36" x14ac:dyDescent="0.2">
      <c r="AH767" s="77">
        <v>2.98</v>
      </c>
      <c r="AI767" s="69">
        <v>7</v>
      </c>
      <c r="AJ767" s="77"/>
    </row>
    <row r="768" spans="34:36" x14ac:dyDescent="0.2">
      <c r="AH768" s="77">
        <v>91.97</v>
      </c>
      <c r="AI768" s="69">
        <v>40</v>
      </c>
      <c r="AJ768" s="77"/>
    </row>
    <row r="769" spans="34:36" x14ac:dyDescent="0.2">
      <c r="AH769" s="77">
        <v>18.98</v>
      </c>
      <c r="AI769" s="69">
        <v>3</v>
      </c>
      <c r="AJ769" s="77"/>
    </row>
    <row r="770" spans="34:36" x14ac:dyDescent="0.2">
      <c r="AH770" s="77">
        <v>92.98</v>
      </c>
      <c r="AI770" s="69">
        <v>46</v>
      </c>
      <c r="AJ770" s="77"/>
    </row>
    <row r="771" spans="34:36" x14ac:dyDescent="0.2">
      <c r="AH771" s="77">
        <v>3.97</v>
      </c>
      <c r="AI771" s="69">
        <v>10</v>
      </c>
      <c r="AJ771" s="77"/>
    </row>
    <row r="772" spans="34:36" x14ac:dyDescent="0.2">
      <c r="AH772" s="77">
        <v>70.98</v>
      </c>
      <c r="AI772" s="69">
        <v>48</v>
      </c>
      <c r="AJ772" s="77"/>
    </row>
    <row r="773" spans="34:36" x14ac:dyDescent="0.2">
      <c r="AH773" s="77">
        <v>78.989999999999995</v>
      </c>
      <c r="AI773" s="69">
        <v>33</v>
      </c>
      <c r="AJ773" s="77"/>
    </row>
    <row r="774" spans="34:36" x14ac:dyDescent="0.2">
      <c r="AH774" s="77">
        <v>62.99</v>
      </c>
      <c r="AI774" s="69">
        <v>33</v>
      </c>
      <c r="AJ774" s="77"/>
    </row>
    <row r="775" spans="34:36" x14ac:dyDescent="0.2">
      <c r="AH775" s="77">
        <v>8.98</v>
      </c>
      <c r="AI775" s="69">
        <v>45</v>
      </c>
      <c r="AJ775" s="77"/>
    </row>
    <row r="776" spans="34:36" x14ac:dyDescent="0.2">
      <c r="AH776" s="77">
        <v>18.97</v>
      </c>
      <c r="AI776" s="69">
        <v>18</v>
      </c>
      <c r="AJ776" s="77"/>
    </row>
    <row r="777" spans="34:36" x14ac:dyDescent="0.2">
      <c r="AH777" s="77">
        <v>50.97</v>
      </c>
      <c r="AI777" s="69">
        <v>37</v>
      </c>
      <c r="AJ777" s="77"/>
    </row>
    <row r="778" spans="34:36" x14ac:dyDescent="0.2">
      <c r="AH778" s="77">
        <v>89.99</v>
      </c>
      <c r="AI778" s="69">
        <v>39</v>
      </c>
      <c r="AJ778" s="77"/>
    </row>
    <row r="779" spans="34:36" x14ac:dyDescent="0.2">
      <c r="AH779" s="77">
        <v>6.98</v>
      </c>
      <c r="AI779" s="69">
        <v>14</v>
      </c>
      <c r="AJ779" s="77"/>
    </row>
    <row r="780" spans="34:36" x14ac:dyDescent="0.2">
      <c r="AH780" s="77">
        <v>50.97</v>
      </c>
      <c r="AI780" s="69">
        <v>19</v>
      </c>
      <c r="AJ780" s="77"/>
    </row>
    <row r="781" spans="34:36" x14ac:dyDescent="0.2">
      <c r="AH781" s="77">
        <v>57.99</v>
      </c>
      <c r="AI781" s="69">
        <v>3</v>
      </c>
      <c r="AJ781" s="77"/>
    </row>
    <row r="782" spans="34:36" x14ac:dyDescent="0.2">
      <c r="AH782" s="77">
        <v>16.989999999999998</v>
      </c>
      <c r="AI782" s="69">
        <v>20</v>
      </c>
      <c r="AJ782" s="77"/>
    </row>
    <row r="783" spans="34:36" x14ac:dyDescent="0.2">
      <c r="AH783" s="77">
        <v>21.97</v>
      </c>
      <c r="AI783" s="69">
        <v>14</v>
      </c>
      <c r="AJ783" s="77"/>
    </row>
    <row r="784" spans="34:36" x14ac:dyDescent="0.2">
      <c r="AH784" s="77">
        <v>96.97</v>
      </c>
      <c r="AI784" s="69">
        <v>39</v>
      </c>
      <c r="AJ784" s="77"/>
    </row>
    <row r="785" spans="34:36" x14ac:dyDescent="0.2">
      <c r="AH785" s="77">
        <v>57.98</v>
      </c>
      <c r="AI785" s="69">
        <v>17</v>
      </c>
      <c r="AJ785" s="77"/>
    </row>
    <row r="786" spans="34:36" x14ac:dyDescent="0.2">
      <c r="AH786" s="77">
        <v>84.98</v>
      </c>
      <c r="AI786" s="69">
        <v>15</v>
      </c>
      <c r="AJ786" s="77"/>
    </row>
    <row r="787" spans="34:36" x14ac:dyDescent="0.2">
      <c r="AH787" s="77">
        <v>58.99</v>
      </c>
      <c r="AI787" s="69">
        <v>43</v>
      </c>
      <c r="AJ787" s="77"/>
    </row>
    <row r="788" spans="34:36" x14ac:dyDescent="0.2">
      <c r="AH788" s="77">
        <v>73.989999999999995</v>
      </c>
      <c r="AI788" s="69">
        <v>50</v>
      </c>
      <c r="AJ788" s="77"/>
    </row>
    <row r="789" spans="34:36" x14ac:dyDescent="0.2">
      <c r="AH789" s="77">
        <v>41.97</v>
      </c>
      <c r="AI789" s="69">
        <v>3</v>
      </c>
      <c r="AJ789" s="77"/>
    </row>
    <row r="790" spans="34:36" x14ac:dyDescent="0.2">
      <c r="AH790" s="77">
        <v>78.97</v>
      </c>
      <c r="AI790" s="69">
        <v>48</v>
      </c>
      <c r="AJ790" s="77"/>
    </row>
    <row r="791" spans="34:36" x14ac:dyDescent="0.2">
      <c r="AH791" s="77">
        <v>75.98</v>
      </c>
      <c r="AI791" s="69">
        <v>10</v>
      </c>
      <c r="AJ791" s="77"/>
    </row>
    <row r="792" spans="34:36" x14ac:dyDescent="0.2">
      <c r="AH792" s="77">
        <v>4.9800000000000004</v>
      </c>
      <c r="AI792" s="69">
        <v>7</v>
      </c>
      <c r="AJ792" s="77"/>
    </row>
    <row r="793" spans="34:36" x14ac:dyDescent="0.2">
      <c r="AH793" s="77">
        <v>2.97</v>
      </c>
      <c r="AI793" s="69">
        <v>35</v>
      </c>
      <c r="AJ793" s="77"/>
    </row>
    <row r="794" spans="34:36" x14ac:dyDescent="0.2">
      <c r="AH794" s="77">
        <v>8.99</v>
      </c>
      <c r="AI794" s="69">
        <v>48</v>
      </c>
      <c r="AJ794" s="77"/>
    </row>
    <row r="795" spans="34:36" x14ac:dyDescent="0.2">
      <c r="AH795" s="77">
        <v>50.97</v>
      </c>
      <c r="AI795" s="69">
        <v>13</v>
      </c>
      <c r="AJ795" s="77"/>
    </row>
    <row r="796" spans="34:36" x14ac:dyDescent="0.2">
      <c r="AH796" s="77">
        <v>64.989999999999995</v>
      </c>
      <c r="AI796" s="69">
        <v>19</v>
      </c>
      <c r="AJ796" s="77"/>
    </row>
    <row r="797" spans="34:36" x14ac:dyDescent="0.2">
      <c r="AH797" s="77">
        <v>4.97</v>
      </c>
      <c r="AI797" s="69">
        <v>12</v>
      </c>
      <c r="AJ797" s="77"/>
    </row>
    <row r="798" spans="34:36" x14ac:dyDescent="0.2">
      <c r="AH798" s="77">
        <v>88.98</v>
      </c>
      <c r="AI798" s="69">
        <v>29</v>
      </c>
      <c r="AJ798" s="77"/>
    </row>
    <row r="799" spans="34:36" x14ac:dyDescent="0.2">
      <c r="AH799" s="77">
        <v>87.99</v>
      </c>
      <c r="AI799" s="69">
        <v>19</v>
      </c>
      <c r="AJ799" s="77"/>
    </row>
    <row r="800" spans="34:36" x14ac:dyDescent="0.2">
      <c r="AH800" s="77">
        <v>89.97</v>
      </c>
      <c r="AI800" s="69">
        <v>32</v>
      </c>
      <c r="AJ800" s="77"/>
    </row>
    <row r="801" spans="34:36" x14ac:dyDescent="0.2">
      <c r="AH801" s="77">
        <v>60.98</v>
      </c>
      <c r="AI801" s="69">
        <v>30</v>
      </c>
      <c r="AJ801" s="77"/>
    </row>
    <row r="802" spans="34:36" x14ac:dyDescent="0.2">
      <c r="AH802" s="77">
        <v>67.98</v>
      </c>
      <c r="AI802" s="69">
        <v>36</v>
      </c>
      <c r="AJ802" s="77"/>
    </row>
    <row r="803" spans="34:36" x14ac:dyDescent="0.2">
      <c r="AH803" s="77">
        <v>78.97</v>
      </c>
      <c r="AI803" s="69">
        <v>18</v>
      </c>
      <c r="AJ803" s="77"/>
    </row>
    <row r="804" spans="34:36" x14ac:dyDescent="0.2">
      <c r="AH804" s="77">
        <v>85.97</v>
      </c>
      <c r="AI804" s="69">
        <v>6</v>
      </c>
      <c r="AJ804" s="77"/>
    </row>
    <row r="805" spans="34:36" x14ac:dyDescent="0.2">
      <c r="AH805" s="77">
        <v>54.97</v>
      </c>
      <c r="AI805" s="69">
        <v>26</v>
      </c>
      <c r="AJ805" s="77"/>
    </row>
    <row r="806" spans="34:36" x14ac:dyDescent="0.2">
      <c r="AH806" s="77">
        <v>72.989999999999995</v>
      </c>
      <c r="AI806" s="69">
        <v>9</v>
      </c>
      <c r="AJ806" s="77"/>
    </row>
    <row r="807" spans="34:36" x14ac:dyDescent="0.2">
      <c r="AH807" s="77">
        <v>77.98</v>
      </c>
      <c r="AI807" s="69">
        <v>16</v>
      </c>
      <c r="AJ807" s="77"/>
    </row>
    <row r="808" spans="34:36" x14ac:dyDescent="0.2">
      <c r="AH808" s="77">
        <v>11.97</v>
      </c>
      <c r="AI808" s="69">
        <v>44</v>
      </c>
      <c r="AJ808" s="77"/>
    </row>
    <row r="809" spans="34:36" x14ac:dyDescent="0.2">
      <c r="AH809" s="77">
        <v>33.99</v>
      </c>
      <c r="AI809" s="69">
        <v>29</v>
      </c>
      <c r="AJ809" s="77"/>
    </row>
    <row r="810" spans="34:36" x14ac:dyDescent="0.2">
      <c r="AH810" s="77">
        <v>33.97</v>
      </c>
      <c r="AI810" s="69">
        <v>44</v>
      </c>
      <c r="AJ810" s="77"/>
    </row>
    <row r="811" spans="34:36" x14ac:dyDescent="0.2">
      <c r="AH811" s="77">
        <v>60.97</v>
      </c>
      <c r="AI811" s="69">
        <v>38</v>
      </c>
      <c r="AJ811" s="77"/>
    </row>
    <row r="812" spans="34:36" x14ac:dyDescent="0.2">
      <c r="AH812" s="77">
        <v>8.98</v>
      </c>
      <c r="AI812" s="69">
        <v>16</v>
      </c>
      <c r="AJ812" s="77"/>
    </row>
    <row r="813" spans="34:36" x14ac:dyDescent="0.2">
      <c r="AH813" s="77">
        <v>70.98</v>
      </c>
      <c r="AI813" s="69">
        <v>25</v>
      </c>
      <c r="AJ813" s="77"/>
    </row>
    <row r="814" spans="34:36" x14ac:dyDescent="0.2">
      <c r="AH814" s="77">
        <v>74.97</v>
      </c>
      <c r="AI814" s="69">
        <v>29</v>
      </c>
      <c r="AJ814" s="77"/>
    </row>
    <row r="815" spans="34:36" x14ac:dyDescent="0.2">
      <c r="AH815" s="77">
        <v>88.98</v>
      </c>
      <c r="AI815" s="69">
        <v>12</v>
      </c>
      <c r="AJ815" s="77"/>
    </row>
    <row r="816" spans="34:36" x14ac:dyDescent="0.2">
      <c r="AH816" s="77">
        <v>63.99</v>
      </c>
      <c r="AI816" s="69">
        <v>44</v>
      </c>
      <c r="AJ816" s="77"/>
    </row>
    <row r="817" spans="34:36" x14ac:dyDescent="0.2">
      <c r="AH817" s="77">
        <v>72.98</v>
      </c>
      <c r="AI817" s="69">
        <v>18</v>
      </c>
      <c r="AJ817" s="77"/>
    </row>
    <row r="818" spans="34:36" x14ac:dyDescent="0.2">
      <c r="AH818" s="77">
        <v>42.97</v>
      </c>
      <c r="AI818" s="69">
        <v>7</v>
      </c>
      <c r="AJ818" s="77"/>
    </row>
    <row r="819" spans="34:36" x14ac:dyDescent="0.2">
      <c r="AH819" s="77">
        <v>88.97</v>
      </c>
      <c r="AI819" s="69">
        <v>8</v>
      </c>
      <c r="AJ819" s="77"/>
    </row>
    <row r="820" spans="34:36" x14ac:dyDescent="0.2">
      <c r="AH820" s="77">
        <v>14.99</v>
      </c>
      <c r="AI820" s="69">
        <v>37</v>
      </c>
      <c r="AJ820" s="77"/>
    </row>
    <row r="821" spans="34:36" x14ac:dyDescent="0.2">
      <c r="AH821" s="77">
        <v>16.97</v>
      </c>
      <c r="AI821" s="69">
        <v>24</v>
      </c>
      <c r="AJ821" s="77"/>
    </row>
    <row r="822" spans="34:36" x14ac:dyDescent="0.2">
      <c r="AH822" s="77">
        <v>81.97</v>
      </c>
      <c r="AI822" s="69">
        <v>41</v>
      </c>
      <c r="AJ822" s="77"/>
    </row>
    <row r="823" spans="34:36" x14ac:dyDescent="0.2">
      <c r="AH823" s="77">
        <v>17.989999999999998</v>
      </c>
      <c r="AI823" s="69">
        <v>31</v>
      </c>
      <c r="AJ823" s="77"/>
    </row>
    <row r="824" spans="34:36" x14ac:dyDescent="0.2">
      <c r="AH824" s="77">
        <v>94.97</v>
      </c>
      <c r="AI824" s="69">
        <v>39</v>
      </c>
      <c r="AJ824" s="77"/>
    </row>
    <row r="825" spans="34:36" x14ac:dyDescent="0.2">
      <c r="AH825" s="77">
        <v>88.99</v>
      </c>
      <c r="AI825" s="69">
        <v>2</v>
      </c>
      <c r="AJ825" s="77"/>
    </row>
    <row r="826" spans="34:36" x14ac:dyDescent="0.2">
      <c r="AH826" s="77">
        <v>82.97</v>
      </c>
      <c r="AI826" s="69">
        <v>10</v>
      </c>
      <c r="AJ826" s="77"/>
    </row>
    <row r="827" spans="34:36" x14ac:dyDescent="0.2">
      <c r="AH827" s="77">
        <v>20.98</v>
      </c>
      <c r="AI827" s="69">
        <v>4</v>
      </c>
      <c r="AJ827" s="77"/>
    </row>
    <row r="828" spans="34:36" x14ac:dyDescent="0.2">
      <c r="AH828" s="77">
        <v>49.99</v>
      </c>
      <c r="AI828" s="69">
        <v>39</v>
      </c>
      <c r="AJ828" s="77"/>
    </row>
    <row r="829" spans="34:36" x14ac:dyDescent="0.2">
      <c r="AH829" s="77">
        <v>94.98</v>
      </c>
      <c r="AI829" s="69">
        <v>1</v>
      </c>
      <c r="AJ829" s="77"/>
    </row>
    <row r="830" spans="34:36" x14ac:dyDescent="0.2">
      <c r="AH830" s="77">
        <v>70.97</v>
      </c>
      <c r="AI830" s="69">
        <v>29</v>
      </c>
      <c r="AJ830" s="77"/>
    </row>
    <row r="831" spans="34:36" x14ac:dyDescent="0.2">
      <c r="AH831" s="77">
        <v>36.979999999999997</v>
      </c>
      <c r="AI831" s="69">
        <v>49</v>
      </c>
      <c r="AJ831" s="77"/>
    </row>
    <row r="832" spans="34:36" x14ac:dyDescent="0.2">
      <c r="AH832" s="77">
        <v>68.989999999999995</v>
      </c>
      <c r="AI832" s="69">
        <v>4</v>
      </c>
      <c r="AJ832" s="77"/>
    </row>
    <row r="833" spans="34:36" x14ac:dyDescent="0.2">
      <c r="AH833" s="77">
        <v>41.99</v>
      </c>
      <c r="AI833" s="69">
        <v>20</v>
      </c>
      <c r="AJ833" s="77"/>
    </row>
    <row r="834" spans="34:36" x14ac:dyDescent="0.2">
      <c r="AH834" s="77">
        <v>38.99</v>
      </c>
      <c r="AI834" s="69">
        <v>39</v>
      </c>
      <c r="AJ834" s="77"/>
    </row>
    <row r="835" spans="34:36" x14ac:dyDescent="0.2">
      <c r="AH835" s="77">
        <v>7.98</v>
      </c>
      <c r="AI835" s="69">
        <v>17</v>
      </c>
      <c r="AJ835" s="77"/>
    </row>
    <row r="836" spans="34:36" x14ac:dyDescent="0.2">
      <c r="AH836" s="77">
        <v>76.97</v>
      </c>
      <c r="AI836" s="69">
        <v>30</v>
      </c>
      <c r="AJ836" s="77"/>
    </row>
    <row r="837" spans="34:36" x14ac:dyDescent="0.2">
      <c r="AH837" s="77">
        <v>11.99</v>
      </c>
      <c r="AI837" s="69">
        <v>28</v>
      </c>
      <c r="AJ837" s="77"/>
    </row>
    <row r="838" spans="34:36" x14ac:dyDescent="0.2">
      <c r="AH838" s="77">
        <v>88.97</v>
      </c>
      <c r="AI838" s="69">
        <v>28</v>
      </c>
      <c r="AJ838" s="77"/>
    </row>
    <row r="839" spans="34:36" x14ac:dyDescent="0.2">
      <c r="AH839" s="77">
        <v>16.989999999999998</v>
      </c>
      <c r="AI839" s="69">
        <v>36</v>
      </c>
      <c r="AJ839" s="77"/>
    </row>
    <row r="840" spans="34:36" x14ac:dyDescent="0.2">
      <c r="AH840" s="77">
        <v>39.97</v>
      </c>
      <c r="AI840" s="69">
        <v>40</v>
      </c>
      <c r="AJ840" s="77"/>
    </row>
    <row r="841" spans="34:36" x14ac:dyDescent="0.2">
      <c r="AH841" s="77">
        <v>58.99</v>
      </c>
      <c r="AI841" s="69">
        <v>16</v>
      </c>
      <c r="AJ841" s="77"/>
    </row>
    <row r="842" spans="34:36" x14ac:dyDescent="0.2">
      <c r="AH842" s="77">
        <v>3.98</v>
      </c>
      <c r="AI842" s="69">
        <v>15</v>
      </c>
      <c r="AJ842" s="77"/>
    </row>
    <row r="843" spans="34:36" x14ac:dyDescent="0.2">
      <c r="AH843" s="77">
        <v>54.99</v>
      </c>
      <c r="AI843" s="69">
        <v>38</v>
      </c>
      <c r="AJ843" s="77"/>
    </row>
    <row r="844" spans="34:36" x14ac:dyDescent="0.2">
      <c r="AH844" s="77">
        <v>15.98</v>
      </c>
      <c r="AI844" s="69">
        <v>4</v>
      </c>
      <c r="AJ844" s="77"/>
    </row>
    <row r="845" spans="34:36" x14ac:dyDescent="0.2">
      <c r="AH845" s="77">
        <v>46.99</v>
      </c>
      <c r="AI845" s="69">
        <v>43</v>
      </c>
      <c r="AJ845" s="77"/>
    </row>
    <row r="846" spans="34:36" x14ac:dyDescent="0.2">
      <c r="AH846" s="77">
        <v>71.98</v>
      </c>
      <c r="AI846" s="69">
        <v>42</v>
      </c>
      <c r="AJ846" s="77"/>
    </row>
    <row r="847" spans="34:36" x14ac:dyDescent="0.2">
      <c r="AH847" s="77">
        <v>57.99</v>
      </c>
      <c r="AI847" s="69">
        <v>19</v>
      </c>
      <c r="AJ847" s="77"/>
    </row>
    <row r="848" spans="34:36" x14ac:dyDescent="0.2">
      <c r="AH848" s="77">
        <v>63.97</v>
      </c>
      <c r="AI848" s="69">
        <v>34</v>
      </c>
      <c r="AJ848" s="77"/>
    </row>
    <row r="849" spans="34:36" x14ac:dyDescent="0.2">
      <c r="AH849" s="77">
        <v>87.97</v>
      </c>
      <c r="AI849" s="69">
        <v>14</v>
      </c>
      <c r="AJ849" s="77"/>
    </row>
    <row r="850" spans="34:36" x14ac:dyDescent="0.2">
      <c r="AH850" s="77">
        <v>42.97</v>
      </c>
      <c r="AI850" s="69">
        <v>48</v>
      </c>
      <c r="AJ850" s="77"/>
    </row>
    <row r="851" spans="34:36" x14ac:dyDescent="0.2">
      <c r="AH851" s="77">
        <v>57.98</v>
      </c>
      <c r="AI851" s="69">
        <v>40</v>
      </c>
      <c r="AJ851" s="77"/>
    </row>
    <row r="852" spans="34:36" x14ac:dyDescent="0.2">
      <c r="AH852" s="77">
        <v>90.99</v>
      </c>
      <c r="AI852" s="69">
        <v>31</v>
      </c>
      <c r="AJ852" s="77"/>
    </row>
    <row r="853" spans="34:36" x14ac:dyDescent="0.2">
      <c r="AH853" s="77">
        <v>59.98</v>
      </c>
      <c r="AI853" s="69">
        <v>29</v>
      </c>
      <c r="AJ853" s="77"/>
    </row>
    <row r="854" spans="34:36" x14ac:dyDescent="0.2">
      <c r="AH854" s="77">
        <v>23.99</v>
      </c>
      <c r="AI854" s="69">
        <v>36</v>
      </c>
      <c r="AJ854" s="77"/>
    </row>
    <row r="855" spans="34:36" x14ac:dyDescent="0.2">
      <c r="AH855" s="77">
        <v>83.98</v>
      </c>
      <c r="AI855" s="69">
        <v>49</v>
      </c>
      <c r="AJ855" s="77"/>
    </row>
    <row r="856" spans="34:36" x14ac:dyDescent="0.2">
      <c r="AH856" s="77">
        <v>64.97</v>
      </c>
      <c r="AI856" s="69">
        <v>1</v>
      </c>
      <c r="AJ856" s="77"/>
    </row>
    <row r="857" spans="34:36" x14ac:dyDescent="0.2">
      <c r="AH857" s="77">
        <v>38.99</v>
      </c>
      <c r="AI857" s="69">
        <v>16</v>
      </c>
      <c r="AJ857" s="77"/>
    </row>
    <row r="858" spans="34:36" x14ac:dyDescent="0.2">
      <c r="AH858" s="77">
        <v>36.99</v>
      </c>
      <c r="AI858" s="69">
        <v>15</v>
      </c>
      <c r="AJ858" s="77"/>
    </row>
    <row r="859" spans="34:36" x14ac:dyDescent="0.2">
      <c r="AH859" s="77">
        <v>37.99</v>
      </c>
      <c r="AI859" s="69">
        <v>46</v>
      </c>
      <c r="AJ859" s="77"/>
    </row>
    <row r="860" spans="34:36" x14ac:dyDescent="0.2">
      <c r="AH860" s="77">
        <v>15.98</v>
      </c>
      <c r="AI860" s="69">
        <v>39</v>
      </c>
      <c r="AJ860" s="77"/>
    </row>
    <row r="861" spans="34:36" x14ac:dyDescent="0.2">
      <c r="AH861" s="77">
        <v>65.98</v>
      </c>
      <c r="AI861" s="69">
        <v>11</v>
      </c>
      <c r="AJ861" s="77"/>
    </row>
    <row r="862" spans="34:36" x14ac:dyDescent="0.2">
      <c r="AH862" s="77">
        <v>29.98</v>
      </c>
      <c r="AI862" s="69">
        <v>38</v>
      </c>
      <c r="AJ862" s="77"/>
    </row>
    <row r="863" spans="34:36" x14ac:dyDescent="0.2">
      <c r="AH863" s="77">
        <v>42.99</v>
      </c>
      <c r="AI863" s="69">
        <v>41</v>
      </c>
      <c r="AJ863" s="77"/>
    </row>
    <row r="864" spans="34:36" x14ac:dyDescent="0.2">
      <c r="AH864" s="77">
        <v>52.99</v>
      </c>
      <c r="AI864" s="69">
        <v>9</v>
      </c>
      <c r="AJ864" s="77"/>
    </row>
    <row r="865" spans="34:36" x14ac:dyDescent="0.2">
      <c r="AH865" s="77">
        <v>90.97</v>
      </c>
      <c r="AI865" s="69">
        <v>16</v>
      </c>
      <c r="AJ865" s="77"/>
    </row>
    <row r="866" spans="34:36" x14ac:dyDescent="0.2">
      <c r="AH866" s="77">
        <v>31.99</v>
      </c>
      <c r="AI866" s="69">
        <v>14</v>
      </c>
      <c r="AJ866" s="77"/>
    </row>
    <row r="867" spans="34:36" x14ac:dyDescent="0.2">
      <c r="AH867" s="77">
        <v>60.97</v>
      </c>
      <c r="AI867" s="69">
        <v>50</v>
      </c>
      <c r="AJ867" s="77"/>
    </row>
    <row r="868" spans="34:36" x14ac:dyDescent="0.2">
      <c r="AH868" s="77">
        <v>27.97</v>
      </c>
      <c r="AI868" s="69">
        <v>40</v>
      </c>
      <c r="AJ868" s="77"/>
    </row>
    <row r="869" spans="34:36" x14ac:dyDescent="0.2">
      <c r="AH869" s="77">
        <v>63.97</v>
      </c>
      <c r="AI869" s="69">
        <v>36</v>
      </c>
      <c r="AJ869" s="77"/>
    </row>
    <row r="870" spans="34:36" x14ac:dyDescent="0.2">
      <c r="AH870" s="77">
        <v>2.99</v>
      </c>
      <c r="AI870" s="69">
        <v>46</v>
      </c>
      <c r="AJ870" s="77"/>
    </row>
    <row r="871" spans="34:36" x14ac:dyDescent="0.2">
      <c r="AH871" s="77">
        <v>19.989999999999998</v>
      </c>
      <c r="AI871" s="69">
        <v>28</v>
      </c>
      <c r="AJ871" s="77"/>
    </row>
    <row r="872" spans="34:36" x14ac:dyDescent="0.2">
      <c r="AH872" s="77">
        <v>84.99</v>
      </c>
      <c r="AI872" s="69">
        <v>4</v>
      </c>
      <c r="AJ872" s="77"/>
    </row>
    <row r="873" spans="34:36" x14ac:dyDescent="0.2">
      <c r="AH873" s="77">
        <v>92.99</v>
      </c>
      <c r="AI873" s="69">
        <v>7</v>
      </c>
      <c r="AJ873" s="77"/>
    </row>
    <row r="874" spans="34:36" x14ac:dyDescent="0.2">
      <c r="AH874" s="77">
        <v>92.97</v>
      </c>
      <c r="AI874" s="69">
        <v>30</v>
      </c>
      <c r="AJ874" s="77"/>
    </row>
    <row r="875" spans="34:36" x14ac:dyDescent="0.2">
      <c r="AH875" s="77">
        <v>11.99</v>
      </c>
      <c r="AI875" s="69">
        <v>31</v>
      </c>
      <c r="AJ875" s="77"/>
    </row>
    <row r="876" spans="34:36" x14ac:dyDescent="0.2">
      <c r="AH876" s="77">
        <v>45.98</v>
      </c>
      <c r="AI876" s="69">
        <v>32</v>
      </c>
      <c r="AJ876" s="77"/>
    </row>
    <row r="877" spans="34:36" x14ac:dyDescent="0.2">
      <c r="AH877" s="77">
        <v>78.989999999999995</v>
      </c>
      <c r="AI877" s="69">
        <v>46</v>
      </c>
      <c r="AJ877" s="77"/>
    </row>
    <row r="878" spans="34:36" x14ac:dyDescent="0.2">
      <c r="AH878" s="77">
        <v>2.97</v>
      </c>
      <c r="AI878" s="69">
        <v>44</v>
      </c>
      <c r="AJ878" s="77"/>
    </row>
    <row r="879" spans="34:36" x14ac:dyDescent="0.2">
      <c r="AH879" s="77">
        <v>55.97</v>
      </c>
      <c r="AI879" s="69">
        <v>18</v>
      </c>
      <c r="AJ879" s="77"/>
    </row>
    <row r="880" spans="34:36" x14ac:dyDescent="0.2">
      <c r="AH880" s="77">
        <v>93.97</v>
      </c>
      <c r="AI880" s="69">
        <v>46</v>
      </c>
      <c r="AJ880" s="77"/>
    </row>
    <row r="881" spans="34:36" x14ac:dyDescent="0.2">
      <c r="AH881" s="77">
        <v>44.99</v>
      </c>
      <c r="AI881" s="69">
        <v>41</v>
      </c>
      <c r="AJ881" s="77"/>
    </row>
    <row r="882" spans="34:36" x14ac:dyDescent="0.2">
      <c r="AH882" s="77">
        <v>89.97</v>
      </c>
      <c r="AI882" s="69">
        <v>16</v>
      </c>
      <c r="AJ882" s="77"/>
    </row>
    <row r="883" spans="34:36" x14ac:dyDescent="0.2">
      <c r="AH883" s="77">
        <v>88.97</v>
      </c>
      <c r="AI883" s="69">
        <v>43</v>
      </c>
      <c r="AJ883" s="77"/>
    </row>
    <row r="884" spans="34:36" x14ac:dyDescent="0.2">
      <c r="AH884" s="77">
        <v>95.99</v>
      </c>
      <c r="AI884" s="69">
        <v>1</v>
      </c>
      <c r="AJ884" s="77"/>
    </row>
    <row r="885" spans="34:36" x14ac:dyDescent="0.2">
      <c r="AH885" s="77">
        <v>8.98</v>
      </c>
      <c r="AI885" s="69">
        <v>8</v>
      </c>
      <c r="AJ885" s="77"/>
    </row>
    <row r="886" spans="34:36" x14ac:dyDescent="0.2">
      <c r="AH886" s="77">
        <v>23.97</v>
      </c>
      <c r="AI886" s="69">
        <v>43</v>
      </c>
      <c r="AJ886" s="77"/>
    </row>
    <row r="887" spans="34:36" x14ac:dyDescent="0.2">
      <c r="AH887" s="77">
        <v>40.98</v>
      </c>
      <c r="AI887" s="69">
        <v>39</v>
      </c>
      <c r="AJ887" s="77"/>
    </row>
    <row r="888" spans="34:36" x14ac:dyDescent="0.2">
      <c r="AH888" s="77">
        <v>29.98</v>
      </c>
      <c r="AI888" s="69">
        <v>17</v>
      </c>
      <c r="AJ888" s="77"/>
    </row>
    <row r="889" spans="34:36" x14ac:dyDescent="0.2">
      <c r="AH889" s="77">
        <v>45.98</v>
      </c>
      <c r="AI889" s="69">
        <v>35</v>
      </c>
      <c r="AJ889" s="77"/>
    </row>
    <row r="890" spans="34:36" x14ac:dyDescent="0.2">
      <c r="AH890" s="77">
        <v>41.98</v>
      </c>
      <c r="AI890" s="69">
        <v>37</v>
      </c>
      <c r="AJ890" s="77"/>
    </row>
    <row r="891" spans="34:36" x14ac:dyDescent="0.2">
      <c r="AH891" s="77">
        <v>35.97</v>
      </c>
      <c r="AI891" s="69">
        <v>13</v>
      </c>
      <c r="AJ891" s="77"/>
    </row>
    <row r="892" spans="34:36" x14ac:dyDescent="0.2">
      <c r="AH892" s="77">
        <v>1.99</v>
      </c>
      <c r="AI892" s="69">
        <v>40</v>
      </c>
      <c r="AJ892" s="77"/>
    </row>
    <row r="893" spans="34:36" x14ac:dyDescent="0.2">
      <c r="AH893" s="77">
        <v>35.99</v>
      </c>
      <c r="AI893" s="69">
        <v>4</v>
      </c>
      <c r="AJ893" s="77"/>
    </row>
    <row r="894" spans="34:36" x14ac:dyDescent="0.2">
      <c r="AH894" s="77">
        <v>78.989999999999995</v>
      </c>
      <c r="AI894" s="69">
        <v>8</v>
      </c>
      <c r="AJ894" s="77"/>
    </row>
    <row r="895" spans="34:36" x14ac:dyDescent="0.2">
      <c r="AH895" s="77">
        <v>24.99</v>
      </c>
      <c r="AI895" s="69">
        <v>8</v>
      </c>
      <c r="AJ895" s="77"/>
    </row>
    <row r="896" spans="34:36" x14ac:dyDescent="0.2">
      <c r="AH896" s="77">
        <v>18.97</v>
      </c>
      <c r="AI896" s="69">
        <v>6</v>
      </c>
      <c r="AJ896" s="77"/>
    </row>
    <row r="897" spans="34:36" x14ac:dyDescent="0.2">
      <c r="AH897" s="77">
        <v>28.98</v>
      </c>
      <c r="AI897" s="69">
        <v>19</v>
      </c>
      <c r="AJ897" s="77"/>
    </row>
    <row r="898" spans="34:36" x14ac:dyDescent="0.2">
      <c r="AH898" s="77">
        <v>42.97</v>
      </c>
      <c r="AI898" s="69">
        <v>50</v>
      </c>
      <c r="AJ898" s="77"/>
    </row>
    <row r="899" spans="34:36" x14ac:dyDescent="0.2">
      <c r="AH899" s="77">
        <v>80.989999999999995</v>
      </c>
      <c r="AI899" s="69">
        <v>10</v>
      </c>
      <c r="AJ899" s="77"/>
    </row>
    <row r="900" spans="34:36" x14ac:dyDescent="0.2">
      <c r="AH900" s="77">
        <v>72.989999999999995</v>
      </c>
      <c r="AI900" s="69">
        <v>35</v>
      </c>
      <c r="AJ900" s="77"/>
    </row>
    <row r="901" spans="34:36" x14ac:dyDescent="0.2">
      <c r="AH901" s="77">
        <v>16.98</v>
      </c>
      <c r="AI901" s="69">
        <v>35</v>
      </c>
      <c r="AJ901" s="77"/>
    </row>
    <row r="902" spans="34:36" x14ac:dyDescent="0.2">
      <c r="AH902" s="77">
        <v>36.99</v>
      </c>
      <c r="AI902" s="69">
        <v>28</v>
      </c>
      <c r="AJ902" s="77"/>
    </row>
    <row r="903" spans="34:36" x14ac:dyDescent="0.2">
      <c r="AH903" s="77">
        <v>1.98</v>
      </c>
      <c r="AI903" s="69">
        <v>42</v>
      </c>
      <c r="AJ903" s="77"/>
    </row>
    <row r="904" spans="34:36" x14ac:dyDescent="0.2">
      <c r="AH904" s="77">
        <v>77.97</v>
      </c>
      <c r="AI904" s="69">
        <v>18</v>
      </c>
      <c r="AJ904" s="77"/>
    </row>
    <row r="905" spans="34:36" x14ac:dyDescent="0.2">
      <c r="AH905" s="77">
        <v>70.989999999999995</v>
      </c>
      <c r="AI905" s="69">
        <v>41</v>
      </c>
      <c r="AJ905" s="77"/>
    </row>
    <row r="906" spans="34:36" x14ac:dyDescent="0.2">
      <c r="AH906" s="77">
        <v>70.98</v>
      </c>
      <c r="AI906" s="69">
        <v>2</v>
      </c>
      <c r="AJ906" s="77"/>
    </row>
    <row r="907" spans="34:36" x14ac:dyDescent="0.2">
      <c r="AH907" s="77">
        <v>56.97</v>
      </c>
      <c r="AI907" s="69">
        <v>31</v>
      </c>
      <c r="AJ907" s="77"/>
    </row>
    <row r="908" spans="34:36" x14ac:dyDescent="0.2">
      <c r="AH908" s="77">
        <v>44.97</v>
      </c>
      <c r="AI908" s="69">
        <v>14</v>
      </c>
      <c r="AJ908" s="77"/>
    </row>
    <row r="909" spans="34:36" x14ac:dyDescent="0.2">
      <c r="AH909" s="77">
        <v>56.97</v>
      </c>
      <c r="AI909" s="69">
        <v>38</v>
      </c>
      <c r="AJ909" s="77"/>
    </row>
    <row r="910" spans="34:36" x14ac:dyDescent="0.2">
      <c r="AH910" s="77">
        <v>45.99</v>
      </c>
      <c r="AI910" s="69">
        <v>24</v>
      </c>
      <c r="AJ910" s="77"/>
    </row>
    <row r="911" spans="34:36" x14ac:dyDescent="0.2">
      <c r="AH911" s="77">
        <v>8.9700000000000006</v>
      </c>
      <c r="AI911" s="69">
        <v>5</v>
      </c>
      <c r="AJ911" s="77"/>
    </row>
    <row r="912" spans="34:36" x14ac:dyDescent="0.2">
      <c r="AH912" s="77">
        <v>2.97</v>
      </c>
      <c r="AI912" s="69">
        <v>24</v>
      </c>
      <c r="AJ912" s="77"/>
    </row>
    <row r="913" spans="34:36" x14ac:dyDescent="0.2">
      <c r="AH913" s="77">
        <v>20.97</v>
      </c>
      <c r="AI913" s="69">
        <v>6</v>
      </c>
      <c r="AJ913" s="77"/>
    </row>
    <row r="914" spans="34:36" x14ac:dyDescent="0.2">
      <c r="AH914" s="77">
        <v>29.99</v>
      </c>
      <c r="AI914" s="69">
        <v>10</v>
      </c>
      <c r="AJ914" s="77"/>
    </row>
    <row r="915" spans="34:36" x14ac:dyDescent="0.2">
      <c r="AH915" s="77">
        <v>80.989999999999995</v>
      </c>
      <c r="AI915" s="69">
        <v>20</v>
      </c>
      <c r="AJ915" s="77"/>
    </row>
    <row r="916" spans="34:36" x14ac:dyDescent="0.2">
      <c r="AH916" s="77">
        <v>46.99</v>
      </c>
      <c r="AI916" s="69">
        <v>24</v>
      </c>
      <c r="AJ916" s="77"/>
    </row>
    <row r="917" spans="34:36" x14ac:dyDescent="0.2">
      <c r="AH917" s="77">
        <v>50.99</v>
      </c>
      <c r="AI917" s="69">
        <v>1</v>
      </c>
      <c r="AJ917" s="77"/>
    </row>
    <row r="918" spans="34:36" x14ac:dyDescent="0.2">
      <c r="AH918" s="77">
        <v>94.99</v>
      </c>
      <c r="AI918" s="69">
        <v>35</v>
      </c>
      <c r="AJ918" s="77"/>
    </row>
    <row r="919" spans="34:36" x14ac:dyDescent="0.2">
      <c r="AH919" s="77">
        <v>10.98</v>
      </c>
      <c r="AI919" s="69">
        <v>8</v>
      </c>
      <c r="AJ919" s="77"/>
    </row>
    <row r="920" spans="34:36" x14ac:dyDescent="0.2">
      <c r="AH920" s="77">
        <v>17.97</v>
      </c>
      <c r="AI920" s="69">
        <v>26</v>
      </c>
      <c r="AJ920" s="77"/>
    </row>
    <row r="921" spans="34:36" x14ac:dyDescent="0.2">
      <c r="AH921" s="77">
        <v>76.98</v>
      </c>
      <c r="AI921" s="69">
        <v>37</v>
      </c>
      <c r="AJ921" s="77"/>
    </row>
    <row r="922" spans="34:36" x14ac:dyDescent="0.2">
      <c r="AH922" s="77">
        <v>21.98</v>
      </c>
      <c r="AI922" s="69">
        <v>21</v>
      </c>
      <c r="AJ922" s="77"/>
    </row>
    <row r="923" spans="34:36" x14ac:dyDescent="0.2">
      <c r="AH923" s="77">
        <v>65.989999999999995</v>
      </c>
      <c r="AI923" s="69">
        <v>33</v>
      </c>
      <c r="AJ923" s="77"/>
    </row>
    <row r="924" spans="34:36" x14ac:dyDescent="0.2">
      <c r="AH924" s="77">
        <v>25.97</v>
      </c>
      <c r="AI924" s="69">
        <v>17</v>
      </c>
      <c r="AJ924" s="77"/>
    </row>
    <row r="925" spans="34:36" x14ac:dyDescent="0.2">
      <c r="AH925" s="77">
        <v>53.97</v>
      </c>
      <c r="AI925" s="69">
        <v>7</v>
      </c>
      <c r="AJ925" s="77"/>
    </row>
    <row r="926" spans="34:36" x14ac:dyDescent="0.2">
      <c r="AH926" s="77">
        <v>29.98</v>
      </c>
      <c r="AI926" s="69">
        <v>48</v>
      </c>
      <c r="AJ926" s="77"/>
    </row>
    <row r="927" spans="34:36" x14ac:dyDescent="0.2">
      <c r="AH927" s="77">
        <v>6.98</v>
      </c>
      <c r="AI927" s="69">
        <v>47</v>
      </c>
      <c r="AJ927" s="77"/>
    </row>
    <row r="928" spans="34:36" x14ac:dyDescent="0.2">
      <c r="AH928" s="77">
        <v>52.97</v>
      </c>
      <c r="AI928" s="69">
        <v>8</v>
      </c>
      <c r="AJ928" s="77"/>
    </row>
    <row r="929" spans="34:36" x14ac:dyDescent="0.2">
      <c r="AH929" s="77">
        <v>90.97</v>
      </c>
      <c r="AI929" s="69">
        <v>7</v>
      </c>
      <c r="AJ929" s="77"/>
    </row>
    <row r="930" spans="34:36" x14ac:dyDescent="0.2">
      <c r="AH930" s="77">
        <v>32.99</v>
      </c>
      <c r="AI930" s="69">
        <v>14</v>
      </c>
      <c r="AJ930" s="77"/>
    </row>
    <row r="931" spans="34:36" x14ac:dyDescent="0.2">
      <c r="AH931" s="77">
        <v>13.97</v>
      </c>
      <c r="AI931" s="69">
        <v>23</v>
      </c>
      <c r="AJ931" s="77"/>
    </row>
    <row r="932" spans="34:36" x14ac:dyDescent="0.2">
      <c r="AH932" s="77">
        <v>36.97</v>
      </c>
      <c r="AI932" s="69">
        <v>15</v>
      </c>
      <c r="AJ932" s="77"/>
    </row>
    <row r="933" spans="34:36" x14ac:dyDescent="0.2">
      <c r="AH933" s="77">
        <v>14.97</v>
      </c>
      <c r="AI933" s="69">
        <v>34</v>
      </c>
      <c r="AJ933" s="77"/>
    </row>
    <row r="934" spans="34:36" x14ac:dyDescent="0.2">
      <c r="AH934" s="77">
        <v>56.99</v>
      </c>
      <c r="AI934" s="69">
        <v>44</v>
      </c>
      <c r="AJ934" s="77"/>
    </row>
    <row r="935" spans="34:36" x14ac:dyDescent="0.2">
      <c r="AH935" s="77">
        <v>12.98</v>
      </c>
      <c r="AI935" s="69">
        <v>28</v>
      </c>
      <c r="AJ935" s="77"/>
    </row>
    <row r="936" spans="34:36" x14ac:dyDescent="0.2">
      <c r="AH936" s="77">
        <v>25.97</v>
      </c>
      <c r="AI936" s="69">
        <v>47</v>
      </c>
      <c r="AJ936" s="77"/>
    </row>
    <row r="937" spans="34:36" x14ac:dyDescent="0.2">
      <c r="AH937" s="77">
        <v>91.99</v>
      </c>
      <c r="AI937" s="69">
        <v>28</v>
      </c>
      <c r="AJ937" s="77"/>
    </row>
    <row r="938" spans="34:36" x14ac:dyDescent="0.2">
      <c r="AH938" s="77">
        <v>19.97</v>
      </c>
      <c r="AI938" s="69">
        <v>23</v>
      </c>
      <c r="AJ938" s="77"/>
    </row>
    <row r="939" spans="34:36" x14ac:dyDescent="0.2">
      <c r="AH939" s="77">
        <v>83.97</v>
      </c>
      <c r="AI939" s="69">
        <v>32</v>
      </c>
      <c r="AJ939" s="77"/>
    </row>
    <row r="940" spans="34:36" x14ac:dyDescent="0.2">
      <c r="AH940" s="77">
        <v>74.97</v>
      </c>
      <c r="AI940" s="69">
        <v>11</v>
      </c>
      <c r="AJ940" s="77"/>
    </row>
    <row r="941" spans="34:36" x14ac:dyDescent="0.2">
      <c r="AH941" s="77">
        <v>18.989999999999998</v>
      </c>
      <c r="AI941" s="69">
        <v>15</v>
      </c>
      <c r="AJ941" s="77"/>
    </row>
    <row r="942" spans="34:36" x14ac:dyDescent="0.2">
      <c r="AH942" s="77">
        <v>12.97</v>
      </c>
      <c r="AI942" s="69">
        <v>38</v>
      </c>
      <c r="AJ942" s="77"/>
    </row>
    <row r="943" spans="34:36" x14ac:dyDescent="0.2">
      <c r="AH943" s="77">
        <v>25.98</v>
      </c>
      <c r="AI943" s="69">
        <v>27</v>
      </c>
      <c r="AJ943" s="77"/>
    </row>
    <row r="944" spans="34:36" x14ac:dyDescent="0.2">
      <c r="AH944" s="77">
        <v>21.97</v>
      </c>
      <c r="AI944" s="69">
        <v>18</v>
      </c>
      <c r="AJ944" s="77"/>
    </row>
    <row r="945" spans="34:36" x14ac:dyDescent="0.2">
      <c r="AH945" s="77">
        <v>71.98</v>
      </c>
      <c r="AI945" s="69">
        <v>36</v>
      </c>
      <c r="AJ945" s="77"/>
    </row>
    <row r="946" spans="34:36" x14ac:dyDescent="0.2">
      <c r="AH946" s="77">
        <v>54.97</v>
      </c>
      <c r="AI946" s="69">
        <v>3</v>
      </c>
      <c r="AJ946" s="77"/>
    </row>
    <row r="947" spans="34:36" x14ac:dyDescent="0.2">
      <c r="AH947" s="77">
        <v>22.99</v>
      </c>
      <c r="AI947" s="69">
        <v>20</v>
      </c>
      <c r="AJ947" s="77"/>
    </row>
    <row r="948" spans="34:36" x14ac:dyDescent="0.2">
      <c r="AH948" s="77">
        <v>52.99</v>
      </c>
      <c r="AI948" s="69">
        <v>25</v>
      </c>
      <c r="AJ948" s="77"/>
    </row>
    <row r="949" spans="34:36" x14ac:dyDescent="0.2">
      <c r="AH949" s="77">
        <v>61.99</v>
      </c>
      <c r="AI949" s="69">
        <v>2</v>
      </c>
      <c r="AJ949" s="77"/>
    </row>
    <row r="950" spans="34:36" x14ac:dyDescent="0.2">
      <c r="AH950" s="77">
        <v>84.99</v>
      </c>
      <c r="AI950" s="69">
        <v>18</v>
      </c>
      <c r="AJ950" s="77"/>
    </row>
    <row r="951" spans="34:36" x14ac:dyDescent="0.2">
      <c r="AH951" s="77">
        <v>20.99</v>
      </c>
      <c r="AI951" s="69">
        <v>9</v>
      </c>
      <c r="AJ951" s="77"/>
    </row>
    <row r="952" spans="34:36" x14ac:dyDescent="0.2">
      <c r="AH952" s="77">
        <v>24.98</v>
      </c>
      <c r="AI952" s="69">
        <v>18</v>
      </c>
      <c r="AJ952" s="77"/>
    </row>
    <row r="953" spans="34:36" x14ac:dyDescent="0.2">
      <c r="AH953" s="77">
        <v>16.98</v>
      </c>
      <c r="AI953" s="69">
        <v>14</v>
      </c>
      <c r="AJ953" s="77"/>
    </row>
    <row r="954" spans="34:36" x14ac:dyDescent="0.2">
      <c r="AH954" s="77">
        <v>4.99</v>
      </c>
      <c r="AI954" s="69">
        <v>26</v>
      </c>
      <c r="AJ954" s="77"/>
    </row>
    <row r="955" spans="34:36" x14ac:dyDescent="0.2">
      <c r="AH955" s="77">
        <v>29.97</v>
      </c>
      <c r="AI955" s="69">
        <v>34</v>
      </c>
      <c r="AJ955" s="77"/>
    </row>
    <row r="956" spans="34:36" x14ac:dyDescent="0.2">
      <c r="AH956" s="77">
        <v>83.98</v>
      </c>
      <c r="AI956" s="69">
        <v>5</v>
      </c>
      <c r="AJ956" s="77"/>
    </row>
    <row r="957" spans="34:36" x14ac:dyDescent="0.2">
      <c r="AH957" s="77">
        <v>34.97</v>
      </c>
      <c r="AI957" s="69">
        <v>11</v>
      </c>
      <c r="AJ957" s="77"/>
    </row>
    <row r="958" spans="34:36" x14ac:dyDescent="0.2">
      <c r="AH958" s="77">
        <v>97.99</v>
      </c>
      <c r="AI958" s="69">
        <v>22</v>
      </c>
      <c r="AJ958" s="77"/>
    </row>
    <row r="959" spans="34:36" x14ac:dyDescent="0.2">
      <c r="AH959" s="77">
        <v>74.97</v>
      </c>
      <c r="AI959" s="69">
        <v>25</v>
      </c>
      <c r="AJ959" s="77"/>
    </row>
    <row r="960" spans="34:36" x14ac:dyDescent="0.2">
      <c r="AH960" s="77">
        <v>48.99</v>
      </c>
      <c r="AI960" s="69">
        <v>10</v>
      </c>
      <c r="AJ960" s="77"/>
    </row>
    <row r="961" spans="34:36" x14ac:dyDescent="0.2">
      <c r="AH961" s="77">
        <v>96.98</v>
      </c>
      <c r="AI961" s="69">
        <v>4</v>
      </c>
      <c r="AJ961" s="77"/>
    </row>
    <row r="962" spans="34:36" x14ac:dyDescent="0.2">
      <c r="AH962" s="77">
        <v>64.989999999999995</v>
      </c>
      <c r="AI962" s="69">
        <v>43</v>
      </c>
      <c r="AJ962" s="77"/>
    </row>
    <row r="963" spans="34:36" x14ac:dyDescent="0.2">
      <c r="AH963" s="77">
        <v>64.97</v>
      </c>
      <c r="AI963" s="69">
        <v>25</v>
      </c>
      <c r="AJ963" s="77"/>
    </row>
    <row r="964" spans="34:36" x14ac:dyDescent="0.2">
      <c r="AH964" s="77">
        <v>88.99</v>
      </c>
      <c r="AI964" s="69">
        <v>25</v>
      </c>
      <c r="AJ964" s="77"/>
    </row>
    <row r="965" spans="34:36" x14ac:dyDescent="0.2">
      <c r="AH965" s="77">
        <v>14.97</v>
      </c>
      <c r="AI965" s="69">
        <v>6</v>
      </c>
      <c r="AJ965" s="77"/>
    </row>
    <row r="966" spans="34:36" x14ac:dyDescent="0.2">
      <c r="AH966" s="77">
        <v>20.97</v>
      </c>
      <c r="AI966" s="69">
        <v>25</v>
      </c>
      <c r="AJ966" s="77"/>
    </row>
    <row r="967" spans="34:36" x14ac:dyDescent="0.2">
      <c r="AH967" s="77">
        <v>82.98</v>
      </c>
      <c r="AI967" s="69">
        <v>8</v>
      </c>
      <c r="AJ967" s="77"/>
    </row>
    <row r="968" spans="34:36" x14ac:dyDescent="0.2">
      <c r="AH968" s="77">
        <v>98.97</v>
      </c>
      <c r="AI968" s="69">
        <v>4</v>
      </c>
      <c r="AJ968" s="77"/>
    </row>
    <row r="969" spans="34:36" x14ac:dyDescent="0.2">
      <c r="AH969" s="77">
        <v>97.97</v>
      </c>
      <c r="AI969" s="69">
        <v>44</v>
      </c>
      <c r="AJ969" s="77"/>
    </row>
    <row r="970" spans="34:36" x14ac:dyDescent="0.2">
      <c r="AH970" s="77">
        <v>72.989999999999995</v>
      </c>
      <c r="AI970" s="69">
        <v>11</v>
      </c>
      <c r="AJ970" s="77"/>
    </row>
    <row r="971" spans="34:36" x14ac:dyDescent="0.2">
      <c r="AH971" s="77">
        <v>87.98</v>
      </c>
      <c r="AI971" s="69">
        <v>33</v>
      </c>
      <c r="AJ971" s="77"/>
    </row>
    <row r="972" spans="34:36" x14ac:dyDescent="0.2">
      <c r="AH972" s="77">
        <v>71.989999999999995</v>
      </c>
      <c r="AI972" s="69">
        <v>35</v>
      </c>
      <c r="AJ972" s="77"/>
    </row>
    <row r="973" spans="34:36" x14ac:dyDescent="0.2">
      <c r="AH973" s="77">
        <v>35.99</v>
      </c>
      <c r="AI973" s="69">
        <v>11</v>
      </c>
      <c r="AJ973" s="77"/>
    </row>
    <row r="974" spans="34:36" x14ac:dyDescent="0.2">
      <c r="AH974" s="77">
        <v>64.98</v>
      </c>
      <c r="AI974" s="69">
        <v>44</v>
      </c>
      <c r="AJ974" s="77"/>
    </row>
    <row r="975" spans="34:36" x14ac:dyDescent="0.2">
      <c r="AH975" s="77">
        <v>1.97</v>
      </c>
      <c r="AI975" s="69">
        <v>9</v>
      </c>
      <c r="AJ975" s="77"/>
    </row>
    <row r="976" spans="34:36" x14ac:dyDescent="0.2">
      <c r="AH976" s="77">
        <v>88.99</v>
      </c>
      <c r="AI976" s="69">
        <v>21</v>
      </c>
      <c r="AJ976" s="77"/>
    </row>
    <row r="977" spans="34:36" x14ac:dyDescent="0.2">
      <c r="AH977" s="77">
        <v>62.97</v>
      </c>
      <c r="AI977" s="69">
        <v>5</v>
      </c>
      <c r="AJ977" s="77"/>
    </row>
    <row r="978" spans="34:36" x14ac:dyDescent="0.2">
      <c r="AH978" s="77">
        <v>19.989999999999998</v>
      </c>
      <c r="AI978" s="69">
        <v>4</v>
      </c>
      <c r="AJ978" s="77"/>
    </row>
    <row r="979" spans="34:36" x14ac:dyDescent="0.2">
      <c r="AH979" s="77">
        <v>93.97</v>
      </c>
      <c r="AI979" s="69">
        <v>32</v>
      </c>
      <c r="AJ979" s="77"/>
    </row>
    <row r="980" spans="34:36" x14ac:dyDescent="0.2">
      <c r="AH980" s="77">
        <v>62.97</v>
      </c>
      <c r="AI980" s="69">
        <v>3</v>
      </c>
    </row>
    <row r="981" spans="34:36" x14ac:dyDescent="0.2">
      <c r="AH981" s="77">
        <v>60.98</v>
      </c>
      <c r="AI981" s="69">
        <v>30</v>
      </c>
    </row>
    <row r="982" spans="34:36" x14ac:dyDescent="0.2">
      <c r="AH982" s="77">
        <v>59.97</v>
      </c>
      <c r="AI982" s="69">
        <v>8</v>
      </c>
    </row>
    <row r="983" spans="34:36" x14ac:dyDescent="0.2">
      <c r="AH983" s="77">
        <v>73.989999999999995</v>
      </c>
      <c r="AI983" s="69">
        <v>5</v>
      </c>
    </row>
    <row r="984" spans="34:36" x14ac:dyDescent="0.2">
      <c r="AH984" s="77">
        <v>44.98</v>
      </c>
      <c r="AI984" s="69">
        <v>30</v>
      </c>
    </row>
    <row r="985" spans="34:36" x14ac:dyDescent="0.2">
      <c r="AH985" s="77">
        <v>40.98</v>
      </c>
      <c r="AI985" s="69">
        <v>17</v>
      </c>
    </row>
    <row r="986" spans="34:36" x14ac:dyDescent="0.2">
      <c r="AH986" s="77">
        <v>4.99</v>
      </c>
      <c r="AI986" s="69">
        <v>14</v>
      </c>
    </row>
    <row r="987" spans="34:36" x14ac:dyDescent="0.2">
      <c r="AH987" s="77">
        <v>4.97</v>
      </c>
      <c r="AI987" s="69">
        <v>43</v>
      </c>
    </row>
    <row r="988" spans="34:36" x14ac:dyDescent="0.2">
      <c r="AH988" s="77">
        <v>70.98</v>
      </c>
      <c r="AI988" s="69">
        <v>28</v>
      </c>
    </row>
    <row r="989" spans="34:36" x14ac:dyDescent="0.2">
      <c r="AH989" s="77">
        <v>84.97</v>
      </c>
      <c r="AI989" s="69">
        <v>41</v>
      </c>
    </row>
    <row r="990" spans="34:36" x14ac:dyDescent="0.2">
      <c r="AH990" s="77">
        <v>83.97</v>
      </c>
      <c r="AI990" s="69">
        <v>2</v>
      </c>
    </row>
    <row r="991" spans="34:36" x14ac:dyDescent="0.2">
      <c r="AH991" s="77">
        <v>27.99</v>
      </c>
      <c r="AI991" s="69">
        <v>43</v>
      </c>
    </row>
    <row r="992" spans="34:36" x14ac:dyDescent="0.2">
      <c r="AH992" s="77">
        <v>84.99</v>
      </c>
      <c r="AI992" s="69">
        <v>34</v>
      </c>
    </row>
    <row r="993" spans="34:35" x14ac:dyDescent="0.2">
      <c r="AH993" s="77">
        <v>28.98</v>
      </c>
      <c r="AI993" s="69">
        <v>18</v>
      </c>
    </row>
    <row r="994" spans="34:35" x14ac:dyDescent="0.2">
      <c r="AH994" s="77">
        <v>55.97</v>
      </c>
      <c r="AI994" s="69">
        <v>14</v>
      </c>
    </row>
    <row r="995" spans="34:35" x14ac:dyDescent="0.2">
      <c r="AH995" s="77">
        <v>45.98</v>
      </c>
      <c r="AI995" s="69">
        <v>18</v>
      </c>
    </row>
    <row r="996" spans="34:35" x14ac:dyDescent="0.2">
      <c r="AH996" s="77">
        <v>36.97</v>
      </c>
      <c r="AI996" s="69">
        <v>42</v>
      </c>
    </row>
    <row r="997" spans="34:35" x14ac:dyDescent="0.2">
      <c r="AH997" s="77">
        <v>62.97</v>
      </c>
      <c r="AI997" s="69">
        <v>30</v>
      </c>
    </row>
    <row r="998" spans="34:35" x14ac:dyDescent="0.2">
      <c r="AH998" s="77">
        <v>25.97</v>
      </c>
      <c r="AI998" s="69">
        <v>13</v>
      </c>
    </row>
    <row r="999" spans="34:35" x14ac:dyDescent="0.2">
      <c r="AH999" s="77">
        <v>94.98</v>
      </c>
      <c r="AI999" s="69">
        <v>14</v>
      </c>
    </row>
    <row r="1000" spans="34:35" x14ac:dyDescent="0.2">
      <c r="AH1000" s="77">
        <v>54.97</v>
      </c>
      <c r="AI1000" s="69">
        <v>30</v>
      </c>
    </row>
  </sheetData>
  <conditionalFormatting sqref="A1:AF199">
    <cfRule type="expression" dxfId="4" priority="1">
      <formula>MOD(ROW(),5)=0</formula>
    </cfRule>
  </conditionalFormatting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  <pageSetUpPr fitToPage="1"/>
  </sheetPr>
  <dimension ref="A1:N60"/>
  <sheetViews>
    <sheetView zoomScaleNormal="100" workbookViewId="0">
      <selection activeCell="D1" sqref="D1"/>
    </sheetView>
  </sheetViews>
  <sheetFormatPr defaultColWidth="10.28515625" defaultRowHeight="15" x14ac:dyDescent="0.25"/>
  <cols>
    <col min="1" max="1" width="24" style="140" bestFit="1" customWidth="1"/>
    <col min="2" max="2" width="10.5703125" style="140" bestFit="1" customWidth="1"/>
    <col min="3" max="3" width="3.85546875" style="140" bestFit="1" customWidth="1"/>
    <col min="4" max="4" width="12" style="140" bestFit="1" customWidth="1"/>
    <col min="5" max="5" width="10.5703125" style="140" bestFit="1" customWidth="1"/>
    <col min="6" max="6" width="18.5703125" style="140" bestFit="1" customWidth="1"/>
    <col min="7" max="7" width="9" style="140" bestFit="1" customWidth="1"/>
    <col min="8" max="8" width="6" style="140" bestFit="1" customWidth="1"/>
    <col min="9" max="9" width="9" style="168" customWidth="1"/>
    <col min="10" max="10" width="14.85546875" style="140" bestFit="1" customWidth="1"/>
    <col min="11" max="11" width="8" style="141" bestFit="1" customWidth="1"/>
    <col min="12" max="12" width="17.28515625" style="140" bestFit="1" customWidth="1"/>
    <col min="13" max="14" width="6.7109375" style="140" bestFit="1" customWidth="1"/>
    <col min="15" max="15" width="5" style="140" customWidth="1"/>
    <col min="16" max="16384" width="10.28515625" style="140"/>
  </cols>
  <sheetData>
    <row r="1" spans="1:14" ht="54.75" customHeight="1" x14ac:dyDescent="0.25">
      <c r="A1" s="140" t="s">
        <v>1511</v>
      </c>
      <c r="B1" s="141">
        <v>140</v>
      </c>
      <c r="C1" s="142" t="s">
        <v>1512</v>
      </c>
      <c r="E1" s="143"/>
      <c r="F1" s="143"/>
      <c r="G1" s="144"/>
      <c r="H1" s="141" t="s">
        <v>1513</v>
      </c>
      <c r="I1" s="145" t="s">
        <v>1514</v>
      </c>
      <c r="J1" s="141" t="s">
        <v>1515</v>
      </c>
      <c r="L1" s="140" t="s">
        <v>1516</v>
      </c>
    </row>
    <row r="2" spans="1:14" ht="15.75" thickBot="1" x14ac:dyDescent="0.3">
      <c r="B2" s="141"/>
      <c r="G2" s="146"/>
      <c r="H2" s="141">
        <v>1</v>
      </c>
      <c r="I2" s="147">
        <f t="shared" ref="I2:I16" si="0">($E$5*H2%)+$E$5</f>
        <v>0.26441800000000004</v>
      </c>
      <c r="J2" s="148">
        <f t="shared" ref="J2:J16" si="1">I2+$E$6</f>
        <v>2.6180000000000092E-3</v>
      </c>
      <c r="L2" s="141" t="s">
        <v>1517</v>
      </c>
      <c r="M2" s="141" t="s">
        <v>1518</v>
      </c>
    </row>
    <row r="3" spans="1:14" ht="15.75" thickBot="1" x14ac:dyDescent="0.3">
      <c r="A3" s="140" t="s">
        <v>1519</v>
      </c>
      <c r="B3" s="149">
        <v>66</v>
      </c>
      <c r="D3" s="140" t="s">
        <v>1520</v>
      </c>
      <c r="E3" s="141" t="s">
        <v>1521</v>
      </c>
      <c r="F3" s="141"/>
      <c r="G3" s="141" t="s">
        <v>1522</v>
      </c>
      <c r="H3" s="141">
        <v>2</v>
      </c>
      <c r="I3" s="147">
        <f t="shared" si="0"/>
        <v>0.26703600000000005</v>
      </c>
      <c r="J3" s="148">
        <f t="shared" si="1"/>
        <v>5.2360000000000184E-3</v>
      </c>
      <c r="K3" s="141" t="s">
        <v>1523</v>
      </c>
      <c r="L3" s="141">
        <v>200</v>
      </c>
      <c r="M3" s="150">
        <f>L3/2.54</f>
        <v>78.740157480314963</v>
      </c>
      <c r="N3" s="141" t="s">
        <v>1524</v>
      </c>
    </row>
    <row r="4" spans="1:14" x14ac:dyDescent="0.25">
      <c r="A4" s="140" t="s">
        <v>1525</v>
      </c>
      <c r="B4" s="151">
        <v>0.34</v>
      </c>
      <c r="G4" s="152"/>
      <c r="H4" s="141">
        <v>3</v>
      </c>
      <c r="I4" s="147">
        <f t="shared" si="0"/>
        <v>0.26965400000000006</v>
      </c>
      <c r="J4" s="148">
        <f t="shared" si="1"/>
        <v>7.8540000000000276E-3</v>
      </c>
      <c r="L4" s="141"/>
      <c r="M4" s="141"/>
      <c r="N4" s="141"/>
    </row>
    <row r="5" spans="1:14" x14ac:dyDescent="0.25">
      <c r="A5" s="140" t="s">
        <v>1526</v>
      </c>
      <c r="B5" s="153"/>
      <c r="E5" s="148">
        <f>(B1*B4/12000)*B3</f>
        <v>0.26180000000000003</v>
      </c>
      <c r="F5" s="140" t="s">
        <v>1527</v>
      </c>
      <c r="G5" s="154">
        <f>B7*E5+B3</f>
        <v>14805.000000000002</v>
      </c>
      <c r="H5" s="141">
        <v>4</v>
      </c>
      <c r="I5" s="147">
        <f t="shared" si="0"/>
        <v>0.27227200000000001</v>
      </c>
      <c r="J5" s="148">
        <f t="shared" si="1"/>
        <v>1.0471999999999981E-2</v>
      </c>
      <c r="L5" s="141" t="s">
        <v>1518</v>
      </c>
      <c r="M5" s="141" t="s">
        <v>1517</v>
      </c>
      <c r="N5" s="141"/>
    </row>
    <row r="6" spans="1:14" x14ac:dyDescent="0.25">
      <c r="B6" s="141"/>
      <c r="D6" s="140" t="s">
        <v>1528</v>
      </c>
      <c r="E6" s="155">
        <f>E7-E5</f>
        <v>-0.26180000000000003</v>
      </c>
      <c r="F6" s="156" t="s">
        <v>1529</v>
      </c>
      <c r="H6" s="141">
        <v>5</v>
      </c>
      <c r="I6" s="147">
        <f t="shared" si="0"/>
        <v>0.27489000000000002</v>
      </c>
      <c r="J6" s="148">
        <f t="shared" si="1"/>
        <v>1.3089999999999991E-2</v>
      </c>
      <c r="K6" s="141" t="s">
        <v>1524</v>
      </c>
      <c r="L6" s="141">
        <v>0.185</v>
      </c>
      <c r="M6" s="150">
        <f>L6*2.54</f>
        <v>0.46989999999999998</v>
      </c>
      <c r="N6" s="141" t="s">
        <v>1523</v>
      </c>
    </row>
    <row r="7" spans="1:14" x14ac:dyDescent="0.25">
      <c r="A7" s="140" t="s">
        <v>1530</v>
      </c>
      <c r="B7" s="157">
        <f>(43350/B1)*12000/B3</f>
        <v>56298.7012987013</v>
      </c>
      <c r="D7" s="140" t="s">
        <v>1531</v>
      </c>
      <c r="E7" s="147"/>
      <c r="F7" s="158" t="s">
        <v>1532</v>
      </c>
      <c r="G7" s="154">
        <f>E7*B7</f>
        <v>0</v>
      </c>
      <c r="H7" s="141">
        <v>6</v>
      </c>
      <c r="I7" s="147">
        <f t="shared" si="0"/>
        <v>0.27750800000000003</v>
      </c>
      <c r="J7" s="148">
        <f t="shared" si="1"/>
        <v>1.5708E-2</v>
      </c>
    </row>
    <row r="8" spans="1:14" x14ac:dyDescent="0.25">
      <c r="A8" s="140" t="s">
        <v>1533</v>
      </c>
      <c r="B8" s="157">
        <v>17</v>
      </c>
      <c r="D8" s="141" t="s">
        <v>1534</v>
      </c>
      <c r="E8" s="140" t="s">
        <v>1535</v>
      </c>
      <c r="F8" s="159">
        <v>74426</v>
      </c>
      <c r="H8" s="141">
        <v>7</v>
      </c>
      <c r="I8" s="147">
        <f t="shared" si="0"/>
        <v>0.28012600000000004</v>
      </c>
      <c r="J8" s="148">
        <f t="shared" si="1"/>
        <v>1.8326000000000009E-2</v>
      </c>
      <c r="L8" s="140" t="s">
        <v>1536</v>
      </c>
    </row>
    <row r="9" spans="1:14" x14ac:dyDescent="0.25">
      <c r="B9" s="141"/>
      <c r="D9" s="141" t="s">
        <v>1537</v>
      </c>
      <c r="E9" s="140" t="s">
        <v>1538</v>
      </c>
      <c r="F9" s="160">
        <f>F8/B7</f>
        <v>1.3219843137254901</v>
      </c>
      <c r="H9" s="141">
        <v>8</v>
      </c>
      <c r="I9" s="147">
        <f t="shared" si="0"/>
        <v>0.28274400000000005</v>
      </c>
      <c r="J9" s="148">
        <f t="shared" si="1"/>
        <v>2.0944000000000018E-2</v>
      </c>
      <c r="K9" s="141" t="s">
        <v>1539</v>
      </c>
      <c r="L9" s="155">
        <f>E5</f>
        <v>0.26180000000000003</v>
      </c>
      <c r="M9" s="140" t="s">
        <v>1540</v>
      </c>
    </row>
    <row r="10" spans="1:14" x14ac:dyDescent="0.25">
      <c r="A10" s="140" t="s">
        <v>1541</v>
      </c>
      <c r="B10" s="161">
        <f>B7/B8</f>
        <v>3311.6883116883118</v>
      </c>
      <c r="C10" s="157"/>
      <c r="D10" s="157" t="s">
        <v>1542</v>
      </c>
      <c r="E10" s="140" t="s">
        <v>1538</v>
      </c>
      <c r="F10" s="162">
        <f>CEILING(F9,1)</f>
        <v>2</v>
      </c>
      <c r="H10" s="141">
        <v>9</v>
      </c>
      <c r="I10" s="147">
        <f t="shared" si="0"/>
        <v>0.28536200000000006</v>
      </c>
      <c r="J10" s="148">
        <f t="shared" si="1"/>
        <v>2.3562000000000027E-2</v>
      </c>
      <c r="K10" s="141" t="s">
        <v>1543</v>
      </c>
      <c r="L10" s="163">
        <f>F8</f>
        <v>74426</v>
      </c>
      <c r="M10" s="140" t="s">
        <v>1544</v>
      </c>
    </row>
    <row r="11" spans="1:14" x14ac:dyDescent="0.25">
      <c r="A11" s="140" t="s">
        <v>1533</v>
      </c>
      <c r="B11" s="157">
        <v>18</v>
      </c>
      <c r="C11" s="152"/>
      <c r="D11" s="164" t="s">
        <v>1545</v>
      </c>
      <c r="F11" s="163">
        <f>F10*B7</f>
        <v>112597.4025974026</v>
      </c>
      <c r="G11" s="163"/>
      <c r="H11" s="141">
        <v>10</v>
      </c>
      <c r="I11" s="147">
        <f t="shared" si="0"/>
        <v>0.28798000000000001</v>
      </c>
      <c r="J11" s="148">
        <f t="shared" si="1"/>
        <v>2.6179999999999981E-2</v>
      </c>
      <c r="K11" s="141" t="s">
        <v>1546</v>
      </c>
      <c r="L11" s="144">
        <f>L9*L10</f>
        <v>19484.726800000004</v>
      </c>
      <c r="M11" s="140" t="s">
        <v>1547</v>
      </c>
    </row>
    <row r="12" spans="1:14" x14ac:dyDescent="0.25">
      <c r="B12" s="141"/>
      <c r="C12" s="159"/>
      <c r="D12" s="164" t="s">
        <v>1548</v>
      </c>
      <c r="E12" s="152" t="s">
        <v>1549</v>
      </c>
      <c r="H12" s="141">
        <v>11</v>
      </c>
      <c r="I12" s="147">
        <f t="shared" si="0"/>
        <v>0.29059800000000002</v>
      </c>
      <c r="J12" s="148">
        <f t="shared" si="1"/>
        <v>2.879799999999999E-2</v>
      </c>
      <c r="K12" s="141" t="s">
        <v>1546</v>
      </c>
      <c r="L12" s="144">
        <f>E7*L10</f>
        <v>0</v>
      </c>
      <c r="M12" s="140" t="s">
        <v>1550</v>
      </c>
    </row>
    <row r="13" spans="1:14" x14ac:dyDescent="0.25">
      <c r="A13" s="140" t="s">
        <v>1541</v>
      </c>
      <c r="B13" s="161">
        <f>B7/B11</f>
        <v>3127.7056277056276</v>
      </c>
      <c r="D13" s="165">
        <f>($B$7*$B$3)/12000*$B$1</f>
        <v>43350</v>
      </c>
      <c r="E13" s="165">
        <f>D13+(B8*60)</f>
        <v>44370</v>
      </c>
      <c r="H13" s="141">
        <v>12</v>
      </c>
      <c r="I13" s="147">
        <f t="shared" si="0"/>
        <v>0.29321600000000003</v>
      </c>
      <c r="J13" s="148">
        <f t="shared" si="1"/>
        <v>3.1415999999999999E-2</v>
      </c>
    </row>
    <row r="14" spans="1:14" x14ac:dyDescent="0.25">
      <c r="A14" s="140" t="s">
        <v>1551</v>
      </c>
      <c r="B14" s="166"/>
      <c r="H14" s="141">
        <v>13</v>
      </c>
      <c r="I14" s="147">
        <f t="shared" si="0"/>
        <v>0.29583400000000004</v>
      </c>
      <c r="J14" s="148">
        <f t="shared" si="1"/>
        <v>3.4034000000000009E-2</v>
      </c>
    </row>
    <row r="15" spans="1:14" x14ac:dyDescent="0.25">
      <c r="A15" s="167" t="s">
        <v>1552</v>
      </c>
      <c r="D15" s="167" t="s">
        <v>1553</v>
      </c>
      <c r="H15" s="141">
        <v>14</v>
      </c>
      <c r="I15" s="147">
        <f t="shared" si="0"/>
        <v>0.29845200000000005</v>
      </c>
      <c r="J15" s="148">
        <f t="shared" si="1"/>
        <v>3.6652000000000018E-2</v>
      </c>
    </row>
    <row r="16" spans="1:14" x14ac:dyDescent="0.25">
      <c r="A16" s="140" t="s">
        <v>1554</v>
      </c>
      <c r="B16" s="141">
        <v>140</v>
      </c>
      <c r="D16" s="140" t="s">
        <v>1554</v>
      </c>
      <c r="E16" s="141">
        <v>140</v>
      </c>
      <c r="H16" s="141">
        <v>15</v>
      </c>
      <c r="I16" s="147">
        <f t="shared" si="0"/>
        <v>0.30107000000000006</v>
      </c>
      <c r="J16" s="148">
        <f t="shared" si="1"/>
        <v>3.9270000000000027E-2</v>
      </c>
    </row>
    <row r="17" spans="1:13" ht="15.75" thickBot="1" x14ac:dyDescent="0.3">
      <c r="A17" s="140" t="s">
        <v>1555</v>
      </c>
      <c r="B17" s="141">
        <v>72</v>
      </c>
      <c r="D17" s="140" t="s">
        <v>1555</v>
      </c>
      <c r="E17" s="141">
        <v>66</v>
      </c>
    </row>
    <row r="18" spans="1:13" x14ac:dyDescent="0.25">
      <c r="A18" s="140" t="s">
        <v>1535</v>
      </c>
      <c r="B18" s="157">
        <v>12144</v>
      </c>
      <c r="D18" s="140" t="s">
        <v>1535</v>
      </c>
      <c r="E18" s="157">
        <v>43056</v>
      </c>
      <c r="J18" s="169"/>
      <c r="K18" s="170"/>
      <c r="L18" s="171" t="s">
        <v>1556</v>
      </c>
      <c r="M18" s="172"/>
    </row>
    <row r="19" spans="1:13" x14ac:dyDescent="0.25">
      <c r="A19" s="140" t="s">
        <v>1557</v>
      </c>
      <c r="B19" s="161">
        <f>(B17*B18/12000)*B16</f>
        <v>10200.960000000001</v>
      </c>
      <c r="C19" s="140" t="s">
        <v>1558</v>
      </c>
      <c r="D19" s="140" t="s">
        <v>1557</v>
      </c>
      <c r="E19" s="161">
        <f>(E17*E18/12000)*E16</f>
        <v>33153.119999999995</v>
      </c>
      <c r="F19" s="140" t="s">
        <v>1558</v>
      </c>
      <c r="G19" s="163">
        <f>B19+E19</f>
        <v>43354.079999999994</v>
      </c>
      <c r="H19" s="141" t="s">
        <v>1559</v>
      </c>
      <c r="J19" s="173" t="s">
        <v>1560</v>
      </c>
      <c r="L19" s="174">
        <f>D13/B7</f>
        <v>0.77</v>
      </c>
      <c r="M19" s="175" t="s">
        <v>1558</v>
      </c>
    </row>
    <row r="20" spans="1:13" x14ac:dyDescent="0.25">
      <c r="B20" s="161"/>
      <c r="J20" s="173" t="s">
        <v>1561</v>
      </c>
      <c r="L20" s="174">
        <f>L19*1000</f>
        <v>770</v>
      </c>
      <c r="M20" s="175" t="s">
        <v>1558</v>
      </c>
    </row>
    <row r="21" spans="1:13" x14ac:dyDescent="0.25">
      <c r="A21" s="167" t="s">
        <v>1562</v>
      </c>
      <c r="D21" s="167" t="s">
        <v>1563</v>
      </c>
      <c r="J21" s="173"/>
      <c r="L21" s="152"/>
      <c r="M21" s="175"/>
    </row>
    <row r="22" spans="1:13" x14ac:dyDescent="0.25">
      <c r="A22" s="140" t="s">
        <v>1554</v>
      </c>
      <c r="B22" s="141">
        <v>190</v>
      </c>
      <c r="D22" s="140" t="s">
        <v>1554</v>
      </c>
      <c r="E22" s="141">
        <v>190</v>
      </c>
      <c r="J22" s="173" t="s">
        <v>1564</v>
      </c>
      <c r="L22" s="159">
        <v>17</v>
      </c>
      <c r="M22" s="175" t="s">
        <v>1565</v>
      </c>
    </row>
    <row r="23" spans="1:13" x14ac:dyDescent="0.25">
      <c r="A23" s="140" t="s">
        <v>1555</v>
      </c>
      <c r="B23" s="141">
        <v>26.25</v>
      </c>
      <c r="D23" s="140" t="s">
        <v>1555</v>
      </c>
      <c r="E23" s="141">
        <v>24.5</v>
      </c>
      <c r="J23" s="176" t="s">
        <v>1566</v>
      </c>
      <c r="L23" s="177">
        <f>B7/L22</f>
        <v>3311.6883116883118</v>
      </c>
      <c r="M23" s="175" t="s">
        <v>1544</v>
      </c>
    </row>
    <row r="24" spans="1:13" ht="15.75" thickBot="1" x14ac:dyDescent="0.3">
      <c r="A24" s="140" t="s">
        <v>1535</v>
      </c>
      <c r="B24" s="157">
        <v>8000</v>
      </c>
      <c r="D24" s="140" t="s">
        <v>1535</v>
      </c>
      <c r="E24" s="157">
        <v>3000</v>
      </c>
      <c r="J24" s="178" t="s">
        <v>1567</v>
      </c>
      <c r="K24" s="179"/>
      <c r="L24" s="180">
        <f>L23*L19</f>
        <v>2550</v>
      </c>
      <c r="M24" s="181" t="s">
        <v>1558</v>
      </c>
    </row>
    <row r="25" spans="1:13" x14ac:dyDescent="0.25">
      <c r="A25" s="140" t="s">
        <v>1557</v>
      </c>
      <c r="B25" s="161">
        <f>(B23*B24/12000)*B22</f>
        <v>3325</v>
      </c>
      <c r="C25" s="140" t="s">
        <v>1558</v>
      </c>
      <c r="D25" s="140" t="s">
        <v>1557</v>
      </c>
      <c r="E25" s="161">
        <f>(E23*E24/12000)*E22</f>
        <v>1163.75</v>
      </c>
      <c r="F25" s="140" t="s">
        <v>1558</v>
      </c>
      <c r="G25" s="163">
        <f>B25+E25</f>
        <v>4488.75</v>
      </c>
      <c r="H25" s="141" t="s">
        <v>1568</v>
      </c>
      <c r="J25" s="141"/>
    </row>
    <row r="26" spans="1:13" ht="15.75" thickBot="1" x14ac:dyDescent="0.3">
      <c r="F26" s="167" t="s">
        <v>1569</v>
      </c>
      <c r="G26" s="182">
        <f>SUM(G19:G25)</f>
        <v>47842.829999999994</v>
      </c>
    </row>
    <row r="27" spans="1:13" ht="15.75" thickBot="1" x14ac:dyDescent="0.3">
      <c r="A27" s="167" t="s">
        <v>1570</v>
      </c>
      <c r="D27" s="167" t="s">
        <v>1571</v>
      </c>
      <c r="J27" s="183" t="s">
        <v>830</v>
      </c>
      <c r="K27" s="182">
        <f>G26+G37</f>
        <v>57936.16333333333</v>
      </c>
      <c r="L27" s="184">
        <f>MAX(L11,K27)</f>
        <v>57936.16333333333</v>
      </c>
    </row>
    <row r="28" spans="1:13" x14ac:dyDescent="0.25">
      <c r="A28" s="140" t="s">
        <v>1554</v>
      </c>
      <c r="B28" s="141">
        <v>160</v>
      </c>
      <c r="D28" s="140" t="s">
        <v>1554</v>
      </c>
      <c r="E28" s="141">
        <v>160</v>
      </c>
    </row>
    <row r="29" spans="1:13" x14ac:dyDescent="0.25">
      <c r="A29" s="140" t="s">
        <v>1555</v>
      </c>
      <c r="B29" s="141">
        <v>21.25</v>
      </c>
      <c r="D29" s="140" t="s">
        <v>1555</v>
      </c>
      <c r="E29" s="141">
        <v>27.75</v>
      </c>
    </row>
    <row r="30" spans="1:13" x14ac:dyDescent="0.25">
      <c r="A30" s="140" t="s">
        <v>1535</v>
      </c>
      <c r="B30" s="157">
        <v>4000</v>
      </c>
      <c r="D30" s="140" t="s">
        <v>1535</v>
      </c>
      <c r="E30" s="157">
        <v>14000</v>
      </c>
    </row>
    <row r="31" spans="1:13" x14ac:dyDescent="0.25">
      <c r="A31" s="140" t="s">
        <v>1557</v>
      </c>
      <c r="B31" s="161">
        <f>(B29*B30/12000)*B28</f>
        <v>1133.3333333333333</v>
      </c>
      <c r="C31" s="140" t="s">
        <v>1558</v>
      </c>
      <c r="D31" s="140" t="s">
        <v>1557</v>
      </c>
      <c r="E31" s="161">
        <f>(E29*E30/12000)*E28</f>
        <v>5180</v>
      </c>
      <c r="F31" s="140" t="s">
        <v>1558</v>
      </c>
      <c r="G31" s="163">
        <f>B31+E31</f>
        <v>6313.333333333333</v>
      </c>
      <c r="H31" s="141" t="s">
        <v>1572</v>
      </c>
      <c r="K31" s="140"/>
    </row>
    <row r="32" spans="1:13" x14ac:dyDescent="0.25">
      <c r="A32" s="167" t="s">
        <v>1573</v>
      </c>
      <c r="D32" s="167" t="s">
        <v>1574</v>
      </c>
    </row>
    <row r="33" spans="1:8" x14ac:dyDescent="0.25">
      <c r="A33" s="140" t="s">
        <v>1554</v>
      </c>
      <c r="B33" s="141">
        <v>160</v>
      </c>
      <c r="D33" s="140" t="s">
        <v>1554</v>
      </c>
      <c r="E33" s="141">
        <v>160</v>
      </c>
    </row>
    <row r="34" spans="1:8" x14ac:dyDescent="0.25">
      <c r="A34" s="140" t="s">
        <v>1555</v>
      </c>
      <c r="B34" s="141">
        <v>26.25</v>
      </c>
      <c r="D34" s="140" t="s">
        <v>1555</v>
      </c>
      <c r="E34" s="141">
        <v>24.5</v>
      </c>
    </row>
    <row r="35" spans="1:8" x14ac:dyDescent="0.25">
      <c r="A35" s="140" t="s">
        <v>1535</v>
      </c>
      <c r="B35" s="157">
        <v>8000</v>
      </c>
      <c r="D35" s="140" t="s">
        <v>1535</v>
      </c>
      <c r="E35" s="157">
        <v>3000</v>
      </c>
    </row>
    <row r="36" spans="1:8" x14ac:dyDescent="0.25">
      <c r="A36" s="140" t="s">
        <v>1557</v>
      </c>
      <c r="B36" s="161">
        <f>(B34*B35/12000)*B33</f>
        <v>2800</v>
      </c>
      <c r="C36" s="140" t="s">
        <v>1558</v>
      </c>
      <c r="D36" s="140" t="s">
        <v>1557</v>
      </c>
      <c r="E36" s="161">
        <f>(E34*E35/12000)*E33</f>
        <v>980</v>
      </c>
      <c r="F36" s="140" t="s">
        <v>1558</v>
      </c>
      <c r="G36" s="163">
        <f>B36+E36</f>
        <v>3780</v>
      </c>
      <c r="H36" s="141" t="s">
        <v>1575</v>
      </c>
    </row>
    <row r="37" spans="1:8" x14ac:dyDescent="0.25">
      <c r="F37" s="167" t="s">
        <v>1569</v>
      </c>
      <c r="G37" s="182">
        <f>SUM(G31:G36)</f>
        <v>10093.333333333332</v>
      </c>
    </row>
    <row r="40" spans="1:8" x14ac:dyDescent="0.25">
      <c r="D40" s="185" t="s">
        <v>1576</v>
      </c>
      <c r="E40" s="186">
        <v>5</v>
      </c>
      <c r="F40" s="187">
        <f>IF($B$61&lt;=120,$B$61*19350,"Too Many!")</f>
        <v>0</v>
      </c>
    </row>
    <row r="41" spans="1:8" x14ac:dyDescent="0.25">
      <c r="D41" s="185"/>
      <c r="E41" s="186">
        <v>834</v>
      </c>
      <c r="F41" s="187">
        <f>IF($B$62&lt;=6150,($B$62*90)+((E41/10)*200), "Too Many!")</f>
        <v>16680</v>
      </c>
    </row>
    <row r="42" spans="1:8" ht="15.75" thickBot="1" x14ac:dyDescent="0.3">
      <c r="D42" s="185"/>
      <c r="E42" s="188">
        <v>1</v>
      </c>
      <c r="F42" s="189">
        <f>65000+6600</f>
        <v>71600</v>
      </c>
    </row>
    <row r="43" spans="1:8" ht="15.75" thickBot="1" x14ac:dyDescent="0.3">
      <c r="D43" s="185"/>
      <c r="E43" s="190">
        <f xml:space="preserve">
IF(AND(E40&lt;=24,E45&gt;615),"Too Big",
IF(AND(E40&lt;=24,E45&gt;473),4,
IF(AND(E40&lt;=24,E45&gt;343),3,
IF(AND(E40&lt;=24,E45&gt;213),2,
IF(AND(E40&lt;=24,E45&gt;83),1,0)))))</f>
        <v>1</v>
      </c>
      <c r="F43" s="187">
        <f>SUM(E40*19900)</f>
        <v>99500</v>
      </c>
    </row>
    <row r="44" spans="1:8" x14ac:dyDescent="0.25">
      <c r="D44" s="185"/>
      <c r="E44" s="186">
        <f>IF(AND(E40&gt;120),"Too Big",IF(AND(E40&gt;96),4,IF(AND(E40&gt;72),3,IF(AND(E40&gt;48),2,IF(AND(E40&gt;24),1,0)))))</f>
        <v>0</v>
      </c>
      <c r="F44" s="187">
        <f>SUM((E44)*48400)</f>
        <v>0</v>
      </c>
    </row>
    <row r="45" spans="1:8" x14ac:dyDescent="0.25">
      <c r="D45" s="185" t="s">
        <v>1577</v>
      </c>
      <c r="E45" s="186">
        <f>ROUNDUP(E41/10,0)</f>
        <v>84</v>
      </c>
      <c r="F45" s="187">
        <f>(E45-10)*800</f>
        <v>59200</v>
      </c>
    </row>
    <row r="46" spans="1:8" x14ac:dyDescent="0.25">
      <c r="D46" s="185"/>
      <c r="E46" s="186"/>
      <c r="F46" s="191"/>
    </row>
    <row r="47" spans="1:8" x14ac:dyDescent="0.25">
      <c r="D47" s="185"/>
      <c r="E47" s="186"/>
      <c r="F47" s="187"/>
    </row>
    <row r="48" spans="1:8" x14ac:dyDescent="0.25">
      <c r="D48" s="185"/>
      <c r="E48" s="186"/>
      <c r="F48" s="187"/>
    </row>
    <row r="49" spans="4:6" x14ac:dyDescent="0.25">
      <c r="D49" s="185"/>
      <c r="E49" s="186"/>
      <c r="F49" s="192"/>
    </row>
    <row r="50" spans="4:6" x14ac:dyDescent="0.25">
      <c r="D50" s="185"/>
      <c r="E50" s="186"/>
      <c r="F50" s="193"/>
    </row>
    <row r="51" spans="4:6" x14ac:dyDescent="0.25">
      <c r="D51" s="185"/>
      <c r="E51" s="186"/>
      <c r="F51" s="193"/>
    </row>
    <row r="52" spans="4:6" x14ac:dyDescent="0.25">
      <c r="D52" s="185"/>
      <c r="E52" s="186"/>
      <c r="F52" s="193"/>
    </row>
    <row r="53" spans="4:6" x14ac:dyDescent="0.25">
      <c r="D53" s="185"/>
      <c r="E53" s="186"/>
      <c r="F53" s="193"/>
    </row>
    <row r="54" spans="4:6" x14ac:dyDescent="0.25">
      <c r="D54" s="185"/>
      <c r="E54" s="186"/>
      <c r="F54" s="194"/>
    </row>
    <row r="55" spans="4:6" x14ac:dyDescent="0.25">
      <c r="D55" s="185"/>
      <c r="E55" s="186"/>
      <c r="F55" s="187"/>
    </row>
    <row r="56" spans="4:6" x14ac:dyDescent="0.25">
      <c r="D56" s="185"/>
      <c r="E56" s="186"/>
      <c r="F56" s="192"/>
    </row>
    <row r="57" spans="4:6" x14ac:dyDescent="0.25">
      <c r="D57" s="185"/>
      <c r="E57" s="186"/>
      <c r="F57" s="186"/>
    </row>
    <row r="58" spans="4:6" x14ac:dyDescent="0.25">
      <c r="D58" s="185"/>
      <c r="E58" s="186"/>
      <c r="F58" s="195"/>
    </row>
    <row r="59" spans="4:6" x14ac:dyDescent="0.25">
      <c r="D59" s="185"/>
      <c r="E59" s="186"/>
      <c r="F59" s="195"/>
    </row>
    <row r="60" spans="4:6" x14ac:dyDescent="0.25">
      <c r="D60" s="185"/>
      <c r="E60" s="186"/>
      <c r="F60" s="195"/>
    </row>
  </sheetData>
  <conditionalFormatting sqref="A1:XFD1048576">
    <cfRule type="expression" dxfId="3" priority="1">
      <formula>_xlfn.ISFORMULA(A1)</formula>
    </cfRule>
  </conditionalFormatting>
  <pageMargins left="0.25" right="0.25" top="0.5" bottom="0.5" header="0.5" footer="0.5"/>
  <pageSetup scale="85" orientation="landscape" horizontalDpi="36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I401"/>
  <sheetViews>
    <sheetView zoomScale="145" workbookViewId="0">
      <selection activeCell="H16" sqref="H16"/>
    </sheetView>
  </sheetViews>
  <sheetFormatPr defaultColWidth="8.85546875" defaultRowHeight="15" x14ac:dyDescent="0.25"/>
  <cols>
    <col min="1" max="1" width="13.7109375" style="109" bestFit="1" customWidth="1"/>
    <col min="2" max="2" width="6" style="109" bestFit="1" customWidth="1"/>
    <col min="3" max="3" width="9.140625" style="109" bestFit="1" customWidth="1"/>
    <col min="4" max="4" width="11.7109375" style="108" bestFit="1" customWidth="1"/>
    <col min="5" max="5" width="6.140625" style="111" bestFit="1" customWidth="1"/>
    <col min="6" max="6" width="14.42578125" style="109" bestFit="1" customWidth="1"/>
    <col min="7" max="7" width="4.5703125" style="109" customWidth="1"/>
    <col min="8" max="8" width="11" style="109" bestFit="1" customWidth="1"/>
    <col min="9" max="9" width="9.5703125" style="109" bestFit="1" customWidth="1"/>
    <col min="10" max="11" width="11" style="109" bestFit="1" customWidth="1"/>
    <col min="12" max="12" width="10.5703125" style="109" customWidth="1"/>
    <col min="13" max="13" width="11.140625" style="109" bestFit="1" customWidth="1"/>
    <col min="14" max="16384" width="8.85546875" style="109"/>
  </cols>
  <sheetData>
    <row r="1" spans="1:9" ht="15.75" thickBot="1" x14ac:dyDescent="0.3">
      <c r="A1" s="102" t="s">
        <v>867</v>
      </c>
      <c r="B1" s="103" t="s">
        <v>866</v>
      </c>
      <c r="C1" s="103" t="s">
        <v>865</v>
      </c>
      <c r="D1" s="104" t="s">
        <v>864</v>
      </c>
      <c r="E1" s="105" t="s">
        <v>863</v>
      </c>
      <c r="F1" s="106" t="s">
        <v>862</v>
      </c>
      <c r="G1" s="107"/>
      <c r="H1" s="108"/>
    </row>
    <row r="2" spans="1:9" x14ac:dyDescent="0.25">
      <c r="A2" s="109" t="s">
        <v>854</v>
      </c>
      <c r="B2" s="110">
        <v>160</v>
      </c>
      <c r="C2" s="110">
        <v>79004</v>
      </c>
      <c r="D2" s="108">
        <v>41352</v>
      </c>
      <c r="E2" s="111">
        <v>0.33478521560850061</v>
      </c>
      <c r="F2" s="109" t="s">
        <v>49</v>
      </c>
      <c r="G2" s="112"/>
      <c r="H2" s="108"/>
      <c r="I2" s="108">
        <f>MIN(D:D)</f>
        <v>41275</v>
      </c>
    </row>
    <row r="3" spans="1:9" x14ac:dyDescent="0.25">
      <c r="A3" s="109" t="s">
        <v>854</v>
      </c>
      <c r="B3" s="110">
        <v>63</v>
      </c>
      <c r="C3" s="110">
        <v>58218</v>
      </c>
      <c r="D3" s="108">
        <v>41933</v>
      </c>
      <c r="E3" s="111">
        <v>0.33926647449474479</v>
      </c>
      <c r="F3" s="109" t="s">
        <v>49</v>
      </c>
      <c r="G3" s="112"/>
    </row>
    <row r="4" spans="1:9" x14ac:dyDescent="0.25">
      <c r="A4" s="109" t="s">
        <v>860</v>
      </c>
      <c r="B4" s="110">
        <v>267</v>
      </c>
      <c r="C4" s="110">
        <v>88484</v>
      </c>
      <c r="D4" s="108">
        <v>41668</v>
      </c>
      <c r="E4" s="111">
        <v>0.34390464046055058</v>
      </c>
      <c r="F4" s="109" t="s">
        <v>16</v>
      </c>
      <c r="G4" s="112"/>
    </row>
    <row r="5" spans="1:9" x14ac:dyDescent="0.25">
      <c r="A5" s="109" t="s">
        <v>859</v>
      </c>
      <c r="B5" s="110">
        <v>36</v>
      </c>
      <c r="C5" s="110">
        <v>53968</v>
      </c>
      <c r="D5" s="108">
        <v>41676</v>
      </c>
      <c r="E5" s="111">
        <v>0.34687218273321224</v>
      </c>
      <c r="F5" s="109" t="s">
        <v>16</v>
      </c>
      <c r="G5" s="112"/>
    </row>
    <row r="6" spans="1:9" x14ac:dyDescent="0.25">
      <c r="A6" s="109" t="s">
        <v>857</v>
      </c>
      <c r="B6" s="110">
        <v>140</v>
      </c>
      <c r="C6" s="110">
        <v>64935</v>
      </c>
      <c r="D6" s="108">
        <v>41980</v>
      </c>
      <c r="E6" s="111">
        <v>0.34896972118038622</v>
      </c>
      <c r="F6" s="109" t="s">
        <v>16</v>
      </c>
      <c r="G6" s="112"/>
    </row>
    <row r="7" spans="1:9" x14ac:dyDescent="0.25">
      <c r="A7" s="109" t="s">
        <v>857</v>
      </c>
      <c r="B7" s="110">
        <v>45</v>
      </c>
      <c r="C7" s="110">
        <v>43753</v>
      </c>
      <c r="D7" s="108">
        <v>41781</v>
      </c>
      <c r="E7" s="111">
        <v>0.34921960623220605</v>
      </c>
      <c r="F7" s="109" t="s">
        <v>856</v>
      </c>
      <c r="G7" s="112"/>
    </row>
    <row r="8" spans="1:9" x14ac:dyDescent="0.25">
      <c r="A8" s="109" t="s">
        <v>858</v>
      </c>
      <c r="B8" s="110">
        <v>375</v>
      </c>
      <c r="C8" s="110">
        <v>92370</v>
      </c>
      <c r="D8" s="108">
        <v>41668</v>
      </c>
      <c r="E8" s="111">
        <v>0.35021318934665635</v>
      </c>
      <c r="F8" s="109" t="s">
        <v>856</v>
      </c>
      <c r="G8" s="112"/>
    </row>
    <row r="9" spans="1:9" x14ac:dyDescent="0.25">
      <c r="A9" s="109" t="s">
        <v>860</v>
      </c>
      <c r="B9" s="110">
        <v>254</v>
      </c>
      <c r="C9" s="110">
        <v>89343</v>
      </c>
      <c r="D9" s="108">
        <v>41738</v>
      </c>
      <c r="E9" s="111">
        <v>0.35036391416239587</v>
      </c>
      <c r="F9" s="109" t="s">
        <v>856</v>
      </c>
      <c r="G9" s="112"/>
    </row>
    <row r="10" spans="1:9" x14ac:dyDescent="0.25">
      <c r="A10" s="109" t="s">
        <v>858</v>
      </c>
      <c r="B10" s="110">
        <v>105</v>
      </c>
      <c r="C10" s="110">
        <v>69474</v>
      </c>
      <c r="D10" s="108">
        <v>41942</v>
      </c>
      <c r="E10" s="111">
        <v>0.35095517269731619</v>
      </c>
      <c r="F10" s="109" t="s">
        <v>856</v>
      </c>
      <c r="G10" s="112"/>
    </row>
    <row r="11" spans="1:9" x14ac:dyDescent="0.25">
      <c r="A11" s="109" t="s">
        <v>854</v>
      </c>
      <c r="B11" s="110">
        <v>325</v>
      </c>
      <c r="C11" s="110">
        <v>89673</v>
      </c>
      <c r="D11" s="108">
        <v>41990</v>
      </c>
      <c r="E11" s="111">
        <v>0.35106108901679056</v>
      </c>
      <c r="F11" s="109" t="s">
        <v>852</v>
      </c>
      <c r="G11" s="112"/>
    </row>
    <row r="12" spans="1:9" x14ac:dyDescent="0.25">
      <c r="A12" s="109" t="s">
        <v>859</v>
      </c>
      <c r="B12" s="110">
        <v>112</v>
      </c>
      <c r="C12" s="110">
        <v>54898</v>
      </c>
      <c r="D12" s="108">
        <v>41940</v>
      </c>
      <c r="E12" s="111">
        <v>0.35161588535628907</v>
      </c>
      <c r="F12" s="109" t="s">
        <v>16</v>
      </c>
      <c r="G12" s="112"/>
    </row>
    <row r="13" spans="1:9" x14ac:dyDescent="0.25">
      <c r="A13" s="109" t="s">
        <v>855</v>
      </c>
      <c r="B13" s="110">
        <v>94</v>
      </c>
      <c r="C13" s="110">
        <v>52054</v>
      </c>
      <c r="D13" s="108">
        <v>41935</v>
      </c>
      <c r="E13" s="111">
        <v>0.35358634594198668</v>
      </c>
      <c r="F13" s="109" t="s">
        <v>49</v>
      </c>
      <c r="G13" s="112"/>
    </row>
    <row r="14" spans="1:9" x14ac:dyDescent="0.25">
      <c r="A14" s="109" t="s">
        <v>853</v>
      </c>
      <c r="B14" s="110">
        <v>197</v>
      </c>
      <c r="C14" s="110">
        <v>83465</v>
      </c>
      <c r="D14" s="108">
        <v>41539</v>
      </c>
      <c r="E14" s="111">
        <v>0.35421796305032177</v>
      </c>
      <c r="F14" s="109" t="s">
        <v>49</v>
      </c>
      <c r="G14" s="112"/>
    </row>
    <row r="15" spans="1:9" x14ac:dyDescent="0.25">
      <c r="A15" s="109" t="s">
        <v>853</v>
      </c>
      <c r="B15" s="110">
        <v>119</v>
      </c>
      <c r="C15" s="110">
        <v>76129</v>
      </c>
      <c r="D15" s="108">
        <v>41506</v>
      </c>
      <c r="E15" s="111">
        <v>0.35507301978494371</v>
      </c>
      <c r="F15" s="109" t="s">
        <v>856</v>
      </c>
      <c r="G15" s="112"/>
    </row>
    <row r="16" spans="1:9" x14ac:dyDescent="0.25">
      <c r="A16" s="109" t="s">
        <v>859</v>
      </c>
      <c r="B16" s="110">
        <v>46</v>
      </c>
      <c r="C16" s="110">
        <v>44252</v>
      </c>
      <c r="D16" s="108">
        <v>41885</v>
      </c>
      <c r="E16" s="111">
        <v>0.35512692084800312</v>
      </c>
      <c r="F16" s="109" t="s">
        <v>49</v>
      </c>
      <c r="G16" s="112"/>
    </row>
    <row r="17" spans="1:7" x14ac:dyDescent="0.25">
      <c r="A17" s="109" t="s">
        <v>859</v>
      </c>
      <c r="B17" s="110">
        <v>89</v>
      </c>
      <c r="C17" s="110">
        <v>64019</v>
      </c>
      <c r="D17" s="108">
        <v>41942</v>
      </c>
      <c r="E17" s="111">
        <v>0.35622951236200606</v>
      </c>
      <c r="F17" s="109" t="s">
        <v>49</v>
      </c>
      <c r="G17" s="112"/>
    </row>
    <row r="18" spans="1:7" x14ac:dyDescent="0.25">
      <c r="A18" s="109" t="s">
        <v>858</v>
      </c>
      <c r="B18" s="110">
        <v>99</v>
      </c>
      <c r="C18" s="110">
        <v>69369</v>
      </c>
      <c r="D18" s="108">
        <v>41654</v>
      </c>
      <c r="E18" s="111">
        <v>0.3569931405019891</v>
      </c>
      <c r="F18" s="109" t="s">
        <v>16</v>
      </c>
      <c r="G18" s="112"/>
    </row>
    <row r="19" spans="1:7" x14ac:dyDescent="0.25">
      <c r="A19" s="109" t="s">
        <v>859</v>
      </c>
      <c r="B19" s="110">
        <v>144</v>
      </c>
      <c r="C19" s="110">
        <v>59311</v>
      </c>
      <c r="D19" s="108">
        <v>41564</v>
      </c>
      <c r="E19" s="111">
        <v>0.35843645638503097</v>
      </c>
      <c r="F19" s="109" t="s">
        <v>16</v>
      </c>
      <c r="G19" s="112"/>
    </row>
    <row r="20" spans="1:7" x14ac:dyDescent="0.25">
      <c r="A20" s="109" t="s">
        <v>853</v>
      </c>
      <c r="B20" s="110">
        <v>48</v>
      </c>
      <c r="C20" s="110">
        <v>49632</v>
      </c>
      <c r="D20" s="108">
        <v>41942</v>
      </c>
      <c r="E20" s="111">
        <v>0.36000880132121438</v>
      </c>
      <c r="F20" s="109" t="s">
        <v>16</v>
      </c>
      <c r="G20" s="112"/>
    </row>
    <row r="21" spans="1:7" x14ac:dyDescent="0.25">
      <c r="A21" s="109" t="s">
        <v>853</v>
      </c>
      <c r="B21" s="110">
        <v>57</v>
      </c>
      <c r="C21" s="110">
        <v>60059</v>
      </c>
      <c r="D21" s="108">
        <v>41647</v>
      </c>
      <c r="E21" s="111">
        <v>0.36284854117074394</v>
      </c>
      <c r="F21" s="109" t="s">
        <v>861</v>
      </c>
      <c r="G21" s="112"/>
    </row>
    <row r="22" spans="1:7" x14ac:dyDescent="0.25">
      <c r="A22" s="109" t="s">
        <v>859</v>
      </c>
      <c r="B22" s="110">
        <v>73</v>
      </c>
      <c r="C22" s="110">
        <v>61880</v>
      </c>
      <c r="D22" s="108">
        <v>41431</v>
      </c>
      <c r="E22" s="111">
        <v>0.364403344445274</v>
      </c>
      <c r="F22" s="109" t="s">
        <v>856</v>
      </c>
      <c r="G22" s="112"/>
    </row>
    <row r="23" spans="1:7" x14ac:dyDescent="0.25">
      <c r="A23" s="109" t="s">
        <v>855</v>
      </c>
      <c r="B23" s="110">
        <v>81</v>
      </c>
      <c r="C23" s="110">
        <v>63963</v>
      </c>
      <c r="D23" s="108">
        <v>41548</v>
      </c>
      <c r="E23" s="111">
        <v>0.36487089837904324</v>
      </c>
      <c r="F23" s="109" t="s">
        <v>852</v>
      </c>
      <c r="G23" s="112"/>
    </row>
    <row r="24" spans="1:7" x14ac:dyDescent="0.25">
      <c r="A24" s="109" t="s">
        <v>860</v>
      </c>
      <c r="B24" s="110">
        <v>937</v>
      </c>
      <c r="C24" s="110">
        <v>93840</v>
      </c>
      <c r="D24" s="108">
        <v>41542</v>
      </c>
      <c r="E24" s="111">
        <v>0.36746229066117542</v>
      </c>
      <c r="F24" s="109" t="s">
        <v>852</v>
      </c>
      <c r="G24" s="112"/>
    </row>
    <row r="25" spans="1:7" x14ac:dyDescent="0.25">
      <c r="A25" s="109" t="s">
        <v>860</v>
      </c>
      <c r="B25" s="110">
        <v>63</v>
      </c>
      <c r="C25" s="110">
        <v>52582</v>
      </c>
      <c r="D25" s="108">
        <v>41606</v>
      </c>
      <c r="E25" s="111">
        <v>0.3679833755799109</v>
      </c>
      <c r="F25" s="109" t="s">
        <v>852</v>
      </c>
      <c r="G25" s="112"/>
    </row>
    <row r="26" spans="1:7" x14ac:dyDescent="0.25">
      <c r="A26" s="109" t="s">
        <v>853</v>
      </c>
      <c r="B26" s="110">
        <v>120</v>
      </c>
      <c r="C26" s="110">
        <v>63522</v>
      </c>
      <c r="D26" s="108">
        <v>41788</v>
      </c>
      <c r="E26" s="111">
        <v>0.36808537480271752</v>
      </c>
      <c r="F26" s="109" t="s">
        <v>861</v>
      </c>
      <c r="G26" s="112"/>
    </row>
    <row r="27" spans="1:7" x14ac:dyDescent="0.25">
      <c r="A27" s="109" t="s">
        <v>858</v>
      </c>
      <c r="B27" s="110">
        <v>238</v>
      </c>
      <c r="C27" s="110">
        <v>73385</v>
      </c>
      <c r="D27" s="108">
        <v>41634</v>
      </c>
      <c r="E27" s="111">
        <v>0.36853318808690949</v>
      </c>
      <c r="F27" s="109" t="s">
        <v>856</v>
      </c>
      <c r="G27" s="112"/>
    </row>
    <row r="28" spans="1:7" x14ac:dyDescent="0.25">
      <c r="A28" s="109" t="s">
        <v>853</v>
      </c>
      <c r="B28" s="110">
        <v>665</v>
      </c>
      <c r="C28" s="110">
        <v>93612</v>
      </c>
      <c r="D28" s="108">
        <v>41458</v>
      </c>
      <c r="E28" s="111">
        <v>0.37127418444928628</v>
      </c>
      <c r="F28" s="109" t="s">
        <v>49</v>
      </c>
      <c r="G28" s="112"/>
    </row>
    <row r="29" spans="1:7" x14ac:dyDescent="0.25">
      <c r="A29" s="109" t="s">
        <v>855</v>
      </c>
      <c r="B29" s="110">
        <v>51</v>
      </c>
      <c r="C29" s="110">
        <v>54247</v>
      </c>
      <c r="D29" s="108">
        <v>41501</v>
      </c>
      <c r="E29" s="111">
        <v>0.37316395245992828</v>
      </c>
      <c r="F29" s="109" t="s">
        <v>856</v>
      </c>
      <c r="G29" s="112"/>
    </row>
    <row r="30" spans="1:7" x14ac:dyDescent="0.25">
      <c r="A30" s="109" t="s">
        <v>860</v>
      </c>
      <c r="B30" s="110">
        <v>492</v>
      </c>
      <c r="C30" s="110">
        <v>91172</v>
      </c>
      <c r="D30" s="108">
        <v>41774</v>
      </c>
      <c r="E30" s="111">
        <v>0.37355041396256183</v>
      </c>
      <c r="F30" s="109" t="s">
        <v>852</v>
      </c>
      <c r="G30" s="112"/>
    </row>
    <row r="31" spans="1:7" x14ac:dyDescent="0.25">
      <c r="A31" s="109" t="s">
        <v>860</v>
      </c>
      <c r="B31" s="110">
        <v>224</v>
      </c>
      <c r="C31" s="110">
        <v>81329</v>
      </c>
      <c r="D31" s="108">
        <v>41970</v>
      </c>
      <c r="E31" s="111">
        <v>0.37390071556505211</v>
      </c>
      <c r="F31" s="109" t="s">
        <v>16</v>
      </c>
      <c r="G31" s="112"/>
    </row>
    <row r="32" spans="1:7" x14ac:dyDescent="0.25">
      <c r="A32" s="109" t="s">
        <v>858</v>
      </c>
      <c r="B32" s="110">
        <v>63</v>
      </c>
      <c r="C32" s="110">
        <v>63641</v>
      </c>
      <c r="D32" s="108">
        <v>41816</v>
      </c>
      <c r="E32" s="111">
        <v>0.37481495430017731</v>
      </c>
      <c r="F32" s="109" t="s">
        <v>861</v>
      </c>
      <c r="G32" s="112"/>
    </row>
    <row r="33" spans="1:7" x14ac:dyDescent="0.25">
      <c r="A33" s="109" t="s">
        <v>857</v>
      </c>
      <c r="B33" s="110">
        <v>88</v>
      </c>
      <c r="C33" s="110">
        <v>62650</v>
      </c>
      <c r="D33" s="108">
        <v>41634</v>
      </c>
      <c r="E33" s="111">
        <v>0.37547463921468233</v>
      </c>
      <c r="F33" s="109" t="s">
        <v>852</v>
      </c>
      <c r="G33" s="112"/>
    </row>
    <row r="34" spans="1:7" x14ac:dyDescent="0.25">
      <c r="A34" s="109" t="s">
        <v>858</v>
      </c>
      <c r="B34" s="110">
        <v>675</v>
      </c>
      <c r="C34" s="110">
        <v>93473</v>
      </c>
      <c r="D34" s="108">
        <v>41417</v>
      </c>
      <c r="E34" s="111">
        <v>0.37561041640257525</v>
      </c>
      <c r="F34" s="109" t="s">
        <v>861</v>
      </c>
      <c r="G34" s="112"/>
    </row>
    <row r="35" spans="1:7" x14ac:dyDescent="0.25">
      <c r="A35" s="109" t="s">
        <v>857</v>
      </c>
      <c r="B35" s="110">
        <v>136</v>
      </c>
      <c r="C35" s="110">
        <v>75647</v>
      </c>
      <c r="D35" s="108">
        <v>41711</v>
      </c>
      <c r="E35" s="111">
        <v>0.38238621733682976</v>
      </c>
      <c r="F35" s="109" t="s">
        <v>49</v>
      </c>
      <c r="G35" s="112"/>
    </row>
    <row r="36" spans="1:7" x14ac:dyDescent="0.25">
      <c r="A36" s="109" t="s">
        <v>857</v>
      </c>
      <c r="B36" s="110">
        <v>153</v>
      </c>
      <c r="C36" s="110">
        <v>61769</v>
      </c>
      <c r="D36" s="108">
        <v>41364</v>
      </c>
      <c r="E36" s="111">
        <v>0.38269848340432117</v>
      </c>
      <c r="F36" s="109" t="s">
        <v>16</v>
      </c>
      <c r="G36" s="112"/>
    </row>
    <row r="37" spans="1:7" x14ac:dyDescent="0.25">
      <c r="A37" s="109" t="s">
        <v>853</v>
      </c>
      <c r="B37" s="110">
        <v>241</v>
      </c>
      <c r="C37" s="110">
        <v>78012</v>
      </c>
      <c r="D37" s="108">
        <v>41872</v>
      </c>
      <c r="E37" s="111">
        <v>0.38451707137501973</v>
      </c>
      <c r="F37" s="109" t="s">
        <v>856</v>
      </c>
      <c r="G37" s="112"/>
    </row>
    <row r="38" spans="1:7" x14ac:dyDescent="0.25">
      <c r="A38" s="109" t="s">
        <v>857</v>
      </c>
      <c r="B38" s="110">
        <v>216</v>
      </c>
      <c r="C38" s="110">
        <v>62377</v>
      </c>
      <c r="D38" s="108">
        <v>41620</v>
      </c>
      <c r="E38" s="111">
        <v>0.38508970286928523</v>
      </c>
      <c r="F38" s="109" t="s">
        <v>16</v>
      </c>
      <c r="G38" s="112"/>
    </row>
    <row r="39" spans="1:7" x14ac:dyDescent="0.25">
      <c r="A39" s="109" t="s">
        <v>859</v>
      </c>
      <c r="B39" s="110">
        <v>236</v>
      </c>
      <c r="C39" s="110">
        <v>88898</v>
      </c>
      <c r="D39" s="108">
        <v>41301</v>
      </c>
      <c r="E39" s="111">
        <v>0.38592031406066479</v>
      </c>
      <c r="F39" s="109" t="s">
        <v>16</v>
      </c>
      <c r="G39" s="112"/>
    </row>
    <row r="40" spans="1:7" x14ac:dyDescent="0.25">
      <c r="A40" s="109" t="s">
        <v>857</v>
      </c>
      <c r="B40" s="110">
        <v>344</v>
      </c>
      <c r="C40" s="110">
        <v>89048</v>
      </c>
      <c r="D40" s="108">
        <v>41941</v>
      </c>
      <c r="E40" s="111">
        <v>0.38725234453651564</v>
      </c>
      <c r="F40" s="109" t="s">
        <v>16</v>
      </c>
      <c r="G40" s="112"/>
    </row>
    <row r="41" spans="1:7" x14ac:dyDescent="0.25">
      <c r="A41" s="109" t="s">
        <v>857</v>
      </c>
      <c r="B41" s="110">
        <v>261</v>
      </c>
      <c r="C41" s="110">
        <v>84662</v>
      </c>
      <c r="D41" s="108">
        <v>41822</v>
      </c>
      <c r="E41" s="111">
        <v>0.38727026623454702</v>
      </c>
      <c r="F41" s="109" t="s">
        <v>852</v>
      </c>
      <c r="G41" s="112"/>
    </row>
    <row r="42" spans="1:7" x14ac:dyDescent="0.25">
      <c r="A42" s="109" t="s">
        <v>857</v>
      </c>
      <c r="B42" s="110">
        <v>35</v>
      </c>
      <c r="C42" s="110">
        <v>52861</v>
      </c>
      <c r="D42" s="108">
        <v>41562</v>
      </c>
      <c r="E42" s="111">
        <v>0.39125497552652178</v>
      </c>
      <c r="F42" s="109" t="s">
        <v>16</v>
      </c>
      <c r="G42" s="112"/>
    </row>
    <row r="43" spans="1:7" x14ac:dyDescent="0.25">
      <c r="A43" s="109" t="s">
        <v>855</v>
      </c>
      <c r="B43" s="110">
        <v>133</v>
      </c>
      <c r="C43" s="110">
        <v>76643</v>
      </c>
      <c r="D43" s="108">
        <v>41893</v>
      </c>
      <c r="E43" s="111">
        <v>0.39491592211527404</v>
      </c>
      <c r="F43" s="109" t="s">
        <v>861</v>
      </c>
      <c r="G43" s="112"/>
    </row>
    <row r="44" spans="1:7" x14ac:dyDescent="0.25">
      <c r="A44" s="109" t="s">
        <v>857</v>
      </c>
      <c r="B44" s="110">
        <v>109</v>
      </c>
      <c r="C44" s="110">
        <v>68219</v>
      </c>
      <c r="D44" s="108">
        <v>41725</v>
      </c>
      <c r="E44" s="111">
        <v>0.39546867954330384</v>
      </c>
      <c r="F44" s="109" t="s">
        <v>852</v>
      </c>
      <c r="G44" s="112"/>
    </row>
    <row r="45" spans="1:7" x14ac:dyDescent="0.25">
      <c r="A45" s="109" t="s">
        <v>857</v>
      </c>
      <c r="B45" s="110">
        <v>179</v>
      </c>
      <c r="C45" s="110">
        <v>81180</v>
      </c>
      <c r="D45" s="108">
        <v>41513</v>
      </c>
      <c r="E45" s="111">
        <v>0.39570398384201749</v>
      </c>
      <c r="F45" s="109" t="s">
        <v>856</v>
      </c>
      <c r="G45" s="112"/>
    </row>
    <row r="46" spans="1:7" x14ac:dyDescent="0.25">
      <c r="A46" s="109" t="s">
        <v>855</v>
      </c>
      <c r="B46" s="110">
        <v>100</v>
      </c>
      <c r="C46" s="110">
        <v>67277</v>
      </c>
      <c r="D46" s="108">
        <v>41737</v>
      </c>
      <c r="E46" s="111">
        <v>0.39824502679277884</v>
      </c>
      <c r="F46" s="109" t="s">
        <v>856</v>
      </c>
      <c r="G46" s="112"/>
    </row>
    <row r="47" spans="1:7" x14ac:dyDescent="0.25">
      <c r="A47" s="109" t="s">
        <v>858</v>
      </c>
      <c r="B47" s="110">
        <v>168</v>
      </c>
      <c r="C47" s="110">
        <v>80055</v>
      </c>
      <c r="D47" s="108">
        <v>41640</v>
      </c>
      <c r="E47" s="111">
        <v>0.39948854114428894</v>
      </c>
      <c r="F47" s="109" t="s">
        <v>49</v>
      </c>
      <c r="G47" s="112"/>
    </row>
    <row r="48" spans="1:7" x14ac:dyDescent="0.25">
      <c r="A48" s="109" t="s">
        <v>854</v>
      </c>
      <c r="B48" s="110">
        <v>418</v>
      </c>
      <c r="C48" s="110">
        <v>85580</v>
      </c>
      <c r="D48" s="108">
        <v>41717</v>
      </c>
      <c r="E48" s="111">
        <v>0.40107487307981654</v>
      </c>
      <c r="F48" s="109" t="s">
        <v>16</v>
      </c>
      <c r="G48" s="112"/>
    </row>
    <row r="49" spans="1:7" x14ac:dyDescent="0.25">
      <c r="A49" s="109" t="s">
        <v>854</v>
      </c>
      <c r="B49" s="110">
        <v>129</v>
      </c>
      <c r="C49" s="110">
        <v>62047</v>
      </c>
      <c r="D49" s="108">
        <v>41676</v>
      </c>
      <c r="E49" s="111">
        <v>0.40113775775853355</v>
      </c>
      <c r="F49" s="109" t="s">
        <v>16</v>
      </c>
      <c r="G49" s="112"/>
    </row>
    <row r="50" spans="1:7" x14ac:dyDescent="0.25">
      <c r="A50" s="109" t="s">
        <v>858</v>
      </c>
      <c r="B50" s="110">
        <v>19</v>
      </c>
      <c r="C50" s="110">
        <v>45461</v>
      </c>
      <c r="D50" s="108">
        <v>41424</v>
      </c>
      <c r="E50" s="111">
        <v>0.40151330212052017</v>
      </c>
      <c r="F50" s="109" t="s">
        <v>16</v>
      </c>
      <c r="G50" s="112"/>
    </row>
    <row r="51" spans="1:7" x14ac:dyDescent="0.25">
      <c r="A51" s="109" t="s">
        <v>855</v>
      </c>
      <c r="B51" s="110">
        <v>137</v>
      </c>
      <c r="C51" s="110">
        <v>75490</v>
      </c>
      <c r="D51" s="108">
        <v>41599</v>
      </c>
      <c r="E51" s="111">
        <v>0.40227899067319112</v>
      </c>
      <c r="F51" s="109" t="s">
        <v>16</v>
      </c>
      <c r="G51" s="112"/>
    </row>
    <row r="52" spans="1:7" x14ac:dyDescent="0.25">
      <c r="A52" s="109" t="s">
        <v>853</v>
      </c>
      <c r="B52" s="110">
        <v>176</v>
      </c>
      <c r="C52" s="110">
        <v>75211</v>
      </c>
      <c r="D52" s="108">
        <v>41473</v>
      </c>
      <c r="E52" s="111">
        <v>0.40329001030704603</v>
      </c>
      <c r="F52" s="109" t="s">
        <v>861</v>
      </c>
      <c r="G52" s="112"/>
    </row>
    <row r="53" spans="1:7" x14ac:dyDescent="0.25">
      <c r="A53" s="109" t="s">
        <v>855</v>
      </c>
      <c r="B53" s="110">
        <v>30</v>
      </c>
      <c r="C53" s="110">
        <v>49380</v>
      </c>
      <c r="D53" s="108">
        <v>41963</v>
      </c>
      <c r="E53" s="111">
        <v>0.40389724802715438</v>
      </c>
      <c r="F53" s="109" t="s">
        <v>16</v>
      </c>
      <c r="G53" s="112"/>
    </row>
    <row r="54" spans="1:7" x14ac:dyDescent="0.25">
      <c r="A54" s="109" t="s">
        <v>859</v>
      </c>
      <c r="B54" s="110">
        <v>159</v>
      </c>
      <c r="C54" s="110">
        <v>81526</v>
      </c>
      <c r="D54" s="108">
        <v>41969</v>
      </c>
      <c r="E54" s="111">
        <v>0.40470196713840778</v>
      </c>
      <c r="F54" s="109" t="s">
        <v>16</v>
      </c>
      <c r="G54" s="112"/>
    </row>
    <row r="55" spans="1:7" x14ac:dyDescent="0.25">
      <c r="A55" s="109" t="s">
        <v>853</v>
      </c>
      <c r="B55" s="110">
        <v>215</v>
      </c>
      <c r="C55" s="110">
        <v>79135</v>
      </c>
      <c r="D55" s="108">
        <v>41319</v>
      </c>
      <c r="E55" s="111">
        <v>0.40592413001839606</v>
      </c>
      <c r="F55" s="109" t="s">
        <v>16</v>
      </c>
      <c r="G55" s="112"/>
    </row>
    <row r="56" spans="1:7" x14ac:dyDescent="0.25">
      <c r="A56" s="109" t="s">
        <v>860</v>
      </c>
      <c r="B56" s="110">
        <v>92</v>
      </c>
      <c r="C56" s="110">
        <v>71685</v>
      </c>
      <c r="D56" s="108">
        <v>41319</v>
      </c>
      <c r="E56" s="111">
        <v>0.40707531901068705</v>
      </c>
      <c r="F56" s="109" t="s">
        <v>861</v>
      </c>
      <c r="G56" s="112"/>
    </row>
    <row r="57" spans="1:7" x14ac:dyDescent="0.25">
      <c r="A57" s="109" t="s">
        <v>855</v>
      </c>
      <c r="B57" s="110">
        <v>90</v>
      </c>
      <c r="C57" s="110">
        <v>60425</v>
      </c>
      <c r="D57" s="108">
        <v>41479</v>
      </c>
      <c r="E57" s="111">
        <v>0.40707566078337248</v>
      </c>
      <c r="F57" s="109" t="s">
        <v>49</v>
      </c>
      <c r="G57" s="112"/>
    </row>
    <row r="58" spans="1:7" x14ac:dyDescent="0.25">
      <c r="A58" s="109" t="s">
        <v>857</v>
      </c>
      <c r="B58" s="110">
        <v>23</v>
      </c>
      <c r="C58" s="110">
        <v>46415</v>
      </c>
      <c r="D58" s="108">
        <v>41763</v>
      </c>
      <c r="E58" s="111">
        <v>0.40804811811081737</v>
      </c>
      <c r="F58" s="109" t="s">
        <v>856</v>
      </c>
      <c r="G58" s="112"/>
    </row>
    <row r="59" spans="1:7" x14ac:dyDescent="0.25">
      <c r="A59" s="109" t="s">
        <v>860</v>
      </c>
      <c r="B59" s="110">
        <v>545</v>
      </c>
      <c r="C59" s="110">
        <v>90658</v>
      </c>
      <c r="D59" s="108">
        <v>41571</v>
      </c>
      <c r="E59" s="111">
        <v>0.40910688420198466</v>
      </c>
      <c r="F59" s="109" t="s">
        <v>861</v>
      </c>
      <c r="G59" s="112"/>
    </row>
    <row r="60" spans="1:7" x14ac:dyDescent="0.25">
      <c r="A60" s="109" t="s">
        <v>855</v>
      </c>
      <c r="B60" s="110">
        <v>33</v>
      </c>
      <c r="C60" s="110">
        <v>46015</v>
      </c>
      <c r="D60" s="108">
        <v>41864</v>
      </c>
      <c r="E60" s="111">
        <v>0.40946481303819837</v>
      </c>
      <c r="F60" s="109" t="s">
        <v>16</v>
      </c>
      <c r="G60" s="112"/>
    </row>
    <row r="61" spans="1:7" x14ac:dyDescent="0.25">
      <c r="A61" s="109" t="s">
        <v>853</v>
      </c>
      <c r="B61" s="110">
        <v>357</v>
      </c>
      <c r="C61" s="110">
        <v>75303</v>
      </c>
      <c r="D61" s="108">
        <v>41865</v>
      </c>
      <c r="E61" s="111">
        <v>0.40957932413410464</v>
      </c>
      <c r="F61" s="109" t="s">
        <v>49</v>
      </c>
      <c r="G61" s="112"/>
    </row>
    <row r="62" spans="1:7" x14ac:dyDescent="0.25">
      <c r="A62" s="109" t="s">
        <v>854</v>
      </c>
      <c r="B62" s="110">
        <v>55</v>
      </c>
      <c r="C62" s="110">
        <v>47793</v>
      </c>
      <c r="D62" s="108">
        <v>41725</v>
      </c>
      <c r="E62" s="111">
        <v>0.40975185522953933</v>
      </c>
      <c r="F62" s="109" t="s">
        <v>852</v>
      </c>
      <c r="G62" s="112"/>
    </row>
    <row r="63" spans="1:7" x14ac:dyDescent="0.25">
      <c r="A63" s="109" t="s">
        <v>857</v>
      </c>
      <c r="B63" s="110">
        <v>136</v>
      </c>
      <c r="C63" s="110">
        <v>60733</v>
      </c>
      <c r="D63" s="108">
        <v>41704</v>
      </c>
      <c r="E63" s="111">
        <v>0.41053415647725916</v>
      </c>
      <c r="F63" s="109" t="s">
        <v>852</v>
      </c>
      <c r="G63" s="112"/>
    </row>
    <row r="64" spans="1:7" x14ac:dyDescent="0.25">
      <c r="A64" s="109" t="s">
        <v>855</v>
      </c>
      <c r="B64" s="110">
        <v>105</v>
      </c>
      <c r="C64" s="110">
        <v>64402</v>
      </c>
      <c r="D64" s="108">
        <v>41767</v>
      </c>
      <c r="E64" s="111">
        <v>0.41539849612361951</v>
      </c>
      <c r="F64" s="109" t="s">
        <v>852</v>
      </c>
      <c r="G64" s="112"/>
    </row>
    <row r="65" spans="1:7" x14ac:dyDescent="0.25">
      <c r="A65" s="109" t="s">
        <v>857</v>
      </c>
      <c r="B65" s="110">
        <v>454</v>
      </c>
      <c r="C65" s="110">
        <v>83814</v>
      </c>
      <c r="D65" s="108">
        <v>41851</v>
      </c>
      <c r="E65" s="111">
        <v>0.4156327955828753</v>
      </c>
      <c r="F65" s="109" t="s">
        <v>49</v>
      </c>
      <c r="G65" s="112"/>
    </row>
    <row r="66" spans="1:7" x14ac:dyDescent="0.25">
      <c r="A66" s="109" t="s">
        <v>860</v>
      </c>
      <c r="B66" s="110">
        <v>160</v>
      </c>
      <c r="C66" s="110">
        <v>74971</v>
      </c>
      <c r="D66" s="108">
        <v>41466</v>
      </c>
      <c r="E66" s="111">
        <v>0.41581905185770057</v>
      </c>
      <c r="F66" s="109" t="s">
        <v>852</v>
      </c>
      <c r="G66" s="112"/>
    </row>
    <row r="67" spans="1:7" x14ac:dyDescent="0.25">
      <c r="A67" s="109" t="s">
        <v>857</v>
      </c>
      <c r="B67" s="110">
        <v>184</v>
      </c>
      <c r="C67" s="110">
        <v>61110</v>
      </c>
      <c r="D67" s="108">
        <v>41660</v>
      </c>
      <c r="E67" s="111">
        <v>0.41738672969252855</v>
      </c>
      <c r="F67" s="109" t="s">
        <v>856</v>
      </c>
      <c r="G67" s="112"/>
    </row>
    <row r="68" spans="1:7" x14ac:dyDescent="0.25">
      <c r="A68" s="109" t="s">
        <v>858</v>
      </c>
      <c r="B68" s="110">
        <v>143</v>
      </c>
      <c r="C68" s="110">
        <v>79548</v>
      </c>
      <c r="D68" s="108">
        <v>41899</v>
      </c>
      <c r="E68" s="111">
        <v>0.41752098061995946</v>
      </c>
      <c r="F68" s="109" t="s">
        <v>16</v>
      </c>
      <c r="G68" s="112"/>
    </row>
    <row r="69" spans="1:7" x14ac:dyDescent="0.25">
      <c r="A69" s="109" t="s">
        <v>854</v>
      </c>
      <c r="B69" s="110">
        <v>437</v>
      </c>
      <c r="C69" s="110">
        <v>89921</v>
      </c>
      <c r="D69" s="108">
        <v>41556</v>
      </c>
      <c r="E69" s="111">
        <v>0.41759338781654759</v>
      </c>
      <c r="F69" s="109" t="s">
        <v>852</v>
      </c>
      <c r="G69" s="112"/>
    </row>
    <row r="70" spans="1:7" x14ac:dyDescent="0.25">
      <c r="A70" s="109" t="s">
        <v>859</v>
      </c>
      <c r="B70" s="110">
        <v>150</v>
      </c>
      <c r="C70" s="110">
        <v>59067</v>
      </c>
      <c r="D70" s="108">
        <v>41996</v>
      </c>
      <c r="E70" s="111">
        <v>0.41944898239148642</v>
      </c>
      <c r="F70" s="109" t="s">
        <v>16</v>
      </c>
      <c r="G70" s="112"/>
    </row>
    <row r="71" spans="1:7" x14ac:dyDescent="0.25">
      <c r="A71" s="109" t="s">
        <v>860</v>
      </c>
      <c r="B71" s="110">
        <v>135</v>
      </c>
      <c r="C71" s="110">
        <v>76384</v>
      </c>
      <c r="D71" s="108">
        <v>41466</v>
      </c>
      <c r="E71" s="111">
        <v>0.42118587917434525</v>
      </c>
      <c r="F71" s="109" t="s">
        <v>49</v>
      </c>
      <c r="G71" s="112"/>
    </row>
    <row r="72" spans="1:7" x14ac:dyDescent="0.25">
      <c r="A72" s="109" t="s">
        <v>857</v>
      </c>
      <c r="B72" s="110">
        <v>57</v>
      </c>
      <c r="C72" s="110">
        <v>46113</v>
      </c>
      <c r="D72" s="108">
        <v>41668</v>
      </c>
      <c r="E72" s="111">
        <v>0.42138473134150445</v>
      </c>
      <c r="F72" s="109" t="s">
        <v>861</v>
      </c>
      <c r="G72" s="112"/>
    </row>
    <row r="73" spans="1:7" x14ac:dyDescent="0.25">
      <c r="A73" s="109" t="s">
        <v>858</v>
      </c>
      <c r="B73" s="110">
        <v>166</v>
      </c>
      <c r="C73" s="110">
        <v>73559</v>
      </c>
      <c r="D73" s="108">
        <v>41606</v>
      </c>
      <c r="E73" s="111">
        <v>0.42214014519186094</v>
      </c>
      <c r="F73" s="109" t="s">
        <v>49</v>
      </c>
      <c r="G73" s="112"/>
    </row>
    <row r="74" spans="1:7" x14ac:dyDescent="0.25">
      <c r="A74" s="109" t="s">
        <v>855</v>
      </c>
      <c r="B74" s="110">
        <v>112</v>
      </c>
      <c r="C74" s="110">
        <v>72412</v>
      </c>
      <c r="D74" s="108">
        <v>41536</v>
      </c>
      <c r="E74" s="111">
        <v>0.42365252504832068</v>
      </c>
      <c r="F74" s="109" t="s">
        <v>49</v>
      </c>
      <c r="G74" s="112"/>
    </row>
    <row r="75" spans="1:7" x14ac:dyDescent="0.25">
      <c r="A75" s="109" t="s">
        <v>855</v>
      </c>
      <c r="B75" s="110">
        <v>90</v>
      </c>
      <c r="C75" s="110">
        <v>68959</v>
      </c>
      <c r="D75" s="108">
        <v>41805</v>
      </c>
      <c r="E75" s="111">
        <v>0.42483585732706314</v>
      </c>
      <c r="F75" s="109" t="s">
        <v>16</v>
      </c>
      <c r="G75" s="112"/>
    </row>
    <row r="76" spans="1:7" x14ac:dyDescent="0.25">
      <c r="A76" s="109" t="s">
        <v>854</v>
      </c>
      <c r="B76" s="110">
        <v>208</v>
      </c>
      <c r="C76" s="110">
        <v>82213</v>
      </c>
      <c r="D76" s="108">
        <v>41445</v>
      </c>
      <c r="E76" s="111">
        <v>0.42573727279254098</v>
      </c>
      <c r="F76" s="109" t="s">
        <v>49</v>
      </c>
      <c r="G76" s="112"/>
    </row>
    <row r="77" spans="1:7" x14ac:dyDescent="0.25">
      <c r="A77" s="109" t="s">
        <v>857</v>
      </c>
      <c r="B77" s="110">
        <v>72</v>
      </c>
      <c r="C77" s="110">
        <v>45727</v>
      </c>
      <c r="D77" s="108">
        <v>41935</v>
      </c>
      <c r="E77" s="111">
        <v>0.42613482861740221</v>
      </c>
      <c r="F77" s="109" t="s">
        <v>861</v>
      </c>
      <c r="G77" s="112"/>
    </row>
    <row r="78" spans="1:7" x14ac:dyDescent="0.25">
      <c r="A78" s="109" t="s">
        <v>853</v>
      </c>
      <c r="B78" s="110">
        <v>129</v>
      </c>
      <c r="C78" s="110">
        <v>71958</v>
      </c>
      <c r="D78" s="108">
        <v>41625</v>
      </c>
      <c r="E78" s="111">
        <v>0.42683125491028784</v>
      </c>
      <c r="F78" s="109" t="s">
        <v>49</v>
      </c>
      <c r="G78" s="112"/>
    </row>
    <row r="79" spans="1:7" x14ac:dyDescent="0.25">
      <c r="A79" s="109" t="s">
        <v>855</v>
      </c>
      <c r="B79" s="110">
        <v>258</v>
      </c>
      <c r="C79" s="110">
        <v>81764</v>
      </c>
      <c r="D79" s="108">
        <v>41689</v>
      </c>
      <c r="E79" s="111">
        <v>0.42907039270320035</v>
      </c>
      <c r="F79" s="109" t="s">
        <v>49</v>
      </c>
      <c r="G79" s="112"/>
    </row>
    <row r="80" spans="1:7" x14ac:dyDescent="0.25">
      <c r="A80" s="109" t="s">
        <v>857</v>
      </c>
      <c r="B80" s="110">
        <v>278</v>
      </c>
      <c r="C80" s="110">
        <v>86355</v>
      </c>
      <c r="D80" s="108">
        <v>41354</v>
      </c>
      <c r="E80" s="111">
        <v>0.43001938185352628</v>
      </c>
      <c r="F80" s="109" t="s">
        <v>856</v>
      </c>
      <c r="G80" s="112"/>
    </row>
    <row r="81" spans="1:7" x14ac:dyDescent="0.25">
      <c r="A81" s="109" t="s">
        <v>858</v>
      </c>
      <c r="B81" s="110">
        <v>462</v>
      </c>
      <c r="C81" s="110">
        <v>92499</v>
      </c>
      <c r="D81" s="108">
        <v>41753</v>
      </c>
      <c r="E81" s="111">
        <v>0.43083693246596039</v>
      </c>
      <c r="F81" s="109" t="s">
        <v>852</v>
      </c>
      <c r="G81" s="112"/>
    </row>
    <row r="82" spans="1:7" x14ac:dyDescent="0.25">
      <c r="A82" s="109" t="s">
        <v>859</v>
      </c>
      <c r="B82" s="110">
        <v>68</v>
      </c>
      <c r="C82" s="110">
        <v>57774</v>
      </c>
      <c r="D82" s="108">
        <v>41760</v>
      </c>
      <c r="E82" s="111">
        <v>0.43288559935695048</v>
      </c>
      <c r="F82" s="109" t="s">
        <v>856</v>
      </c>
      <c r="G82" s="112"/>
    </row>
    <row r="83" spans="1:7" x14ac:dyDescent="0.25">
      <c r="A83" s="109" t="s">
        <v>853</v>
      </c>
      <c r="B83" s="110">
        <v>199</v>
      </c>
      <c r="C83" s="110">
        <v>67752</v>
      </c>
      <c r="D83" s="108">
        <v>41466</v>
      </c>
      <c r="E83" s="111">
        <v>0.43334894314352823</v>
      </c>
      <c r="F83" s="109" t="s">
        <v>856</v>
      </c>
      <c r="G83" s="112"/>
    </row>
    <row r="84" spans="1:7" x14ac:dyDescent="0.25">
      <c r="A84" s="109" t="s">
        <v>855</v>
      </c>
      <c r="B84" s="110">
        <v>109</v>
      </c>
      <c r="C84" s="110">
        <v>58963</v>
      </c>
      <c r="D84" s="108">
        <v>41814</v>
      </c>
      <c r="E84" s="111">
        <v>0.43424838537089272</v>
      </c>
      <c r="F84" s="109" t="s">
        <v>852</v>
      </c>
      <c r="G84" s="112"/>
    </row>
    <row r="85" spans="1:7" x14ac:dyDescent="0.25">
      <c r="A85" s="109" t="s">
        <v>858</v>
      </c>
      <c r="B85" s="110">
        <v>185</v>
      </c>
      <c r="C85" s="110">
        <v>74041</v>
      </c>
      <c r="D85" s="108">
        <v>41721</v>
      </c>
      <c r="E85" s="111">
        <v>0.43434904028401888</v>
      </c>
      <c r="F85" s="109" t="s">
        <v>852</v>
      </c>
      <c r="G85" s="112"/>
    </row>
    <row r="86" spans="1:7" x14ac:dyDescent="0.25">
      <c r="A86" s="109" t="s">
        <v>858</v>
      </c>
      <c r="B86" s="110">
        <v>66</v>
      </c>
      <c r="C86" s="110">
        <v>64554</v>
      </c>
      <c r="D86" s="108">
        <v>41276</v>
      </c>
      <c r="E86" s="111">
        <v>0.43564424319417111</v>
      </c>
      <c r="F86" s="109" t="s">
        <v>856</v>
      </c>
      <c r="G86" s="112"/>
    </row>
    <row r="87" spans="1:7" x14ac:dyDescent="0.25">
      <c r="A87" s="109" t="s">
        <v>854</v>
      </c>
      <c r="B87" s="110">
        <v>55</v>
      </c>
      <c r="C87" s="110">
        <v>61478</v>
      </c>
      <c r="D87" s="108">
        <v>41535</v>
      </c>
      <c r="E87" s="111">
        <v>0.43623008022840892</v>
      </c>
      <c r="F87" s="109" t="s">
        <v>856</v>
      </c>
      <c r="G87" s="112"/>
    </row>
    <row r="88" spans="1:7" x14ac:dyDescent="0.25">
      <c r="A88" s="109" t="s">
        <v>857</v>
      </c>
      <c r="B88" s="110">
        <v>115</v>
      </c>
      <c r="C88" s="110">
        <v>65837</v>
      </c>
      <c r="D88" s="108">
        <v>41430</v>
      </c>
      <c r="E88" s="111">
        <v>0.43824024149713148</v>
      </c>
      <c r="F88" s="109" t="s">
        <v>856</v>
      </c>
      <c r="G88" s="112"/>
    </row>
    <row r="89" spans="1:7" x14ac:dyDescent="0.25">
      <c r="A89" s="109" t="s">
        <v>853</v>
      </c>
      <c r="B89" s="110">
        <v>259</v>
      </c>
      <c r="C89" s="110">
        <v>86179</v>
      </c>
      <c r="D89" s="108">
        <v>41969</v>
      </c>
      <c r="E89" s="111">
        <v>0.43894207051183309</v>
      </c>
      <c r="F89" s="109" t="s">
        <v>856</v>
      </c>
      <c r="G89" s="112"/>
    </row>
    <row r="90" spans="1:7" x14ac:dyDescent="0.25">
      <c r="A90" s="109" t="s">
        <v>857</v>
      </c>
      <c r="B90" s="110">
        <v>358</v>
      </c>
      <c r="C90" s="110">
        <v>70268</v>
      </c>
      <c r="D90" s="108">
        <v>41592</v>
      </c>
      <c r="E90" s="111">
        <v>0.44202446734880141</v>
      </c>
      <c r="F90" s="109" t="s">
        <v>852</v>
      </c>
      <c r="G90" s="112"/>
    </row>
    <row r="91" spans="1:7" x14ac:dyDescent="0.25">
      <c r="A91" s="109" t="s">
        <v>857</v>
      </c>
      <c r="B91" s="110">
        <v>231</v>
      </c>
      <c r="C91" s="110">
        <v>78207</v>
      </c>
      <c r="D91" s="108">
        <v>41345</v>
      </c>
      <c r="E91" s="111">
        <v>0.44337903550964108</v>
      </c>
      <c r="F91" s="109" t="s">
        <v>49</v>
      </c>
      <c r="G91" s="112"/>
    </row>
    <row r="92" spans="1:7" x14ac:dyDescent="0.25">
      <c r="A92" s="109" t="s">
        <v>859</v>
      </c>
      <c r="B92" s="110">
        <v>98</v>
      </c>
      <c r="C92" s="110">
        <v>60119</v>
      </c>
      <c r="D92" s="108">
        <v>41389</v>
      </c>
      <c r="E92" s="111">
        <v>0.44482670319587214</v>
      </c>
      <c r="F92" s="109" t="s">
        <v>852</v>
      </c>
      <c r="G92" s="112"/>
    </row>
    <row r="93" spans="1:7" x14ac:dyDescent="0.25">
      <c r="A93" s="109" t="s">
        <v>854</v>
      </c>
      <c r="B93" s="110">
        <v>339</v>
      </c>
      <c r="C93" s="110">
        <v>83335</v>
      </c>
      <c r="D93" s="108">
        <v>41500</v>
      </c>
      <c r="E93" s="111">
        <v>0.44490455463831802</v>
      </c>
      <c r="F93" s="109" t="s">
        <v>852</v>
      </c>
      <c r="G93" s="112"/>
    </row>
    <row r="94" spans="1:7" x14ac:dyDescent="0.25">
      <c r="A94" s="109" t="s">
        <v>853</v>
      </c>
      <c r="B94" s="110">
        <v>176</v>
      </c>
      <c r="C94" s="110">
        <v>82740</v>
      </c>
      <c r="D94" s="108">
        <v>41527</v>
      </c>
      <c r="E94" s="111">
        <v>0.44737934481865221</v>
      </c>
      <c r="F94" s="109" t="s">
        <v>16</v>
      </c>
      <c r="G94" s="112"/>
    </row>
    <row r="95" spans="1:7" x14ac:dyDescent="0.25">
      <c r="A95" s="109" t="s">
        <v>855</v>
      </c>
      <c r="B95" s="110">
        <v>203</v>
      </c>
      <c r="C95" s="110">
        <v>81029</v>
      </c>
      <c r="D95" s="108">
        <v>41310</v>
      </c>
      <c r="E95" s="111">
        <v>0.44744797424073113</v>
      </c>
      <c r="F95" s="109" t="s">
        <v>16</v>
      </c>
      <c r="G95" s="112"/>
    </row>
    <row r="96" spans="1:7" x14ac:dyDescent="0.25">
      <c r="A96" s="109" t="s">
        <v>859</v>
      </c>
      <c r="B96" s="110">
        <v>85</v>
      </c>
      <c r="C96" s="110">
        <v>47402</v>
      </c>
      <c r="D96" s="108">
        <v>41877</v>
      </c>
      <c r="E96" s="111">
        <v>0.45057655833655497</v>
      </c>
      <c r="F96" s="109" t="s">
        <v>852</v>
      </c>
      <c r="G96" s="112"/>
    </row>
    <row r="97" spans="1:7" x14ac:dyDescent="0.25">
      <c r="A97" s="109" t="s">
        <v>860</v>
      </c>
      <c r="B97" s="110">
        <v>379</v>
      </c>
      <c r="C97" s="110">
        <v>90711</v>
      </c>
      <c r="D97" s="108">
        <v>41913</v>
      </c>
      <c r="E97" s="111">
        <v>0.4537812719122864</v>
      </c>
      <c r="F97" s="109" t="s">
        <v>852</v>
      </c>
      <c r="G97" s="112"/>
    </row>
    <row r="98" spans="1:7" x14ac:dyDescent="0.25">
      <c r="A98" s="109" t="s">
        <v>853</v>
      </c>
      <c r="B98" s="110">
        <v>265</v>
      </c>
      <c r="C98" s="110">
        <v>81117</v>
      </c>
      <c r="D98" s="108">
        <v>41753</v>
      </c>
      <c r="E98" s="111">
        <v>0.45400969845547934</v>
      </c>
      <c r="F98" s="109" t="s">
        <v>852</v>
      </c>
      <c r="G98" s="112"/>
    </row>
    <row r="99" spans="1:7" x14ac:dyDescent="0.25">
      <c r="A99" s="109" t="s">
        <v>859</v>
      </c>
      <c r="B99" s="110">
        <v>37</v>
      </c>
      <c r="C99" s="110">
        <v>48438</v>
      </c>
      <c r="D99" s="108">
        <v>41808</v>
      </c>
      <c r="E99" s="111">
        <v>0.45663190297208683</v>
      </c>
      <c r="F99" s="109" t="s">
        <v>49</v>
      </c>
      <c r="G99" s="112"/>
    </row>
    <row r="100" spans="1:7" x14ac:dyDescent="0.25">
      <c r="A100" s="109" t="s">
        <v>858</v>
      </c>
      <c r="B100" s="110">
        <v>242</v>
      </c>
      <c r="C100" s="110">
        <v>84849</v>
      </c>
      <c r="D100" s="108">
        <v>41914</v>
      </c>
      <c r="E100" s="111">
        <v>0.46016194425817503</v>
      </c>
      <c r="F100" s="109" t="s">
        <v>852</v>
      </c>
      <c r="G100" s="112"/>
    </row>
    <row r="101" spans="1:7" x14ac:dyDescent="0.25">
      <c r="A101" s="109" t="s">
        <v>860</v>
      </c>
      <c r="B101" s="110">
        <v>293</v>
      </c>
      <c r="C101" s="110">
        <v>85648</v>
      </c>
      <c r="D101" s="108">
        <v>41947</v>
      </c>
      <c r="E101" s="111">
        <v>0.46079643433608908</v>
      </c>
      <c r="F101" s="109" t="s">
        <v>856</v>
      </c>
      <c r="G101" s="112"/>
    </row>
    <row r="102" spans="1:7" x14ac:dyDescent="0.25">
      <c r="A102" s="109" t="s">
        <v>854</v>
      </c>
      <c r="B102" s="110">
        <v>90</v>
      </c>
      <c r="C102" s="110">
        <v>49228</v>
      </c>
      <c r="D102" s="108">
        <v>41693</v>
      </c>
      <c r="E102" s="111">
        <v>0.46157382160913585</v>
      </c>
      <c r="F102" s="109" t="s">
        <v>861</v>
      </c>
      <c r="G102" s="112"/>
    </row>
    <row r="103" spans="1:7" x14ac:dyDescent="0.25">
      <c r="A103" s="109" t="s">
        <v>858</v>
      </c>
      <c r="B103" s="110">
        <v>94</v>
      </c>
      <c r="C103" s="110">
        <v>66210</v>
      </c>
      <c r="D103" s="108">
        <v>41557</v>
      </c>
      <c r="E103" s="111">
        <v>0.46210214858933796</v>
      </c>
      <c r="F103" s="109" t="s">
        <v>856</v>
      </c>
      <c r="G103" s="112"/>
    </row>
    <row r="104" spans="1:7" x14ac:dyDescent="0.25">
      <c r="A104" s="109" t="s">
        <v>859</v>
      </c>
      <c r="B104" s="110">
        <v>209</v>
      </c>
      <c r="C104" s="110">
        <v>78683</v>
      </c>
      <c r="D104" s="108">
        <v>41969</v>
      </c>
      <c r="E104" s="111">
        <v>0.46401840955483442</v>
      </c>
      <c r="F104" s="109" t="s">
        <v>49</v>
      </c>
      <c r="G104" s="112"/>
    </row>
    <row r="105" spans="1:7" x14ac:dyDescent="0.25">
      <c r="A105" s="109" t="s">
        <v>855</v>
      </c>
      <c r="B105" s="110">
        <v>20</v>
      </c>
      <c r="C105" s="110">
        <v>43037</v>
      </c>
      <c r="D105" s="108">
        <v>41704</v>
      </c>
      <c r="E105" s="111">
        <v>0.46431181008953593</v>
      </c>
      <c r="F105" s="109" t="s">
        <v>16</v>
      </c>
      <c r="G105" s="112"/>
    </row>
    <row r="106" spans="1:7" x14ac:dyDescent="0.25">
      <c r="A106" s="109" t="s">
        <v>860</v>
      </c>
      <c r="B106" s="110">
        <v>50</v>
      </c>
      <c r="C106" s="110">
        <v>51807</v>
      </c>
      <c r="D106" s="108">
        <v>41728</v>
      </c>
      <c r="E106" s="111">
        <v>0.46744439903663226</v>
      </c>
      <c r="F106" s="109" t="s">
        <v>852</v>
      </c>
      <c r="G106" s="112"/>
    </row>
    <row r="107" spans="1:7" x14ac:dyDescent="0.25">
      <c r="A107" s="109" t="s">
        <v>857</v>
      </c>
      <c r="B107" s="110">
        <v>336</v>
      </c>
      <c r="C107" s="110">
        <v>91354</v>
      </c>
      <c r="D107" s="108">
        <v>41525</v>
      </c>
      <c r="E107" s="111">
        <v>0.46759048409645249</v>
      </c>
      <c r="F107" s="109" t="s">
        <v>16</v>
      </c>
      <c r="G107" s="112"/>
    </row>
    <row r="108" spans="1:7" x14ac:dyDescent="0.25">
      <c r="A108" s="109" t="s">
        <v>860</v>
      </c>
      <c r="B108" s="110">
        <v>109</v>
      </c>
      <c r="C108" s="110">
        <v>66541</v>
      </c>
      <c r="D108" s="108">
        <v>41464</v>
      </c>
      <c r="E108" s="111">
        <v>0.46844832444909024</v>
      </c>
      <c r="F108" s="109" t="s">
        <v>861</v>
      </c>
      <c r="G108" s="112"/>
    </row>
    <row r="109" spans="1:7" x14ac:dyDescent="0.25">
      <c r="A109" s="109" t="s">
        <v>855</v>
      </c>
      <c r="B109" s="110">
        <v>16</v>
      </c>
      <c r="C109" s="110">
        <v>46284</v>
      </c>
      <c r="D109" s="108">
        <v>41675</v>
      </c>
      <c r="E109" s="111">
        <v>0.46866661567059964</v>
      </c>
      <c r="F109" s="109" t="s">
        <v>856</v>
      </c>
      <c r="G109" s="112"/>
    </row>
    <row r="110" spans="1:7" x14ac:dyDescent="0.25">
      <c r="A110" s="109" t="s">
        <v>857</v>
      </c>
      <c r="B110" s="110">
        <v>122</v>
      </c>
      <c r="C110" s="110">
        <v>76829</v>
      </c>
      <c r="D110" s="108">
        <v>41893</v>
      </c>
      <c r="E110" s="111">
        <v>0.46889709259486756</v>
      </c>
      <c r="F110" s="109" t="s">
        <v>856</v>
      </c>
      <c r="G110" s="112"/>
    </row>
    <row r="111" spans="1:7" x14ac:dyDescent="0.25">
      <c r="A111" s="109" t="s">
        <v>855</v>
      </c>
      <c r="B111" s="110">
        <v>222</v>
      </c>
      <c r="C111" s="110">
        <v>74897</v>
      </c>
      <c r="D111" s="108">
        <v>41305</v>
      </c>
      <c r="E111" s="111">
        <v>0.47168180371363633</v>
      </c>
      <c r="F111" s="109" t="s">
        <v>49</v>
      </c>
      <c r="G111" s="112"/>
    </row>
    <row r="112" spans="1:7" x14ac:dyDescent="0.25">
      <c r="A112" s="109" t="s">
        <v>859</v>
      </c>
      <c r="B112" s="110">
        <v>11</v>
      </c>
      <c r="C112" s="110">
        <v>42833</v>
      </c>
      <c r="D112" s="108">
        <v>41424</v>
      </c>
      <c r="E112" s="111">
        <v>0.47464314854725365</v>
      </c>
      <c r="F112" s="109" t="s">
        <v>852</v>
      </c>
      <c r="G112" s="112"/>
    </row>
    <row r="113" spans="1:7" x14ac:dyDescent="0.25">
      <c r="A113" s="109" t="s">
        <v>854</v>
      </c>
      <c r="B113" s="110">
        <v>98</v>
      </c>
      <c r="C113" s="110">
        <v>71318</v>
      </c>
      <c r="D113" s="108">
        <v>41304</v>
      </c>
      <c r="E113" s="111">
        <v>0.47587717486154207</v>
      </c>
      <c r="F113" s="109" t="s">
        <v>852</v>
      </c>
      <c r="G113" s="112"/>
    </row>
    <row r="114" spans="1:7" x14ac:dyDescent="0.25">
      <c r="A114" s="109" t="s">
        <v>858</v>
      </c>
      <c r="B114" s="110">
        <v>108</v>
      </c>
      <c r="C114" s="110">
        <v>66408</v>
      </c>
      <c r="D114" s="108">
        <v>41490</v>
      </c>
      <c r="E114" s="111">
        <v>0.47773936144479495</v>
      </c>
      <c r="F114" s="109" t="s">
        <v>16</v>
      </c>
      <c r="G114" s="112"/>
    </row>
    <row r="115" spans="1:7" x14ac:dyDescent="0.25">
      <c r="A115" s="109" t="s">
        <v>859</v>
      </c>
      <c r="B115" s="110">
        <v>143</v>
      </c>
      <c r="C115" s="110">
        <v>59759</v>
      </c>
      <c r="D115" s="108">
        <v>41942</v>
      </c>
      <c r="E115" s="111">
        <v>0.47791123112832185</v>
      </c>
      <c r="F115" s="109" t="s">
        <v>861</v>
      </c>
      <c r="G115" s="112"/>
    </row>
    <row r="116" spans="1:7" x14ac:dyDescent="0.25">
      <c r="A116" s="109" t="s">
        <v>855</v>
      </c>
      <c r="B116" s="110">
        <v>233</v>
      </c>
      <c r="C116" s="110">
        <v>87186</v>
      </c>
      <c r="D116" s="108">
        <v>41745</v>
      </c>
      <c r="E116" s="111">
        <v>0.47895433357583289</v>
      </c>
      <c r="F116" s="109" t="s">
        <v>49</v>
      </c>
      <c r="G116" s="112"/>
    </row>
    <row r="117" spans="1:7" x14ac:dyDescent="0.25">
      <c r="A117" s="109" t="s">
        <v>860</v>
      </c>
      <c r="B117" s="110">
        <v>976</v>
      </c>
      <c r="C117" s="110">
        <v>94021</v>
      </c>
      <c r="D117" s="108">
        <v>41479</v>
      </c>
      <c r="E117" s="111">
        <v>0.47925168934705198</v>
      </c>
      <c r="F117" s="109" t="s">
        <v>16</v>
      </c>
      <c r="G117" s="112"/>
    </row>
    <row r="118" spans="1:7" x14ac:dyDescent="0.25">
      <c r="A118" s="109" t="s">
        <v>858</v>
      </c>
      <c r="B118" s="110">
        <v>91</v>
      </c>
      <c r="C118" s="110">
        <v>62241</v>
      </c>
      <c r="D118" s="108">
        <v>41613</v>
      </c>
      <c r="E118" s="111">
        <v>0.48408526223045101</v>
      </c>
      <c r="F118" s="109" t="s">
        <v>16</v>
      </c>
      <c r="G118" s="112"/>
    </row>
    <row r="119" spans="1:7" x14ac:dyDescent="0.25">
      <c r="A119" s="109" t="s">
        <v>860</v>
      </c>
      <c r="B119" s="110">
        <v>221</v>
      </c>
      <c r="C119" s="110">
        <v>77607</v>
      </c>
      <c r="D119" s="108">
        <v>41812</v>
      </c>
      <c r="E119" s="111">
        <v>0.48458486153708746</v>
      </c>
      <c r="F119" s="109" t="s">
        <v>49</v>
      </c>
      <c r="G119" s="112"/>
    </row>
    <row r="120" spans="1:7" x14ac:dyDescent="0.25">
      <c r="A120" s="109" t="s">
        <v>858</v>
      </c>
      <c r="B120" s="110">
        <v>217</v>
      </c>
      <c r="C120" s="110">
        <v>79714</v>
      </c>
      <c r="D120" s="108">
        <v>41305</v>
      </c>
      <c r="E120" s="111">
        <v>0.48531336702656819</v>
      </c>
      <c r="F120" s="109" t="s">
        <v>16</v>
      </c>
      <c r="G120" s="112"/>
    </row>
    <row r="121" spans="1:7" x14ac:dyDescent="0.25">
      <c r="A121" s="109" t="s">
        <v>857</v>
      </c>
      <c r="B121" s="110">
        <v>122</v>
      </c>
      <c r="C121" s="110">
        <v>72792</v>
      </c>
      <c r="D121" s="108">
        <v>41809</v>
      </c>
      <c r="E121" s="111">
        <v>0.48646724855450429</v>
      </c>
      <c r="F121" s="109" t="s">
        <v>16</v>
      </c>
      <c r="G121" s="112"/>
    </row>
    <row r="122" spans="1:7" x14ac:dyDescent="0.25">
      <c r="A122" s="109" t="s">
        <v>855</v>
      </c>
      <c r="B122" s="110">
        <v>110</v>
      </c>
      <c r="C122" s="110">
        <v>51021</v>
      </c>
      <c r="D122" s="108">
        <v>41564</v>
      </c>
      <c r="E122" s="111">
        <v>0.48956776556614534</v>
      </c>
      <c r="F122" s="109" t="s">
        <v>856</v>
      </c>
      <c r="G122" s="112"/>
    </row>
    <row r="123" spans="1:7" x14ac:dyDescent="0.25">
      <c r="A123" s="109" t="s">
        <v>853</v>
      </c>
      <c r="B123" s="110">
        <v>51</v>
      </c>
      <c r="C123" s="110">
        <v>52415</v>
      </c>
      <c r="D123" s="108">
        <v>41416</v>
      </c>
      <c r="E123" s="111">
        <v>0.49058197114068963</v>
      </c>
      <c r="F123" s="109" t="s">
        <v>49</v>
      </c>
      <c r="G123" s="112"/>
    </row>
    <row r="124" spans="1:7" x14ac:dyDescent="0.25">
      <c r="A124" s="109" t="s">
        <v>853</v>
      </c>
      <c r="B124" s="110">
        <v>248</v>
      </c>
      <c r="C124" s="110">
        <v>83030</v>
      </c>
      <c r="D124" s="108">
        <v>41900</v>
      </c>
      <c r="E124" s="111">
        <v>0.49081936649474756</v>
      </c>
      <c r="F124" s="109" t="s">
        <v>852</v>
      </c>
      <c r="G124" s="112"/>
    </row>
    <row r="125" spans="1:7" x14ac:dyDescent="0.25">
      <c r="A125" s="109" t="s">
        <v>853</v>
      </c>
      <c r="B125" s="110">
        <v>386</v>
      </c>
      <c r="C125" s="110">
        <v>78388</v>
      </c>
      <c r="D125" s="108">
        <v>41478</v>
      </c>
      <c r="E125" s="111">
        <v>0.49121325452332104</v>
      </c>
      <c r="F125" s="109" t="s">
        <v>16</v>
      </c>
      <c r="G125" s="112"/>
    </row>
    <row r="126" spans="1:7" x14ac:dyDescent="0.25">
      <c r="A126" s="109" t="s">
        <v>857</v>
      </c>
      <c r="B126" s="110">
        <v>32</v>
      </c>
      <c r="C126" s="110">
        <v>47636</v>
      </c>
      <c r="D126" s="108">
        <v>41714</v>
      </c>
      <c r="E126" s="111">
        <v>0.49148287488333153</v>
      </c>
      <c r="F126" s="109" t="s">
        <v>856</v>
      </c>
      <c r="G126" s="112"/>
    </row>
    <row r="127" spans="1:7" x14ac:dyDescent="0.25">
      <c r="A127" s="109" t="s">
        <v>857</v>
      </c>
      <c r="B127" s="110">
        <v>324</v>
      </c>
      <c r="C127" s="110">
        <v>90504</v>
      </c>
      <c r="D127" s="108">
        <v>41977</v>
      </c>
      <c r="E127" s="111">
        <v>0.49192687077402297</v>
      </c>
      <c r="F127" s="109" t="s">
        <v>861</v>
      </c>
      <c r="G127" s="112"/>
    </row>
    <row r="128" spans="1:7" x14ac:dyDescent="0.25">
      <c r="A128" s="109" t="s">
        <v>855</v>
      </c>
      <c r="B128" s="110">
        <v>77</v>
      </c>
      <c r="C128" s="110">
        <v>50465</v>
      </c>
      <c r="D128" s="108">
        <v>41773</v>
      </c>
      <c r="E128" s="111">
        <v>0.49204449260582805</v>
      </c>
      <c r="F128" s="109" t="s">
        <v>861</v>
      </c>
      <c r="G128" s="112"/>
    </row>
    <row r="129" spans="1:7" x14ac:dyDescent="0.25">
      <c r="A129" s="109" t="s">
        <v>857</v>
      </c>
      <c r="B129" s="110">
        <v>212</v>
      </c>
      <c r="C129" s="110">
        <v>66840</v>
      </c>
      <c r="D129" s="108">
        <v>41504</v>
      </c>
      <c r="E129" s="111">
        <v>0.49418559196957779</v>
      </c>
      <c r="F129" s="109" t="s">
        <v>49</v>
      </c>
      <c r="G129" s="112"/>
    </row>
    <row r="130" spans="1:7" x14ac:dyDescent="0.25">
      <c r="A130" s="109" t="s">
        <v>860</v>
      </c>
      <c r="B130" s="110">
        <v>32</v>
      </c>
      <c r="C130" s="110">
        <v>51383</v>
      </c>
      <c r="D130" s="108">
        <v>41697</v>
      </c>
      <c r="E130" s="111">
        <v>0.49529114242686012</v>
      </c>
      <c r="F130" s="109" t="s">
        <v>856</v>
      </c>
      <c r="G130" s="112"/>
    </row>
    <row r="131" spans="1:7" x14ac:dyDescent="0.25">
      <c r="A131" s="109" t="s">
        <v>859</v>
      </c>
      <c r="B131" s="110">
        <v>66</v>
      </c>
      <c r="C131" s="110">
        <v>63178</v>
      </c>
      <c r="D131" s="108">
        <v>41669</v>
      </c>
      <c r="E131" s="111">
        <v>0.4972794541241683</v>
      </c>
      <c r="F131" s="109" t="s">
        <v>852</v>
      </c>
      <c r="G131" s="112"/>
    </row>
    <row r="132" spans="1:7" x14ac:dyDescent="0.25">
      <c r="A132" s="109" t="s">
        <v>860</v>
      </c>
      <c r="B132" s="110">
        <v>122</v>
      </c>
      <c r="C132" s="110">
        <v>69029</v>
      </c>
      <c r="D132" s="108">
        <v>41802</v>
      </c>
      <c r="E132" s="111">
        <v>0.49958837587947375</v>
      </c>
      <c r="F132" s="109" t="s">
        <v>861</v>
      </c>
      <c r="G132" s="112"/>
    </row>
    <row r="133" spans="1:7" x14ac:dyDescent="0.25">
      <c r="A133" s="109" t="s">
        <v>859</v>
      </c>
      <c r="B133" s="110">
        <v>12</v>
      </c>
      <c r="C133" s="110">
        <v>43462</v>
      </c>
      <c r="D133" s="108">
        <v>41995</v>
      </c>
      <c r="E133" s="111">
        <v>0.50027543748175651</v>
      </c>
      <c r="F133" s="109" t="s">
        <v>856</v>
      </c>
      <c r="G133" s="112"/>
    </row>
    <row r="134" spans="1:7" x14ac:dyDescent="0.25">
      <c r="A134" s="109" t="s">
        <v>860</v>
      </c>
      <c r="B134" s="110">
        <v>104</v>
      </c>
      <c r="C134" s="110">
        <v>59235</v>
      </c>
      <c r="D134" s="108">
        <v>41728</v>
      </c>
      <c r="E134" s="111">
        <v>0.50029613790419114</v>
      </c>
      <c r="F134" s="109" t="s">
        <v>16</v>
      </c>
      <c r="G134" s="112"/>
    </row>
    <row r="135" spans="1:7" x14ac:dyDescent="0.25">
      <c r="A135" s="109" t="s">
        <v>857</v>
      </c>
      <c r="B135" s="110">
        <v>292</v>
      </c>
      <c r="C135" s="110">
        <v>71902</v>
      </c>
      <c r="D135" s="108">
        <v>41574</v>
      </c>
      <c r="E135" s="111">
        <v>0.50727377414667296</v>
      </c>
      <c r="F135" s="109" t="s">
        <v>16</v>
      </c>
      <c r="G135" s="112"/>
    </row>
    <row r="136" spans="1:7" x14ac:dyDescent="0.25">
      <c r="A136" s="109" t="s">
        <v>853</v>
      </c>
      <c r="B136" s="110">
        <v>229</v>
      </c>
      <c r="C136" s="110">
        <v>87380</v>
      </c>
      <c r="D136" s="108">
        <v>41284</v>
      </c>
      <c r="E136" s="111">
        <v>0.50731218276189338</v>
      </c>
      <c r="F136" s="109" t="s">
        <v>856</v>
      </c>
      <c r="G136" s="112"/>
    </row>
    <row r="137" spans="1:7" x14ac:dyDescent="0.25">
      <c r="A137" s="109" t="s">
        <v>858</v>
      </c>
      <c r="B137" s="110">
        <v>66</v>
      </c>
      <c r="C137" s="110">
        <v>65243</v>
      </c>
      <c r="D137" s="108">
        <v>41662</v>
      </c>
      <c r="E137" s="111">
        <v>0.51204738141859707</v>
      </c>
      <c r="F137" s="109" t="s">
        <v>852</v>
      </c>
      <c r="G137" s="112"/>
    </row>
    <row r="138" spans="1:7" x14ac:dyDescent="0.25">
      <c r="A138" s="109" t="s">
        <v>859</v>
      </c>
      <c r="B138" s="110">
        <v>339</v>
      </c>
      <c r="C138" s="110">
        <v>91967</v>
      </c>
      <c r="D138" s="108">
        <v>41527</v>
      </c>
      <c r="E138" s="111">
        <v>0.51264711119495132</v>
      </c>
      <c r="F138" s="109" t="s">
        <v>49</v>
      </c>
      <c r="G138" s="112"/>
    </row>
    <row r="139" spans="1:7" x14ac:dyDescent="0.25">
      <c r="A139" s="109" t="s">
        <v>858</v>
      </c>
      <c r="B139" s="110">
        <v>261</v>
      </c>
      <c r="C139" s="110">
        <v>85766</v>
      </c>
      <c r="D139" s="108">
        <v>41780</v>
      </c>
      <c r="E139" s="111">
        <v>0.51375124047562315</v>
      </c>
      <c r="F139" s="109" t="s">
        <v>49</v>
      </c>
      <c r="G139" s="112"/>
    </row>
    <row r="140" spans="1:7" x14ac:dyDescent="0.25">
      <c r="A140" s="109" t="s">
        <v>860</v>
      </c>
      <c r="B140" s="110">
        <v>291</v>
      </c>
      <c r="C140" s="110">
        <v>85240</v>
      </c>
      <c r="D140" s="108">
        <v>41668</v>
      </c>
      <c r="E140" s="111">
        <v>0.51431695173789649</v>
      </c>
      <c r="F140" s="109" t="s">
        <v>861</v>
      </c>
      <c r="G140" s="112"/>
    </row>
    <row r="141" spans="1:7" x14ac:dyDescent="0.25">
      <c r="A141" s="109" t="s">
        <v>855</v>
      </c>
      <c r="B141" s="110">
        <v>118</v>
      </c>
      <c r="C141" s="110">
        <v>54104</v>
      </c>
      <c r="D141" s="108">
        <v>41492</v>
      </c>
      <c r="E141" s="111">
        <v>0.5146979263790854</v>
      </c>
      <c r="F141" s="109" t="s">
        <v>852</v>
      </c>
      <c r="G141" s="112"/>
    </row>
    <row r="142" spans="1:7" x14ac:dyDescent="0.25">
      <c r="A142" s="109" t="s">
        <v>855</v>
      </c>
      <c r="B142" s="110">
        <v>21</v>
      </c>
      <c r="C142" s="110">
        <v>47453</v>
      </c>
      <c r="D142" s="108">
        <v>41872</v>
      </c>
      <c r="E142" s="111">
        <v>0.51526366226323717</v>
      </c>
      <c r="F142" s="109" t="s">
        <v>856</v>
      </c>
      <c r="G142" s="112"/>
    </row>
    <row r="143" spans="1:7" x14ac:dyDescent="0.25">
      <c r="A143" s="109" t="s">
        <v>854</v>
      </c>
      <c r="B143" s="110">
        <v>82</v>
      </c>
      <c r="C143" s="110">
        <v>64656</v>
      </c>
      <c r="D143" s="108">
        <v>41821</v>
      </c>
      <c r="E143" s="111">
        <v>0.520026361011522</v>
      </c>
      <c r="F143" s="109" t="s">
        <v>852</v>
      </c>
      <c r="G143" s="112"/>
    </row>
    <row r="144" spans="1:7" x14ac:dyDescent="0.25">
      <c r="A144" s="109" t="s">
        <v>858</v>
      </c>
      <c r="B144" s="110">
        <v>90</v>
      </c>
      <c r="C144" s="110">
        <v>72227</v>
      </c>
      <c r="D144" s="108">
        <v>41823</v>
      </c>
      <c r="E144" s="111">
        <v>0.52065464222850244</v>
      </c>
      <c r="F144" s="109" t="s">
        <v>852</v>
      </c>
      <c r="G144" s="112"/>
    </row>
    <row r="145" spans="1:7" x14ac:dyDescent="0.25">
      <c r="A145" s="109" t="s">
        <v>860</v>
      </c>
      <c r="B145" s="110">
        <v>409</v>
      </c>
      <c r="C145" s="110">
        <v>89786</v>
      </c>
      <c r="D145" s="108">
        <v>41723</v>
      </c>
      <c r="E145" s="111">
        <v>0.52069198804671635</v>
      </c>
      <c r="F145" s="109" t="s">
        <v>49</v>
      </c>
      <c r="G145" s="112"/>
    </row>
    <row r="146" spans="1:7" x14ac:dyDescent="0.25">
      <c r="A146" s="109" t="s">
        <v>860</v>
      </c>
      <c r="B146" s="110">
        <v>245</v>
      </c>
      <c r="C146" s="110">
        <v>86989</v>
      </c>
      <c r="D146" s="108">
        <v>41893</v>
      </c>
      <c r="E146" s="111">
        <v>0.52325146915355469</v>
      </c>
      <c r="F146" s="109" t="s">
        <v>856</v>
      </c>
      <c r="G146" s="112"/>
    </row>
    <row r="147" spans="1:7" x14ac:dyDescent="0.25">
      <c r="A147" s="109" t="s">
        <v>854</v>
      </c>
      <c r="B147" s="110">
        <v>376</v>
      </c>
      <c r="C147" s="110">
        <v>91497</v>
      </c>
      <c r="D147" s="108">
        <v>41955</v>
      </c>
      <c r="E147" s="111">
        <v>0.52412258164614889</v>
      </c>
      <c r="F147" s="109" t="s">
        <v>856</v>
      </c>
      <c r="G147" s="112"/>
    </row>
    <row r="148" spans="1:7" x14ac:dyDescent="0.25">
      <c r="A148" s="109" t="s">
        <v>855</v>
      </c>
      <c r="B148" s="110">
        <v>117</v>
      </c>
      <c r="C148" s="110">
        <v>51949</v>
      </c>
      <c r="D148" s="108">
        <v>41599</v>
      </c>
      <c r="E148" s="111">
        <v>0.52432708142422746</v>
      </c>
      <c r="F148" s="109" t="s">
        <v>49</v>
      </c>
      <c r="G148" s="112"/>
    </row>
    <row r="149" spans="1:7" x14ac:dyDescent="0.25">
      <c r="A149" s="109" t="s">
        <v>858</v>
      </c>
      <c r="B149" s="110">
        <v>166</v>
      </c>
      <c r="C149" s="110">
        <v>55654</v>
      </c>
      <c r="D149" s="108">
        <v>41709</v>
      </c>
      <c r="E149" s="111">
        <v>0.52475750055206538</v>
      </c>
      <c r="F149" s="109" t="s">
        <v>852</v>
      </c>
      <c r="G149" s="112"/>
    </row>
    <row r="150" spans="1:7" x14ac:dyDescent="0.25">
      <c r="A150" s="109" t="s">
        <v>860</v>
      </c>
      <c r="B150" s="110">
        <v>107</v>
      </c>
      <c r="C150" s="110">
        <v>70787</v>
      </c>
      <c r="D150" s="108">
        <v>41605</v>
      </c>
      <c r="E150" s="111">
        <v>0.52479862000886135</v>
      </c>
      <c r="F150" s="109" t="s">
        <v>49</v>
      </c>
      <c r="G150" s="112"/>
    </row>
    <row r="151" spans="1:7" x14ac:dyDescent="0.25">
      <c r="A151" s="109" t="s">
        <v>855</v>
      </c>
      <c r="B151" s="110">
        <v>508</v>
      </c>
      <c r="C151" s="110">
        <v>84301</v>
      </c>
      <c r="D151" s="108">
        <v>41317</v>
      </c>
      <c r="E151" s="111">
        <v>0.52529939754375243</v>
      </c>
      <c r="F151" s="109" t="s">
        <v>852</v>
      </c>
      <c r="G151" s="112"/>
    </row>
    <row r="152" spans="1:7" x14ac:dyDescent="0.25">
      <c r="A152" s="109" t="s">
        <v>854</v>
      </c>
      <c r="B152" s="110">
        <v>125</v>
      </c>
      <c r="C152" s="110">
        <v>68871</v>
      </c>
      <c r="D152" s="108">
        <v>41284</v>
      </c>
      <c r="E152" s="111">
        <v>0.52774058700144144</v>
      </c>
      <c r="F152" s="109" t="s">
        <v>861</v>
      </c>
      <c r="G152" s="112"/>
    </row>
    <row r="153" spans="1:7" x14ac:dyDescent="0.25">
      <c r="A153" s="109" t="s">
        <v>858</v>
      </c>
      <c r="B153" s="110">
        <v>318</v>
      </c>
      <c r="C153" s="110">
        <v>68392</v>
      </c>
      <c r="D153" s="108">
        <v>41717</v>
      </c>
      <c r="E153" s="111">
        <v>0.52935606583813899</v>
      </c>
      <c r="F153" s="109" t="s">
        <v>49</v>
      </c>
      <c r="G153" s="112"/>
    </row>
    <row r="154" spans="1:7" x14ac:dyDescent="0.25">
      <c r="A154" s="109" t="s">
        <v>853</v>
      </c>
      <c r="B154" s="110">
        <v>56</v>
      </c>
      <c r="C154" s="110">
        <v>47079</v>
      </c>
      <c r="D154" s="108">
        <v>41535</v>
      </c>
      <c r="E154" s="111">
        <v>0.52947131752030907</v>
      </c>
      <c r="F154" s="109" t="s">
        <v>852</v>
      </c>
      <c r="G154" s="112"/>
    </row>
    <row r="155" spans="1:7" x14ac:dyDescent="0.25">
      <c r="A155" s="109" t="s">
        <v>859</v>
      </c>
      <c r="B155" s="110">
        <v>19</v>
      </c>
      <c r="C155" s="110">
        <v>42693</v>
      </c>
      <c r="D155" s="108">
        <v>41984</v>
      </c>
      <c r="E155" s="111">
        <v>0.52952502440113369</v>
      </c>
      <c r="F155" s="109" t="s">
        <v>852</v>
      </c>
      <c r="G155" s="112"/>
    </row>
    <row r="156" spans="1:7" x14ac:dyDescent="0.25">
      <c r="A156" s="109" t="s">
        <v>858</v>
      </c>
      <c r="B156" s="110">
        <v>87</v>
      </c>
      <c r="C156" s="110">
        <v>65712</v>
      </c>
      <c r="D156" s="108">
        <v>41403</v>
      </c>
      <c r="E156" s="111">
        <v>0.53363270180178313</v>
      </c>
      <c r="F156" s="109" t="s">
        <v>49</v>
      </c>
      <c r="G156" s="112"/>
    </row>
    <row r="157" spans="1:7" x14ac:dyDescent="0.25">
      <c r="A157" s="109" t="s">
        <v>858</v>
      </c>
      <c r="B157" s="110">
        <v>49</v>
      </c>
      <c r="C157" s="110">
        <v>57824</v>
      </c>
      <c r="D157" s="108">
        <v>41563</v>
      </c>
      <c r="E157" s="111">
        <v>0.53383730601149182</v>
      </c>
      <c r="F157" s="109" t="s">
        <v>861</v>
      </c>
      <c r="G157" s="112"/>
    </row>
    <row r="158" spans="1:7" x14ac:dyDescent="0.25">
      <c r="A158" s="109" t="s">
        <v>853</v>
      </c>
      <c r="B158" s="110">
        <v>123</v>
      </c>
      <c r="C158" s="110">
        <v>59380</v>
      </c>
      <c r="D158" s="108">
        <v>41934</v>
      </c>
      <c r="E158" s="111">
        <v>0.53412471223449154</v>
      </c>
      <c r="F158" s="109" t="s">
        <v>861</v>
      </c>
      <c r="G158" s="112"/>
    </row>
    <row r="159" spans="1:7" x14ac:dyDescent="0.25">
      <c r="A159" s="109" t="s">
        <v>857</v>
      </c>
      <c r="B159" s="110">
        <v>160</v>
      </c>
      <c r="C159" s="110">
        <v>82505</v>
      </c>
      <c r="D159" s="108">
        <v>41382</v>
      </c>
      <c r="E159" s="111">
        <v>0.53452619307139082</v>
      </c>
      <c r="F159" s="109" t="s">
        <v>49</v>
      </c>
      <c r="G159" s="112"/>
    </row>
    <row r="160" spans="1:7" x14ac:dyDescent="0.25">
      <c r="A160" s="109" t="s">
        <v>854</v>
      </c>
      <c r="B160" s="110">
        <v>267</v>
      </c>
      <c r="C160" s="110">
        <v>90114</v>
      </c>
      <c r="D160" s="108">
        <v>41513</v>
      </c>
      <c r="E160" s="111">
        <v>0.53642063811635887</v>
      </c>
      <c r="F160" s="109" t="s">
        <v>16</v>
      </c>
      <c r="G160" s="112"/>
    </row>
    <row r="161" spans="1:7" x14ac:dyDescent="0.25">
      <c r="A161" s="109" t="s">
        <v>853</v>
      </c>
      <c r="B161" s="110">
        <v>52</v>
      </c>
      <c r="C161" s="110">
        <v>53420</v>
      </c>
      <c r="D161" s="108">
        <v>41340</v>
      </c>
      <c r="E161" s="111">
        <v>0.53959258772908925</v>
      </c>
      <c r="F161" s="109" t="s">
        <v>852</v>
      </c>
      <c r="G161" s="112"/>
    </row>
    <row r="162" spans="1:7" x14ac:dyDescent="0.25">
      <c r="A162" s="109" t="s">
        <v>854</v>
      </c>
      <c r="B162" s="110">
        <v>49</v>
      </c>
      <c r="C162" s="110">
        <v>50846</v>
      </c>
      <c r="D162" s="108">
        <v>41905</v>
      </c>
      <c r="E162" s="111">
        <v>0.54185071242939853</v>
      </c>
      <c r="F162" s="109" t="s">
        <v>856</v>
      </c>
      <c r="G162" s="112"/>
    </row>
    <row r="163" spans="1:7" x14ac:dyDescent="0.25">
      <c r="A163" s="109" t="s">
        <v>857</v>
      </c>
      <c r="B163" s="110">
        <v>178</v>
      </c>
      <c r="C163" s="110">
        <v>73293</v>
      </c>
      <c r="D163" s="108">
        <v>41521</v>
      </c>
      <c r="E163" s="111">
        <v>0.54330654523941269</v>
      </c>
      <c r="F163" s="109" t="s">
        <v>856</v>
      </c>
      <c r="G163" s="112"/>
    </row>
    <row r="164" spans="1:7" x14ac:dyDescent="0.25">
      <c r="A164" s="109" t="s">
        <v>858</v>
      </c>
      <c r="B164" s="110">
        <v>221</v>
      </c>
      <c r="C164" s="110">
        <v>77827</v>
      </c>
      <c r="D164" s="108">
        <v>41690</v>
      </c>
      <c r="E164" s="111">
        <v>0.54496392159050322</v>
      </c>
      <c r="F164" s="109" t="s">
        <v>861</v>
      </c>
      <c r="G164" s="112"/>
    </row>
    <row r="165" spans="1:7" x14ac:dyDescent="0.25">
      <c r="A165" s="109" t="s">
        <v>854</v>
      </c>
      <c r="B165" s="110">
        <v>72</v>
      </c>
      <c r="C165" s="110">
        <v>46615</v>
      </c>
      <c r="D165" s="108">
        <v>41787</v>
      </c>
      <c r="E165" s="111">
        <v>0.54586407294520234</v>
      </c>
      <c r="F165" s="109" t="s">
        <v>16</v>
      </c>
      <c r="G165" s="112"/>
    </row>
    <row r="166" spans="1:7" x14ac:dyDescent="0.25">
      <c r="A166" s="109" t="s">
        <v>857</v>
      </c>
      <c r="B166" s="110">
        <v>28</v>
      </c>
      <c r="C166" s="110">
        <v>45392</v>
      </c>
      <c r="D166" s="108">
        <v>41994</v>
      </c>
      <c r="E166" s="111">
        <v>0.55039255223872863</v>
      </c>
      <c r="F166" s="109" t="s">
        <v>49</v>
      </c>
      <c r="G166" s="112"/>
    </row>
    <row r="167" spans="1:7" x14ac:dyDescent="0.25">
      <c r="A167" s="109" t="s">
        <v>855</v>
      </c>
      <c r="B167" s="110">
        <v>96</v>
      </c>
      <c r="C167" s="110">
        <v>68020</v>
      </c>
      <c r="D167" s="108">
        <v>41289</v>
      </c>
      <c r="E167" s="111">
        <v>0.55121192770434391</v>
      </c>
      <c r="F167" s="109" t="s">
        <v>856</v>
      </c>
      <c r="G167" s="112"/>
    </row>
    <row r="168" spans="1:7" x14ac:dyDescent="0.25">
      <c r="A168" s="109" t="s">
        <v>858</v>
      </c>
      <c r="B168" s="110">
        <v>226</v>
      </c>
      <c r="C168" s="110">
        <v>86463</v>
      </c>
      <c r="D168" s="108">
        <v>41437</v>
      </c>
      <c r="E168" s="111">
        <v>0.55180302901142864</v>
      </c>
      <c r="F168" s="109" t="s">
        <v>856</v>
      </c>
      <c r="G168" s="112"/>
    </row>
    <row r="169" spans="1:7" x14ac:dyDescent="0.25">
      <c r="A169" s="109" t="s">
        <v>855</v>
      </c>
      <c r="B169" s="110">
        <v>140</v>
      </c>
      <c r="C169" s="110">
        <v>79282</v>
      </c>
      <c r="D169" s="108">
        <v>41872</v>
      </c>
      <c r="E169" s="111">
        <v>0.55562761234951563</v>
      </c>
      <c r="F169" s="109" t="s">
        <v>861</v>
      </c>
      <c r="G169" s="112"/>
    </row>
    <row r="170" spans="1:7" x14ac:dyDescent="0.25">
      <c r="A170" s="109" t="s">
        <v>853</v>
      </c>
      <c r="B170" s="110">
        <v>285</v>
      </c>
      <c r="C170" s="110">
        <v>82964</v>
      </c>
      <c r="D170" s="108">
        <v>41343</v>
      </c>
      <c r="E170" s="111">
        <v>0.55574465086552505</v>
      </c>
      <c r="F170" s="109" t="s">
        <v>49</v>
      </c>
      <c r="G170" s="112"/>
    </row>
    <row r="171" spans="1:7" x14ac:dyDescent="0.25">
      <c r="A171" s="109" t="s">
        <v>853</v>
      </c>
      <c r="B171" s="110">
        <v>88</v>
      </c>
      <c r="C171" s="110">
        <v>63832</v>
      </c>
      <c r="D171" s="108">
        <v>41830</v>
      </c>
      <c r="E171" s="111">
        <v>0.55822195511954453</v>
      </c>
      <c r="F171" s="109" t="s">
        <v>856</v>
      </c>
      <c r="G171" s="112"/>
    </row>
    <row r="172" spans="1:7" x14ac:dyDescent="0.25">
      <c r="A172" s="109" t="s">
        <v>860</v>
      </c>
      <c r="B172" s="110">
        <v>55</v>
      </c>
      <c r="C172" s="110">
        <v>50792</v>
      </c>
      <c r="D172" s="108">
        <v>41493</v>
      </c>
      <c r="E172" s="111">
        <v>0.55961712737325797</v>
      </c>
      <c r="F172" s="109" t="s">
        <v>861</v>
      </c>
      <c r="G172" s="112"/>
    </row>
    <row r="173" spans="1:7" x14ac:dyDescent="0.25">
      <c r="A173" s="109" t="s">
        <v>857</v>
      </c>
      <c r="B173" s="110">
        <v>84</v>
      </c>
      <c r="C173" s="110">
        <v>70709</v>
      </c>
      <c r="D173" s="108">
        <v>41479</v>
      </c>
      <c r="E173" s="111">
        <v>0.56151471849254142</v>
      </c>
      <c r="F173" s="109" t="s">
        <v>852</v>
      </c>
      <c r="G173" s="112"/>
    </row>
    <row r="174" spans="1:7" x14ac:dyDescent="0.25">
      <c r="A174" s="109" t="s">
        <v>857</v>
      </c>
      <c r="B174" s="110">
        <v>72</v>
      </c>
      <c r="C174" s="110">
        <v>53225</v>
      </c>
      <c r="D174" s="108">
        <v>41518</v>
      </c>
      <c r="E174" s="111">
        <v>0.56339903753640397</v>
      </c>
      <c r="F174" s="109" t="s">
        <v>861</v>
      </c>
      <c r="G174" s="112"/>
    </row>
    <row r="175" spans="1:7" x14ac:dyDescent="0.25">
      <c r="A175" s="109" t="s">
        <v>858</v>
      </c>
      <c r="B175" s="110">
        <v>219</v>
      </c>
      <c r="C175" s="110">
        <v>76554</v>
      </c>
      <c r="D175" s="108">
        <v>41555</v>
      </c>
      <c r="E175" s="111">
        <v>0.56366561405157722</v>
      </c>
      <c r="F175" s="109" t="s">
        <v>852</v>
      </c>
      <c r="G175" s="112"/>
    </row>
    <row r="176" spans="1:7" x14ac:dyDescent="0.25">
      <c r="A176" s="109" t="s">
        <v>860</v>
      </c>
      <c r="B176" s="110">
        <v>46</v>
      </c>
      <c r="C176" s="110">
        <v>44788</v>
      </c>
      <c r="D176" s="108">
        <v>41928</v>
      </c>
      <c r="E176" s="111">
        <v>0.56752785043704534</v>
      </c>
      <c r="F176" s="109" t="s">
        <v>16</v>
      </c>
      <c r="G176" s="112"/>
    </row>
    <row r="177" spans="1:7" x14ac:dyDescent="0.25">
      <c r="A177" s="109" t="s">
        <v>855</v>
      </c>
      <c r="B177" s="110">
        <v>226</v>
      </c>
      <c r="C177" s="110">
        <v>74752</v>
      </c>
      <c r="D177" s="108">
        <v>41443</v>
      </c>
      <c r="E177" s="111">
        <v>0.56763745108730745</v>
      </c>
      <c r="F177" s="109" t="s">
        <v>861</v>
      </c>
      <c r="G177" s="112"/>
    </row>
    <row r="178" spans="1:7" x14ac:dyDescent="0.25">
      <c r="A178" s="109" t="s">
        <v>860</v>
      </c>
      <c r="B178" s="110">
        <v>111</v>
      </c>
      <c r="C178" s="110">
        <v>49760</v>
      </c>
      <c r="D178" s="108">
        <v>41864</v>
      </c>
      <c r="E178" s="111">
        <v>0.56766304301815274</v>
      </c>
      <c r="F178" s="109" t="s">
        <v>861</v>
      </c>
      <c r="G178" s="112"/>
    </row>
    <row r="179" spans="1:7" x14ac:dyDescent="0.25">
      <c r="A179" s="109" t="s">
        <v>854</v>
      </c>
      <c r="B179" s="110">
        <v>254</v>
      </c>
      <c r="C179" s="110">
        <v>87902</v>
      </c>
      <c r="D179" s="108">
        <v>41724</v>
      </c>
      <c r="E179" s="111">
        <v>0.56794809368905885</v>
      </c>
      <c r="F179" s="109" t="s">
        <v>852</v>
      </c>
      <c r="G179" s="112"/>
    </row>
    <row r="180" spans="1:7" x14ac:dyDescent="0.25">
      <c r="A180" s="109" t="s">
        <v>853</v>
      </c>
      <c r="B180" s="110">
        <v>31</v>
      </c>
      <c r="C180" s="110">
        <v>48240</v>
      </c>
      <c r="D180" s="108">
        <v>41879</v>
      </c>
      <c r="E180" s="111">
        <v>0.56873601804227292</v>
      </c>
      <c r="F180" s="109" t="s">
        <v>861</v>
      </c>
      <c r="G180" s="112"/>
    </row>
    <row r="181" spans="1:7" x14ac:dyDescent="0.25">
      <c r="A181" s="109" t="s">
        <v>859</v>
      </c>
      <c r="B181" s="110">
        <v>230</v>
      </c>
      <c r="C181" s="110">
        <v>81937</v>
      </c>
      <c r="D181" s="108">
        <v>41310</v>
      </c>
      <c r="E181" s="111">
        <v>0.56982853370978614</v>
      </c>
      <c r="F181" s="109" t="s">
        <v>49</v>
      </c>
      <c r="G181" s="112"/>
    </row>
    <row r="182" spans="1:7" x14ac:dyDescent="0.25">
      <c r="A182" s="109" t="s">
        <v>854</v>
      </c>
      <c r="B182" s="110">
        <v>103</v>
      </c>
      <c r="C182" s="110">
        <v>58613</v>
      </c>
      <c r="D182" s="108">
        <v>41807</v>
      </c>
      <c r="E182" s="111">
        <v>0.57053407534609346</v>
      </c>
      <c r="F182" s="109" t="s">
        <v>856</v>
      </c>
      <c r="G182" s="112"/>
    </row>
    <row r="183" spans="1:7" x14ac:dyDescent="0.25">
      <c r="A183" s="109" t="s">
        <v>857</v>
      </c>
      <c r="B183" s="110">
        <v>17</v>
      </c>
      <c r="C183" s="110">
        <v>43110</v>
      </c>
      <c r="D183" s="108">
        <v>41284</v>
      </c>
      <c r="E183" s="111">
        <v>0.5719187837535552</v>
      </c>
      <c r="F183" s="109" t="s">
        <v>852</v>
      </c>
      <c r="G183" s="112"/>
    </row>
    <row r="184" spans="1:7" x14ac:dyDescent="0.25">
      <c r="A184" s="109" t="s">
        <v>853</v>
      </c>
      <c r="B184" s="110">
        <v>166</v>
      </c>
      <c r="C184" s="110">
        <v>70372</v>
      </c>
      <c r="D184" s="108">
        <v>41956</v>
      </c>
      <c r="E184" s="111">
        <v>0.57226375297595189</v>
      </c>
      <c r="F184" s="109" t="s">
        <v>49</v>
      </c>
      <c r="G184" s="112"/>
    </row>
    <row r="185" spans="1:7" x14ac:dyDescent="0.25">
      <c r="A185" s="109" t="s">
        <v>853</v>
      </c>
      <c r="B185" s="110">
        <v>33</v>
      </c>
      <c r="C185" s="110">
        <v>44197</v>
      </c>
      <c r="D185" s="108">
        <v>41605</v>
      </c>
      <c r="E185" s="111">
        <v>0.57226523988432132</v>
      </c>
      <c r="F185" s="109" t="s">
        <v>852</v>
      </c>
      <c r="G185" s="112"/>
    </row>
    <row r="186" spans="1:7" x14ac:dyDescent="0.25">
      <c r="A186" s="109" t="s">
        <v>853</v>
      </c>
      <c r="B186" s="110">
        <v>208</v>
      </c>
      <c r="C186" s="110">
        <v>85509</v>
      </c>
      <c r="D186" s="108">
        <v>41933</v>
      </c>
      <c r="E186" s="111">
        <v>0.5734459562090326</v>
      </c>
      <c r="F186" s="109" t="s">
        <v>856</v>
      </c>
      <c r="G186" s="112"/>
    </row>
    <row r="187" spans="1:7" x14ac:dyDescent="0.25">
      <c r="A187" s="109" t="s">
        <v>854</v>
      </c>
      <c r="B187" s="110">
        <v>39</v>
      </c>
      <c r="C187" s="110">
        <v>45095</v>
      </c>
      <c r="D187" s="108">
        <v>41779</v>
      </c>
      <c r="E187" s="111">
        <v>0.57351415410380469</v>
      </c>
      <c r="F187" s="109" t="s">
        <v>49</v>
      </c>
      <c r="G187" s="112"/>
    </row>
    <row r="188" spans="1:7" x14ac:dyDescent="0.25">
      <c r="A188" s="109" t="s">
        <v>858</v>
      </c>
      <c r="B188" s="110">
        <v>116</v>
      </c>
      <c r="C188" s="110">
        <v>65390</v>
      </c>
      <c r="D188" s="108">
        <v>41676</v>
      </c>
      <c r="E188" s="111">
        <v>0.57430211282909716</v>
      </c>
      <c r="F188" s="109" t="s">
        <v>16</v>
      </c>
      <c r="G188" s="112"/>
    </row>
    <row r="189" spans="1:7" x14ac:dyDescent="0.25">
      <c r="A189" s="109" t="s">
        <v>853</v>
      </c>
      <c r="B189" s="110">
        <v>614</v>
      </c>
      <c r="C189" s="110">
        <v>93783</v>
      </c>
      <c r="D189" s="108">
        <v>41815</v>
      </c>
      <c r="E189" s="111">
        <v>0.5753477830946091</v>
      </c>
      <c r="F189" s="109" t="s">
        <v>852</v>
      </c>
      <c r="G189" s="112"/>
    </row>
    <row r="190" spans="1:7" x14ac:dyDescent="0.25">
      <c r="A190" s="109" t="s">
        <v>855</v>
      </c>
      <c r="B190" s="110">
        <v>71</v>
      </c>
      <c r="C190" s="110">
        <v>56173</v>
      </c>
      <c r="D190" s="108">
        <v>41499</v>
      </c>
      <c r="E190" s="111">
        <v>0.57778338041710708</v>
      </c>
      <c r="F190" s="109" t="s">
        <v>861</v>
      </c>
      <c r="G190" s="112"/>
    </row>
    <row r="191" spans="1:7" x14ac:dyDescent="0.25">
      <c r="A191" s="109" t="s">
        <v>854</v>
      </c>
      <c r="B191" s="110">
        <v>457</v>
      </c>
      <c r="C191" s="110">
        <v>77290</v>
      </c>
      <c r="D191" s="108">
        <v>41938</v>
      </c>
      <c r="E191" s="111">
        <v>0.57888527112913835</v>
      </c>
      <c r="F191" s="109" t="s">
        <v>16</v>
      </c>
      <c r="G191" s="112"/>
    </row>
    <row r="192" spans="1:7" x14ac:dyDescent="0.25">
      <c r="A192" s="109" t="s">
        <v>854</v>
      </c>
      <c r="B192" s="110">
        <v>298</v>
      </c>
      <c r="C192" s="110">
        <v>88648</v>
      </c>
      <c r="D192" s="108">
        <v>41962</v>
      </c>
      <c r="E192" s="111">
        <v>0.57896215087635028</v>
      </c>
      <c r="F192" s="109" t="s">
        <v>861</v>
      </c>
      <c r="G192" s="112"/>
    </row>
    <row r="193" spans="1:7" x14ac:dyDescent="0.25">
      <c r="A193" s="109" t="s">
        <v>857</v>
      </c>
      <c r="B193" s="110">
        <v>26</v>
      </c>
      <c r="C193" s="110">
        <v>44437</v>
      </c>
      <c r="D193" s="108">
        <v>41437</v>
      </c>
      <c r="E193" s="111">
        <v>0.579042158265338</v>
      </c>
      <c r="F193" s="109" t="s">
        <v>861</v>
      </c>
      <c r="G193" s="112"/>
    </row>
    <row r="194" spans="1:7" x14ac:dyDescent="0.25">
      <c r="A194" s="109" t="s">
        <v>854</v>
      </c>
      <c r="B194" s="110">
        <v>58</v>
      </c>
      <c r="C194" s="110">
        <v>45540</v>
      </c>
      <c r="D194" s="108">
        <v>41619</v>
      </c>
      <c r="E194" s="111">
        <v>0.57975499719983326</v>
      </c>
      <c r="F194" s="109" t="s">
        <v>861</v>
      </c>
      <c r="G194" s="112"/>
    </row>
    <row r="195" spans="1:7" x14ac:dyDescent="0.25">
      <c r="A195" s="109" t="s">
        <v>860</v>
      </c>
      <c r="B195" s="110">
        <v>50</v>
      </c>
      <c r="C195" s="110">
        <v>56717</v>
      </c>
      <c r="D195" s="108">
        <v>41401</v>
      </c>
      <c r="E195" s="111">
        <v>0.58065034742128319</v>
      </c>
      <c r="F195" s="109" t="s">
        <v>49</v>
      </c>
      <c r="G195" s="112"/>
    </row>
    <row r="196" spans="1:7" x14ac:dyDescent="0.25">
      <c r="A196" s="109" t="s">
        <v>858</v>
      </c>
      <c r="B196" s="110">
        <v>127</v>
      </c>
      <c r="C196" s="110">
        <v>51746</v>
      </c>
      <c r="D196" s="108">
        <v>41630</v>
      </c>
      <c r="E196" s="111">
        <v>0.58096085956693355</v>
      </c>
      <c r="F196" s="109" t="s">
        <v>852</v>
      </c>
      <c r="G196" s="112"/>
    </row>
    <row r="197" spans="1:7" x14ac:dyDescent="0.25">
      <c r="A197" s="109" t="s">
        <v>857</v>
      </c>
      <c r="B197" s="110">
        <v>110</v>
      </c>
      <c r="C197" s="110">
        <v>52338</v>
      </c>
      <c r="D197" s="108">
        <v>41780</v>
      </c>
      <c r="E197" s="111">
        <v>0.5816553309033452</v>
      </c>
      <c r="F197" s="109" t="s">
        <v>49</v>
      </c>
      <c r="G197" s="112"/>
    </row>
    <row r="198" spans="1:7" x14ac:dyDescent="0.25">
      <c r="A198" s="109" t="s">
        <v>854</v>
      </c>
      <c r="B198" s="110">
        <v>20</v>
      </c>
      <c r="C198" s="110">
        <v>43620</v>
      </c>
      <c r="D198" s="108">
        <v>41336</v>
      </c>
      <c r="E198" s="111">
        <v>0.58234932682425244</v>
      </c>
      <c r="F198" s="109" t="s">
        <v>861</v>
      </c>
      <c r="G198" s="112"/>
    </row>
    <row r="199" spans="1:7" x14ac:dyDescent="0.25">
      <c r="A199" s="109" t="s">
        <v>860</v>
      </c>
      <c r="B199" s="110">
        <v>377</v>
      </c>
      <c r="C199" s="110">
        <v>91695</v>
      </c>
      <c r="D199" s="108">
        <v>41493</v>
      </c>
      <c r="E199" s="111">
        <v>0.5828146824369469</v>
      </c>
      <c r="F199" s="109" t="s">
        <v>856</v>
      </c>
      <c r="G199" s="112"/>
    </row>
    <row r="200" spans="1:7" x14ac:dyDescent="0.25">
      <c r="A200" s="109" t="s">
        <v>853</v>
      </c>
      <c r="B200" s="110">
        <v>118</v>
      </c>
      <c r="C200" s="110">
        <v>72044</v>
      </c>
      <c r="D200" s="108">
        <v>41802</v>
      </c>
      <c r="E200" s="111">
        <v>0.58344667028052299</v>
      </c>
      <c r="F200" s="109" t="s">
        <v>16</v>
      </c>
      <c r="G200" s="112"/>
    </row>
    <row r="201" spans="1:7" x14ac:dyDescent="0.25">
      <c r="A201" s="109" t="s">
        <v>855</v>
      </c>
      <c r="B201" s="110">
        <v>31</v>
      </c>
      <c r="C201" s="110">
        <v>43262</v>
      </c>
      <c r="D201" s="108">
        <v>41794</v>
      </c>
      <c r="E201" s="111">
        <v>0.58483702341807964</v>
      </c>
      <c r="F201" s="109" t="s">
        <v>856</v>
      </c>
      <c r="G201" s="112"/>
    </row>
    <row r="202" spans="1:7" x14ac:dyDescent="0.25">
      <c r="A202" s="109" t="s">
        <v>855</v>
      </c>
      <c r="B202" s="110">
        <v>106</v>
      </c>
      <c r="C202" s="110">
        <v>66032</v>
      </c>
      <c r="D202" s="108">
        <v>41819</v>
      </c>
      <c r="E202" s="111">
        <v>0.58568285825451016</v>
      </c>
      <c r="F202" s="109" t="s">
        <v>861</v>
      </c>
      <c r="G202" s="112"/>
    </row>
    <row r="203" spans="1:7" x14ac:dyDescent="0.25">
      <c r="A203" s="109" t="s">
        <v>854</v>
      </c>
      <c r="B203" s="110">
        <v>93</v>
      </c>
      <c r="C203" s="110">
        <v>71171</v>
      </c>
      <c r="D203" s="108">
        <v>41634</v>
      </c>
      <c r="E203" s="111">
        <v>0.58742893573139554</v>
      </c>
      <c r="F203" s="109" t="s">
        <v>852</v>
      </c>
      <c r="G203" s="112"/>
    </row>
    <row r="204" spans="1:7" x14ac:dyDescent="0.25">
      <c r="A204" s="109" t="s">
        <v>855</v>
      </c>
      <c r="B204" s="110">
        <v>251</v>
      </c>
      <c r="C204" s="110">
        <v>68315</v>
      </c>
      <c r="D204" s="108">
        <v>41864</v>
      </c>
      <c r="E204" s="111">
        <v>0.58865500702309725</v>
      </c>
      <c r="F204" s="109" t="s">
        <v>852</v>
      </c>
      <c r="G204" s="112"/>
    </row>
    <row r="205" spans="1:7" x14ac:dyDescent="0.25">
      <c r="A205" s="109" t="s">
        <v>853</v>
      </c>
      <c r="B205" s="110">
        <v>130</v>
      </c>
      <c r="C205" s="110">
        <v>70536</v>
      </c>
      <c r="D205" s="108">
        <v>41683</v>
      </c>
      <c r="E205" s="111">
        <v>0.58866387334956016</v>
      </c>
      <c r="F205" s="109" t="s">
        <v>856</v>
      </c>
      <c r="G205" s="112"/>
    </row>
    <row r="206" spans="1:7" x14ac:dyDescent="0.25">
      <c r="A206" s="109" t="s">
        <v>857</v>
      </c>
      <c r="B206" s="110">
        <v>226</v>
      </c>
      <c r="C206" s="110">
        <v>83621</v>
      </c>
      <c r="D206" s="108">
        <v>41539</v>
      </c>
      <c r="E206" s="111">
        <v>0.58957956086305785</v>
      </c>
      <c r="F206" s="109" t="s">
        <v>852</v>
      </c>
      <c r="G206" s="112"/>
    </row>
    <row r="207" spans="1:7" x14ac:dyDescent="0.25">
      <c r="A207" s="109" t="s">
        <v>857</v>
      </c>
      <c r="B207" s="110">
        <v>480</v>
      </c>
      <c r="C207" s="110">
        <v>90844</v>
      </c>
      <c r="D207" s="108">
        <v>41458</v>
      </c>
      <c r="E207" s="111">
        <v>0.58960143451459623</v>
      </c>
      <c r="F207" s="109" t="s">
        <v>16</v>
      </c>
      <c r="G207" s="112"/>
    </row>
    <row r="208" spans="1:7" x14ac:dyDescent="0.25">
      <c r="A208" s="109" t="s">
        <v>854</v>
      </c>
      <c r="B208" s="110">
        <v>138</v>
      </c>
      <c r="C208" s="110">
        <v>54605</v>
      </c>
      <c r="D208" s="108">
        <v>41501</v>
      </c>
      <c r="E208" s="111">
        <v>0.58992360443441316</v>
      </c>
      <c r="F208" s="109" t="s">
        <v>49</v>
      </c>
      <c r="G208" s="112"/>
    </row>
    <row r="209" spans="1:7" x14ac:dyDescent="0.25">
      <c r="A209" s="109" t="s">
        <v>860</v>
      </c>
      <c r="B209" s="110">
        <v>58</v>
      </c>
      <c r="C209" s="110">
        <v>59906</v>
      </c>
      <c r="D209" s="108">
        <v>41388</v>
      </c>
      <c r="E209" s="111">
        <v>0.59020969786718069</v>
      </c>
      <c r="F209" s="109" t="s">
        <v>49</v>
      </c>
      <c r="G209" s="112"/>
    </row>
    <row r="210" spans="1:7" x14ac:dyDescent="0.25">
      <c r="A210" s="109" t="s">
        <v>857</v>
      </c>
      <c r="B210" s="110">
        <v>284</v>
      </c>
      <c r="C210" s="110">
        <v>88305</v>
      </c>
      <c r="D210" s="108">
        <v>41599</v>
      </c>
      <c r="E210" s="111">
        <v>0.59565859215342698</v>
      </c>
      <c r="F210" s="109" t="s">
        <v>49</v>
      </c>
      <c r="G210" s="112"/>
    </row>
    <row r="211" spans="1:7" x14ac:dyDescent="0.25">
      <c r="A211" s="109" t="s">
        <v>859</v>
      </c>
      <c r="B211" s="110">
        <v>86</v>
      </c>
      <c r="C211" s="110">
        <v>62465</v>
      </c>
      <c r="D211" s="108">
        <v>41464</v>
      </c>
      <c r="E211" s="111">
        <v>0.59581449293921196</v>
      </c>
      <c r="F211" s="109" t="s">
        <v>49</v>
      </c>
      <c r="G211" s="112"/>
    </row>
    <row r="212" spans="1:7" x14ac:dyDescent="0.25">
      <c r="A212" s="109" t="s">
        <v>853</v>
      </c>
      <c r="B212" s="110">
        <v>144</v>
      </c>
      <c r="C212" s="110">
        <v>56953</v>
      </c>
      <c r="D212" s="108">
        <v>41900</v>
      </c>
      <c r="E212" s="111">
        <v>0.5970566338167298</v>
      </c>
      <c r="F212" s="109" t="s">
        <v>16</v>
      </c>
      <c r="G212" s="112"/>
    </row>
    <row r="213" spans="1:7" x14ac:dyDescent="0.25">
      <c r="A213" s="109" t="s">
        <v>853</v>
      </c>
      <c r="B213" s="110">
        <v>35</v>
      </c>
      <c r="C213" s="110">
        <v>53025</v>
      </c>
      <c r="D213" s="108">
        <v>41662</v>
      </c>
      <c r="E213" s="111">
        <v>0.59744452295471251</v>
      </c>
      <c r="F213" s="109" t="s">
        <v>16</v>
      </c>
      <c r="G213" s="112"/>
    </row>
    <row r="214" spans="1:7" x14ac:dyDescent="0.25">
      <c r="A214" s="109" t="s">
        <v>854</v>
      </c>
      <c r="B214" s="110">
        <v>141</v>
      </c>
      <c r="C214" s="110">
        <v>58369</v>
      </c>
      <c r="D214" s="108">
        <v>41445</v>
      </c>
      <c r="E214" s="111">
        <v>0.59812486702973433</v>
      </c>
      <c r="F214" s="109" t="s">
        <v>852</v>
      </c>
      <c r="G214" s="112"/>
    </row>
    <row r="215" spans="1:7" x14ac:dyDescent="0.25">
      <c r="A215" s="109" t="s">
        <v>853</v>
      </c>
      <c r="B215" s="110">
        <v>44</v>
      </c>
      <c r="C215" s="110">
        <v>50567</v>
      </c>
      <c r="D215" s="108">
        <v>41410</v>
      </c>
      <c r="E215" s="111">
        <v>0.5986666742175355</v>
      </c>
      <c r="F215" s="109" t="s">
        <v>16</v>
      </c>
      <c r="G215" s="112"/>
    </row>
    <row r="216" spans="1:7" x14ac:dyDescent="0.25">
      <c r="A216" s="109" t="s">
        <v>853</v>
      </c>
      <c r="B216" s="110">
        <v>196</v>
      </c>
      <c r="C216" s="110">
        <v>80774</v>
      </c>
      <c r="D216" s="108">
        <v>41625</v>
      </c>
      <c r="E216" s="111">
        <v>0.60025737504683252</v>
      </c>
      <c r="F216" s="109" t="s">
        <v>856</v>
      </c>
      <c r="G216" s="112"/>
    </row>
    <row r="217" spans="1:7" x14ac:dyDescent="0.25">
      <c r="A217" s="109" t="s">
        <v>860</v>
      </c>
      <c r="B217" s="110">
        <v>58</v>
      </c>
      <c r="C217" s="110">
        <v>56461</v>
      </c>
      <c r="D217" s="108">
        <v>41961</v>
      </c>
      <c r="E217" s="111">
        <v>0.60115403537596046</v>
      </c>
      <c r="F217" s="109" t="s">
        <v>49</v>
      </c>
      <c r="G217" s="112"/>
    </row>
    <row r="218" spans="1:7" x14ac:dyDescent="0.25">
      <c r="A218" s="109" t="s">
        <v>855</v>
      </c>
      <c r="B218" s="110">
        <v>351</v>
      </c>
      <c r="C218" s="110">
        <v>80487</v>
      </c>
      <c r="D218" s="108">
        <v>41438</v>
      </c>
      <c r="E218" s="111">
        <v>0.60312721525936774</v>
      </c>
      <c r="F218" s="109" t="s">
        <v>852</v>
      </c>
      <c r="G218" s="112"/>
    </row>
    <row r="219" spans="1:7" x14ac:dyDescent="0.25">
      <c r="A219" s="109" t="s">
        <v>855</v>
      </c>
      <c r="B219" s="110">
        <v>56</v>
      </c>
      <c r="C219" s="110">
        <v>45875</v>
      </c>
      <c r="D219" s="108">
        <v>41276</v>
      </c>
      <c r="E219" s="111">
        <v>0.60330553660734654</v>
      </c>
      <c r="F219" s="109" t="s">
        <v>861</v>
      </c>
      <c r="G219" s="112"/>
    </row>
    <row r="220" spans="1:7" x14ac:dyDescent="0.25">
      <c r="A220" s="109" t="s">
        <v>855</v>
      </c>
      <c r="B220" s="110">
        <v>177</v>
      </c>
      <c r="C220" s="110">
        <v>80273</v>
      </c>
      <c r="D220" s="108">
        <v>41562</v>
      </c>
      <c r="E220" s="111">
        <v>0.60585877867837712</v>
      </c>
      <c r="F220" s="109" t="s">
        <v>861</v>
      </c>
      <c r="G220" s="112"/>
    </row>
    <row r="221" spans="1:7" x14ac:dyDescent="0.25">
      <c r="A221" s="109" t="s">
        <v>859</v>
      </c>
      <c r="B221" s="110">
        <v>419</v>
      </c>
      <c r="C221" s="110">
        <v>87772</v>
      </c>
      <c r="D221" s="108">
        <v>41557</v>
      </c>
      <c r="E221" s="111">
        <v>0.60694610755986866</v>
      </c>
      <c r="F221" s="109" t="s">
        <v>852</v>
      </c>
      <c r="G221" s="112"/>
    </row>
    <row r="222" spans="1:7" x14ac:dyDescent="0.25">
      <c r="A222" s="109" t="s">
        <v>860</v>
      </c>
      <c r="B222" s="110">
        <v>60</v>
      </c>
      <c r="C222" s="110">
        <v>57550</v>
      </c>
      <c r="D222" s="108">
        <v>41844</v>
      </c>
      <c r="E222" s="111">
        <v>0.60772826778137801</v>
      </c>
      <c r="F222" s="109" t="s">
        <v>16</v>
      </c>
      <c r="G222" s="112"/>
    </row>
    <row r="223" spans="1:7" x14ac:dyDescent="0.25">
      <c r="A223" s="109" t="s">
        <v>859</v>
      </c>
      <c r="B223" s="110">
        <v>108</v>
      </c>
      <c r="C223" s="110">
        <v>52140</v>
      </c>
      <c r="D223" s="108">
        <v>41420</v>
      </c>
      <c r="E223" s="111">
        <v>0.60888868179066935</v>
      </c>
      <c r="F223" s="109" t="s">
        <v>861</v>
      </c>
      <c r="G223" s="112"/>
    </row>
    <row r="224" spans="1:7" x14ac:dyDescent="0.25">
      <c r="A224" s="109" t="s">
        <v>859</v>
      </c>
      <c r="B224" s="110">
        <v>72</v>
      </c>
      <c r="C224" s="110">
        <v>60300</v>
      </c>
      <c r="D224" s="108">
        <v>41343</v>
      </c>
      <c r="E224" s="111">
        <v>0.60923265080191413</v>
      </c>
      <c r="F224" s="109" t="s">
        <v>852</v>
      </c>
      <c r="G224" s="112"/>
    </row>
    <row r="225" spans="1:7" x14ac:dyDescent="0.25">
      <c r="A225" s="109" t="s">
        <v>860</v>
      </c>
      <c r="B225" s="110">
        <v>53</v>
      </c>
      <c r="C225" s="110">
        <v>56580</v>
      </c>
      <c r="D225" s="108">
        <v>41431</v>
      </c>
      <c r="E225" s="111">
        <v>0.60951601193039551</v>
      </c>
      <c r="F225" s="109" t="s">
        <v>856</v>
      </c>
      <c r="G225" s="112"/>
    </row>
    <row r="226" spans="1:7" x14ac:dyDescent="0.25">
      <c r="A226" s="109" t="s">
        <v>859</v>
      </c>
      <c r="B226" s="110">
        <v>40</v>
      </c>
      <c r="C226" s="110">
        <v>44032</v>
      </c>
      <c r="D226" s="108">
        <v>41878</v>
      </c>
      <c r="E226" s="111">
        <v>0.6114985130343864</v>
      </c>
      <c r="F226" s="109" t="s">
        <v>856</v>
      </c>
      <c r="G226" s="112"/>
    </row>
    <row r="227" spans="1:7" x14ac:dyDescent="0.25">
      <c r="A227" s="109" t="s">
        <v>859</v>
      </c>
      <c r="B227" s="110">
        <v>168</v>
      </c>
      <c r="C227" s="110">
        <v>57141</v>
      </c>
      <c r="D227" s="108">
        <v>41366</v>
      </c>
      <c r="E227" s="111">
        <v>0.61196011692197771</v>
      </c>
      <c r="F227" s="109" t="s">
        <v>49</v>
      </c>
      <c r="G227" s="112"/>
    </row>
    <row r="228" spans="1:7" x14ac:dyDescent="0.25">
      <c r="A228" s="109" t="s">
        <v>860</v>
      </c>
      <c r="B228" s="110">
        <v>173</v>
      </c>
      <c r="C228" s="110">
        <v>67883</v>
      </c>
      <c r="D228" s="108">
        <v>41814</v>
      </c>
      <c r="E228" s="111">
        <v>0.61214974169464165</v>
      </c>
      <c r="F228" s="109" t="s">
        <v>852</v>
      </c>
      <c r="G228" s="112"/>
    </row>
    <row r="229" spans="1:7" x14ac:dyDescent="0.25">
      <c r="A229" s="109" t="s">
        <v>858</v>
      </c>
      <c r="B229" s="110">
        <v>47</v>
      </c>
      <c r="C229" s="110">
        <v>56775</v>
      </c>
      <c r="D229" s="108">
        <v>41851</v>
      </c>
      <c r="E229" s="111">
        <v>0.61686759189907059</v>
      </c>
      <c r="F229" s="109" t="s">
        <v>49</v>
      </c>
      <c r="G229" s="112"/>
    </row>
    <row r="230" spans="1:7" x14ac:dyDescent="0.25">
      <c r="A230" s="109" t="s">
        <v>857</v>
      </c>
      <c r="B230" s="110">
        <v>96</v>
      </c>
      <c r="C230" s="110">
        <v>57469</v>
      </c>
      <c r="D230" s="108">
        <v>41637</v>
      </c>
      <c r="E230" s="111">
        <v>0.61728724489277442</v>
      </c>
      <c r="F230" s="109" t="s">
        <v>49</v>
      </c>
      <c r="G230" s="112"/>
    </row>
    <row r="231" spans="1:7" x14ac:dyDescent="0.25">
      <c r="A231" s="109" t="s">
        <v>859</v>
      </c>
      <c r="B231" s="110">
        <v>41</v>
      </c>
      <c r="C231" s="110">
        <v>55387</v>
      </c>
      <c r="D231" s="108">
        <v>41563</v>
      </c>
      <c r="E231" s="111">
        <v>0.61744552709512845</v>
      </c>
      <c r="F231" s="109" t="s">
        <v>856</v>
      </c>
      <c r="G231" s="112"/>
    </row>
    <row r="232" spans="1:7" x14ac:dyDescent="0.25">
      <c r="A232" s="109" t="s">
        <v>854</v>
      </c>
      <c r="B232" s="110">
        <v>269</v>
      </c>
      <c r="C232" s="110">
        <v>70095</v>
      </c>
      <c r="D232" s="108">
        <v>41833</v>
      </c>
      <c r="E232" s="111">
        <v>0.61832424432729272</v>
      </c>
      <c r="F232" s="109" t="s">
        <v>49</v>
      </c>
      <c r="G232" s="112"/>
    </row>
    <row r="233" spans="1:7" x14ac:dyDescent="0.25">
      <c r="A233" s="109" t="s">
        <v>859</v>
      </c>
      <c r="B233" s="110">
        <v>73</v>
      </c>
      <c r="C233" s="110">
        <v>67127</v>
      </c>
      <c r="D233" s="108">
        <v>41805</v>
      </c>
      <c r="E233" s="111">
        <v>0.61844508933518227</v>
      </c>
      <c r="F233" s="109" t="s">
        <v>16</v>
      </c>
      <c r="G233" s="112"/>
    </row>
    <row r="234" spans="1:7" x14ac:dyDescent="0.25">
      <c r="A234" s="109" t="s">
        <v>855</v>
      </c>
      <c r="B234" s="110">
        <v>153</v>
      </c>
      <c r="C234" s="110">
        <v>58807</v>
      </c>
      <c r="D234" s="108">
        <v>41723</v>
      </c>
      <c r="E234" s="111">
        <v>0.61844767455522742</v>
      </c>
      <c r="F234" s="109" t="s">
        <v>861</v>
      </c>
      <c r="G234" s="112"/>
    </row>
    <row r="235" spans="1:7" x14ac:dyDescent="0.25">
      <c r="A235" s="109" t="s">
        <v>858</v>
      </c>
      <c r="B235" s="110">
        <v>149</v>
      </c>
      <c r="C235" s="110">
        <v>76188</v>
      </c>
      <c r="D235" s="108">
        <v>41837</v>
      </c>
      <c r="E235" s="111">
        <v>0.61903945593201237</v>
      </c>
      <c r="F235" s="109" t="s">
        <v>856</v>
      </c>
      <c r="G235" s="112"/>
    </row>
    <row r="236" spans="1:7" x14ac:dyDescent="0.25">
      <c r="A236" s="109" t="s">
        <v>858</v>
      </c>
      <c r="B236" s="110">
        <v>259</v>
      </c>
      <c r="C236" s="110">
        <v>89213</v>
      </c>
      <c r="D236" s="108">
        <v>41613</v>
      </c>
      <c r="E236" s="111">
        <v>0.61957234260315397</v>
      </c>
      <c r="F236" s="109" t="s">
        <v>861</v>
      </c>
      <c r="G236" s="112"/>
    </row>
    <row r="237" spans="1:7" x14ac:dyDescent="0.25">
      <c r="A237" s="109" t="s">
        <v>854</v>
      </c>
      <c r="B237" s="110">
        <v>257</v>
      </c>
      <c r="C237" s="110">
        <v>83676</v>
      </c>
      <c r="D237" s="108">
        <v>41816</v>
      </c>
      <c r="E237" s="111">
        <v>0.61986985580445741</v>
      </c>
      <c r="F237" s="109" t="s">
        <v>861</v>
      </c>
      <c r="G237" s="112"/>
    </row>
    <row r="238" spans="1:7" x14ac:dyDescent="0.25">
      <c r="A238" s="109" t="s">
        <v>859</v>
      </c>
      <c r="B238" s="110">
        <v>277</v>
      </c>
      <c r="C238" s="110">
        <v>69181</v>
      </c>
      <c r="D238" s="108">
        <v>41746</v>
      </c>
      <c r="E238" s="111">
        <v>0.62081880338534279</v>
      </c>
      <c r="F238" s="109" t="s">
        <v>852</v>
      </c>
      <c r="G238" s="112"/>
    </row>
    <row r="239" spans="1:7" x14ac:dyDescent="0.25">
      <c r="A239" s="109" t="s">
        <v>859</v>
      </c>
      <c r="B239" s="110">
        <v>313</v>
      </c>
      <c r="C239" s="110">
        <v>86934</v>
      </c>
      <c r="D239" s="108">
        <v>41515</v>
      </c>
      <c r="E239" s="111">
        <v>0.62133618742177532</v>
      </c>
      <c r="F239" s="109" t="s">
        <v>852</v>
      </c>
      <c r="G239" s="112"/>
    </row>
    <row r="240" spans="1:7" x14ac:dyDescent="0.25">
      <c r="A240" s="109" t="s">
        <v>859</v>
      </c>
      <c r="B240" s="110">
        <v>101</v>
      </c>
      <c r="C240" s="110">
        <v>70928</v>
      </c>
      <c r="D240" s="108">
        <v>41312</v>
      </c>
      <c r="E240" s="111">
        <v>0.62329106598398698</v>
      </c>
      <c r="F240" s="109" t="s">
        <v>861</v>
      </c>
      <c r="G240" s="112"/>
    </row>
    <row r="241" spans="1:7" x14ac:dyDescent="0.25">
      <c r="A241" s="109" t="s">
        <v>859</v>
      </c>
      <c r="B241" s="110">
        <v>95</v>
      </c>
      <c r="C241" s="110">
        <v>55564</v>
      </c>
      <c r="D241" s="108">
        <v>41899</v>
      </c>
      <c r="E241" s="111">
        <v>0.62367533271572029</v>
      </c>
      <c r="F241" s="109" t="s">
        <v>861</v>
      </c>
      <c r="G241" s="112"/>
    </row>
    <row r="242" spans="1:7" x14ac:dyDescent="0.25">
      <c r="A242" s="109" t="s">
        <v>857</v>
      </c>
      <c r="B242" s="110">
        <v>81</v>
      </c>
      <c r="C242" s="110">
        <v>65057</v>
      </c>
      <c r="D242" s="108">
        <v>41963</v>
      </c>
      <c r="E242" s="111">
        <v>0.62376660372785864</v>
      </c>
      <c r="F242" s="109" t="s">
        <v>856</v>
      </c>
      <c r="G242" s="112"/>
    </row>
    <row r="243" spans="1:7" x14ac:dyDescent="0.25">
      <c r="A243" s="109" t="s">
        <v>860</v>
      </c>
      <c r="B243" s="110">
        <v>135</v>
      </c>
      <c r="C243" s="110">
        <v>77711</v>
      </c>
      <c r="D243" s="108">
        <v>41896</v>
      </c>
      <c r="E243" s="111">
        <v>0.62447967550660155</v>
      </c>
      <c r="F243" s="109" t="s">
        <v>49</v>
      </c>
      <c r="G243" s="112"/>
    </row>
    <row r="244" spans="1:7" x14ac:dyDescent="0.25">
      <c r="A244" s="109" t="s">
        <v>854</v>
      </c>
      <c r="B244" s="110">
        <v>413</v>
      </c>
      <c r="C244" s="110">
        <v>91099</v>
      </c>
      <c r="D244" s="108">
        <v>41396</v>
      </c>
      <c r="E244" s="111">
        <v>0.62582425574718548</v>
      </c>
      <c r="F244" s="109" t="s">
        <v>856</v>
      </c>
      <c r="G244" s="112"/>
    </row>
    <row r="245" spans="1:7" x14ac:dyDescent="0.25">
      <c r="A245" s="109" t="s">
        <v>858</v>
      </c>
      <c r="B245" s="110">
        <v>99</v>
      </c>
      <c r="C245" s="110">
        <v>74213</v>
      </c>
      <c r="D245" s="108">
        <v>41557</v>
      </c>
      <c r="E245" s="111">
        <v>0.6271735838728697</v>
      </c>
      <c r="F245" s="109" t="s">
        <v>49</v>
      </c>
      <c r="G245" s="112"/>
    </row>
    <row r="246" spans="1:7" x14ac:dyDescent="0.25">
      <c r="A246" s="109" t="s">
        <v>860</v>
      </c>
      <c r="B246" s="110">
        <v>44</v>
      </c>
      <c r="C246" s="110">
        <v>49118</v>
      </c>
      <c r="D246" s="108">
        <v>41556</v>
      </c>
      <c r="E246" s="111">
        <v>0.62762028921262447</v>
      </c>
      <c r="F246" s="109" t="s">
        <v>16</v>
      </c>
      <c r="G246" s="112"/>
    </row>
    <row r="247" spans="1:7" x14ac:dyDescent="0.25">
      <c r="A247" s="109" t="s">
        <v>859</v>
      </c>
      <c r="B247" s="110">
        <v>27</v>
      </c>
      <c r="C247" s="110">
        <v>44613</v>
      </c>
      <c r="D247" s="108">
        <v>41725</v>
      </c>
      <c r="E247" s="111">
        <v>0.6278111650116216</v>
      </c>
      <c r="F247" s="109" t="s">
        <v>49</v>
      </c>
      <c r="G247" s="112"/>
    </row>
    <row r="248" spans="1:7" x14ac:dyDescent="0.25">
      <c r="A248" s="109" t="s">
        <v>859</v>
      </c>
      <c r="B248" s="110">
        <v>91</v>
      </c>
      <c r="C248" s="110">
        <v>68569</v>
      </c>
      <c r="D248" s="108">
        <v>41543</v>
      </c>
      <c r="E248" s="111">
        <v>0.62824788905061268</v>
      </c>
      <c r="F248" s="109" t="s">
        <v>861</v>
      </c>
      <c r="G248" s="112"/>
    </row>
    <row r="249" spans="1:7" x14ac:dyDescent="0.25">
      <c r="A249" s="109" t="s">
        <v>853</v>
      </c>
      <c r="B249" s="110">
        <v>327</v>
      </c>
      <c r="C249" s="110">
        <v>74491</v>
      </c>
      <c r="D249" s="108">
        <v>41500</v>
      </c>
      <c r="E249" s="111">
        <v>0.62889104425782227</v>
      </c>
      <c r="F249" s="109" t="s">
        <v>856</v>
      </c>
      <c r="G249" s="112"/>
    </row>
    <row r="250" spans="1:7" x14ac:dyDescent="0.25">
      <c r="A250" s="109" t="s">
        <v>859</v>
      </c>
      <c r="B250" s="110">
        <v>137</v>
      </c>
      <c r="C250" s="110">
        <v>71794</v>
      </c>
      <c r="D250" s="108">
        <v>41620</v>
      </c>
      <c r="E250" s="111">
        <v>0.62916839831492177</v>
      </c>
      <c r="F250" s="109" t="s">
        <v>861</v>
      </c>
      <c r="G250" s="112"/>
    </row>
    <row r="251" spans="1:7" x14ac:dyDescent="0.25">
      <c r="A251" s="109" t="s">
        <v>860</v>
      </c>
      <c r="B251" s="110">
        <v>159</v>
      </c>
      <c r="C251" s="110">
        <v>56372</v>
      </c>
      <c r="D251" s="108">
        <v>41994</v>
      </c>
      <c r="E251" s="111">
        <v>0.62927983767049989</v>
      </c>
      <c r="F251" s="109" t="s">
        <v>861</v>
      </c>
      <c r="G251" s="112"/>
    </row>
    <row r="252" spans="1:7" x14ac:dyDescent="0.25">
      <c r="A252" s="109" t="s">
        <v>854</v>
      </c>
      <c r="B252" s="110">
        <v>134</v>
      </c>
      <c r="C252" s="110">
        <v>78843</v>
      </c>
      <c r="D252" s="108">
        <v>41773</v>
      </c>
      <c r="E252" s="111">
        <v>0.62932327446803049</v>
      </c>
      <c r="F252" s="109" t="s">
        <v>861</v>
      </c>
      <c r="G252" s="112"/>
    </row>
    <row r="253" spans="1:7" x14ac:dyDescent="0.25">
      <c r="A253" s="109" t="s">
        <v>858</v>
      </c>
      <c r="B253" s="110">
        <v>84</v>
      </c>
      <c r="C253" s="110">
        <v>68761</v>
      </c>
      <c r="D253" s="108">
        <v>41683</v>
      </c>
      <c r="E253" s="111">
        <v>0.630233434370704</v>
      </c>
      <c r="F253" s="109" t="s">
        <v>856</v>
      </c>
      <c r="G253" s="112"/>
    </row>
    <row r="254" spans="1:7" x14ac:dyDescent="0.25">
      <c r="A254" s="109" t="s">
        <v>858</v>
      </c>
      <c r="B254" s="110">
        <v>272</v>
      </c>
      <c r="C254" s="110">
        <v>84163</v>
      </c>
      <c r="D254" s="108">
        <v>41716</v>
      </c>
      <c r="E254" s="111">
        <v>0.63031806746209895</v>
      </c>
      <c r="F254" s="109" t="s">
        <v>856</v>
      </c>
      <c r="G254" s="112"/>
    </row>
    <row r="255" spans="1:7" x14ac:dyDescent="0.25">
      <c r="A255" s="109" t="s">
        <v>854</v>
      </c>
      <c r="B255" s="110">
        <v>40</v>
      </c>
      <c r="C255" s="110">
        <v>50641</v>
      </c>
      <c r="D255" s="108">
        <v>41648</v>
      </c>
      <c r="E255" s="111">
        <v>0.63121918800345611</v>
      </c>
      <c r="F255" s="109" t="s">
        <v>49</v>
      </c>
      <c r="G255" s="112"/>
    </row>
    <row r="256" spans="1:7" x14ac:dyDescent="0.25">
      <c r="A256" s="109" t="s">
        <v>853</v>
      </c>
      <c r="B256" s="110">
        <v>331</v>
      </c>
      <c r="C256" s="110">
        <v>91813</v>
      </c>
      <c r="D256" s="108">
        <v>41844</v>
      </c>
      <c r="E256" s="111">
        <v>0.63145906762485993</v>
      </c>
      <c r="F256" s="109" t="s">
        <v>861</v>
      </c>
      <c r="G256" s="112"/>
    </row>
    <row r="257" spans="1:7" x14ac:dyDescent="0.25">
      <c r="A257" s="109" t="s">
        <v>860</v>
      </c>
      <c r="B257" s="110">
        <v>516</v>
      </c>
      <c r="C257" s="110">
        <v>82322</v>
      </c>
      <c r="D257" s="108">
        <v>41445</v>
      </c>
      <c r="E257" s="111">
        <v>0.63376464511888264</v>
      </c>
      <c r="F257" s="109" t="s">
        <v>49</v>
      </c>
      <c r="G257" s="112"/>
    </row>
    <row r="258" spans="1:7" x14ac:dyDescent="0.25">
      <c r="A258" s="109" t="s">
        <v>857</v>
      </c>
      <c r="B258" s="110">
        <v>74</v>
      </c>
      <c r="C258" s="110">
        <v>66689</v>
      </c>
      <c r="D258" s="108">
        <v>41942</v>
      </c>
      <c r="E258" s="111">
        <v>0.63391699371269772</v>
      </c>
      <c r="F258" s="109" t="s">
        <v>852</v>
      </c>
      <c r="G258" s="112"/>
    </row>
    <row r="259" spans="1:7" x14ac:dyDescent="0.25">
      <c r="A259" s="109" t="s">
        <v>853</v>
      </c>
      <c r="B259" s="110">
        <v>45</v>
      </c>
      <c r="C259" s="110">
        <v>53776</v>
      </c>
      <c r="D259" s="108">
        <v>41788</v>
      </c>
      <c r="E259" s="111">
        <v>0.6339389014065091</v>
      </c>
      <c r="F259" s="109" t="s">
        <v>856</v>
      </c>
      <c r="G259" s="112"/>
    </row>
    <row r="260" spans="1:7" x14ac:dyDescent="0.25">
      <c r="A260" s="109" t="s">
        <v>857</v>
      </c>
      <c r="B260" s="110">
        <v>191</v>
      </c>
      <c r="C260" s="110">
        <v>71566</v>
      </c>
      <c r="D260" s="108">
        <v>41732</v>
      </c>
      <c r="E260" s="111">
        <v>0.6356230634397283</v>
      </c>
      <c r="F260" s="109" t="s">
        <v>49</v>
      </c>
      <c r="G260" s="112"/>
    </row>
    <row r="261" spans="1:7" x14ac:dyDescent="0.25">
      <c r="A261" s="109" t="s">
        <v>854</v>
      </c>
      <c r="B261" s="110">
        <v>96</v>
      </c>
      <c r="C261" s="110">
        <v>71453</v>
      </c>
      <c r="D261" s="108">
        <v>41578</v>
      </c>
      <c r="E261" s="111">
        <v>0.63636748438030588</v>
      </c>
      <c r="F261" s="109" t="s">
        <v>49</v>
      </c>
      <c r="G261" s="112"/>
    </row>
    <row r="262" spans="1:7" x14ac:dyDescent="0.25">
      <c r="A262" s="109" t="s">
        <v>853</v>
      </c>
      <c r="B262" s="110">
        <v>461</v>
      </c>
      <c r="C262" s="110">
        <v>90925</v>
      </c>
      <c r="D262" s="108">
        <v>41557</v>
      </c>
      <c r="E262" s="111">
        <v>0.63708929653671476</v>
      </c>
      <c r="F262" s="109" t="s">
        <v>856</v>
      </c>
      <c r="G262" s="112"/>
    </row>
    <row r="263" spans="1:7" x14ac:dyDescent="0.25">
      <c r="A263" s="109" t="s">
        <v>855</v>
      </c>
      <c r="B263" s="110">
        <v>122</v>
      </c>
      <c r="C263" s="110">
        <v>61390</v>
      </c>
      <c r="D263" s="108">
        <v>41850</v>
      </c>
      <c r="E263" s="111">
        <v>0.63714415875188024</v>
      </c>
      <c r="F263" s="109" t="s">
        <v>856</v>
      </c>
      <c r="G263" s="112"/>
    </row>
    <row r="264" spans="1:7" x14ac:dyDescent="0.25">
      <c r="A264" s="109" t="s">
        <v>855</v>
      </c>
      <c r="B264" s="110">
        <v>191</v>
      </c>
      <c r="C264" s="110">
        <v>84923</v>
      </c>
      <c r="D264" s="108">
        <v>41900</v>
      </c>
      <c r="E264" s="111">
        <v>0.63725414597975794</v>
      </c>
      <c r="F264" s="109" t="s">
        <v>856</v>
      </c>
      <c r="G264" s="112"/>
    </row>
    <row r="265" spans="1:7" x14ac:dyDescent="0.25">
      <c r="A265" s="109" t="s">
        <v>859</v>
      </c>
      <c r="B265" s="110">
        <v>77</v>
      </c>
      <c r="C265" s="110">
        <v>54385</v>
      </c>
      <c r="D265" s="108">
        <v>41353</v>
      </c>
      <c r="E265" s="111">
        <v>0.63844585657045627</v>
      </c>
      <c r="F265" s="109" t="s">
        <v>16</v>
      </c>
      <c r="G265" s="112"/>
    </row>
    <row r="266" spans="1:7" x14ac:dyDescent="0.25">
      <c r="A266" s="109" t="s">
        <v>858</v>
      </c>
      <c r="B266" s="110">
        <v>340</v>
      </c>
      <c r="C266" s="110">
        <v>92249</v>
      </c>
      <c r="D266" s="108">
        <v>41296</v>
      </c>
      <c r="E266" s="111">
        <v>0.63909336268640493</v>
      </c>
      <c r="F266" s="109" t="s">
        <v>861</v>
      </c>
      <c r="G266" s="112"/>
    </row>
    <row r="267" spans="1:7" x14ac:dyDescent="0.25">
      <c r="A267" s="109" t="s">
        <v>858</v>
      </c>
      <c r="B267" s="110">
        <v>33</v>
      </c>
      <c r="C267" s="110">
        <v>43322</v>
      </c>
      <c r="D267" s="108">
        <v>41576</v>
      </c>
      <c r="E267" s="111">
        <v>0.64026949970317071</v>
      </c>
      <c r="F267" s="109" t="s">
        <v>852</v>
      </c>
      <c r="G267" s="112"/>
    </row>
    <row r="268" spans="1:7" x14ac:dyDescent="0.25">
      <c r="A268" s="109" t="s">
        <v>853</v>
      </c>
      <c r="B268" s="110">
        <v>41</v>
      </c>
      <c r="C268" s="110">
        <v>44091</v>
      </c>
      <c r="D268" s="108">
        <v>41277</v>
      </c>
      <c r="E268" s="111">
        <v>0.6402884983519167</v>
      </c>
      <c r="F268" s="109" t="s">
        <v>49</v>
      </c>
      <c r="G268" s="112"/>
    </row>
    <row r="269" spans="1:7" x14ac:dyDescent="0.25">
      <c r="A269" s="109" t="s">
        <v>854</v>
      </c>
      <c r="B269" s="110">
        <v>47</v>
      </c>
      <c r="C269" s="110">
        <v>44992</v>
      </c>
      <c r="D269" s="108">
        <v>41760</v>
      </c>
      <c r="E269" s="111">
        <v>0.64031098519626539</v>
      </c>
      <c r="F269" s="109" t="s">
        <v>856</v>
      </c>
      <c r="G269" s="112"/>
    </row>
    <row r="270" spans="1:7" x14ac:dyDescent="0.25">
      <c r="A270" s="109" t="s">
        <v>859</v>
      </c>
      <c r="B270" s="110">
        <v>144</v>
      </c>
      <c r="C270" s="110">
        <v>75954</v>
      </c>
      <c r="D270" s="108">
        <v>41982</v>
      </c>
      <c r="E270" s="111">
        <v>0.64130135798480603</v>
      </c>
      <c r="F270" s="109" t="s">
        <v>861</v>
      </c>
      <c r="G270" s="112"/>
    </row>
    <row r="271" spans="1:7" x14ac:dyDescent="0.25">
      <c r="A271" s="109" t="s">
        <v>857</v>
      </c>
      <c r="B271" s="110">
        <v>93</v>
      </c>
      <c r="C271" s="110">
        <v>56040</v>
      </c>
      <c r="D271" s="108">
        <v>41562</v>
      </c>
      <c r="E271" s="111">
        <v>0.64287687199263621</v>
      </c>
      <c r="F271" s="109" t="s">
        <v>861</v>
      </c>
      <c r="G271" s="112"/>
    </row>
    <row r="272" spans="1:7" x14ac:dyDescent="0.25">
      <c r="A272" s="109" t="s">
        <v>854</v>
      </c>
      <c r="B272" s="110">
        <v>180</v>
      </c>
      <c r="C272" s="110">
        <v>72606</v>
      </c>
      <c r="D272" s="108">
        <v>42002</v>
      </c>
      <c r="E272" s="111">
        <v>0.64486926342378181</v>
      </c>
      <c r="F272" s="109" t="s">
        <v>49</v>
      </c>
      <c r="G272" s="112"/>
    </row>
    <row r="273" spans="1:7" x14ac:dyDescent="0.25">
      <c r="A273" s="109" t="s">
        <v>854</v>
      </c>
      <c r="B273" s="110">
        <v>85</v>
      </c>
      <c r="C273" s="110">
        <v>62834</v>
      </c>
      <c r="D273" s="108">
        <v>41347</v>
      </c>
      <c r="E273" s="111">
        <v>0.64536145409939161</v>
      </c>
      <c r="F273" s="109" t="s">
        <v>852</v>
      </c>
      <c r="G273" s="112"/>
    </row>
    <row r="274" spans="1:7" x14ac:dyDescent="0.25">
      <c r="A274" s="109" t="s">
        <v>860</v>
      </c>
      <c r="B274" s="110">
        <v>411</v>
      </c>
      <c r="C274" s="110">
        <v>92058</v>
      </c>
      <c r="D274" s="108">
        <v>41464</v>
      </c>
      <c r="E274" s="111">
        <v>0.64543182407040456</v>
      </c>
      <c r="F274" s="109" t="s">
        <v>856</v>
      </c>
      <c r="G274" s="112"/>
    </row>
    <row r="275" spans="1:7" x14ac:dyDescent="0.25">
      <c r="A275" s="109" t="s">
        <v>855</v>
      </c>
      <c r="B275" s="110">
        <v>69</v>
      </c>
      <c r="C275" s="110">
        <v>63909</v>
      </c>
      <c r="D275" s="108">
        <v>41347</v>
      </c>
      <c r="E275" s="111">
        <v>0.64649234639493136</v>
      </c>
      <c r="F275" s="109" t="s">
        <v>861</v>
      </c>
      <c r="G275" s="112"/>
    </row>
    <row r="276" spans="1:7" x14ac:dyDescent="0.25">
      <c r="A276" s="109" t="s">
        <v>855</v>
      </c>
      <c r="B276" s="110">
        <v>218</v>
      </c>
      <c r="C276" s="110">
        <v>82396</v>
      </c>
      <c r="D276" s="108">
        <v>41975</v>
      </c>
      <c r="E276" s="111">
        <v>0.64991832297513008</v>
      </c>
      <c r="F276" s="109" t="s">
        <v>852</v>
      </c>
      <c r="G276" s="112"/>
    </row>
    <row r="277" spans="1:7" x14ac:dyDescent="0.25">
      <c r="A277" s="109" t="s">
        <v>858</v>
      </c>
      <c r="B277" s="110">
        <v>50</v>
      </c>
      <c r="C277" s="110">
        <v>55223</v>
      </c>
      <c r="D277" s="108">
        <v>41675</v>
      </c>
      <c r="E277" s="111">
        <v>0.65134885480559512</v>
      </c>
      <c r="F277" s="109" t="s">
        <v>861</v>
      </c>
      <c r="G277" s="112"/>
    </row>
    <row r="278" spans="1:7" x14ac:dyDescent="0.25">
      <c r="A278" s="109" t="s">
        <v>859</v>
      </c>
      <c r="B278" s="110">
        <v>407</v>
      </c>
      <c r="C278" s="110">
        <v>92724</v>
      </c>
      <c r="D278" s="108">
        <v>41522</v>
      </c>
      <c r="E278" s="111">
        <v>0.65186573131287184</v>
      </c>
      <c r="F278" s="109" t="s">
        <v>16</v>
      </c>
      <c r="G278" s="112"/>
    </row>
    <row r="279" spans="1:7" x14ac:dyDescent="0.25">
      <c r="A279" s="109" t="s">
        <v>855</v>
      </c>
      <c r="B279" s="110">
        <v>21</v>
      </c>
      <c r="C279" s="110">
        <v>44342</v>
      </c>
      <c r="D279" s="108">
        <v>41294</v>
      </c>
      <c r="E279" s="111">
        <v>0.65363870581211359</v>
      </c>
      <c r="F279" s="109" t="s">
        <v>856</v>
      </c>
      <c r="G279" s="112"/>
    </row>
    <row r="280" spans="1:7" x14ac:dyDescent="0.25">
      <c r="A280" s="109" t="s">
        <v>854</v>
      </c>
      <c r="B280" s="110">
        <v>117</v>
      </c>
      <c r="C280" s="110">
        <v>73153</v>
      </c>
      <c r="D280" s="108">
        <v>41676</v>
      </c>
      <c r="E280" s="111">
        <v>0.65439553530961803</v>
      </c>
      <c r="F280" s="109" t="s">
        <v>856</v>
      </c>
      <c r="G280" s="112"/>
    </row>
    <row r="281" spans="1:7" x14ac:dyDescent="0.25">
      <c r="A281" s="109" t="s">
        <v>857</v>
      </c>
      <c r="B281" s="110">
        <v>329</v>
      </c>
      <c r="C281" s="110">
        <v>77111</v>
      </c>
      <c r="D281" s="108">
        <v>41452</v>
      </c>
      <c r="E281" s="111">
        <v>0.65515785351772138</v>
      </c>
      <c r="F281" s="109" t="s">
        <v>16</v>
      </c>
      <c r="G281" s="112"/>
    </row>
    <row r="282" spans="1:7" x14ac:dyDescent="0.25">
      <c r="A282" s="109" t="s">
        <v>855</v>
      </c>
      <c r="B282" s="110">
        <v>132</v>
      </c>
      <c r="C282" s="110">
        <v>72542</v>
      </c>
      <c r="D282" s="108">
        <v>41634</v>
      </c>
      <c r="E282" s="111">
        <v>0.65590276318031704</v>
      </c>
      <c r="F282" s="109" t="s">
        <v>861</v>
      </c>
      <c r="G282" s="112"/>
    </row>
    <row r="283" spans="1:7" x14ac:dyDescent="0.25">
      <c r="A283" s="109" t="s">
        <v>854</v>
      </c>
      <c r="B283" s="110">
        <v>220</v>
      </c>
      <c r="C283" s="110">
        <v>85433</v>
      </c>
      <c r="D283" s="108">
        <v>41696</v>
      </c>
      <c r="E283" s="111">
        <v>0.65637206268892589</v>
      </c>
      <c r="F283" s="109" t="s">
        <v>852</v>
      </c>
      <c r="G283" s="112"/>
    </row>
    <row r="284" spans="1:7" x14ac:dyDescent="0.25">
      <c r="A284" s="109" t="s">
        <v>854</v>
      </c>
      <c r="B284" s="110">
        <v>17</v>
      </c>
      <c r="C284" s="110">
        <v>42925</v>
      </c>
      <c r="D284" s="108">
        <v>41737</v>
      </c>
      <c r="E284" s="111">
        <v>0.65653407657994955</v>
      </c>
      <c r="F284" s="109" t="s">
        <v>49</v>
      </c>
      <c r="G284" s="112"/>
    </row>
    <row r="285" spans="1:7" x14ac:dyDescent="0.25">
      <c r="A285" s="109" t="s">
        <v>855</v>
      </c>
      <c r="B285" s="110">
        <v>52</v>
      </c>
      <c r="C285" s="110">
        <v>54757</v>
      </c>
      <c r="D285" s="108">
        <v>41490</v>
      </c>
      <c r="E285" s="111">
        <v>0.65763444806638438</v>
      </c>
      <c r="F285" s="109" t="s">
        <v>16</v>
      </c>
      <c r="G285" s="112"/>
    </row>
    <row r="286" spans="1:7" x14ac:dyDescent="0.25">
      <c r="A286" s="109" t="s">
        <v>855</v>
      </c>
      <c r="B286" s="110">
        <v>643</v>
      </c>
      <c r="C286" s="110">
        <v>88094</v>
      </c>
      <c r="D286" s="108">
        <v>41884</v>
      </c>
      <c r="E286" s="111">
        <v>0.65790960880121929</v>
      </c>
      <c r="F286" s="109" t="s">
        <v>16</v>
      </c>
      <c r="G286" s="112"/>
    </row>
    <row r="287" spans="1:7" x14ac:dyDescent="0.25">
      <c r="A287" s="109" t="s">
        <v>854</v>
      </c>
      <c r="B287" s="110">
        <v>31</v>
      </c>
      <c r="C287" s="110">
        <v>49005</v>
      </c>
      <c r="D287" s="108">
        <v>41445</v>
      </c>
      <c r="E287" s="111">
        <v>0.65790965515050936</v>
      </c>
      <c r="F287" s="109" t="s">
        <v>861</v>
      </c>
      <c r="G287" s="112"/>
    </row>
    <row r="288" spans="1:7" x14ac:dyDescent="0.25">
      <c r="A288" s="109" t="s">
        <v>857</v>
      </c>
      <c r="B288" s="110">
        <v>582</v>
      </c>
      <c r="C288" s="110">
        <v>93097</v>
      </c>
      <c r="D288" s="108">
        <v>41948</v>
      </c>
      <c r="E288" s="111">
        <v>0.65865236238551128</v>
      </c>
      <c r="F288" s="109" t="s">
        <v>49</v>
      </c>
      <c r="G288" s="112"/>
    </row>
    <row r="289" spans="1:7" x14ac:dyDescent="0.25">
      <c r="A289" s="109" t="s">
        <v>857</v>
      </c>
      <c r="B289" s="110">
        <v>81</v>
      </c>
      <c r="C289" s="110">
        <v>58528</v>
      </c>
      <c r="D289" s="108">
        <v>41991</v>
      </c>
      <c r="E289" s="111">
        <v>0.65976272344172082</v>
      </c>
      <c r="F289" s="109" t="s">
        <v>852</v>
      </c>
      <c r="G289" s="112"/>
    </row>
    <row r="290" spans="1:7" x14ac:dyDescent="0.25">
      <c r="A290" s="109" t="s">
        <v>859</v>
      </c>
      <c r="B290" s="110">
        <v>81</v>
      </c>
      <c r="C290" s="110">
        <v>50255</v>
      </c>
      <c r="D290" s="108">
        <v>41955</v>
      </c>
      <c r="E290" s="111">
        <v>0.65989091245739928</v>
      </c>
      <c r="F290" s="109" t="s">
        <v>856</v>
      </c>
      <c r="G290" s="112"/>
    </row>
    <row r="291" spans="1:7" x14ac:dyDescent="0.25">
      <c r="A291" s="109" t="s">
        <v>853</v>
      </c>
      <c r="B291" s="110">
        <v>77</v>
      </c>
      <c r="C291" s="110">
        <v>67470</v>
      </c>
      <c r="D291" s="108">
        <v>41683</v>
      </c>
      <c r="E291" s="111">
        <v>0.66021362024703956</v>
      </c>
      <c r="F291" s="109" t="s">
        <v>49</v>
      </c>
      <c r="G291" s="112"/>
    </row>
    <row r="292" spans="1:7" x14ac:dyDescent="0.25">
      <c r="A292" s="109" t="s">
        <v>860</v>
      </c>
      <c r="B292" s="110">
        <v>22</v>
      </c>
      <c r="C292" s="110">
        <v>44853</v>
      </c>
      <c r="D292" s="108">
        <v>41584</v>
      </c>
      <c r="E292" s="111">
        <v>0.66069702479846149</v>
      </c>
      <c r="F292" s="109" t="s">
        <v>856</v>
      </c>
      <c r="G292" s="112"/>
    </row>
    <row r="293" spans="1:7" x14ac:dyDescent="0.25">
      <c r="A293" s="109" t="s">
        <v>853</v>
      </c>
      <c r="B293" s="110">
        <v>243</v>
      </c>
      <c r="C293" s="110">
        <v>86771</v>
      </c>
      <c r="D293" s="108">
        <v>41847</v>
      </c>
      <c r="E293" s="111">
        <v>0.66262521224920568</v>
      </c>
      <c r="F293" s="109" t="s">
        <v>16</v>
      </c>
      <c r="G293" s="112"/>
    </row>
    <row r="294" spans="1:7" x14ac:dyDescent="0.25">
      <c r="A294" s="109" t="s">
        <v>859</v>
      </c>
      <c r="B294" s="110">
        <v>67</v>
      </c>
      <c r="C294" s="110">
        <v>49573</v>
      </c>
      <c r="D294" s="108">
        <v>41955</v>
      </c>
      <c r="E294" s="111">
        <v>0.66294610922201025</v>
      </c>
      <c r="F294" s="109" t="s">
        <v>852</v>
      </c>
      <c r="G294" s="112"/>
    </row>
    <row r="295" spans="1:7" x14ac:dyDescent="0.25">
      <c r="A295" s="109" t="s">
        <v>855</v>
      </c>
      <c r="B295" s="110">
        <v>138</v>
      </c>
      <c r="C295" s="110">
        <v>79918</v>
      </c>
      <c r="D295" s="108">
        <v>41857</v>
      </c>
      <c r="E295" s="111">
        <v>0.66407865190262783</v>
      </c>
      <c r="F295" s="109" t="s">
        <v>49</v>
      </c>
      <c r="G295" s="112"/>
    </row>
    <row r="296" spans="1:7" x14ac:dyDescent="0.25">
      <c r="A296" s="109" t="s">
        <v>857</v>
      </c>
      <c r="B296" s="110">
        <v>34</v>
      </c>
      <c r="C296" s="110">
        <v>46782</v>
      </c>
      <c r="D296" s="108">
        <v>41724</v>
      </c>
      <c r="E296" s="111">
        <v>0.66486901741423787</v>
      </c>
      <c r="F296" s="109" t="s">
        <v>861</v>
      </c>
      <c r="G296" s="112"/>
    </row>
    <row r="297" spans="1:7" x14ac:dyDescent="0.25">
      <c r="A297" s="109" t="s">
        <v>858</v>
      </c>
      <c r="B297" s="113">
        <v>93</v>
      </c>
      <c r="C297" s="113">
        <v>47861</v>
      </c>
      <c r="D297" s="108">
        <v>41332</v>
      </c>
      <c r="E297" s="111">
        <v>0.66501574769260208</v>
      </c>
      <c r="F297" s="109" t="s">
        <v>852</v>
      </c>
      <c r="G297" s="112"/>
    </row>
    <row r="298" spans="1:7" x14ac:dyDescent="0.25">
      <c r="A298" s="109" t="s">
        <v>857</v>
      </c>
      <c r="B298" s="110">
        <v>516</v>
      </c>
      <c r="C298" s="110">
        <v>92970</v>
      </c>
      <c r="D298" s="108">
        <v>41438</v>
      </c>
      <c r="E298" s="111">
        <v>0.66629813871910903</v>
      </c>
      <c r="F298" s="109" t="s">
        <v>16</v>
      </c>
      <c r="G298" s="112"/>
    </row>
    <row r="299" spans="1:7" x14ac:dyDescent="0.25">
      <c r="A299" s="109" t="s">
        <v>859</v>
      </c>
      <c r="B299" s="110">
        <v>367</v>
      </c>
      <c r="C299" s="110">
        <v>92550</v>
      </c>
      <c r="D299" s="108">
        <v>41389</v>
      </c>
      <c r="E299" s="111">
        <v>0.66803465128919015</v>
      </c>
      <c r="F299" s="109" t="s">
        <v>856</v>
      </c>
      <c r="G299" s="112"/>
    </row>
    <row r="300" spans="1:7" x14ac:dyDescent="0.25">
      <c r="A300" s="109" t="s">
        <v>858</v>
      </c>
      <c r="B300" s="110">
        <v>182</v>
      </c>
      <c r="C300" s="110">
        <v>81857</v>
      </c>
      <c r="D300" s="108">
        <v>41751</v>
      </c>
      <c r="E300" s="111">
        <v>0.66956837288106874</v>
      </c>
      <c r="F300" s="109" t="s">
        <v>16</v>
      </c>
      <c r="G300" s="112"/>
    </row>
    <row r="301" spans="1:7" x14ac:dyDescent="0.25">
      <c r="A301" s="109" t="s">
        <v>858</v>
      </c>
      <c r="B301" s="110">
        <v>151</v>
      </c>
      <c r="C301" s="110">
        <v>75721</v>
      </c>
      <c r="D301" s="108">
        <v>41970</v>
      </c>
      <c r="E301" s="111">
        <v>0.67109305235593786</v>
      </c>
      <c r="F301" s="109" t="s">
        <v>49</v>
      </c>
      <c r="G301" s="112"/>
    </row>
    <row r="302" spans="1:7" x14ac:dyDescent="0.25">
      <c r="A302" s="109" t="s">
        <v>859</v>
      </c>
      <c r="B302" s="110">
        <v>196</v>
      </c>
      <c r="C302" s="110">
        <v>73656</v>
      </c>
      <c r="D302" s="108">
        <v>41900</v>
      </c>
      <c r="E302" s="111">
        <v>0.67223554677445918</v>
      </c>
      <c r="F302" s="109" t="s">
        <v>852</v>
      </c>
      <c r="G302" s="112"/>
    </row>
    <row r="303" spans="1:7" x14ac:dyDescent="0.25">
      <c r="A303" s="109" t="s">
        <v>854</v>
      </c>
      <c r="B303" s="110">
        <v>139</v>
      </c>
      <c r="C303" s="110">
        <v>73777</v>
      </c>
      <c r="D303" s="108">
        <v>41588</v>
      </c>
      <c r="E303" s="111">
        <v>0.67282440108283481</v>
      </c>
      <c r="F303" s="109" t="s">
        <v>16</v>
      </c>
      <c r="G303" s="112"/>
    </row>
    <row r="304" spans="1:7" x14ac:dyDescent="0.25">
      <c r="A304" s="109" t="s">
        <v>853</v>
      </c>
      <c r="B304" s="110">
        <v>81</v>
      </c>
      <c r="C304" s="110">
        <v>52674</v>
      </c>
      <c r="D304" s="108">
        <v>41585</v>
      </c>
      <c r="E304" s="111">
        <v>0.67300017416520552</v>
      </c>
      <c r="F304" s="109" t="s">
        <v>16</v>
      </c>
      <c r="G304" s="112"/>
    </row>
    <row r="305" spans="1:7" x14ac:dyDescent="0.25">
      <c r="A305" s="109" t="s">
        <v>853</v>
      </c>
      <c r="B305" s="110">
        <v>58</v>
      </c>
      <c r="C305" s="110">
        <v>63336</v>
      </c>
      <c r="D305" s="108">
        <v>41861</v>
      </c>
      <c r="E305" s="111">
        <v>0.67328847692594229</v>
      </c>
      <c r="F305" s="109" t="s">
        <v>852</v>
      </c>
      <c r="G305" s="112"/>
    </row>
    <row r="306" spans="1:7" x14ac:dyDescent="0.25">
      <c r="A306" s="109" t="s">
        <v>855</v>
      </c>
      <c r="B306" s="110">
        <v>114</v>
      </c>
      <c r="C306" s="110">
        <v>65519</v>
      </c>
      <c r="D306" s="108">
        <v>41795</v>
      </c>
      <c r="E306" s="111">
        <v>0.6751459034147349</v>
      </c>
      <c r="F306" s="109" t="s">
        <v>49</v>
      </c>
      <c r="G306" s="112"/>
    </row>
    <row r="307" spans="1:7" x14ac:dyDescent="0.25">
      <c r="A307" s="109" t="s">
        <v>854</v>
      </c>
      <c r="B307" s="110">
        <v>266</v>
      </c>
      <c r="C307" s="110">
        <v>66752</v>
      </c>
      <c r="D307" s="108">
        <v>41548</v>
      </c>
      <c r="E307" s="111">
        <v>0.67558786469722532</v>
      </c>
      <c r="F307" s="109" t="s">
        <v>861</v>
      </c>
      <c r="G307" s="112"/>
    </row>
    <row r="308" spans="1:7" x14ac:dyDescent="0.25">
      <c r="A308" s="109" t="s">
        <v>859</v>
      </c>
      <c r="B308" s="110">
        <v>50</v>
      </c>
      <c r="C308" s="110">
        <v>43907</v>
      </c>
      <c r="D308" s="108">
        <v>41403</v>
      </c>
      <c r="E308" s="111">
        <v>0.67567469279189629</v>
      </c>
      <c r="F308" s="109" t="s">
        <v>49</v>
      </c>
      <c r="G308" s="112"/>
    </row>
    <row r="309" spans="1:7" x14ac:dyDescent="0.25">
      <c r="A309" s="109" t="s">
        <v>859</v>
      </c>
      <c r="B309" s="110">
        <v>95</v>
      </c>
      <c r="C309" s="110">
        <v>55776</v>
      </c>
      <c r="D309" s="108">
        <v>41669</v>
      </c>
      <c r="E309" s="111">
        <v>0.67624562657276022</v>
      </c>
      <c r="F309" s="109" t="s">
        <v>856</v>
      </c>
      <c r="G309" s="112"/>
    </row>
    <row r="310" spans="1:7" x14ac:dyDescent="0.25">
      <c r="A310" s="109" t="s">
        <v>857</v>
      </c>
      <c r="B310" s="110">
        <v>116</v>
      </c>
      <c r="C310" s="110">
        <v>73971</v>
      </c>
      <c r="D310" s="108">
        <v>41368</v>
      </c>
      <c r="E310" s="111">
        <v>0.67736703203108084</v>
      </c>
      <c r="F310" s="109" t="s">
        <v>852</v>
      </c>
      <c r="G310" s="112"/>
    </row>
    <row r="311" spans="1:7" x14ac:dyDescent="0.25">
      <c r="A311" s="109" t="s">
        <v>858</v>
      </c>
      <c r="B311" s="110">
        <v>145</v>
      </c>
      <c r="C311" s="110">
        <v>76915</v>
      </c>
      <c r="D311" s="108">
        <v>41693</v>
      </c>
      <c r="E311" s="111">
        <v>0.67936118675883483</v>
      </c>
      <c r="F311" s="109" t="s">
        <v>16</v>
      </c>
      <c r="G311" s="112"/>
    </row>
    <row r="312" spans="1:7" x14ac:dyDescent="0.25">
      <c r="A312" s="109" t="s">
        <v>855</v>
      </c>
      <c r="B312" s="110">
        <v>141</v>
      </c>
      <c r="C312" s="110">
        <v>72893</v>
      </c>
      <c r="D312" s="108">
        <v>41878</v>
      </c>
      <c r="E312" s="111">
        <v>0.68199592017576072</v>
      </c>
      <c r="F312" s="109" t="s">
        <v>49</v>
      </c>
      <c r="G312" s="112"/>
    </row>
    <row r="313" spans="1:7" x14ac:dyDescent="0.25">
      <c r="A313" s="109" t="s">
        <v>854</v>
      </c>
      <c r="B313" s="110">
        <v>25</v>
      </c>
      <c r="C313" s="110">
        <v>49904</v>
      </c>
      <c r="D313" s="108">
        <v>41774</v>
      </c>
      <c r="E313" s="111">
        <v>0.68233510019930077</v>
      </c>
      <c r="F313" s="109" t="s">
        <v>852</v>
      </c>
      <c r="G313" s="112"/>
    </row>
    <row r="314" spans="1:7" x14ac:dyDescent="0.25">
      <c r="A314" s="109" t="s">
        <v>858</v>
      </c>
      <c r="B314" s="110">
        <v>153</v>
      </c>
      <c r="C314" s="110">
        <v>80588</v>
      </c>
      <c r="D314" s="108">
        <v>41599</v>
      </c>
      <c r="E314" s="111">
        <v>0.68322763863091041</v>
      </c>
      <c r="F314" s="109" t="s">
        <v>856</v>
      </c>
      <c r="G314" s="112"/>
    </row>
    <row r="315" spans="1:7" x14ac:dyDescent="0.25">
      <c r="A315" s="109" t="s">
        <v>853</v>
      </c>
      <c r="B315" s="110">
        <v>157</v>
      </c>
      <c r="C315" s="110">
        <v>62121</v>
      </c>
      <c r="D315" s="108">
        <v>41931</v>
      </c>
      <c r="E315" s="111">
        <v>0.6922848577058478</v>
      </c>
      <c r="F315" s="109" t="s">
        <v>49</v>
      </c>
      <c r="G315" s="112"/>
    </row>
    <row r="316" spans="1:7" x14ac:dyDescent="0.25">
      <c r="A316" s="109" t="s">
        <v>859</v>
      </c>
      <c r="B316" s="110">
        <v>87</v>
      </c>
      <c r="C316" s="110">
        <v>69756</v>
      </c>
      <c r="D316" s="108">
        <v>41588</v>
      </c>
      <c r="E316" s="111">
        <v>0.69432786550851233</v>
      </c>
      <c r="F316" s="109" t="s">
        <v>49</v>
      </c>
      <c r="G316" s="112"/>
    </row>
    <row r="317" spans="1:7" x14ac:dyDescent="0.25">
      <c r="A317" s="109" t="s">
        <v>853</v>
      </c>
      <c r="B317" s="110">
        <v>81</v>
      </c>
      <c r="C317" s="110">
        <v>51571</v>
      </c>
      <c r="D317" s="108">
        <v>41947</v>
      </c>
      <c r="E317" s="111">
        <v>0.69485967854264641</v>
      </c>
      <c r="F317" s="109" t="s">
        <v>852</v>
      </c>
      <c r="G317" s="112"/>
    </row>
    <row r="318" spans="1:7" x14ac:dyDescent="0.25">
      <c r="A318" s="109" t="s">
        <v>859</v>
      </c>
      <c r="B318" s="110">
        <v>209</v>
      </c>
      <c r="C318" s="110">
        <v>82090</v>
      </c>
      <c r="D318" s="108">
        <v>41879</v>
      </c>
      <c r="E318" s="111">
        <v>0.6948807489804949</v>
      </c>
      <c r="F318" s="109" t="s">
        <v>16</v>
      </c>
      <c r="G318" s="112"/>
    </row>
    <row r="319" spans="1:7" x14ac:dyDescent="0.25">
      <c r="A319" s="109" t="s">
        <v>859</v>
      </c>
      <c r="B319" s="110">
        <v>41</v>
      </c>
      <c r="C319" s="110">
        <v>54541</v>
      </c>
      <c r="D319" s="108">
        <v>41511</v>
      </c>
      <c r="E319" s="111">
        <v>0.69502054307459571</v>
      </c>
      <c r="F319" s="109" t="s">
        <v>861</v>
      </c>
      <c r="G319" s="112"/>
    </row>
    <row r="320" spans="1:7" x14ac:dyDescent="0.25">
      <c r="A320" s="109" t="s">
        <v>860</v>
      </c>
      <c r="B320" s="110">
        <v>73</v>
      </c>
      <c r="C320" s="110">
        <v>46837</v>
      </c>
      <c r="D320" s="108">
        <v>41535</v>
      </c>
      <c r="E320" s="111">
        <v>0.69569169721296475</v>
      </c>
      <c r="F320" s="109" t="s">
        <v>49</v>
      </c>
      <c r="G320" s="112"/>
    </row>
    <row r="321" spans="1:7" x14ac:dyDescent="0.25">
      <c r="A321" s="109" t="s">
        <v>857</v>
      </c>
      <c r="B321" s="110">
        <v>213</v>
      </c>
      <c r="C321" s="110">
        <v>86023</v>
      </c>
      <c r="D321" s="108">
        <v>41549</v>
      </c>
      <c r="E321" s="111">
        <v>0.69596001902607496</v>
      </c>
      <c r="F321" s="109" t="s">
        <v>49</v>
      </c>
      <c r="G321" s="112"/>
    </row>
    <row r="322" spans="1:7" x14ac:dyDescent="0.25">
      <c r="A322" s="109" t="s">
        <v>855</v>
      </c>
      <c r="B322" s="110">
        <v>177</v>
      </c>
      <c r="C322" s="110">
        <v>78507</v>
      </c>
      <c r="D322" s="108">
        <v>42001</v>
      </c>
      <c r="E322" s="111">
        <v>0.69782790650045468</v>
      </c>
      <c r="F322" s="109" t="s">
        <v>861</v>
      </c>
      <c r="G322" s="112"/>
    </row>
    <row r="323" spans="1:7" x14ac:dyDescent="0.25">
      <c r="A323" s="109" t="s">
        <v>859</v>
      </c>
      <c r="B323" s="110">
        <v>304</v>
      </c>
      <c r="C323" s="110">
        <v>79785</v>
      </c>
      <c r="D323" s="108">
        <v>41385</v>
      </c>
      <c r="E323" s="111">
        <v>0.69830902928500405</v>
      </c>
      <c r="F323" s="109" t="s">
        <v>861</v>
      </c>
      <c r="G323" s="112"/>
    </row>
    <row r="324" spans="1:7" x14ac:dyDescent="0.25">
      <c r="A324" s="109" t="s">
        <v>860</v>
      </c>
      <c r="B324" s="110">
        <v>176</v>
      </c>
      <c r="C324" s="110">
        <v>83084</v>
      </c>
      <c r="D324" s="108">
        <v>41298</v>
      </c>
      <c r="E324" s="111">
        <v>0.69850018985122608</v>
      </c>
      <c r="F324" s="109" t="s">
        <v>16</v>
      </c>
      <c r="G324" s="112"/>
    </row>
    <row r="325" spans="1:7" x14ac:dyDescent="0.25">
      <c r="A325" s="109" t="s">
        <v>857</v>
      </c>
      <c r="B325" s="110">
        <v>53</v>
      </c>
      <c r="C325" s="110">
        <v>48668</v>
      </c>
      <c r="D325" s="108">
        <v>41767</v>
      </c>
      <c r="E325" s="111">
        <v>0.69899937081822827</v>
      </c>
      <c r="F325" s="109" t="s">
        <v>16</v>
      </c>
      <c r="G325" s="112"/>
    </row>
    <row r="326" spans="1:7" x14ac:dyDescent="0.25">
      <c r="A326" s="109" t="s">
        <v>853</v>
      </c>
      <c r="B326" s="110">
        <v>103</v>
      </c>
      <c r="C326" s="110">
        <v>64213</v>
      </c>
      <c r="D326" s="108">
        <v>41311</v>
      </c>
      <c r="E326" s="111">
        <v>0.70062969603714009</v>
      </c>
      <c r="F326" s="109" t="s">
        <v>861</v>
      </c>
      <c r="G326" s="112"/>
    </row>
    <row r="327" spans="1:7" x14ac:dyDescent="0.25">
      <c r="A327" s="109" t="s">
        <v>854</v>
      </c>
      <c r="B327" s="110">
        <v>327</v>
      </c>
      <c r="C327" s="110">
        <v>88159</v>
      </c>
      <c r="D327" s="108">
        <v>41721</v>
      </c>
      <c r="E327" s="111">
        <v>0.70074927856793079</v>
      </c>
      <c r="F327" s="109" t="s">
        <v>856</v>
      </c>
      <c r="G327" s="112"/>
    </row>
    <row r="328" spans="1:7" x14ac:dyDescent="0.25">
      <c r="A328" s="109" t="s">
        <v>860</v>
      </c>
      <c r="B328" s="110">
        <v>206</v>
      </c>
      <c r="C328" s="110">
        <v>70981</v>
      </c>
      <c r="D328" s="108">
        <v>41410</v>
      </c>
      <c r="E328" s="111">
        <v>0.70249418783024942</v>
      </c>
      <c r="F328" s="109" t="s">
        <v>16</v>
      </c>
      <c r="G328" s="112"/>
    </row>
    <row r="329" spans="1:7" x14ac:dyDescent="0.25">
      <c r="A329" s="109" t="s">
        <v>860</v>
      </c>
      <c r="B329" s="110">
        <v>85</v>
      </c>
      <c r="C329" s="110">
        <v>55856</v>
      </c>
      <c r="D329" s="108">
        <v>41514</v>
      </c>
      <c r="E329" s="111">
        <v>0.70287530026890477</v>
      </c>
      <c r="F329" s="109" t="s">
        <v>852</v>
      </c>
      <c r="G329" s="112"/>
    </row>
    <row r="330" spans="1:7" x14ac:dyDescent="0.25">
      <c r="A330" s="109" t="s">
        <v>855</v>
      </c>
      <c r="B330" s="110">
        <v>104</v>
      </c>
      <c r="C330" s="110">
        <v>57311</v>
      </c>
      <c r="D330" s="108">
        <v>41368</v>
      </c>
      <c r="E330" s="111">
        <v>0.70393258177561313</v>
      </c>
      <c r="F330" s="109" t="s">
        <v>49</v>
      </c>
      <c r="G330" s="112"/>
    </row>
    <row r="331" spans="1:7" x14ac:dyDescent="0.25">
      <c r="A331" s="109" t="s">
        <v>858</v>
      </c>
      <c r="B331" s="110">
        <v>193</v>
      </c>
      <c r="C331" s="110">
        <v>72710</v>
      </c>
      <c r="D331" s="108">
        <v>41653</v>
      </c>
      <c r="E331" s="111">
        <v>0.70705308454735882</v>
      </c>
      <c r="F331" s="109" t="s">
        <v>861</v>
      </c>
      <c r="G331" s="112"/>
    </row>
    <row r="332" spans="1:7" x14ac:dyDescent="0.25">
      <c r="A332" s="109" t="s">
        <v>858</v>
      </c>
      <c r="B332" s="110">
        <v>24</v>
      </c>
      <c r="C332" s="110">
        <v>47983</v>
      </c>
      <c r="D332" s="108">
        <v>41830</v>
      </c>
      <c r="E332" s="111">
        <v>0.70828789463401631</v>
      </c>
      <c r="F332" s="109" t="s">
        <v>852</v>
      </c>
      <c r="G332" s="112"/>
    </row>
    <row r="333" spans="1:7" x14ac:dyDescent="0.25">
      <c r="A333" s="109" t="s">
        <v>855</v>
      </c>
      <c r="B333" s="110">
        <v>175</v>
      </c>
      <c r="C333" s="110">
        <v>74617</v>
      </c>
      <c r="D333" s="108">
        <v>41326</v>
      </c>
      <c r="E333" s="111">
        <v>0.71056578205476251</v>
      </c>
      <c r="F333" s="109" t="s">
        <v>856</v>
      </c>
      <c r="G333" s="112"/>
    </row>
    <row r="334" spans="1:7" x14ac:dyDescent="0.25">
      <c r="A334" s="109" t="s">
        <v>860</v>
      </c>
      <c r="B334" s="110">
        <v>218</v>
      </c>
      <c r="C334" s="110">
        <v>84465</v>
      </c>
      <c r="D334" s="108">
        <v>41424</v>
      </c>
      <c r="E334" s="111">
        <v>0.71067640136694388</v>
      </c>
      <c r="F334" s="109" t="s">
        <v>861</v>
      </c>
      <c r="G334" s="112"/>
    </row>
    <row r="335" spans="1:7" x14ac:dyDescent="0.25">
      <c r="A335" s="109" t="s">
        <v>860</v>
      </c>
      <c r="B335" s="110">
        <v>59</v>
      </c>
      <c r="C335" s="110">
        <v>61304</v>
      </c>
      <c r="D335" s="108">
        <v>41452</v>
      </c>
      <c r="E335" s="111">
        <v>0.71300268160731173</v>
      </c>
      <c r="F335" s="109" t="s">
        <v>852</v>
      </c>
      <c r="G335" s="112"/>
    </row>
    <row r="336" spans="1:7" x14ac:dyDescent="0.25">
      <c r="A336" s="109" t="s">
        <v>857</v>
      </c>
      <c r="B336" s="110">
        <v>535</v>
      </c>
      <c r="C336" s="110">
        <v>93151</v>
      </c>
      <c r="D336" s="108">
        <v>41773</v>
      </c>
      <c r="E336" s="111">
        <v>0.71457989587493864</v>
      </c>
      <c r="F336" s="109" t="s">
        <v>852</v>
      </c>
      <c r="G336" s="112"/>
    </row>
    <row r="337" spans="1:7" x14ac:dyDescent="0.25">
      <c r="A337" s="109" t="s">
        <v>860</v>
      </c>
      <c r="B337" s="110">
        <v>93</v>
      </c>
      <c r="C337" s="110">
        <v>51162</v>
      </c>
      <c r="D337" s="108">
        <v>41751</v>
      </c>
      <c r="E337" s="111">
        <v>0.71522803516980582</v>
      </c>
      <c r="F337" s="109" t="s">
        <v>49</v>
      </c>
      <c r="G337" s="112"/>
    </row>
    <row r="338" spans="1:7" x14ac:dyDescent="0.25">
      <c r="A338" s="109" t="s">
        <v>854</v>
      </c>
      <c r="B338" s="110">
        <v>134</v>
      </c>
      <c r="C338" s="110">
        <v>59577</v>
      </c>
      <c r="D338" s="108">
        <v>41703</v>
      </c>
      <c r="E338" s="111">
        <v>0.71722049782511021</v>
      </c>
      <c r="F338" s="109" t="s">
        <v>49</v>
      </c>
      <c r="G338" s="112"/>
    </row>
    <row r="339" spans="1:7" x14ac:dyDescent="0.25">
      <c r="A339" s="109" t="s">
        <v>855</v>
      </c>
      <c r="B339" s="110">
        <v>82</v>
      </c>
      <c r="C339" s="110">
        <v>65950</v>
      </c>
      <c r="D339" s="108">
        <v>41354</v>
      </c>
      <c r="E339" s="111">
        <v>0.71858936811956187</v>
      </c>
      <c r="F339" s="109" t="s">
        <v>856</v>
      </c>
      <c r="G339" s="112"/>
    </row>
    <row r="340" spans="1:7" x14ac:dyDescent="0.25">
      <c r="A340" s="109" t="s">
        <v>855</v>
      </c>
      <c r="B340" s="110">
        <v>141</v>
      </c>
      <c r="C340" s="110">
        <v>79336</v>
      </c>
      <c r="D340" s="108">
        <v>41886</v>
      </c>
      <c r="E340" s="111">
        <v>0.71897161220382111</v>
      </c>
      <c r="F340" s="109" t="s">
        <v>852</v>
      </c>
      <c r="G340" s="112"/>
    </row>
    <row r="341" spans="1:7" x14ac:dyDescent="0.25">
      <c r="A341" s="109" t="s">
        <v>853</v>
      </c>
      <c r="B341" s="110">
        <v>68</v>
      </c>
      <c r="C341" s="110">
        <v>50069</v>
      </c>
      <c r="D341" s="108">
        <v>41394</v>
      </c>
      <c r="E341" s="111">
        <v>0.72057706416959877</v>
      </c>
      <c r="F341" s="109" t="s">
        <v>861</v>
      </c>
      <c r="G341" s="112"/>
    </row>
    <row r="342" spans="1:7" x14ac:dyDescent="0.25">
      <c r="A342" s="109" t="s">
        <v>860</v>
      </c>
      <c r="B342" s="110">
        <v>433</v>
      </c>
      <c r="C342" s="110">
        <v>85099</v>
      </c>
      <c r="D342" s="108">
        <v>41534</v>
      </c>
      <c r="E342" s="111">
        <v>0.72209894704682642</v>
      </c>
      <c r="F342" s="109" t="s">
        <v>856</v>
      </c>
      <c r="G342" s="112"/>
    </row>
    <row r="343" spans="1:7" x14ac:dyDescent="0.25">
      <c r="A343" s="109" t="s">
        <v>857</v>
      </c>
      <c r="B343" s="110">
        <v>26</v>
      </c>
      <c r="C343" s="110">
        <v>50386</v>
      </c>
      <c r="D343" s="108">
        <v>41765</v>
      </c>
      <c r="E343" s="111">
        <v>0.72249546880008597</v>
      </c>
      <c r="F343" s="109" t="s">
        <v>861</v>
      </c>
      <c r="G343" s="112"/>
    </row>
    <row r="344" spans="1:7" x14ac:dyDescent="0.25">
      <c r="A344" s="109" t="s">
        <v>858</v>
      </c>
      <c r="B344" s="110">
        <v>396</v>
      </c>
      <c r="C344" s="110">
        <v>85293</v>
      </c>
      <c r="D344" s="108">
        <v>41679</v>
      </c>
      <c r="E344" s="111">
        <v>0.72290321703072402</v>
      </c>
      <c r="F344" s="109" t="s">
        <v>852</v>
      </c>
      <c r="G344" s="112"/>
    </row>
    <row r="345" spans="1:7" x14ac:dyDescent="0.25">
      <c r="A345" s="109" t="s">
        <v>857</v>
      </c>
      <c r="B345" s="110">
        <v>74</v>
      </c>
      <c r="C345" s="110">
        <v>51214</v>
      </c>
      <c r="D345" s="108">
        <v>41612</v>
      </c>
      <c r="E345" s="111">
        <v>0.72563785994952923</v>
      </c>
      <c r="F345" s="109" t="s">
        <v>856</v>
      </c>
      <c r="G345" s="112"/>
    </row>
    <row r="346" spans="1:7" x14ac:dyDescent="0.25">
      <c r="A346" s="109" t="s">
        <v>853</v>
      </c>
      <c r="B346" s="110">
        <v>80</v>
      </c>
      <c r="C346" s="110">
        <v>48605</v>
      </c>
      <c r="D346" s="108">
        <v>41700</v>
      </c>
      <c r="E346" s="111">
        <v>0.72952005644439555</v>
      </c>
      <c r="F346" s="109" t="s">
        <v>16</v>
      </c>
      <c r="G346" s="112"/>
    </row>
    <row r="347" spans="1:7" x14ac:dyDescent="0.25">
      <c r="A347" s="109" t="s">
        <v>860</v>
      </c>
      <c r="B347" s="110">
        <v>265</v>
      </c>
      <c r="C347" s="110">
        <v>85834</v>
      </c>
      <c r="D347" s="108">
        <v>41781</v>
      </c>
      <c r="E347" s="111">
        <v>0.73038415760640873</v>
      </c>
      <c r="F347" s="109" t="s">
        <v>16</v>
      </c>
      <c r="G347" s="112"/>
    </row>
    <row r="348" spans="1:7" x14ac:dyDescent="0.25">
      <c r="A348" s="109" t="s">
        <v>858</v>
      </c>
      <c r="B348" s="110">
        <v>111</v>
      </c>
      <c r="C348" s="110">
        <v>58438</v>
      </c>
      <c r="D348" s="108">
        <v>41431</v>
      </c>
      <c r="E348" s="111">
        <v>0.73171859606782164</v>
      </c>
      <c r="F348" s="109" t="s">
        <v>852</v>
      </c>
      <c r="G348" s="112"/>
    </row>
    <row r="349" spans="1:7" x14ac:dyDescent="0.25">
      <c r="A349" s="109" t="s">
        <v>857</v>
      </c>
      <c r="B349" s="110">
        <v>380</v>
      </c>
      <c r="C349" s="110">
        <v>90330</v>
      </c>
      <c r="D349" s="108">
        <v>41612</v>
      </c>
      <c r="E349" s="111">
        <v>0.73264478660432064</v>
      </c>
      <c r="F349" s="109" t="s">
        <v>861</v>
      </c>
      <c r="G349" s="112"/>
    </row>
    <row r="350" spans="1:7" x14ac:dyDescent="0.25">
      <c r="A350" s="109" t="s">
        <v>854</v>
      </c>
      <c r="B350" s="110">
        <v>292</v>
      </c>
      <c r="C350" s="110">
        <v>90193</v>
      </c>
      <c r="D350" s="108">
        <v>41905</v>
      </c>
      <c r="E350" s="111">
        <v>0.7327794762727915</v>
      </c>
      <c r="F350" s="109" t="s">
        <v>861</v>
      </c>
      <c r="G350" s="112"/>
    </row>
    <row r="351" spans="1:7" x14ac:dyDescent="0.25">
      <c r="A351" s="109" t="s">
        <v>857</v>
      </c>
      <c r="B351" s="110">
        <v>101</v>
      </c>
      <c r="C351" s="110">
        <v>70176</v>
      </c>
      <c r="D351" s="108">
        <v>41522</v>
      </c>
      <c r="E351" s="111">
        <v>0.73529623799860633</v>
      </c>
      <c r="F351" s="109" t="s">
        <v>16</v>
      </c>
      <c r="G351" s="112"/>
    </row>
    <row r="352" spans="1:7" x14ac:dyDescent="0.25">
      <c r="A352" s="109" t="s">
        <v>853</v>
      </c>
      <c r="B352" s="110">
        <v>51</v>
      </c>
      <c r="C352" s="110">
        <v>47209</v>
      </c>
      <c r="D352" s="108">
        <v>41577</v>
      </c>
      <c r="E352" s="111">
        <v>0.7364146855107947</v>
      </c>
      <c r="F352" s="109" t="s">
        <v>861</v>
      </c>
      <c r="G352" s="112"/>
    </row>
    <row r="353" spans="1:7" x14ac:dyDescent="0.25">
      <c r="A353" s="109" t="s">
        <v>860</v>
      </c>
      <c r="B353" s="110">
        <v>323</v>
      </c>
      <c r="C353" s="110">
        <v>75817</v>
      </c>
      <c r="D353" s="108">
        <v>41732</v>
      </c>
      <c r="E353" s="111">
        <v>0.73735307168961606</v>
      </c>
      <c r="F353" s="109" t="s">
        <v>861</v>
      </c>
      <c r="G353" s="112"/>
    </row>
    <row r="354" spans="1:7" x14ac:dyDescent="0.25">
      <c r="A354" s="109" t="s">
        <v>860</v>
      </c>
      <c r="B354" s="110">
        <v>93</v>
      </c>
      <c r="C354" s="110">
        <v>58118</v>
      </c>
      <c r="D354" s="108">
        <v>41373</v>
      </c>
      <c r="E354" s="111">
        <v>0.74021464080074872</v>
      </c>
      <c r="F354" s="109" t="s">
        <v>856</v>
      </c>
      <c r="G354" s="112"/>
    </row>
    <row r="355" spans="1:7" x14ac:dyDescent="0.25">
      <c r="A355" s="109" t="s">
        <v>858</v>
      </c>
      <c r="B355" s="110">
        <v>321</v>
      </c>
      <c r="C355" s="110">
        <v>89533</v>
      </c>
      <c r="D355" s="108">
        <v>41773</v>
      </c>
      <c r="E355" s="111">
        <v>0.74024573716102782</v>
      </c>
      <c r="F355" s="109" t="s">
        <v>856</v>
      </c>
      <c r="G355" s="112"/>
    </row>
    <row r="356" spans="1:7" x14ac:dyDescent="0.25">
      <c r="A356" s="109" t="s">
        <v>860</v>
      </c>
      <c r="B356" s="110">
        <v>91</v>
      </c>
      <c r="C356" s="110">
        <v>67650</v>
      </c>
      <c r="D356" s="108">
        <v>41938</v>
      </c>
      <c r="E356" s="111">
        <v>0.74052041253374534</v>
      </c>
      <c r="F356" s="109" t="s">
        <v>861</v>
      </c>
      <c r="G356" s="112"/>
    </row>
    <row r="357" spans="1:7" x14ac:dyDescent="0.25">
      <c r="A357" s="109" t="s">
        <v>854</v>
      </c>
      <c r="B357" s="110">
        <v>396</v>
      </c>
      <c r="C357" s="110">
        <v>88832</v>
      </c>
      <c r="D357" s="108">
        <v>41592</v>
      </c>
      <c r="E357" s="111">
        <v>0.74113177622931903</v>
      </c>
      <c r="F357" s="109" t="s">
        <v>856</v>
      </c>
      <c r="G357" s="112"/>
    </row>
    <row r="358" spans="1:7" x14ac:dyDescent="0.25">
      <c r="A358" s="109" t="s">
        <v>854</v>
      </c>
      <c r="B358" s="110">
        <v>63</v>
      </c>
      <c r="C358" s="110">
        <v>57656</v>
      </c>
      <c r="D358" s="108">
        <v>41490</v>
      </c>
      <c r="E358" s="111">
        <v>0.74195658677604115</v>
      </c>
      <c r="F358" s="109" t="s">
        <v>861</v>
      </c>
      <c r="G358" s="112"/>
    </row>
    <row r="359" spans="1:7" x14ac:dyDescent="0.25">
      <c r="A359" s="109" t="s">
        <v>853</v>
      </c>
      <c r="B359" s="110">
        <v>41</v>
      </c>
      <c r="C359" s="110">
        <v>45210</v>
      </c>
      <c r="D359" s="108">
        <v>41515</v>
      </c>
      <c r="E359" s="111">
        <v>0.74247785431786428</v>
      </c>
      <c r="F359" s="109" t="s">
        <v>861</v>
      </c>
      <c r="G359" s="112"/>
    </row>
    <row r="360" spans="1:7" x14ac:dyDescent="0.25">
      <c r="A360" s="109" t="s">
        <v>860</v>
      </c>
      <c r="B360" s="110">
        <v>692</v>
      </c>
      <c r="C360" s="110">
        <v>93295</v>
      </c>
      <c r="D360" s="108">
        <v>41506</v>
      </c>
      <c r="E360" s="111">
        <v>0.74602757410301979</v>
      </c>
      <c r="F360" s="109" t="s">
        <v>49</v>
      </c>
      <c r="G360" s="112"/>
    </row>
    <row r="361" spans="1:7" x14ac:dyDescent="0.25">
      <c r="A361" s="109" t="s">
        <v>854</v>
      </c>
      <c r="B361" s="110">
        <v>156</v>
      </c>
      <c r="C361" s="110">
        <v>81651</v>
      </c>
      <c r="D361" s="108">
        <v>41319</v>
      </c>
      <c r="E361" s="111">
        <v>0.74671175995050976</v>
      </c>
      <c r="F361" s="109" t="s">
        <v>49</v>
      </c>
      <c r="G361" s="112"/>
    </row>
    <row r="362" spans="1:7" x14ac:dyDescent="0.25">
      <c r="A362" s="109" t="s">
        <v>855</v>
      </c>
      <c r="B362" s="110">
        <v>148</v>
      </c>
      <c r="C362" s="110">
        <v>80110</v>
      </c>
      <c r="D362" s="108">
        <v>41457</v>
      </c>
      <c r="E362" s="111">
        <v>0.74921371730488318</v>
      </c>
      <c r="F362" s="109" t="s">
        <v>856</v>
      </c>
      <c r="G362" s="112"/>
    </row>
    <row r="363" spans="1:7" x14ac:dyDescent="0.25">
      <c r="A363" s="109" t="s">
        <v>854</v>
      </c>
      <c r="B363" s="110">
        <v>77</v>
      </c>
      <c r="C363" s="110">
        <v>66592</v>
      </c>
      <c r="D363" s="108">
        <v>41368</v>
      </c>
      <c r="E363" s="111">
        <v>0.74921697498681783</v>
      </c>
      <c r="F363" s="109" t="s">
        <v>16</v>
      </c>
      <c r="G363" s="112"/>
    </row>
    <row r="364" spans="1:7" x14ac:dyDescent="0.25">
      <c r="A364" s="109" t="s">
        <v>853</v>
      </c>
      <c r="B364" s="110">
        <v>66</v>
      </c>
      <c r="C364" s="110">
        <v>65164</v>
      </c>
      <c r="D364" s="108">
        <v>41690</v>
      </c>
      <c r="E364" s="111">
        <v>0.75069840746967509</v>
      </c>
      <c r="F364" s="109" t="s">
        <v>861</v>
      </c>
      <c r="G364" s="112"/>
    </row>
    <row r="365" spans="1:7" x14ac:dyDescent="0.25">
      <c r="A365" s="109" t="s">
        <v>859</v>
      </c>
      <c r="B365" s="110">
        <v>454</v>
      </c>
      <c r="C365" s="110">
        <v>83243</v>
      </c>
      <c r="D365" s="108">
        <v>41725</v>
      </c>
      <c r="E365" s="111">
        <v>0.75203863715406294</v>
      </c>
      <c r="F365" s="109" t="s">
        <v>861</v>
      </c>
      <c r="G365" s="112"/>
    </row>
    <row r="366" spans="1:7" x14ac:dyDescent="0.25">
      <c r="A366" s="109" t="s">
        <v>854</v>
      </c>
      <c r="B366" s="110">
        <v>75</v>
      </c>
      <c r="C366" s="110">
        <v>48123</v>
      </c>
      <c r="D366" s="108">
        <v>41857</v>
      </c>
      <c r="E366" s="111">
        <v>0.7525742910465093</v>
      </c>
      <c r="F366" s="109" t="s">
        <v>16</v>
      </c>
      <c r="G366" s="112"/>
    </row>
    <row r="367" spans="1:7" x14ac:dyDescent="0.25">
      <c r="A367" s="109" t="s">
        <v>860</v>
      </c>
      <c r="B367" s="110">
        <v>145</v>
      </c>
      <c r="C367" s="110">
        <v>75122</v>
      </c>
      <c r="D367" s="108">
        <v>41963</v>
      </c>
      <c r="E367" s="111">
        <v>0.75484377527997515</v>
      </c>
      <c r="F367" s="109" t="s">
        <v>852</v>
      </c>
      <c r="G367" s="112"/>
    </row>
    <row r="368" spans="1:7" x14ac:dyDescent="0.25">
      <c r="A368" s="109" t="s">
        <v>858</v>
      </c>
      <c r="B368" s="110">
        <v>52</v>
      </c>
      <c r="C368" s="110">
        <v>47018</v>
      </c>
      <c r="D368" s="108">
        <v>41690</v>
      </c>
      <c r="E368" s="111">
        <v>0.75536157795765269</v>
      </c>
      <c r="F368" s="109" t="s">
        <v>49</v>
      </c>
      <c r="G368" s="112"/>
    </row>
    <row r="369" spans="1:7" x14ac:dyDescent="0.25">
      <c r="A369" s="109" t="s">
        <v>855</v>
      </c>
      <c r="B369" s="110">
        <v>161</v>
      </c>
      <c r="C369" s="110">
        <v>63019</v>
      </c>
      <c r="D369" s="108">
        <v>41275</v>
      </c>
      <c r="E369" s="111">
        <v>0.75642618302125209</v>
      </c>
      <c r="F369" s="109" t="s">
        <v>852</v>
      </c>
      <c r="G369" s="112"/>
    </row>
    <row r="370" spans="1:7" x14ac:dyDescent="0.25">
      <c r="A370" s="109" t="s">
        <v>860</v>
      </c>
      <c r="B370" s="110">
        <v>215</v>
      </c>
      <c r="C370" s="110">
        <v>80372</v>
      </c>
      <c r="D370" s="108">
        <v>41529</v>
      </c>
      <c r="E370" s="111">
        <v>0.75657511304321667</v>
      </c>
      <c r="F370" s="109" t="s">
        <v>861</v>
      </c>
      <c r="G370" s="112"/>
    </row>
    <row r="371" spans="1:7" x14ac:dyDescent="0.25">
      <c r="A371" s="109" t="s">
        <v>859</v>
      </c>
      <c r="B371" s="110">
        <v>205</v>
      </c>
      <c r="C371" s="110">
        <v>73885</v>
      </c>
      <c r="D371" s="108">
        <v>41462</v>
      </c>
      <c r="E371" s="111">
        <v>0.75681747862957616</v>
      </c>
      <c r="F371" s="109" t="s">
        <v>16</v>
      </c>
      <c r="G371" s="112"/>
    </row>
    <row r="372" spans="1:7" x14ac:dyDescent="0.25">
      <c r="A372" s="109" t="s">
        <v>853</v>
      </c>
      <c r="B372" s="110">
        <v>526</v>
      </c>
      <c r="C372" s="110">
        <v>87572</v>
      </c>
      <c r="D372" s="108">
        <v>41480</v>
      </c>
      <c r="E372" s="111">
        <v>0.75703220269527571</v>
      </c>
      <c r="F372" s="109" t="s">
        <v>852</v>
      </c>
      <c r="G372" s="112"/>
    </row>
    <row r="373" spans="1:7" x14ac:dyDescent="0.25">
      <c r="A373" s="109" t="s">
        <v>858</v>
      </c>
      <c r="B373" s="110">
        <v>238</v>
      </c>
      <c r="C373" s="110">
        <v>88034</v>
      </c>
      <c r="D373" s="108">
        <v>41863</v>
      </c>
      <c r="E373" s="111">
        <v>0.75801499194926691</v>
      </c>
      <c r="F373" s="109" t="s">
        <v>861</v>
      </c>
      <c r="G373" s="112"/>
    </row>
    <row r="374" spans="1:7" x14ac:dyDescent="0.25">
      <c r="A374" s="109" t="s">
        <v>859</v>
      </c>
      <c r="B374" s="110">
        <v>78</v>
      </c>
      <c r="C374" s="110">
        <v>56286</v>
      </c>
      <c r="D374" s="108">
        <v>41837</v>
      </c>
      <c r="E374" s="111">
        <v>0.75991808097667979</v>
      </c>
      <c r="F374" s="109" t="s">
        <v>861</v>
      </c>
      <c r="G374" s="112"/>
    </row>
    <row r="375" spans="1:7" x14ac:dyDescent="0.25">
      <c r="A375" s="109" t="s">
        <v>855</v>
      </c>
      <c r="B375" s="110">
        <v>63</v>
      </c>
      <c r="C375" s="110">
        <v>60915</v>
      </c>
      <c r="D375" s="108">
        <v>41707</v>
      </c>
      <c r="E375" s="111">
        <v>0.7658499298899718</v>
      </c>
      <c r="F375" s="109" t="s">
        <v>852</v>
      </c>
      <c r="G375" s="112"/>
    </row>
    <row r="376" spans="1:7" x14ac:dyDescent="0.25">
      <c r="A376" s="109" t="s">
        <v>854</v>
      </c>
      <c r="B376" s="110">
        <v>267</v>
      </c>
      <c r="C376" s="110">
        <v>64749</v>
      </c>
      <c r="D376" s="108">
        <v>41921</v>
      </c>
      <c r="E376" s="111">
        <v>0.76665575055089141</v>
      </c>
      <c r="F376" s="109" t="s">
        <v>852</v>
      </c>
      <c r="G376" s="112"/>
    </row>
    <row r="377" spans="1:7" x14ac:dyDescent="0.25">
      <c r="A377" s="109" t="s">
        <v>857</v>
      </c>
      <c r="B377" s="110">
        <v>403</v>
      </c>
      <c r="C377" s="110">
        <v>92796</v>
      </c>
      <c r="D377" s="108">
        <v>41793</v>
      </c>
      <c r="E377" s="111">
        <v>0.7666896035746239</v>
      </c>
      <c r="F377" s="109" t="s">
        <v>861</v>
      </c>
      <c r="G377" s="112"/>
    </row>
    <row r="378" spans="1:7" x14ac:dyDescent="0.25">
      <c r="A378" s="109" t="s">
        <v>858</v>
      </c>
      <c r="B378" s="110">
        <v>89</v>
      </c>
      <c r="C378" s="110">
        <v>55072</v>
      </c>
      <c r="D378" s="108">
        <v>41457</v>
      </c>
      <c r="E378" s="111">
        <v>0.76698298140172483</v>
      </c>
      <c r="F378" s="109" t="s">
        <v>856</v>
      </c>
      <c r="G378" s="112"/>
    </row>
    <row r="379" spans="1:7" x14ac:dyDescent="0.25">
      <c r="A379" s="109" t="s">
        <v>853</v>
      </c>
      <c r="B379" s="110">
        <v>271</v>
      </c>
      <c r="C379" s="110">
        <v>73016</v>
      </c>
      <c r="D379" s="108">
        <v>41767</v>
      </c>
      <c r="E379" s="111">
        <v>0.76718904271187205</v>
      </c>
      <c r="F379" s="109" t="s">
        <v>49</v>
      </c>
      <c r="G379" s="112"/>
    </row>
    <row r="380" spans="1:7" x14ac:dyDescent="0.25">
      <c r="A380" s="109" t="s">
        <v>857</v>
      </c>
      <c r="B380" s="110">
        <v>57</v>
      </c>
      <c r="C380" s="110">
        <v>48854</v>
      </c>
      <c r="D380" s="108">
        <v>41361</v>
      </c>
      <c r="E380" s="111">
        <v>0.76810883669960128</v>
      </c>
      <c r="F380" s="109" t="s">
        <v>861</v>
      </c>
      <c r="G380" s="112"/>
    </row>
    <row r="381" spans="1:7" x14ac:dyDescent="0.25">
      <c r="A381" s="109" t="s">
        <v>855</v>
      </c>
      <c r="B381" s="110">
        <v>50</v>
      </c>
      <c r="C381" s="110">
        <v>55159</v>
      </c>
      <c r="D381" s="108">
        <v>41765</v>
      </c>
      <c r="E381" s="111">
        <v>0.76900229468966097</v>
      </c>
      <c r="F381" s="109" t="s">
        <v>16</v>
      </c>
      <c r="G381" s="112"/>
    </row>
    <row r="382" spans="1:7" x14ac:dyDescent="0.25">
      <c r="A382" s="109" t="s">
        <v>858</v>
      </c>
      <c r="B382" s="110">
        <v>182</v>
      </c>
      <c r="C382" s="110">
        <v>82627</v>
      </c>
      <c r="D382" s="108">
        <v>41438</v>
      </c>
      <c r="E382" s="111">
        <v>0.7737237699963847</v>
      </c>
      <c r="F382" s="109" t="s">
        <v>861</v>
      </c>
      <c r="G382" s="112"/>
    </row>
    <row r="383" spans="1:7" x14ac:dyDescent="0.25">
      <c r="A383" s="109" t="s">
        <v>858</v>
      </c>
      <c r="B383" s="110">
        <v>240</v>
      </c>
      <c r="C383" s="110">
        <v>86657</v>
      </c>
      <c r="D383" s="108">
        <v>41373</v>
      </c>
      <c r="E383" s="111">
        <v>0.77431632642412751</v>
      </c>
      <c r="F383" s="109" t="s">
        <v>856</v>
      </c>
      <c r="G383" s="112"/>
    </row>
    <row r="384" spans="1:7" x14ac:dyDescent="0.25">
      <c r="A384" s="109" t="s">
        <v>860</v>
      </c>
      <c r="B384" s="110">
        <v>429</v>
      </c>
      <c r="C384" s="110">
        <v>74341</v>
      </c>
      <c r="D384" s="108">
        <v>41807</v>
      </c>
      <c r="E384" s="111">
        <v>0.77472654913522854</v>
      </c>
      <c r="F384" s="109" t="s">
        <v>856</v>
      </c>
      <c r="G384" s="112"/>
    </row>
    <row r="385" spans="1:7" x14ac:dyDescent="0.25">
      <c r="A385" s="109" t="s">
        <v>858</v>
      </c>
      <c r="B385" s="110">
        <v>160</v>
      </c>
      <c r="C385" s="110">
        <v>67024</v>
      </c>
      <c r="D385" s="108">
        <v>41669</v>
      </c>
      <c r="E385" s="111">
        <v>0.77520273476860291</v>
      </c>
      <c r="F385" s="109" t="s">
        <v>49</v>
      </c>
      <c r="G385" s="112"/>
    </row>
    <row r="386" spans="1:7" x14ac:dyDescent="0.25">
      <c r="A386" s="109" t="s">
        <v>854</v>
      </c>
      <c r="B386" s="110">
        <v>150</v>
      </c>
      <c r="C386" s="110">
        <v>79413</v>
      </c>
      <c r="D386" s="108">
        <v>41326</v>
      </c>
      <c r="E386" s="111">
        <v>0.77828047652008081</v>
      </c>
      <c r="F386" s="109" t="s">
        <v>16</v>
      </c>
      <c r="G386" s="112"/>
    </row>
    <row r="387" spans="1:7" x14ac:dyDescent="0.25">
      <c r="A387" s="109" t="s">
        <v>857</v>
      </c>
      <c r="B387" s="110">
        <v>199</v>
      </c>
      <c r="C387" s="110">
        <v>82834</v>
      </c>
      <c r="D387" s="108">
        <v>41675</v>
      </c>
      <c r="E387" s="111">
        <v>0.77845732466160678</v>
      </c>
      <c r="F387" s="109" t="s">
        <v>16</v>
      </c>
      <c r="G387" s="112"/>
    </row>
    <row r="388" spans="1:7" x14ac:dyDescent="0.25">
      <c r="A388" s="109" t="s">
        <v>859</v>
      </c>
      <c r="B388" s="110">
        <v>189</v>
      </c>
      <c r="C388" s="110">
        <v>81232</v>
      </c>
      <c r="D388" s="108">
        <v>41402</v>
      </c>
      <c r="E388" s="111">
        <v>0.78020216879114435</v>
      </c>
      <c r="F388" s="109" t="s">
        <v>16</v>
      </c>
      <c r="G388" s="112"/>
    </row>
    <row r="389" spans="1:7" x14ac:dyDescent="0.25">
      <c r="A389" s="109" t="s">
        <v>855</v>
      </c>
      <c r="B389" s="110">
        <v>114</v>
      </c>
      <c r="C389" s="110">
        <v>64866</v>
      </c>
      <c r="D389" s="108">
        <v>41606</v>
      </c>
      <c r="E389" s="111">
        <v>0.78059810536653151</v>
      </c>
      <c r="F389" s="109" t="s">
        <v>852</v>
      </c>
      <c r="G389" s="112"/>
    </row>
    <row r="390" spans="1:7" x14ac:dyDescent="0.25">
      <c r="A390" s="109" t="s">
        <v>858</v>
      </c>
      <c r="B390" s="110">
        <v>140</v>
      </c>
      <c r="C390" s="110">
        <v>69950</v>
      </c>
      <c r="D390" s="108">
        <v>41438</v>
      </c>
      <c r="E390" s="111">
        <v>0.78088392283351971</v>
      </c>
      <c r="F390" s="109" t="s">
        <v>49</v>
      </c>
      <c r="G390" s="112"/>
    </row>
    <row r="391" spans="1:7" x14ac:dyDescent="0.25">
      <c r="A391" s="109" t="s">
        <v>853</v>
      </c>
      <c r="B391" s="110">
        <v>186</v>
      </c>
      <c r="C391" s="110">
        <v>83976</v>
      </c>
      <c r="D391" s="108">
        <v>41816</v>
      </c>
      <c r="E391" s="111">
        <v>0.78237156003350117</v>
      </c>
      <c r="F391" s="109" t="s">
        <v>49</v>
      </c>
      <c r="G391" s="112"/>
    </row>
    <row r="392" spans="1:7" x14ac:dyDescent="0.25">
      <c r="A392" s="109" t="s">
        <v>859</v>
      </c>
      <c r="B392" s="110">
        <v>205</v>
      </c>
      <c r="C392" s="110">
        <v>60533</v>
      </c>
      <c r="D392" s="108">
        <v>41933</v>
      </c>
      <c r="E392" s="111">
        <v>0.78288841904020501</v>
      </c>
      <c r="F392" s="109" t="s">
        <v>856</v>
      </c>
      <c r="G392" s="112"/>
    </row>
    <row r="393" spans="1:7" x14ac:dyDescent="0.25">
      <c r="A393" s="109" t="s">
        <v>857</v>
      </c>
      <c r="B393" s="110">
        <v>186</v>
      </c>
      <c r="C393" s="110">
        <v>80834</v>
      </c>
      <c r="D393" s="108">
        <v>41567</v>
      </c>
      <c r="E393" s="111">
        <v>0.78474830837793286</v>
      </c>
      <c r="F393" s="109" t="s">
        <v>16</v>
      </c>
      <c r="G393" s="112"/>
    </row>
    <row r="394" spans="1:7" x14ac:dyDescent="0.25">
      <c r="A394" s="109" t="s">
        <v>858</v>
      </c>
      <c r="B394" s="110">
        <v>153</v>
      </c>
      <c r="C394" s="110">
        <v>79850</v>
      </c>
      <c r="D394" s="108">
        <v>41280</v>
      </c>
      <c r="E394" s="111">
        <v>0.78554180352712899</v>
      </c>
      <c r="F394" s="109" t="s">
        <v>49</v>
      </c>
      <c r="G394" s="112"/>
    </row>
    <row r="395" spans="1:7" x14ac:dyDescent="0.25">
      <c r="A395" s="109" t="s">
        <v>857</v>
      </c>
      <c r="B395" s="110">
        <v>180</v>
      </c>
      <c r="C395" s="110">
        <v>77447</v>
      </c>
      <c r="D395" s="108">
        <v>41724</v>
      </c>
      <c r="E395" s="111">
        <v>0.7862845861603015</v>
      </c>
      <c r="F395" s="109" t="s">
        <v>16</v>
      </c>
      <c r="G395" s="112"/>
    </row>
    <row r="396" spans="1:7" x14ac:dyDescent="0.25">
      <c r="A396" s="109" t="s">
        <v>853</v>
      </c>
      <c r="B396" s="110">
        <v>158</v>
      </c>
      <c r="C396" s="110">
        <v>69633</v>
      </c>
      <c r="D396" s="108">
        <v>41367</v>
      </c>
      <c r="E396" s="111">
        <v>0.7875011269917801</v>
      </c>
      <c r="F396" s="109" t="s">
        <v>856</v>
      </c>
      <c r="G396" s="112"/>
    </row>
    <row r="397" spans="1:7" x14ac:dyDescent="0.25">
      <c r="A397" s="109" t="s">
        <v>855</v>
      </c>
      <c r="B397" s="110">
        <v>106</v>
      </c>
      <c r="C397" s="110">
        <v>53588</v>
      </c>
      <c r="D397" s="108">
        <v>41436</v>
      </c>
      <c r="E397" s="111">
        <v>0.78835366529741202</v>
      </c>
      <c r="F397" s="109" t="s">
        <v>16</v>
      </c>
      <c r="G397" s="112"/>
    </row>
    <row r="398" spans="1:7" x14ac:dyDescent="0.25">
      <c r="A398" s="109" t="s">
        <v>855</v>
      </c>
      <c r="B398" s="110">
        <v>209</v>
      </c>
      <c r="C398" s="110">
        <v>57982</v>
      </c>
      <c r="D398" s="108">
        <v>41343</v>
      </c>
      <c r="E398" s="111">
        <v>0.78836294226577286</v>
      </c>
      <c r="F398" s="109" t="s">
        <v>856</v>
      </c>
      <c r="G398" s="112"/>
    </row>
    <row r="399" spans="1:7" x14ac:dyDescent="0.25">
      <c r="A399" s="109" t="s">
        <v>855</v>
      </c>
      <c r="B399" s="110">
        <v>82</v>
      </c>
      <c r="C399" s="110">
        <v>55441</v>
      </c>
      <c r="D399" s="108">
        <v>41543</v>
      </c>
      <c r="E399" s="111">
        <v>0.78926380871568347</v>
      </c>
      <c r="F399" s="109" t="s">
        <v>16</v>
      </c>
      <c r="G399" s="112"/>
    </row>
    <row r="400" spans="1:7" x14ac:dyDescent="0.25">
      <c r="A400" s="109" t="s">
        <v>854</v>
      </c>
      <c r="B400" s="110">
        <v>138</v>
      </c>
      <c r="C400" s="110">
        <v>72316</v>
      </c>
      <c r="D400" s="108">
        <v>41737</v>
      </c>
      <c r="E400" s="111">
        <v>0.78940341393111646</v>
      </c>
      <c r="F400" s="109" t="s">
        <v>16</v>
      </c>
      <c r="G400" s="112"/>
    </row>
    <row r="401" spans="1:7" x14ac:dyDescent="0.25">
      <c r="A401" s="109" t="s">
        <v>853</v>
      </c>
      <c r="B401" s="110">
        <v>70</v>
      </c>
      <c r="C401" s="110">
        <v>61629</v>
      </c>
      <c r="D401" s="108">
        <v>41662</v>
      </c>
      <c r="E401" s="111">
        <v>0.79031686720524397</v>
      </c>
      <c r="F401" s="109" t="s">
        <v>852</v>
      </c>
      <c r="G401" s="11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2"/>
  <sheetViews>
    <sheetView topLeftCell="G1" zoomScale="115" zoomScaleNormal="115" workbookViewId="0">
      <selection activeCell="Q11" sqref="Q11"/>
    </sheetView>
  </sheetViews>
  <sheetFormatPr defaultRowHeight="15" x14ac:dyDescent="0.25"/>
  <cols>
    <col min="1" max="1" width="9" style="115" bestFit="1" customWidth="1"/>
    <col min="2" max="2" width="12.7109375" style="109" bestFit="1" customWidth="1"/>
    <col min="3" max="3" width="13.42578125" style="109" bestFit="1" customWidth="1"/>
    <col min="4" max="5" width="13.42578125" customWidth="1"/>
    <col min="6" max="6" width="13.42578125" style="109" customWidth="1"/>
    <col min="7" max="7" width="11" style="109" customWidth="1"/>
    <col min="8" max="8" width="5.28515625" style="109" bestFit="1" customWidth="1"/>
    <col min="9" max="9" width="22.140625" style="109" bestFit="1" customWidth="1"/>
    <col min="10" max="10" width="15.5703125" style="109" customWidth="1"/>
    <col min="11" max="11" width="11.85546875" style="114" bestFit="1" customWidth="1"/>
    <col min="12" max="12" width="9.140625" style="109"/>
    <col min="13" max="13" width="8.28515625" style="115" bestFit="1" customWidth="1"/>
    <col min="14" max="14" width="14.85546875" style="120" customWidth="1"/>
    <col min="15" max="15" width="10.140625" style="120" bestFit="1" customWidth="1"/>
    <col min="16" max="16" width="13.85546875" style="212" customWidth="1"/>
    <col min="17" max="17" width="14.42578125" style="120" bestFit="1" customWidth="1"/>
    <col min="18" max="18" width="14.5703125" style="216" customWidth="1"/>
    <col min="19" max="19" width="9.140625" style="109" customWidth="1"/>
    <col min="20" max="16384" width="9.140625" style="109"/>
  </cols>
  <sheetData>
    <row r="1" spans="1:19" ht="30" x14ac:dyDescent="0.25">
      <c r="A1" s="205" t="s">
        <v>846</v>
      </c>
      <c r="B1" s="206" t="s">
        <v>847</v>
      </c>
      <c r="C1" s="206" t="s">
        <v>848</v>
      </c>
      <c r="D1" s="207"/>
      <c r="E1" s="207"/>
      <c r="F1" s="206"/>
      <c r="G1" s="208"/>
      <c r="H1" s="209" t="s">
        <v>1495</v>
      </c>
      <c r="I1" s="210" t="s">
        <v>849</v>
      </c>
      <c r="J1" s="196" t="s">
        <v>1578</v>
      </c>
      <c r="M1" s="211" t="s">
        <v>850</v>
      </c>
      <c r="N1" s="218" t="s">
        <v>851</v>
      </c>
    </row>
    <row r="2" spans="1:19" x14ac:dyDescent="0.25">
      <c r="A2" s="115">
        <v>451363</v>
      </c>
      <c r="B2" s="116">
        <v>41835</v>
      </c>
      <c r="C2" s="116">
        <v>41837</v>
      </c>
      <c r="F2" s="116"/>
      <c r="G2" s="117"/>
      <c r="H2" s="109">
        <v>1</v>
      </c>
      <c r="I2" s="118" t="s">
        <v>1445</v>
      </c>
      <c r="J2" s="119">
        <v>38332521</v>
      </c>
      <c r="M2" s="115">
        <v>408</v>
      </c>
      <c r="N2" s="120">
        <v>3.5</v>
      </c>
      <c r="O2" s="238">
        <f>N2/24</f>
        <v>0.14583333333333334</v>
      </c>
      <c r="Q2" s="2" t="s">
        <v>1580</v>
      </c>
      <c r="R2" s="2"/>
      <c r="S2" s="2"/>
    </row>
    <row r="3" spans="1:19" x14ac:dyDescent="0.25">
      <c r="A3" s="115">
        <v>245388</v>
      </c>
      <c r="B3" s="116">
        <v>41836</v>
      </c>
      <c r="C3" s="116">
        <v>41840</v>
      </c>
      <c r="F3" s="116"/>
      <c r="G3" s="120"/>
      <c r="H3" s="109">
        <v>2</v>
      </c>
      <c r="I3" s="118" t="s">
        <v>1446</v>
      </c>
      <c r="J3" s="119">
        <v>26448193</v>
      </c>
      <c r="K3" s="121"/>
      <c r="M3" s="115">
        <v>421</v>
      </c>
      <c r="N3" s="120">
        <v>4.25</v>
      </c>
      <c r="O3" s="238">
        <f t="shared" ref="O3:O34" si="0">N3/24</f>
        <v>0.17708333333333334</v>
      </c>
      <c r="Q3" s="212"/>
      <c r="R3" s="120"/>
      <c r="S3" s="216"/>
    </row>
    <row r="4" spans="1:19" x14ac:dyDescent="0.25">
      <c r="A4" s="115">
        <v>238903</v>
      </c>
      <c r="B4" s="116">
        <v>41837</v>
      </c>
      <c r="C4" s="116">
        <v>41842</v>
      </c>
      <c r="F4" s="116"/>
      <c r="G4" s="120"/>
      <c r="H4" s="109">
        <v>3</v>
      </c>
      <c r="I4" s="118" t="s">
        <v>1447</v>
      </c>
      <c r="J4" s="119">
        <v>19651127</v>
      </c>
      <c r="K4" s="121"/>
      <c r="M4" s="115">
        <v>139</v>
      </c>
      <c r="N4" s="120">
        <v>6.5</v>
      </c>
      <c r="O4" s="238">
        <f t="shared" si="0"/>
        <v>0.27083333333333331</v>
      </c>
      <c r="Q4" s="214">
        <v>288098</v>
      </c>
      <c r="R4" s="120"/>
      <c r="S4" s="217">
        <v>3796076</v>
      </c>
    </row>
    <row r="5" spans="1:19" x14ac:dyDescent="0.25">
      <c r="A5" s="115">
        <v>372170</v>
      </c>
      <c r="B5" s="116">
        <v>41838</v>
      </c>
      <c r="C5" s="116">
        <v>41840</v>
      </c>
      <c r="F5" s="116"/>
      <c r="G5" s="120"/>
      <c r="H5" s="109">
        <v>4</v>
      </c>
      <c r="I5" s="118" t="s">
        <v>1448</v>
      </c>
      <c r="J5" s="119">
        <v>19552860</v>
      </c>
      <c r="K5" s="121"/>
      <c r="M5" s="115">
        <v>734</v>
      </c>
      <c r="N5" s="120">
        <v>7.75</v>
      </c>
      <c r="O5" s="238">
        <f t="shared" si="0"/>
        <v>0.32291666666666669</v>
      </c>
      <c r="Q5" s="212"/>
      <c r="R5" s="120"/>
      <c r="S5" s="216"/>
    </row>
    <row r="6" spans="1:19" x14ac:dyDescent="0.25">
      <c r="A6" s="115">
        <v>384616</v>
      </c>
      <c r="B6" s="116">
        <v>41839</v>
      </c>
      <c r="C6" s="116">
        <v>41843</v>
      </c>
      <c r="F6" s="116"/>
      <c r="G6" s="120"/>
      <c r="H6" s="109">
        <v>5</v>
      </c>
      <c r="I6" s="118" t="s">
        <v>1449</v>
      </c>
      <c r="J6" s="119">
        <v>12882135</v>
      </c>
      <c r="K6" s="121"/>
      <c r="M6" s="115">
        <v>637</v>
      </c>
      <c r="N6" s="120">
        <v>6</v>
      </c>
      <c r="O6" s="238">
        <f t="shared" si="0"/>
        <v>0.25</v>
      </c>
      <c r="Q6" s="212"/>
      <c r="R6" s="120"/>
      <c r="S6" s="216"/>
    </row>
    <row r="7" spans="1:19" x14ac:dyDescent="0.25">
      <c r="A7" s="115">
        <v>186677</v>
      </c>
      <c r="B7" s="116">
        <v>41842</v>
      </c>
      <c r="C7" s="116">
        <v>41845</v>
      </c>
      <c r="F7" s="116"/>
      <c r="G7" s="120"/>
      <c r="H7" s="109">
        <v>6</v>
      </c>
      <c r="I7" s="118" t="s">
        <v>1450</v>
      </c>
      <c r="J7" s="119">
        <v>12773801</v>
      </c>
      <c r="K7" s="121"/>
      <c r="M7" s="115">
        <v>468</v>
      </c>
      <c r="N7" s="120">
        <v>7</v>
      </c>
      <c r="O7" s="238">
        <f t="shared" si="0"/>
        <v>0.29166666666666669</v>
      </c>
      <c r="Q7" s="213">
        <v>4432</v>
      </c>
      <c r="R7" s="120"/>
      <c r="S7" s="220">
        <v>4432</v>
      </c>
    </row>
    <row r="8" spans="1:19" x14ac:dyDescent="0.25">
      <c r="A8" s="115">
        <v>417049</v>
      </c>
      <c r="B8" s="116">
        <v>41843</v>
      </c>
      <c r="C8" s="116">
        <v>41845</v>
      </c>
      <c r="F8" s="116"/>
      <c r="G8" s="120"/>
      <c r="H8" s="109">
        <v>7</v>
      </c>
      <c r="I8" s="118" t="s">
        <v>1451</v>
      </c>
      <c r="J8" s="119">
        <v>11570808</v>
      </c>
      <c r="K8" s="121"/>
      <c r="M8" s="115">
        <v>478</v>
      </c>
      <c r="N8" s="120">
        <v>4.25</v>
      </c>
      <c r="O8" s="238">
        <f t="shared" si="0"/>
        <v>0.17708333333333334</v>
      </c>
      <c r="Q8" s="212"/>
      <c r="R8" s="120"/>
      <c r="S8" s="219"/>
    </row>
    <row r="9" spans="1:19" x14ac:dyDescent="0.25">
      <c r="A9" s="115">
        <v>429054</v>
      </c>
      <c r="B9" s="116">
        <v>41844</v>
      </c>
      <c r="C9" s="116">
        <v>41849</v>
      </c>
      <c r="F9" s="116"/>
      <c r="G9" s="120"/>
      <c r="H9" s="109">
        <v>8</v>
      </c>
      <c r="I9" s="234" t="s">
        <v>1451</v>
      </c>
      <c r="J9" s="119">
        <v>9992167</v>
      </c>
      <c r="K9" s="121"/>
      <c r="M9" s="115">
        <v>640</v>
      </c>
      <c r="N9" s="120">
        <v>5.5</v>
      </c>
      <c r="O9" s="238">
        <f t="shared" si="0"/>
        <v>0.22916666666666666</v>
      </c>
      <c r="Q9" s="212"/>
      <c r="R9" s="120"/>
      <c r="S9" s="219"/>
    </row>
    <row r="10" spans="1:19" x14ac:dyDescent="0.25">
      <c r="A10" s="115">
        <v>136423</v>
      </c>
      <c r="B10" s="116">
        <v>41845</v>
      </c>
      <c r="C10" s="116">
        <v>41847</v>
      </c>
      <c r="F10" s="116"/>
      <c r="G10" s="120"/>
      <c r="H10" s="109">
        <v>9</v>
      </c>
      <c r="I10" s="118" t="s">
        <v>1452</v>
      </c>
      <c r="J10" s="119">
        <v>9895622</v>
      </c>
      <c r="K10" s="121"/>
      <c r="M10" s="115">
        <v>727</v>
      </c>
      <c r="N10" s="120">
        <v>4</v>
      </c>
      <c r="O10" s="238">
        <f t="shared" si="0"/>
        <v>0.16666666666666666</v>
      </c>
      <c r="Q10" s="215">
        <v>288098</v>
      </c>
      <c r="R10" s="120"/>
      <c r="S10" s="221">
        <v>85834</v>
      </c>
    </row>
    <row r="11" spans="1:19" x14ac:dyDescent="0.25">
      <c r="A11" s="115">
        <v>345676</v>
      </c>
      <c r="B11" s="116">
        <v>41846</v>
      </c>
      <c r="C11" s="116">
        <v>41850</v>
      </c>
      <c r="F11" s="116"/>
      <c r="G11" s="120"/>
      <c r="H11" s="109">
        <v>10</v>
      </c>
      <c r="I11" s="118" t="s">
        <v>1453</v>
      </c>
      <c r="J11" s="119">
        <v>9848060</v>
      </c>
      <c r="K11" s="121"/>
      <c r="M11" s="115">
        <v>649</v>
      </c>
      <c r="N11" s="120">
        <v>12</v>
      </c>
      <c r="O11" s="238">
        <f t="shared" si="0"/>
        <v>0.5</v>
      </c>
      <c r="P11"/>
      <c r="Q11"/>
      <c r="R11"/>
    </row>
    <row r="12" spans="1:19" x14ac:dyDescent="0.25">
      <c r="A12" s="115">
        <v>123983</v>
      </c>
      <c r="B12" s="116">
        <v>41850</v>
      </c>
      <c r="C12" s="116">
        <v>41853</v>
      </c>
      <c r="F12" s="116"/>
      <c r="G12" s="116"/>
      <c r="H12" s="109">
        <v>11</v>
      </c>
      <c r="I12" s="118" t="s">
        <v>1454</v>
      </c>
      <c r="J12" s="119">
        <v>8899339</v>
      </c>
      <c r="K12" s="121"/>
      <c r="M12" s="115">
        <v>876</v>
      </c>
      <c r="N12" s="120">
        <v>8.5</v>
      </c>
      <c r="O12" s="238">
        <f t="shared" si="0"/>
        <v>0.35416666666666669</v>
      </c>
      <c r="P12"/>
      <c r="Q12"/>
      <c r="R12"/>
    </row>
    <row r="13" spans="1:19" x14ac:dyDescent="0.25">
      <c r="A13" s="115">
        <v>481373</v>
      </c>
      <c r="B13" s="116">
        <v>41851</v>
      </c>
      <c r="C13" s="116">
        <v>41852</v>
      </c>
      <c r="F13" s="116"/>
      <c r="G13" s="116"/>
      <c r="H13" s="109">
        <v>12</v>
      </c>
      <c r="I13" s="118" t="s">
        <v>1455</v>
      </c>
      <c r="J13" s="119">
        <v>8260405</v>
      </c>
      <c r="K13" s="121"/>
      <c r="M13" s="115">
        <v>208</v>
      </c>
      <c r="N13" s="120">
        <v>5</v>
      </c>
      <c r="O13" s="238">
        <f t="shared" si="0"/>
        <v>0.20833333333333334</v>
      </c>
      <c r="P13"/>
      <c r="Q13"/>
      <c r="R13"/>
    </row>
    <row r="14" spans="1:19" x14ac:dyDescent="0.25">
      <c r="A14" s="115">
        <v>532869</v>
      </c>
      <c r="B14" s="116">
        <v>41854</v>
      </c>
      <c r="C14" s="116">
        <v>41858</v>
      </c>
      <c r="F14" s="116"/>
      <c r="H14" s="109">
        <v>13</v>
      </c>
      <c r="I14" s="118" t="s">
        <v>1456</v>
      </c>
      <c r="J14" s="119">
        <v>6971406</v>
      </c>
      <c r="K14" s="121"/>
      <c r="M14" s="115">
        <v>940</v>
      </c>
      <c r="N14" s="120">
        <v>9.75</v>
      </c>
      <c r="O14" s="238">
        <f t="shared" si="0"/>
        <v>0.40625</v>
      </c>
      <c r="P14"/>
      <c r="Q14"/>
      <c r="R14"/>
    </row>
    <row r="15" spans="1:19" x14ac:dyDescent="0.25">
      <c r="A15" s="115">
        <v>530726</v>
      </c>
      <c r="B15" s="116">
        <v>41858</v>
      </c>
      <c r="C15" s="116">
        <v>41861</v>
      </c>
      <c r="F15" s="116"/>
      <c r="H15" s="109">
        <v>14</v>
      </c>
      <c r="I15" s="118" t="s">
        <v>1457</v>
      </c>
      <c r="J15" s="119">
        <v>6692824</v>
      </c>
      <c r="K15" s="121"/>
      <c r="M15" s="115">
        <v>502</v>
      </c>
      <c r="N15" s="120">
        <v>15</v>
      </c>
      <c r="O15" s="238">
        <f t="shared" si="0"/>
        <v>0.625</v>
      </c>
      <c r="P15"/>
      <c r="Q15"/>
      <c r="R15"/>
    </row>
    <row r="16" spans="1:19" x14ac:dyDescent="0.25">
      <c r="A16" s="115">
        <v>793550</v>
      </c>
      <c r="B16" s="116">
        <v>41860</v>
      </c>
      <c r="C16" s="116">
        <v>41862</v>
      </c>
      <c r="F16" s="116"/>
      <c r="H16" s="109">
        <v>15</v>
      </c>
      <c r="I16" s="118" t="s">
        <v>1458</v>
      </c>
      <c r="J16" s="119">
        <v>6626624</v>
      </c>
      <c r="K16" s="121"/>
      <c r="M16" s="115">
        <v>469</v>
      </c>
      <c r="N16" s="120">
        <v>12.75</v>
      </c>
      <c r="O16" s="238">
        <f t="shared" si="0"/>
        <v>0.53125</v>
      </c>
      <c r="P16"/>
      <c r="Q16"/>
      <c r="R16"/>
    </row>
    <row r="17" spans="1:18" x14ac:dyDescent="0.25">
      <c r="A17" s="115">
        <v>133147</v>
      </c>
      <c r="B17" s="116">
        <v>41865</v>
      </c>
      <c r="C17" s="116">
        <v>41868</v>
      </c>
      <c r="F17" s="116"/>
      <c r="H17" s="109">
        <v>16</v>
      </c>
      <c r="I17" s="118" t="s">
        <v>1459</v>
      </c>
      <c r="J17" s="119">
        <v>6570902</v>
      </c>
      <c r="K17" s="121"/>
      <c r="M17" s="115">
        <v>807</v>
      </c>
      <c r="N17" s="120">
        <v>4.75</v>
      </c>
      <c r="O17" s="238">
        <f t="shared" si="0"/>
        <v>0.19791666666666666</v>
      </c>
      <c r="P17"/>
      <c r="Q17"/>
      <c r="R17"/>
    </row>
    <row r="18" spans="1:18" x14ac:dyDescent="0.25">
      <c r="A18" s="115">
        <v>920454</v>
      </c>
      <c r="B18" s="116">
        <v>41866</v>
      </c>
      <c r="C18" s="116">
        <v>41867</v>
      </c>
      <c r="F18" s="116"/>
      <c r="H18" s="109">
        <v>17</v>
      </c>
      <c r="I18" s="118" t="s">
        <v>1460</v>
      </c>
      <c r="J18" s="119">
        <v>6495978</v>
      </c>
      <c r="K18" s="121"/>
      <c r="M18" s="115">
        <v>814</v>
      </c>
      <c r="N18" s="120">
        <v>11.25</v>
      </c>
      <c r="O18" s="238">
        <f t="shared" si="0"/>
        <v>0.46875</v>
      </c>
      <c r="P18"/>
      <c r="Q18"/>
      <c r="R18"/>
    </row>
    <row r="19" spans="1:18" x14ac:dyDescent="0.25">
      <c r="A19" s="115">
        <v>971409</v>
      </c>
      <c r="B19" s="116">
        <v>41871</v>
      </c>
      <c r="C19" s="116">
        <v>41873</v>
      </c>
      <c r="F19" s="116"/>
      <c r="H19" s="109">
        <v>18</v>
      </c>
      <c r="I19" s="118" t="s">
        <v>1461</v>
      </c>
      <c r="J19" s="119">
        <v>6044171</v>
      </c>
      <c r="K19" s="121"/>
      <c r="M19" s="115">
        <v>703</v>
      </c>
      <c r="N19" s="120">
        <v>12.25</v>
      </c>
      <c r="O19" s="238">
        <f t="shared" si="0"/>
        <v>0.51041666666666663</v>
      </c>
      <c r="P19"/>
      <c r="Q19"/>
      <c r="R19"/>
    </row>
    <row r="20" spans="1:18" x14ac:dyDescent="0.25">
      <c r="A20" s="115">
        <v>249291</v>
      </c>
      <c r="B20" s="116">
        <v>41874</v>
      </c>
      <c r="C20" s="116">
        <v>41878</v>
      </c>
      <c r="F20" s="116"/>
      <c r="H20" s="109">
        <v>19</v>
      </c>
      <c r="I20" s="118" t="s">
        <v>1462</v>
      </c>
      <c r="J20" s="119">
        <v>5928814</v>
      </c>
      <c r="K20" s="121"/>
      <c r="M20" s="115">
        <v>296</v>
      </c>
      <c r="N20" s="120">
        <v>8.5</v>
      </c>
      <c r="O20" s="238">
        <f t="shared" si="0"/>
        <v>0.35416666666666669</v>
      </c>
      <c r="P20"/>
      <c r="Q20"/>
      <c r="R20"/>
    </row>
    <row r="21" spans="1:18" x14ac:dyDescent="0.25">
      <c r="A21" s="115">
        <v>346041</v>
      </c>
      <c r="B21" s="116">
        <v>41879</v>
      </c>
      <c r="C21" s="116">
        <v>41880</v>
      </c>
      <c r="F21" s="116"/>
      <c r="H21" s="109">
        <v>20</v>
      </c>
      <c r="I21" s="118" t="s">
        <v>1463</v>
      </c>
      <c r="J21" s="119">
        <v>5742713</v>
      </c>
      <c r="K21" s="121"/>
      <c r="M21" s="115">
        <v>618</v>
      </c>
      <c r="N21" s="120">
        <v>6</v>
      </c>
      <c r="O21" s="238">
        <f t="shared" si="0"/>
        <v>0.25</v>
      </c>
      <c r="P21"/>
      <c r="Q21"/>
      <c r="R21"/>
    </row>
    <row r="22" spans="1:18" x14ac:dyDescent="0.25">
      <c r="A22" s="115">
        <v>647439</v>
      </c>
      <c r="B22" s="116">
        <v>41880</v>
      </c>
      <c r="C22" s="116">
        <v>41885</v>
      </c>
      <c r="F22" s="116"/>
      <c r="H22" s="109">
        <v>21</v>
      </c>
      <c r="I22" s="118" t="s">
        <v>1464</v>
      </c>
      <c r="J22" s="119">
        <v>5420380</v>
      </c>
      <c r="K22" s="121"/>
      <c r="M22" s="115">
        <v>494</v>
      </c>
      <c r="N22" s="120">
        <v>14.25</v>
      </c>
      <c r="O22" s="238">
        <f t="shared" si="0"/>
        <v>0.59375</v>
      </c>
      <c r="P22"/>
      <c r="Q22"/>
    </row>
    <row r="23" spans="1:18" x14ac:dyDescent="0.25">
      <c r="A23" s="115">
        <v>152606</v>
      </c>
      <c r="B23" s="116">
        <v>41881</v>
      </c>
      <c r="C23" s="116">
        <v>41882</v>
      </c>
      <c r="F23" s="116"/>
      <c r="H23" s="109">
        <v>22</v>
      </c>
      <c r="I23" s="118" t="s">
        <v>1465</v>
      </c>
      <c r="J23" s="119">
        <v>5268367</v>
      </c>
      <c r="K23" s="121"/>
      <c r="M23" s="115">
        <v>485</v>
      </c>
      <c r="N23" s="120">
        <v>11</v>
      </c>
      <c r="O23" s="238">
        <f t="shared" si="0"/>
        <v>0.45833333333333331</v>
      </c>
      <c r="P23"/>
      <c r="Q23"/>
    </row>
    <row r="24" spans="1:18" x14ac:dyDescent="0.25">
      <c r="A24" s="115">
        <v>799080</v>
      </c>
      <c r="B24" s="116">
        <v>41884</v>
      </c>
      <c r="C24" s="116">
        <v>41885</v>
      </c>
      <c r="F24" s="116"/>
      <c r="H24" s="109">
        <v>23</v>
      </c>
      <c r="I24" s="118" t="s">
        <v>1466</v>
      </c>
      <c r="J24" s="119">
        <v>4833722</v>
      </c>
      <c r="K24" s="121"/>
      <c r="M24" s="115">
        <v>626</v>
      </c>
      <c r="N24" s="120">
        <v>12.5</v>
      </c>
      <c r="O24" s="238">
        <f t="shared" si="0"/>
        <v>0.52083333333333337</v>
      </c>
      <c r="P24"/>
      <c r="Q24"/>
    </row>
    <row r="25" spans="1:18" x14ac:dyDescent="0.25">
      <c r="A25" s="115">
        <v>785236</v>
      </c>
      <c r="B25" s="116">
        <v>41885</v>
      </c>
      <c r="C25" s="116">
        <v>41887</v>
      </c>
      <c r="F25" s="116"/>
      <c r="H25" s="109">
        <v>24</v>
      </c>
      <c r="I25" s="118" t="s">
        <v>1467</v>
      </c>
      <c r="J25" s="119">
        <v>4774839</v>
      </c>
      <c r="K25" s="121"/>
      <c r="M25" s="115">
        <v>844</v>
      </c>
      <c r="N25" s="120">
        <v>10</v>
      </c>
      <c r="O25" s="238">
        <f t="shared" si="0"/>
        <v>0.41666666666666669</v>
      </c>
    </row>
    <row r="26" spans="1:18" x14ac:dyDescent="0.25">
      <c r="A26" s="115">
        <v>214957</v>
      </c>
      <c r="B26" s="116">
        <v>41888</v>
      </c>
      <c r="C26" s="116">
        <v>41892</v>
      </c>
      <c r="F26" s="116"/>
      <c r="H26" s="109">
        <v>25</v>
      </c>
      <c r="I26" s="118" t="s">
        <v>1468</v>
      </c>
      <c r="J26" s="119">
        <v>4625470</v>
      </c>
      <c r="K26" s="121"/>
      <c r="M26" s="115">
        <v>539</v>
      </c>
      <c r="N26" s="120">
        <v>3.75</v>
      </c>
      <c r="O26" s="238">
        <f t="shared" si="0"/>
        <v>0.15625</v>
      </c>
    </row>
    <row r="27" spans="1:18" x14ac:dyDescent="0.25">
      <c r="A27" s="115">
        <v>120462</v>
      </c>
      <c r="B27" s="116">
        <v>41891</v>
      </c>
      <c r="C27" s="116">
        <v>41893</v>
      </c>
      <c r="F27" s="116"/>
      <c r="H27" s="109">
        <v>26</v>
      </c>
      <c r="I27" s="118" t="s">
        <v>1469</v>
      </c>
      <c r="J27" s="119">
        <v>4395295</v>
      </c>
      <c r="K27" s="121"/>
      <c r="M27" s="115">
        <v>197</v>
      </c>
      <c r="N27" s="120">
        <v>5.75</v>
      </c>
      <c r="O27" s="238">
        <f t="shared" si="0"/>
        <v>0.23958333333333334</v>
      </c>
    </row>
    <row r="28" spans="1:18" x14ac:dyDescent="0.25">
      <c r="A28" s="115">
        <v>498468</v>
      </c>
      <c r="B28" s="116">
        <v>41892</v>
      </c>
      <c r="C28" s="116">
        <v>41897</v>
      </c>
      <c r="F28" s="116"/>
      <c r="H28" s="109">
        <v>27</v>
      </c>
      <c r="I28" s="118" t="s">
        <v>1470</v>
      </c>
      <c r="J28" s="119">
        <v>3930065</v>
      </c>
      <c r="K28" s="121"/>
      <c r="M28" s="115">
        <v>535</v>
      </c>
      <c r="N28" s="120">
        <v>4.5</v>
      </c>
      <c r="O28" s="238">
        <f t="shared" si="0"/>
        <v>0.1875</v>
      </c>
    </row>
    <row r="29" spans="1:18" x14ac:dyDescent="0.25">
      <c r="A29" s="115">
        <v>353979</v>
      </c>
      <c r="B29" s="116">
        <v>41897</v>
      </c>
      <c r="C29" s="116">
        <v>41901</v>
      </c>
      <c r="F29" s="116"/>
      <c r="H29" s="109">
        <v>28</v>
      </c>
      <c r="I29" s="118" t="s">
        <v>1471</v>
      </c>
      <c r="J29" s="119">
        <v>3850568</v>
      </c>
      <c r="K29" s="121"/>
      <c r="M29" s="115">
        <v>774</v>
      </c>
      <c r="N29" s="120">
        <v>14</v>
      </c>
      <c r="O29" s="238">
        <f t="shared" si="0"/>
        <v>0.58333333333333337</v>
      </c>
    </row>
    <row r="30" spans="1:18" x14ac:dyDescent="0.25">
      <c r="A30" s="115">
        <v>187864</v>
      </c>
      <c r="B30" s="116">
        <v>41900</v>
      </c>
      <c r="C30" s="116">
        <v>41902</v>
      </c>
      <c r="F30" s="116"/>
      <c r="H30" s="109">
        <v>29</v>
      </c>
      <c r="I30" s="118" t="s">
        <v>1472</v>
      </c>
      <c r="J30" s="119">
        <v>3596080</v>
      </c>
      <c r="K30" s="121"/>
      <c r="M30" s="115">
        <v>555</v>
      </c>
      <c r="N30" s="120">
        <v>14.5</v>
      </c>
      <c r="O30" s="238">
        <f t="shared" si="0"/>
        <v>0.60416666666666663</v>
      </c>
    </row>
    <row r="31" spans="1:18" x14ac:dyDescent="0.25">
      <c r="A31" s="115">
        <v>809119</v>
      </c>
      <c r="B31" s="116">
        <v>41905</v>
      </c>
      <c r="C31" s="116">
        <v>41910</v>
      </c>
      <c r="F31" s="116"/>
      <c r="H31" s="109">
        <v>30</v>
      </c>
      <c r="I31" s="118" t="s">
        <v>1473</v>
      </c>
      <c r="J31" s="119">
        <v>3090416</v>
      </c>
      <c r="K31" s="121"/>
      <c r="M31" s="115">
        <v>991</v>
      </c>
      <c r="N31" s="120">
        <v>5.75</v>
      </c>
      <c r="O31" s="238">
        <f t="shared" si="0"/>
        <v>0.23958333333333334</v>
      </c>
    </row>
    <row r="32" spans="1:18" x14ac:dyDescent="0.25">
      <c r="A32" s="115">
        <v>674325</v>
      </c>
      <c r="B32" s="116">
        <v>41907</v>
      </c>
      <c r="C32" s="116">
        <v>41909</v>
      </c>
      <c r="F32" s="116"/>
      <c r="H32" s="109">
        <v>31</v>
      </c>
      <c r="I32" s="118" t="s">
        <v>1474</v>
      </c>
      <c r="J32" s="119">
        <v>2991207</v>
      </c>
      <c r="K32" s="121"/>
      <c r="M32" s="115">
        <v>874</v>
      </c>
      <c r="N32" s="120">
        <v>12</v>
      </c>
      <c r="O32" s="238">
        <f t="shared" si="0"/>
        <v>0.5</v>
      </c>
    </row>
    <row r="33" spans="1:15" x14ac:dyDescent="0.25">
      <c r="A33" s="115">
        <v>709086</v>
      </c>
      <c r="B33" s="116">
        <v>41909</v>
      </c>
      <c r="C33" s="116">
        <v>41912</v>
      </c>
      <c r="F33" s="116"/>
      <c r="H33" s="109">
        <v>32</v>
      </c>
      <c r="I33" s="118" t="s">
        <v>1475</v>
      </c>
      <c r="J33" s="119">
        <v>2959373</v>
      </c>
      <c r="K33" s="121"/>
      <c r="M33" s="115">
        <v>664</v>
      </c>
      <c r="N33" s="120">
        <v>3.25</v>
      </c>
      <c r="O33" s="238">
        <f t="shared" si="0"/>
        <v>0.13541666666666666</v>
      </c>
    </row>
    <row r="34" spans="1:15" x14ac:dyDescent="0.25">
      <c r="B34" s="116"/>
      <c r="C34" s="116"/>
      <c r="F34" s="116"/>
      <c r="H34" s="109">
        <v>33</v>
      </c>
      <c r="I34" s="118" t="s">
        <v>1476</v>
      </c>
      <c r="J34" s="119">
        <v>2900872</v>
      </c>
      <c r="K34" s="121"/>
      <c r="M34" s="115">
        <v>705</v>
      </c>
      <c r="N34" s="120">
        <v>11.75</v>
      </c>
      <c r="O34" s="238">
        <f t="shared" si="0"/>
        <v>0.48958333333333331</v>
      </c>
    </row>
    <row r="35" spans="1:15" x14ac:dyDescent="0.25">
      <c r="B35" s="116"/>
      <c r="C35" s="116"/>
      <c r="F35" s="116"/>
      <c r="H35" s="109">
        <v>34</v>
      </c>
      <c r="I35" s="118" t="s">
        <v>1477</v>
      </c>
      <c r="J35" s="119">
        <v>2893957</v>
      </c>
      <c r="K35" s="121"/>
      <c r="O35" s="239">
        <f>SUM(O2:O34)</f>
        <v>11.562500000000002</v>
      </c>
    </row>
    <row r="36" spans="1:15" x14ac:dyDescent="0.25">
      <c r="B36" s="116"/>
      <c r="C36" s="116"/>
      <c r="F36" s="116"/>
      <c r="H36" s="109">
        <v>35</v>
      </c>
      <c r="I36" s="118" t="s">
        <v>1478</v>
      </c>
      <c r="J36" s="119">
        <v>2790136</v>
      </c>
      <c r="K36" s="121"/>
    </row>
    <row r="37" spans="1:15" x14ac:dyDescent="0.25">
      <c r="B37" s="116"/>
      <c r="C37" s="116"/>
      <c r="F37" s="116"/>
      <c r="H37" s="109">
        <v>36</v>
      </c>
      <c r="I37" s="118" t="s">
        <v>1479</v>
      </c>
      <c r="J37" s="119">
        <v>2085287</v>
      </c>
      <c r="K37" s="121"/>
    </row>
    <row r="38" spans="1:15" x14ac:dyDescent="0.25">
      <c r="B38" s="116"/>
      <c r="C38" s="116"/>
      <c r="F38" s="116"/>
      <c r="H38" s="109">
        <v>37</v>
      </c>
      <c r="I38" s="118" t="s">
        <v>1480</v>
      </c>
      <c r="J38" s="119">
        <v>1868516</v>
      </c>
      <c r="K38" s="121"/>
    </row>
    <row r="39" spans="1:15" x14ac:dyDescent="0.25">
      <c r="B39" s="116"/>
      <c r="C39" s="116"/>
      <c r="F39" s="116"/>
      <c r="H39" s="109">
        <v>38</v>
      </c>
      <c r="I39" s="118" t="s">
        <v>1481</v>
      </c>
      <c r="J39" s="119">
        <v>1854304</v>
      </c>
      <c r="K39" s="121"/>
    </row>
    <row r="40" spans="1:15" x14ac:dyDescent="0.25">
      <c r="B40" s="116"/>
      <c r="C40" s="116"/>
      <c r="F40" s="116"/>
      <c r="H40" s="109">
        <v>39</v>
      </c>
      <c r="I40" s="118" t="s">
        <v>1482</v>
      </c>
      <c r="J40" s="119">
        <v>1612136</v>
      </c>
      <c r="K40" s="121"/>
    </row>
    <row r="41" spans="1:15" x14ac:dyDescent="0.25">
      <c r="B41" s="116"/>
      <c r="C41" s="116"/>
      <c r="F41" s="116"/>
      <c r="H41" s="109">
        <v>40</v>
      </c>
      <c r="I41" s="118" t="s">
        <v>1483</v>
      </c>
      <c r="J41" s="119">
        <v>1404054</v>
      </c>
      <c r="K41" s="121"/>
    </row>
    <row r="42" spans="1:15" x14ac:dyDescent="0.25">
      <c r="B42" s="116"/>
      <c r="C42" s="116"/>
      <c r="F42" s="116"/>
      <c r="H42" s="109">
        <v>41</v>
      </c>
      <c r="I42" s="118" t="s">
        <v>1484</v>
      </c>
      <c r="J42" s="119">
        <v>1328302</v>
      </c>
      <c r="K42" s="121"/>
    </row>
    <row r="43" spans="1:15" x14ac:dyDescent="0.25">
      <c r="B43" s="116"/>
      <c r="C43" s="116"/>
      <c r="F43" s="116"/>
      <c r="H43" s="109">
        <v>42</v>
      </c>
      <c r="I43" s="118" t="s">
        <v>1485</v>
      </c>
      <c r="J43" s="119">
        <v>1323459</v>
      </c>
      <c r="K43" s="121"/>
    </row>
    <row r="44" spans="1:15" x14ac:dyDescent="0.25">
      <c r="B44" s="116"/>
      <c r="C44" s="116"/>
      <c r="F44" s="116"/>
      <c r="H44" s="109">
        <v>43</v>
      </c>
      <c r="I44" s="118" t="s">
        <v>1486</v>
      </c>
      <c r="J44" s="119">
        <v>1051511</v>
      </c>
      <c r="K44" s="121"/>
    </row>
    <row r="45" spans="1:15" x14ac:dyDescent="0.25">
      <c r="B45" s="116"/>
      <c r="C45" s="116"/>
      <c r="F45" s="116"/>
      <c r="H45" s="109">
        <v>44</v>
      </c>
      <c r="I45" s="118" t="s">
        <v>1487</v>
      </c>
      <c r="J45" s="119">
        <v>1015165</v>
      </c>
      <c r="K45" s="121"/>
    </row>
    <row r="46" spans="1:15" x14ac:dyDescent="0.25">
      <c r="B46" s="116"/>
      <c r="C46" s="116"/>
      <c r="F46" s="116"/>
      <c r="H46" s="109">
        <v>45</v>
      </c>
      <c r="I46" s="118" t="s">
        <v>1488</v>
      </c>
      <c r="J46" s="119">
        <v>925749</v>
      </c>
      <c r="K46" s="121"/>
    </row>
    <row r="47" spans="1:15" x14ac:dyDescent="0.25">
      <c r="B47" s="116"/>
      <c r="C47" s="116"/>
      <c r="F47" s="116"/>
      <c r="H47" s="109">
        <v>46</v>
      </c>
      <c r="I47" s="118" t="s">
        <v>1489</v>
      </c>
      <c r="J47" s="119">
        <v>844877</v>
      </c>
      <c r="K47" s="121"/>
    </row>
    <row r="48" spans="1:15" x14ac:dyDescent="0.25">
      <c r="B48" s="116"/>
      <c r="C48" s="116"/>
      <c r="F48" s="116"/>
      <c r="H48" s="109">
        <v>47</v>
      </c>
      <c r="I48" s="118" t="s">
        <v>1490</v>
      </c>
      <c r="J48" s="119">
        <v>735132</v>
      </c>
      <c r="K48" s="121"/>
    </row>
    <row r="49" spans="2:11" x14ac:dyDescent="0.25">
      <c r="B49" s="116"/>
      <c r="C49" s="116"/>
      <c r="F49" s="116"/>
      <c r="H49" s="109">
        <v>48</v>
      </c>
      <c r="I49" s="118" t="s">
        <v>1491</v>
      </c>
      <c r="J49" s="119">
        <v>723393</v>
      </c>
      <c r="K49" s="121"/>
    </row>
    <row r="50" spans="2:11" x14ac:dyDescent="0.25">
      <c r="B50" s="116"/>
      <c r="C50" s="116"/>
      <c r="F50" s="116"/>
      <c r="H50" s="109">
        <v>49</v>
      </c>
      <c r="I50" s="118" t="s">
        <v>1492</v>
      </c>
      <c r="J50" s="119">
        <v>646449</v>
      </c>
      <c r="K50" s="121"/>
    </row>
    <row r="51" spans="2:11" x14ac:dyDescent="0.25">
      <c r="B51" s="116"/>
      <c r="C51" s="116"/>
      <c r="F51" s="116"/>
      <c r="H51" s="109">
        <v>50</v>
      </c>
      <c r="I51" s="118" t="s">
        <v>1493</v>
      </c>
      <c r="J51" s="119">
        <v>626630</v>
      </c>
      <c r="K51" s="121"/>
    </row>
    <row r="52" spans="2:11" x14ac:dyDescent="0.25">
      <c r="B52" s="116"/>
      <c r="C52" s="116"/>
      <c r="F52" s="116"/>
      <c r="H52" s="109">
        <v>51</v>
      </c>
      <c r="I52" s="118" t="s">
        <v>1494</v>
      </c>
      <c r="J52" s="119">
        <v>582658</v>
      </c>
      <c r="K52" s="121"/>
    </row>
  </sheetData>
  <sortState ref="I2:J21">
    <sortCondition descending="1" ref="J2"/>
  </sortState>
  <mergeCells count="1">
    <mergeCell ref="Q2:S2"/>
  </mergeCells>
  <conditionalFormatting sqref="C2:C33">
    <cfRule type="expression" dxfId="2" priority="2">
      <formula>C2-B2&gt;2</formula>
    </cfRule>
  </conditionalFormatting>
  <conditionalFormatting sqref="I1:I1048576">
    <cfRule type="expression" dxfId="0" priority="1">
      <formula>I1=I1048576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HR List</vt:lpstr>
      <vt:lpstr>Keystroke shortcuts</vt:lpstr>
      <vt:lpstr>Profits</vt:lpstr>
      <vt:lpstr>ProjBudget2015</vt:lpstr>
      <vt:lpstr>Scientific</vt:lpstr>
      <vt:lpstr>Formulas</vt:lpstr>
      <vt:lpstr>SalesByDateTime</vt:lpstr>
      <vt:lpstr>AutoFill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Simon</cp:lastModifiedBy>
  <cp:lastPrinted>2010-07-22T22:47:45Z</cp:lastPrinted>
  <dcterms:created xsi:type="dcterms:W3CDTF">2010-07-22T05:00:16Z</dcterms:created>
  <dcterms:modified xsi:type="dcterms:W3CDTF">2017-12-09T13:12:51Z</dcterms:modified>
</cp:coreProperties>
</file>