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4355" windowHeight="9210" activeTab="1"/>
  </bookViews>
  <sheets>
    <sheet name="Worst Case" sheetId="2" r:id="rId1"/>
    <sheet name="Average Case" sheetId="3" r:id="rId2"/>
  </sheets>
  <calcPr calcId="145621"/>
</workbook>
</file>

<file path=xl/calcChain.xml><?xml version="1.0" encoding="utf-8"?>
<calcChain xmlns="http://schemas.openxmlformats.org/spreadsheetml/2006/main">
  <c r="I12" i="3" l="1"/>
  <c r="I11" i="3"/>
  <c r="I10" i="3"/>
  <c r="I8" i="3"/>
  <c r="I2" i="3"/>
  <c r="I5" i="3"/>
  <c r="I6" i="3"/>
  <c r="I7" i="3"/>
  <c r="I9" i="3"/>
  <c r="I4" i="3"/>
  <c r="I3" i="3"/>
  <c r="H11" i="3" l="1"/>
  <c r="H12" i="3"/>
  <c r="H10" i="3"/>
  <c r="H8" i="3"/>
  <c r="H9" i="3"/>
  <c r="H7" i="3"/>
  <c r="H6" i="3"/>
  <c r="H5" i="3"/>
  <c r="H4" i="3"/>
  <c r="H3" i="3"/>
  <c r="G3" i="3"/>
  <c r="G4" i="3"/>
  <c r="G5" i="3"/>
  <c r="G6" i="3"/>
  <c r="G7" i="3"/>
  <c r="G8" i="3"/>
  <c r="G9" i="3"/>
  <c r="G10" i="3"/>
  <c r="G11" i="3"/>
  <c r="G12" i="3"/>
  <c r="G13" i="3"/>
  <c r="G2" i="3"/>
  <c r="E13" i="3"/>
  <c r="S34" i="3"/>
  <c r="T34" i="3"/>
  <c r="U34" i="3"/>
  <c r="V34" i="3"/>
  <c r="W34" i="3"/>
  <c r="X34" i="3"/>
  <c r="Y34" i="3"/>
  <c r="Z34" i="3"/>
  <c r="AA34" i="3"/>
  <c r="AB34" i="3"/>
  <c r="E3" i="3"/>
  <c r="E4" i="3"/>
  <c r="E5" i="3"/>
  <c r="E6" i="3"/>
  <c r="E7" i="3"/>
  <c r="E8" i="3"/>
  <c r="E9" i="3"/>
  <c r="E10" i="3"/>
  <c r="E11" i="3"/>
  <c r="E12" i="3"/>
  <c r="E2" i="3"/>
  <c r="R34" i="3"/>
  <c r="H2" i="2" l="1"/>
  <c r="O27" i="2" l="1"/>
  <c r="O26" i="2"/>
  <c r="O25" i="2"/>
  <c r="O24" i="2"/>
  <c r="O23" i="2"/>
  <c r="O20" i="2"/>
  <c r="P20" i="2" s="1"/>
  <c r="O19" i="2"/>
  <c r="P19" i="2" s="1"/>
  <c r="O18" i="2"/>
  <c r="O17" i="2"/>
  <c r="O16" i="2"/>
  <c r="O13" i="2"/>
  <c r="O12" i="2"/>
  <c r="O11" i="2"/>
  <c r="O10" i="2"/>
  <c r="P10" i="2" s="1"/>
  <c r="O9" i="2"/>
  <c r="P9" i="2" s="1"/>
  <c r="O3" i="2"/>
  <c r="O4" i="2"/>
  <c r="O5" i="2"/>
  <c r="O6" i="2"/>
  <c r="O2" i="2"/>
  <c r="N27" i="2"/>
  <c r="N26" i="2"/>
  <c r="P26" i="2" s="1"/>
  <c r="N25" i="2"/>
  <c r="P25" i="2" s="1"/>
  <c r="N24" i="2"/>
  <c r="N23" i="2"/>
  <c r="N20" i="2"/>
  <c r="N19" i="2"/>
  <c r="N18" i="2"/>
  <c r="N17" i="2"/>
  <c r="N16" i="2"/>
  <c r="N13" i="2"/>
  <c r="P13" i="2" s="1"/>
  <c r="N12" i="2"/>
  <c r="N11" i="2"/>
  <c r="N10" i="2"/>
  <c r="N9" i="2"/>
  <c r="N3" i="2"/>
  <c r="N4" i="2"/>
  <c r="N5" i="2"/>
  <c r="P5" i="2" s="1"/>
  <c r="N6" i="2"/>
  <c r="P6" i="2" s="1"/>
  <c r="N2" i="2"/>
  <c r="K27" i="2"/>
  <c r="J27" i="2"/>
  <c r="L27" i="2" s="1"/>
  <c r="K26" i="2"/>
  <c r="J26" i="2"/>
  <c r="K25" i="2"/>
  <c r="J25" i="2"/>
  <c r="K24" i="2"/>
  <c r="J24" i="2"/>
  <c r="K23" i="2"/>
  <c r="J23" i="2"/>
  <c r="L23" i="2" s="1"/>
  <c r="K20" i="2"/>
  <c r="J20" i="2"/>
  <c r="K19" i="2"/>
  <c r="J19" i="2"/>
  <c r="L19" i="2" s="1"/>
  <c r="K18" i="2"/>
  <c r="J18" i="2"/>
  <c r="L18" i="2" s="1"/>
  <c r="K17" i="2"/>
  <c r="J17" i="2"/>
  <c r="L17" i="2" s="1"/>
  <c r="K16" i="2"/>
  <c r="J16" i="2"/>
  <c r="K13" i="2"/>
  <c r="J13" i="2"/>
  <c r="K12" i="2"/>
  <c r="J12" i="2"/>
  <c r="L12" i="2" s="1"/>
  <c r="K11" i="2"/>
  <c r="J11" i="2"/>
  <c r="L11" i="2" s="1"/>
  <c r="K10" i="2"/>
  <c r="J10" i="2"/>
  <c r="K9" i="2"/>
  <c r="J9" i="2"/>
  <c r="L9" i="2" s="1"/>
  <c r="K3" i="2"/>
  <c r="K4" i="2"/>
  <c r="K5" i="2"/>
  <c r="K6" i="2"/>
  <c r="K2" i="2"/>
  <c r="J3" i="2"/>
  <c r="J4" i="2"/>
  <c r="J5" i="2"/>
  <c r="L5" i="2" s="1"/>
  <c r="J6" i="2"/>
  <c r="J2" i="2"/>
  <c r="I27" i="2"/>
  <c r="H27" i="2"/>
  <c r="I26" i="2"/>
  <c r="H26" i="2"/>
  <c r="I25" i="2"/>
  <c r="H25" i="2"/>
  <c r="I24" i="2"/>
  <c r="H24" i="2"/>
  <c r="I23" i="2"/>
  <c r="H23" i="2"/>
  <c r="I20" i="2"/>
  <c r="H20" i="2"/>
  <c r="I19" i="2"/>
  <c r="H19" i="2"/>
  <c r="I18" i="2"/>
  <c r="H18" i="2"/>
  <c r="I17" i="2"/>
  <c r="H17" i="2"/>
  <c r="I16" i="2"/>
  <c r="H16" i="2"/>
  <c r="I13" i="2"/>
  <c r="H13" i="2"/>
  <c r="I12" i="2"/>
  <c r="H12" i="2"/>
  <c r="I11" i="2"/>
  <c r="H11" i="2"/>
  <c r="I10" i="2"/>
  <c r="H10" i="2"/>
  <c r="I9" i="2"/>
  <c r="H9" i="2"/>
  <c r="H3" i="2"/>
  <c r="I3" i="2"/>
  <c r="H4" i="2"/>
  <c r="I4" i="2"/>
  <c r="H5" i="2"/>
  <c r="I5" i="2"/>
  <c r="H6" i="2"/>
  <c r="I6" i="2"/>
  <c r="I2" i="2"/>
  <c r="Q13" i="2" l="1"/>
  <c r="P18" i="2"/>
  <c r="Q18" i="2" s="1"/>
  <c r="Q20" i="2"/>
  <c r="Q26" i="2"/>
  <c r="L2" i="2"/>
  <c r="L24" i="2"/>
  <c r="Q19" i="2"/>
  <c r="L6" i="2"/>
  <c r="Q6" i="2"/>
  <c r="L13" i="2"/>
  <c r="L3" i="2"/>
  <c r="L10" i="2"/>
  <c r="L16" i="2"/>
  <c r="L20" i="2"/>
  <c r="L26" i="2"/>
  <c r="P4" i="2"/>
  <c r="Q4" i="2" s="1"/>
  <c r="P17" i="2"/>
  <c r="Q17" i="2" s="1"/>
  <c r="P27" i="2"/>
  <c r="Q27" i="2" s="1"/>
  <c r="P11" i="2"/>
  <c r="Q11" i="2" s="1"/>
  <c r="P23" i="2"/>
  <c r="Q23" i="2" s="1"/>
  <c r="Q9" i="2"/>
  <c r="P3" i="2"/>
  <c r="Q3" i="2" s="1"/>
  <c r="P2" i="2"/>
  <c r="Q2" i="2" s="1"/>
  <c r="P12" i="2"/>
  <c r="Q12" i="2" s="1"/>
  <c r="P24" i="2"/>
  <c r="Q24" i="2" s="1"/>
  <c r="Q25" i="2"/>
  <c r="L4" i="2"/>
  <c r="L25" i="2"/>
  <c r="Q5" i="2"/>
  <c r="Q10" i="2"/>
  <c r="P16" i="2"/>
  <c r="Q16" i="2" s="1"/>
</calcChain>
</file>

<file path=xl/comments1.xml><?xml version="1.0" encoding="utf-8"?>
<comments xmlns="http://schemas.openxmlformats.org/spreadsheetml/2006/main">
  <authors>
    <author>George Heineman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George Heineman:</t>
        </r>
        <r>
          <rPr>
            <sz val="9"/>
            <color indexed="81"/>
            <rFont val="Tahoma"/>
            <charset val="1"/>
          </rPr>
          <t xml:space="preserve">
Each row contains N operations, which is why the timing seems to explode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George Heineman:</t>
        </r>
        <r>
          <rPr>
            <sz val="9"/>
            <color indexed="81"/>
            <rFont val="Tahoma"/>
            <charset val="1"/>
          </rPr>
          <t xml:space="preserve">
Compute Average time for a single contains request</t>
        </r>
      </text>
    </comment>
  </commentList>
</comments>
</file>

<file path=xl/comments2.xml><?xml version="1.0" encoding="utf-8"?>
<comments xmlns="http://schemas.openxmlformats.org/spreadsheetml/2006/main">
  <authors>
    <author>George Heineman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George Heineman:</t>
        </r>
        <r>
          <rPr>
            <sz val="9"/>
            <color indexed="81"/>
            <rFont val="Tahoma"/>
            <family val="2"/>
          </rPr>
          <t xml:space="preserve">
Number of nodes used to store 12 values</t>
        </r>
      </text>
    </comment>
  </commentList>
</comments>
</file>

<file path=xl/sharedStrings.xml><?xml version="1.0" encoding="utf-8"?>
<sst xmlns="http://schemas.openxmlformats.org/spreadsheetml/2006/main" count="128" uniqueCount="80">
  <si>
    <t>N</t>
  </si>
  <si>
    <t>Time</t>
  </si>
  <si>
    <t>#Bexch</t>
  </si>
  <si>
    <t>K</t>
  </si>
  <si>
    <t># of less invocations when building NK structure</t>
  </si>
  <si>
    <t># of less invocations when checking for contains</t>
  </si>
  <si>
    <t># of exch invocaions when building NK structure</t>
  </si>
  <si>
    <t>Cost of each contain (since N operations performed)</t>
  </si>
  <si>
    <t>Estimated # of inspections</t>
  </si>
  <si>
    <t>1. Search for all N values, so all will be found (eventually)</t>
  </si>
  <si>
    <t>TAve</t>
  </si>
  <si>
    <t>CAve</t>
  </si>
  <si>
    <t>Average number of less on each contains call</t>
  </si>
  <si>
    <t>2. This can be used for average case analysis</t>
  </si>
  <si>
    <t>Worst</t>
  </si>
  <si>
    <t>In worst case, must check N/K nodes</t>
  </si>
  <si>
    <t>Each node requires 1+log2(K) less checks</t>
  </si>
  <si>
    <t>#CInsp</t>
  </si>
  <si>
    <t>#BInsp</t>
  </si>
  <si>
    <t>N/K</t>
  </si>
  <si>
    <t>1+Log2(K)</t>
  </si>
  <si>
    <t>WorstEst</t>
  </si>
  <si>
    <t>Time to perform N contains invocations.</t>
  </si>
  <si>
    <t>Note that WorstEst = (N/K)*(1+Log2(K)) as shown on left</t>
  </si>
  <si>
    <t>N/2K</t>
  </si>
  <si>
    <t>(1+Log2(K))/2</t>
  </si>
  <si>
    <t>(N+K)/4K</t>
  </si>
  <si>
    <t>Error Factor</t>
  </si>
  <si>
    <t>Average</t>
  </si>
  <si>
    <t>k</t>
  </si>
  <si>
    <t>AveEst</t>
  </si>
  <si>
    <t>2+log2 K</t>
  </si>
  <si>
    <t>1+Log2 K</t>
  </si>
  <si>
    <t xml:space="preserve">For k=12, there is a single node and a single array. This means we are nothing more than binary array search. With k=12, the binary search has performance of </t>
  </si>
  <si>
    <t>average</t>
  </si>
  <si>
    <t xml:space="preserve">3,4,2,3,4,1,3,4,2,4,3,4 which gives us an average of 3.083333, or 37/12. </t>
  </si>
  <si>
    <t>Average for trial (12 contains)</t>
  </si>
  <si>
    <t>for k=1, there is no chance to do binary array search, so we have nothing more than trying to locate a value within a linear list of 12 items. The average is (1+2+3+…+12)/12</t>
  </si>
  <si>
    <t>which is the triangle number as mentioned in class, or (12*(12+1)/2)/12, which equals 13/2 = 6.5</t>
  </si>
  <si>
    <t xml:space="preserve">4]        </t>
  </si>
  <si>
    <t xml:space="preserve">4]      </t>
  </si>
  <si>
    <t>ABAS(k)</t>
  </si>
  <si>
    <t>ABAS(k) = Average Inspection for BinaryArraySearch of size K</t>
  </si>
  <si>
    <t>See table below</t>
  </si>
  <si>
    <r>
      <t xml:space="preserve">of trial cases run. You divide by 12 again, because within a single trial there are twelve </t>
    </r>
    <r>
      <rPr>
        <b/>
        <sz val="11"/>
        <color theme="1"/>
        <rFont val="Calibri"/>
        <family val="2"/>
        <scheme val="minor"/>
      </rPr>
      <t>contains</t>
    </r>
    <r>
      <rPr>
        <sz val="11"/>
        <color theme="1"/>
        <rFont val="Calibri"/>
        <family val="2"/>
        <scheme val="minor"/>
      </rPr>
      <t xml:space="preserve"> queries made.</t>
    </r>
  </si>
  <si>
    <r>
      <t xml:space="preserve">CAve represents average # of inspections for a single </t>
    </r>
    <r>
      <rPr>
        <b/>
        <sz val="11"/>
        <color theme="1"/>
        <rFont val="Calibri"/>
        <family val="2"/>
        <scheme val="minor"/>
      </rPr>
      <t>contains()</t>
    </r>
    <r>
      <rPr>
        <sz val="11"/>
        <color theme="1"/>
        <rFont val="Calibri"/>
        <family val="2"/>
        <scheme val="minor"/>
      </rPr>
      <t xml:space="preserve"> query. Start with Total #CInsp and then divide by (12!*12). You divide by 12! Since that was the total number</t>
    </r>
  </si>
  <si>
    <t>Now within each binary array search within a node, we know the average number of searches is based on K (see table), and ABAS(k) column</t>
  </si>
  <si>
    <t>EmpAve</t>
  </si>
  <si>
    <t>So this means we should have, as an average, ((Ceiling(N/K)+1)/2)*ABAS(k), for K &gt; 1, since we have already handled case where k=1</t>
  </si>
  <si>
    <t>is equal to (NUM*(NUM+1)/2)/NUM, or (NUM+1)/2. Expanding out, we get AN=(Ceiling(N/K)+1)/2</t>
  </si>
  <si>
    <t xml:space="preserve">The key insight is that with N=12 insertions and a given value of 1&lt;K&lt;12, there are exactly Num=Ceiling(N/K) nodes. For example, with N=12 and K=5, you need </t>
  </si>
  <si>
    <t>three nodes. On average, will need to inspect (1+2+3+…+NUM)/NUM nodes, which is the triangle number again, and</t>
  </si>
  <si>
    <t>AN is the average number of nodes to be visited; however searching through the HEAD node requires just ABAS(r) where r is the remainder</t>
  </si>
  <si>
    <t>when dividing 12 by k. This is because of the structure of the linked list and the arrays.</t>
  </si>
  <si>
    <t>r</t>
  </si>
  <si>
    <t>--</t>
  </si>
  <si>
    <t>This performance graph was hard to evaluate…</t>
  </si>
  <si>
    <t xml:space="preserve">until further analysis revealed the need to </t>
  </si>
  <si>
    <t>consider 'r' the remainder, since the head node</t>
  </si>
  <si>
    <t>will typically have far fewer than K nodes in it</t>
  </si>
  <si>
    <t>So of the 12 searches, r of them will be found in the first node, at average of ABAS(r) while (12-r) will be found in one of the higher nodes</t>
  </si>
  <si>
    <t>in the linked list.</t>
  </si>
  <si>
    <t xml:space="preserve">ABAS(r) </t>
  </si>
  <si>
    <t>Head (2)</t>
  </si>
  <si>
    <t>Next (5)</t>
  </si>
  <si>
    <t>Third (5)</t>
  </si>
  <si>
    <t>ABAS(2)</t>
  </si>
  <si>
    <t>ABAS(2)+ABAS(5)</t>
  </si>
  <si>
    <t>ABAS(2)+ABAS(5)+ABAS(5)</t>
  </si>
  <si>
    <t>TOTAL</t>
  </si>
  <si>
    <t>Let's say k=5 with r=2 in the first node for M=3 total nodes</t>
  </si>
  <si>
    <t>M*ABAS(2) + (M-1)*M/2</t>
  </si>
  <si>
    <t>ABAS(2)+ABAS(5)*(M-1)/2</t>
  </si>
  <si>
    <t>ABAS(r) + ABAS(k)*(M-1)/2</t>
  </si>
  <si>
    <t>M=Ceiling(N/K)</t>
  </si>
  <si>
    <t xml:space="preserve">r times, the value is going to be found in ABAS(r) </t>
  </si>
  <si>
    <t>(k-r) times, the value is going to be found in ABAS(r) + ABAS(k)*(M-1)/2 where M is number of nodes</t>
  </si>
  <si>
    <t>r*ABAS(r) * (n-r)*(ABAS(r) + ABAS(k)*(M-1)/2)</t>
  </si>
  <si>
    <t>all divided by n = 12 to give the average</t>
  </si>
  <si>
    <t>Note: Not Completed. Must stop working on this!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</si>
</sst>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0" fillId="3" borderId="0" xfId="0" applyFill="1"/>
    <xf numFmtId="1" fontId="0" fillId="0" borderId="0" xfId="0" applyNumberFormat="1"/>
    <xf numFmtId="0" fontId="3" fillId="2" borderId="1" xfId="3"/>
    <xf numFmtId="0" fontId="2" fillId="2" borderId="2" xfId="2"/>
    <xf numFmtId="1" fontId="3" fillId="2" borderId="1" xfId="3" applyNumberFormat="1"/>
    <xf numFmtId="0" fontId="0" fillId="4" borderId="0" xfId="0" applyFill="1"/>
    <xf numFmtId="0" fontId="7" fillId="4" borderId="0" xfId="0" applyFont="1" applyFill="1"/>
    <xf numFmtId="0" fontId="0" fillId="0" borderId="0" xfId="0" applyFill="1"/>
    <xf numFmtId="0" fontId="7" fillId="5" borderId="0" xfId="0" applyFont="1" applyFill="1"/>
    <xf numFmtId="0" fontId="0" fillId="5" borderId="0" xfId="0" applyFill="1"/>
    <xf numFmtId="0" fontId="0" fillId="5" borderId="0" xfId="0" applyFill="1" applyAlignment="1">
      <alignment horizontal="right"/>
    </xf>
    <xf numFmtId="0" fontId="6" fillId="3" borderId="0" xfId="0" applyFont="1" applyFill="1"/>
    <xf numFmtId="0" fontId="0" fillId="0" borderId="0" xfId="0" quotePrefix="1"/>
    <xf numFmtId="0" fontId="10" fillId="0" borderId="0" xfId="0" quotePrefix="1" applyFont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</cellXfs>
  <cellStyles count="4">
    <cellStyle name="Calculation" xfId="3" builtinId="22"/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Empirical Average</a:t>
            </a:r>
            <a:r>
              <a:rPr lang="en-US" baseline="0"/>
              <a:t> # inspections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'Average Case'!$E$2:$E$13</c:f>
              <c:numCache>
                <c:formatCode>General</c:formatCode>
                <c:ptCount val="12"/>
                <c:pt idx="0">
                  <c:v>3.0833333333333335</c:v>
                </c:pt>
                <c:pt idx="1">
                  <c:v>3.75</c:v>
                </c:pt>
                <c:pt idx="2">
                  <c:v>4.0555583333333329</c:v>
                </c:pt>
                <c:pt idx="3">
                  <c:v>4</c:v>
                </c:pt>
                <c:pt idx="4">
                  <c:v>4.0166666666666666</c:v>
                </c:pt>
                <c:pt idx="5">
                  <c:v>3.8888916666666664</c:v>
                </c:pt>
                <c:pt idx="6">
                  <c:v>3.761908333333333</c:v>
                </c:pt>
                <c:pt idx="7">
                  <c:v>4.583333333333333</c:v>
                </c:pt>
                <c:pt idx="8">
                  <c:v>4.3999999999999995</c:v>
                </c:pt>
                <c:pt idx="9">
                  <c:v>4.666666666666667</c:v>
                </c:pt>
                <c:pt idx="10">
                  <c:v>5.666666666666667</c:v>
                </c:pt>
                <c:pt idx="11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7664"/>
        <c:axId val="120709888"/>
      </c:scatterChart>
      <c:valAx>
        <c:axId val="11897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K=1 .. 12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0709888"/>
        <c:crosses val="autoZero"/>
        <c:crossBetween val="midCat"/>
      </c:valAx>
      <c:valAx>
        <c:axId val="120709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897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180975</xdr:rowOff>
    </xdr:from>
    <xdr:to>
      <xdr:col>5</xdr:col>
      <xdr:colOff>523875</xdr:colOff>
      <xdr:row>66</xdr:row>
      <xdr:rowOff>123824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workbookViewId="0">
      <selection activeCell="J33" sqref="J33"/>
    </sheetView>
  </sheetViews>
  <sheetFormatPr defaultRowHeight="15" x14ac:dyDescent="0.25"/>
  <cols>
    <col min="1" max="1" width="4" bestFit="1" customWidth="1"/>
    <col min="2" max="2" width="7" bestFit="1" customWidth="1"/>
    <col min="5" max="5" width="11" bestFit="1" customWidth="1"/>
    <col min="6" max="6" width="7" bestFit="1" customWidth="1"/>
    <col min="7" max="7" width="8" customWidth="1"/>
    <col min="8" max="8" width="7.7109375" customWidth="1"/>
    <col min="9" max="9" width="11" bestFit="1" customWidth="1"/>
    <col min="10" max="10" width="6" bestFit="1" customWidth="1"/>
    <col min="15" max="15" width="13.140625" customWidth="1"/>
  </cols>
  <sheetData>
    <row r="1" spans="1:17" x14ac:dyDescent="0.25">
      <c r="A1" t="s">
        <v>3</v>
      </c>
      <c r="B1" t="s">
        <v>0</v>
      </c>
      <c r="C1" t="s">
        <v>18</v>
      </c>
      <c r="D1" t="s">
        <v>2</v>
      </c>
      <c r="E1" t="s">
        <v>17</v>
      </c>
      <c r="F1" t="s">
        <v>1</v>
      </c>
      <c r="G1" t="s">
        <v>14</v>
      </c>
      <c r="H1" t="s">
        <v>11</v>
      </c>
      <c r="I1" t="s">
        <v>10</v>
      </c>
      <c r="J1" t="s">
        <v>19</v>
      </c>
      <c r="K1" t="s">
        <v>32</v>
      </c>
      <c r="L1" t="s">
        <v>21</v>
      </c>
      <c r="N1" t="s">
        <v>26</v>
      </c>
      <c r="O1" t="s">
        <v>31</v>
      </c>
      <c r="P1" t="s">
        <v>30</v>
      </c>
      <c r="Q1" t="s">
        <v>27</v>
      </c>
    </row>
    <row r="2" spans="1:17" x14ac:dyDescent="0.25">
      <c r="A2">
        <v>16</v>
      </c>
      <c r="B2">
        <v>16384</v>
      </c>
      <c r="C2">
        <v>46080</v>
      </c>
      <c r="D2">
        <v>61479</v>
      </c>
      <c r="E2">
        <v>34529071</v>
      </c>
      <c r="F2">
        <v>0.2</v>
      </c>
      <c r="G2" s="5">
        <v>5120</v>
      </c>
      <c r="H2" s="3">
        <f>E2/B2</f>
        <v>2107.4872436523437</v>
      </c>
      <c r="I2" s="1">
        <f>F2/B2</f>
        <v>1.2207031250000001E-5</v>
      </c>
      <c r="J2">
        <f>B2/A2</f>
        <v>1024</v>
      </c>
      <c r="K2">
        <f>1+LOG(A2,2)</f>
        <v>5</v>
      </c>
      <c r="L2" s="4">
        <f>J2*K2</f>
        <v>5120</v>
      </c>
      <c r="N2">
        <f>(B2+A2)/(4*A2)</f>
        <v>256.25</v>
      </c>
      <c r="O2">
        <f>2+LOG(A2,2)</f>
        <v>6</v>
      </c>
      <c r="P2" s="6">
        <f>N2*O2</f>
        <v>1537.5</v>
      </c>
      <c r="Q2">
        <f>H2/P2</f>
        <v>1.3707234105055894</v>
      </c>
    </row>
    <row r="3" spans="1:17" x14ac:dyDescent="0.25">
      <c r="A3">
        <v>16</v>
      </c>
      <c r="B3">
        <v>32768</v>
      </c>
      <c r="C3">
        <v>92035</v>
      </c>
      <c r="D3">
        <v>123148</v>
      </c>
      <c r="E3">
        <v>138217903</v>
      </c>
      <c r="F3">
        <v>0.77</v>
      </c>
      <c r="G3" s="5">
        <v>10240</v>
      </c>
      <c r="H3" s="3">
        <f t="shared" ref="H3:H6" si="0">E3/B3</f>
        <v>4218.0756530761719</v>
      </c>
      <c r="I3" s="1">
        <f t="shared" ref="I3:I6" si="1">F3/B3</f>
        <v>2.3498535156250001E-5</v>
      </c>
      <c r="J3">
        <f t="shared" ref="J3:J6" si="2">B3/A3</f>
        <v>2048</v>
      </c>
      <c r="K3">
        <f t="shared" ref="K3:K6" si="3">1+LOG(A3,2)</f>
        <v>5</v>
      </c>
      <c r="L3" s="4">
        <f t="shared" ref="L3:L6" si="4">J3*K3</f>
        <v>10240</v>
      </c>
      <c r="N3">
        <f t="shared" ref="N3:N6" si="5">(B3+A3)/(4*A3)</f>
        <v>512.25</v>
      </c>
      <c r="O3">
        <f t="shared" ref="O3:O6" si="6">2+LOG(A3,2)</f>
        <v>6</v>
      </c>
      <c r="P3" s="6">
        <f t="shared" ref="P3:P6" si="7">N3*O3</f>
        <v>3073.5</v>
      </c>
      <c r="Q3">
        <f t="shared" ref="Q3:Q6" si="8">H3/P3</f>
        <v>1.3724013837892213</v>
      </c>
    </row>
    <row r="4" spans="1:17" x14ac:dyDescent="0.25">
      <c r="A4">
        <v>16</v>
      </c>
      <c r="B4">
        <v>65536</v>
      </c>
      <c r="C4">
        <v>184357</v>
      </c>
      <c r="D4">
        <v>245501</v>
      </c>
      <c r="E4">
        <v>552950343</v>
      </c>
      <c r="F4">
        <v>3.0910000000000002</v>
      </c>
      <c r="G4" s="5">
        <v>20480</v>
      </c>
      <c r="H4" s="3">
        <f t="shared" si="0"/>
        <v>8437.3526458740234</v>
      </c>
      <c r="I4" s="1">
        <f t="shared" si="1"/>
        <v>4.7164916992187503E-5</v>
      </c>
      <c r="J4">
        <f t="shared" si="2"/>
        <v>4096</v>
      </c>
      <c r="K4">
        <f t="shared" si="3"/>
        <v>5</v>
      </c>
      <c r="L4" s="4">
        <f t="shared" si="4"/>
        <v>20480</v>
      </c>
      <c r="N4">
        <f t="shared" si="5"/>
        <v>1024.25</v>
      </c>
      <c r="O4">
        <f t="shared" si="6"/>
        <v>6</v>
      </c>
      <c r="P4" s="6">
        <f t="shared" si="7"/>
        <v>6145.5</v>
      </c>
      <c r="Q4">
        <f t="shared" si="8"/>
        <v>1.3729318437676388</v>
      </c>
    </row>
    <row r="5" spans="1:17" x14ac:dyDescent="0.25">
      <c r="A5">
        <v>16</v>
      </c>
      <c r="B5">
        <v>131072</v>
      </c>
      <c r="C5">
        <v>368428</v>
      </c>
      <c r="D5">
        <v>491855</v>
      </c>
      <c r="E5">
        <v>2211238189</v>
      </c>
      <c r="F5">
        <v>12.311</v>
      </c>
      <c r="G5" s="5">
        <v>40960</v>
      </c>
      <c r="H5" s="3">
        <f t="shared" si="0"/>
        <v>16870.408546447754</v>
      </c>
      <c r="I5" s="1">
        <f t="shared" si="1"/>
        <v>9.392547607421875E-5</v>
      </c>
      <c r="J5">
        <f t="shared" si="2"/>
        <v>8192</v>
      </c>
      <c r="K5">
        <f t="shared" si="3"/>
        <v>5</v>
      </c>
      <c r="L5" s="4">
        <f t="shared" si="4"/>
        <v>40960</v>
      </c>
      <c r="N5">
        <f t="shared" si="5"/>
        <v>2048.25</v>
      </c>
      <c r="O5">
        <f t="shared" si="6"/>
        <v>6</v>
      </c>
      <c r="P5" s="6">
        <f t="shared" si="7"/>
        <v>12289.5</v>
      </c>
      <c r="Q5">
        <f t="shared" si="8"/>
        <v>1.3727497901824934</v>
      </c>
    </row>
    <row r="6" spans="1:17" x14ac:dyDescent="0.25">
      <c r="A6">
        <v>16</v>
      </c>
      <c r="B6">
        <v>262144</v>
      </c>
      <c r="C6">
        <v>736928</v>
      </c>
      <c r="D6">
        <v>981273</v>
      </c>
      <c r="E6">
        <v>8845773330</v>
      </c>
      <c r="F6">
        <v>52.71</v>
      </c>
      <c r="G6" s="5">
        <v>81920</v>
      </c>
      <c r="H6" s="3">
        <f t="shared" si="0"/>
        <v>33743.947334289551</v>
      </c>
      <c r="I6" s="1">
        <f t="shared" si="1"/>
        <v>2.0107269287109375E-4</v>
      </c>
      <c r="J6">
        <f t="shared" si="2"/>
        <v>16384</v>
      </c>
      <c r="K6">
        <f t="shared" si="3"/>
        <v>5</v>
      </c>
      <c r="L6" s="4">
        <f t="shared" si="4"/>
        <v>81920</v>
      </c>
      <c r="N6">
        <f t="shared" si="5"/>
        <v>4096.25</v>
      </c>
      <c r="O6">
        <f t="shared" si="6"/>
        <v>6</v>
      </c>
      <c r="P6" s="6">
        <f t="shared" si="7"/>
        <v>24577.5</v>
      </c>
      <c r="Q6">
        <f t="shared" si="8"/>
        <v>1.3729609331416763</v>
      </c>
    </row>
    <row r="8" spans="1:17" x14ac:dyDescent="0.25">
      <c r="A8" t="s">
        <v>3</v>
      </c>
      <c r="B8" t="s">
        <v>0</v>
      </c>
      <c r="C8" t="s">
        <v>18</v>
      </c>
      <c r="D8" t="s">
        <v>2</v>
      </c>
      <c r="E8" t="s">
        <v>17</v>
      </c>
      <c r="F8" t="s">
        <v>1</v>
      </c>
      <c r="G8" t="s">
        <v>14</v>
      </c>
      <c r="H8" t="s">
        <v>11</v>
      </c>
      <c r="I8" t="s">
        <v>10</v>
      </c>
      <c r="J8" t="s">
        <v>19</v>
      </c>
      <c r="K8" t="s">
        <v>20</v>
      </c>
      <c r="L8" t="s">
        <v>21</v>
      </c>
      <c r="N8" t="s">
        <v>24</v>
      </c>
      <c r="O8" t="s">
        <v>25</v>
      </c>
    </row>
    <row r="9" spans="1:17" x14ac:dyDescent="0.25">
      <c r="A9">
        <v>32</v>
      </c>
      <c r="B9">
        <v>16384</v>
      </c>
      <c r="C9">
        <v>61068</v>
      </c>
      <c r="D9">
        <v>126978</v>
      </c>
      <c r="E9">
        <v>21245636</v>
      </c>
      <c r="F9">
        <v>0.14199999999999999</v>
      </c>
      <c r="G9" s="5">
        <v>3072</v>
      </c>
      <c r="H9" s="3">
        <f>E9/B9</f>
        <v>1296.730712890625</v>
      </c>
      <c r="I9" s="1">
        <f>F9/B9</f>
        <v>8.6669921874999992E-6</v>
      </c>
      <c r="J9">
        <f>B9/A9</f>
        <v>512</v>
      </c>
      <c r="K9">
        <f>1+LOG(A9,2)</f>
        <v>6</v>
      </c>
      <c r="L9" s="4">
        <f>J9*K9</f>
        <v>3072</v>
      </c>
      <c r="N9">
        <f>(B9+A9)/(4*A9)</f>
        <v>128.25</v>
      </c>
      <c r="O9">
        <f>2+LOG(A9,2)</f>
        <v>7</v>
      </c>
      <c r="P9" s="6">
        <f>N9*O9</f>
        <v>897.75</v>
      </c>
      <c r="Q9">
        <f>H9/P9</f>
        <v>1.444422960613339</v>
      </c>
    </row>
    <row r="10" spans="1:17" x14ac:dyDescent="0.25">
      <c r="A10">
        <v>32</v>
      </c>
      <c r="B10">
        <v>32768</v>
      </c>
      <c r="C10">
        <v>122099</v>
      </c>
      <c r="D10">
        <v>253615</v>
      </c>
      <c r="E10">
        <v>84971912</v>
      </c>
      <c r="F10">
        <v>0.56100000000000005</v>
      </c>
      <c r="G10" s="5">
        <v>6144</v>
      </c>
      <c r="H10" s="3">
        <f t="shared" ref="H10:H13" si="9">E10/B10</f>
        <v>2593.136962890625</v>
      </c>
      <c r="I10" s="1">
        <f t="shared" ref="I10:I13" si="10">F10/B10</f>
        <v>1.7120361328125002E-5</v>
      </c>
      <c r="J10">
        <f t="shared" ref="J10:J13" si="11">B10/A10</f>
        <v>1024</v>
      </c>
      <c r="K10">
        <f t="shared" ref="K10:K13" si="12">1+LOG(A10,2)</f>
        <v>6</v>
      </c>
      <c r="L10" s="4">
        <f t="shared" ref="L10:L13" si="13">J10*K10</f>
        <v>6144</v>
      </c>
      <c r="N10">
        <f t="shared" ref="N10:N13" si="14">(B10+A10)/(4*A10)</f>
        <v>256.25</v>
      </c>
      <c r="O10">
        <f t="shared" ref="O10:O13" si="15">2+LOG(A10,2)</f>
        <v>7</v>
      </c>
      <c r="P10" s="6">
        <f t="shared" ref="P10:P13" si="16">N10*O10</f>
        <v>1793.75</v>
      </c>
      <c r="Q10">
        <f t="shared" ref="Q10:Q13" si="17">H10/P10</f>
        <v>1.445651268510453</v>
      </c>
    </row>
    <row r="11" spans="1:17" x14ac:dyDescent="0.25">
      <c r="A11">
        <v>32</v>
      </c>
      <c r="B11">
        <v>65536</v>
      </c>
      <c r="C11">
        <v>244343</v>
      </c>
      <c r="D11">
        <v>507900</v>
      </c>
      <c r="E11">
        <v>339859412</v>
      </c>
      <c r="F11">
        <v>2.1840000000000002</v>
      </c>
      <c r="G11" s="5">
        <v>12288</v>
      </c>
      <c r="H11" s="3">
        <f t="shared" si="9"/>
        <v>5185.8430786132812</v>
      </c>
      <c r="I11" s="1">
        <f t="shared" si="10"/>
        <v>3.3325195312500002E-5</v>
      </c>
      <c r="J11">
        <f t="shared" si="11"/>
        <v>2048</v>
      </c>
      <c r="K11">
        <f t="shared" si="12"/>
        <v>6</v>
      </c>
      <c r="L11" s="4">
        <f t="shared" si="13"/>
        <v>12288</v>
      </c>
      <c r="N11">
        <f t="shared" si="14"/>
        <v>512.25</v>
      </c>
      <c r="O11">
        <f t="shared" si="15"/>
        <v>7</v>
      </c>
      <c r="P11" s="6">
        <f t="shared" si="16"/>
        <v>3585.75</v>
      </c>
      <c r="Q11">
        <f t="shared" si="17"/>
        <v>1.4462366530330562</v>
      </c>
    </row>
    <row r="12" spans="1:17" x14ac:dyDescent="0.25">
      <c r="A12">
        <v>32</v>
      </c>
      <c r="B12">
        <v>131072</v>
      </c>
      <c r="C12">
        <v>488645</v>
      </c>
      <c r="D12">
        <v>1016360</v>
      </c>
      <c r="E12">
        <v>1358590886</v>
      </c>
      <c r="F12">
        <v>8.8710000000000004</v>
      </c>
      <c r="G12" s="5">
        <v>24576</v>
      </c>
      <c r="H12" s="3">
        <f t="shared" si="9"/>
        <v>10365.225875854492</v>
      </c>
      <c r="I12" s="1">
        <f t="shared" si="10"/>
        <v>6.7680358886718753E-5</v>
      </c>
      <c r="J12">
        <f t="shared" si="11"/>
        <v>4096</v>
      </c>
      <c r="K12">
        <f t="shared" si="12"/>
        <v>6</v>
      </c>
      <c r="L12" s="4">
        <f t="shared" si="13"/>
        <v>24576</v>
      </c>
      <c r="N12">
        <f t="shared" si="14"/>
        <v>1024.25</v>
      </c>
      <c r="O12">
        <f t="shared" si="15"/>
        <v>7</v>
      </c>
      <c r="P12" s="6">
        <f t="shared" si="16"/>
        <v>7169.75</v>
      </c>
      <c r="Q12">
        <f t="shared" si="17"/>
        <v>1.4456886050217221</v>
      </c>
    </row>
    <row r="13" spans="1:17" x14ac:dyDescent="0.25">
      <c r="A13">
        <v>32</v>
      </c>
      <c r="B13">
        <v>262144</v>
      </c>
      <c r="C13">
        <v>977288</v>
      </c>
      <c r="D13">
        <v>2029018</v>
      </c>
      <c r="E13">
        <v>5434560870</v>
      </c>
      <c r="F13">
        <v>33.494999999999997</v>
      </c>
      <c r="G13" s="5">
        <v>49152</v>
      </c>
      <c r="H13" s="3">
        <f t="shared" si="9"/>
        <v>20731.204490661621</v>
      </c>
      <c r="I13" s="1">
        <f t="shared" si="10"/>
        <v>1.2777328491210937E-4</v>
      </c>
      <c r="J13">
        <f t="shared" si="11"/>
        <v>8192</v>
      </c>
      <c r="K13">
        <f t="shared" si="12"/>
        <v>6</v>
      </c>
      <c r="L13" s="4">
        <f t="shared" si="13"/>
        <v>49152</v>
      </c>
      <c r="N13">
        <f t="shared" si="14"/>
        <v>2048.25</v>
      </c>
      <c r="O13">
        <f t="shared" si="15"/>
        <v>7</v>
      </c>
      <c r="P13" s="6">
        <f t="shared" si="16"/>
        <v>14337.75</v>
      </c>
      <c r="Q13">
        <f t="shared" si="17"/>
        <v>1.4459175596353417</v>
      </c>
    </row>
    <row r="15" spans="1:17" x14ac:dyDescent="0.25">
      <c r="A15" t="s">
        <v>3</v>
      </c>
      <c r="B15" t="s">
        <v>0</v>
      </c>
      <c r="C15" t="s">
        <v>18</v>
      </c>
      <c r="D15" t="s">
        <v>2</v>
      </c>
      <c r="E15" t="s">
        <v>17</v>
      </c>
      <c r="F15" t="s">
        <v>1</v>
      </c>
      <c r="G15" t="s">
        <v>14</v>
      </c>
      <c r="H15" t="s">
        <v>11</v>
      </c>
      <c r="I15" t="s">
        <v>10</v>
      </c>
      <c r="J15" t="s">
        <v>19</v>
      </c>
      <c r="K15" t="s">
        <v>20</v>
      </c>
      <c r="L15" t="s">
        <v>21</v>
      </c>
      <c r="N15" t="s">
        <v>24</v>
      </c>
      <c r="O15" t="s">
        <v>25</v>
      </c>
    </row>
    <row r="16" spans="1:17" x14ac:dyDescent="0.25">
      <c r="A16">
        <v>64</v>
      </c>
      <c r="B16">
        <v>16384</v>
      </c>
      <c r="C16">
        <v>76666</v>
      </c>
      <c r="D16">
        <v>258121</v>
      </c>
      <c r="E16">
        <v>12679651</v>
      </c>
      <c r="F16">
        <v>6.3E-2</v>
      </c>
      <c r="G16" s="5">
        <v>1792</v>
      </c>
      <c r="H16" s="3">
        <f>E16/B16</f>
        <v>773.90447998046875</v>
      </c>
      <c r="I16" s="1">
        <f>F16/B16</f>
        <v>3.84521484375E-6</v>
      </c>
      <c r="J16">
        <f>B16/A16</f>
        <v>256</v>
      </c>
      <c r="K16">
        <f>1+LOG(A16,2)</f>
        <v>7</v>
      </c>
      <c r="L16" s="4">
        <f>J16*K16</f>
        <v>1792</v>
      </c>
      <c r="N16">
        <f>(B16+A16)/(4*A16)</f>
        <v>64.25</v>
      </c>
      <c r="O16">
        <f>2+LOG(A16,2)</f>
        <v>8</v>
      </c>
      <c r="P16" s="4">
        <f>N16*O16</f>
        <v>514</v>
      </c>
      <c r="Q16">
        <f>H16/P16</f>
        <v>1.5056507392616123</v>
      </c>
    </row>
    <row r="17" spans="1:17" x14ac:dyDescent="0.25">
      <c r="A17">
        <v>64</v>
      </c>
      <c r="B17">
        <v>32768</v>
      </c>
      <c r="C17">
        <v>153231</v>
      </c>
      <c r="D17">
        <v>517040</v>
      </c>
      <c r="E17">
        <v>50674398</v>
      </c>
      <c r="F17">
        <v>0.29599999999999999</v>
      </c>
      <c r="G17" s="5">
        <v>3584</v>
      </c>
      <c r="H17" s="3">
        <f t="shared" ref="H17:H20" si="18">E17/B17</f>
        <v>1546.4598999023437</v>
      </c>
      <c r="I17" s="1">
        <f t="shared" ref="I17:I20" si="19">F17/B17</f>
        <v>9.0332031249999996E-6</v>
      </c>
      <c r="J17">
        <f t="shared" ref="J17:J20" si="20">B17/A17</f>
        <v>512</v>
      </c>
      <c r="K17">
        <f t="shared" ref="K17:K20" si="21">1+LOG(A17,2)</f>
        <v>7</v>
      </c>
      <c r="L17" s="4">
        <f t="shared" ref="L17:L20" si="22">J17*K17</f>
        <v>3584</v>
      </c>
      <c r="N17">
        <f t="shared" ref="N17:N20" si="23">(B17+A17)/(4*A17)</f>
        <v>128.25</v>
      </c>
      <c r="O17">
        <f t="shared" ref="O17:O20" si="24">2+LOG(A17,2)</f>
        <v>8</v>
      </c>
      <c r="P17" s="4">
        <f t="shared" ref="P17:P20" si="25">N17*O17</f>
        <v>1026</v>
      </c>
      <c r="Q17">
        <f t="shared" ref="Q17:Q20" si="26">H17/P17</f>
        <v>1.5072708576046236</v>
      </c>
    </row>
    <row r="18" spans="1:17" x14ac:dyDescent="0.25">
      <c r="A18">
        <v>64</v>
      </c>
      <c r="B18">
        <v>65536</v>
      </c>
      <c r="C18">
        <v>306652</v>
      </c>
      <c r="D18">
        <v>1037924</v>
      </c>
      <c r="E18">
        <v>202532061</v>
      </c>
      <c r="F18">
        <v>1.139</v>
      </c>
      <c r="G18" s="5">
        <v>7168</v>
      </c>
      <c r="H18" s="3">
        <f t="shared" si="18"/>
        <v>3090.3939971923828</v>
      </c>
      <c r="I18" s="1">
        <f t="shared" si="19"/>
        <v>1.73797607421875E-5</v>
      </c>
      <c r="J18">
        <f t="shared" si="20"/>
        <v>1024</v>
      </c>
      <c r="K18">
        <f t="shared" si="21"/>
        <v>7</v>
      </c>
      <c r="L18" s="4">
        <f t="shared" si="22"/>
        <v>7168</v>
      </c>
      <c r="N18">
        <f t="shared" si="23"/>
        <v>256.25</v>
      </c>
      <c r="O18">
        <f t="shared" si="24"/>
        <v>8</v>
      </c>
      <c r="P18" s="4">
        <f t="shared" si="25"/>
        <v>2050</v>
      </c>
      <c r="Q18">
        <f t="shared" si="26"/>
        <v>1.5075092669231136</v>
      </c>
    </row>
    <row r="19" spans="1:17" x14ac:dyDescent="0.25">
      <c r="A19">
        <v>64</v>
      </c>
      <c r="B19">
        <v>131072</v>
      </c>
      <c r="C19">
        <v>613406</v>
      </c>
      <c r="D19">
        <v>2068621</v>
      </c>
      <c r="E19">
        <v>809732761</v>
      </c>
      <c r="F19">
        <v>4.7279999999999998</v>
      </c>
      <c r="G19" s="5">
        <v>14336</v>
      </c>
      <c r="H19" s="3">
        <f t="shared" si="18"/>
        <v>6177.7706985473633</v>
      </c>
      <c r="I19" s="1">
        <f t="shared" si="19"/>
        <v>3.6071777343749998E-5</v>
      </c>
      <c r="J19">
        <f t="shared" si="20"/>
        <v>2048</v>
      </c>
      <c r="K19">
        <f t="shared" si="21"/>
        <v>7</v>
      </c>
      <c r="L19" s="4">
        <f t="shared" si="22"/>
        <v>14336</v>
      </c>
      <c r="N19">
        <f t="shared" si="23"/>
        <v>512.25</v>
      </c>
      <c r="O19">
        <f t="shared" si="24"/>
        <v>8</v>
      </c>
      <c r="P19" s="4">
        <f t="shared" si="25"/>
        <v>4098</v>
      </c>
      <c r="Q19">
        <f t="shared" si="26"/>
        <v>1.5075087112121432</v>
      </c>
    </row>
    <row r="20" spans="1:17" x14ac:dyDescent="0.25">
      <c r="A20">
        <v>64</v>
      </c>
      <c r="B20">
        <v>262144</v>
      </c>
      <c r="C20">
        <v>1226367</v>
      </c>
      <c r="D20">
        <v>4123812</v>
      </c>
      <c r="E20">
        <v>3238187415</v>
      </c>
      <c r="F20">
        <v>18.861999999999998</v>
      </c>
      <c r="G20" s="5">
        <v>28672</v>
      </c>
      <c r="H20" s="3">
        <f t="shared" si="18"/>
        <v>12352.704677581787</v>
      </c>
      <c r="I20" s="1">
        <f t="shared" si="19"/>
        <v>7.1952819824218744E-5</v>
      </c>
      <c r="J20">
        <f t="shared" si="20"/>
        <v>4096</v>
      </c>
      <c r="K20">
        <f t="shared" si="21"/>
        <v>7</v>
      </c>
      <c r="L20" s="4">
        <f t="shared" si="22"/>
        <v>28672</v>
      </c>
      <c r="N20">
        <f t="shared" si="23"/>
        <v>1024.25</v>
      </c>
      <c r="O20">
        <f t="shared" si="24"/>
        <v>8</v>
      </c>
      <c r="P20" s="4">
        <f t="shared" si="25"/>
        <v>8194</v>
      </c>
      <c r="Q20">
        <f t="shared" si="26"/>
        <v>1.5075304707812773</v>
      </c>
    </row>
    <row r="22" spans="1:17" x14ac:dyDescent="0.25">
      <c r="A22" t="s">
        <v>3</v>
      </c>
      <c r="B22" t="s">
        <v>0</v>
      </c>
      <c r="C22" t="s">
        <v>18</v>
      </c>
      <c r="D22" t="s">
        <v>2</v>
      </c>
      <c r="E22" t="s">
        <v>17</v>
      </c>
      <c r="F22" t="s">
        <v>1</v>
      </c>
      <c r="G22" t="s">
        <v>14</v>
      </c>
      <c r="H22" t="s">
        <v>11</v>
      </c>
      <c r="I22" t="s">
        <v>10</v>
      </c>
      <c r="J22" t="s">
        <v>19</v>
      </c>
      <c r="K22" t="s">
        <v>20</v>
      </c>
      <c r="L22" t="s">
        <v>21</v>
      </c>
      <c r="N22" t="s">
        <v>24</v>
      </c>
      <c r="O22" t="s">
        <v>25</v>
      </c>
    </row>
    <row r="23" spans="1:17" x14ac:dyDescent="0.25">
      <c r="A23">
        <v>128</v>
      </c>
      <c r="B23">
        <v>16384</v>
      </c>
      <c r="C23">
        <v>92586</v>
      </c>
      <c r="D23">
        <v>515699</v>
      </c>
      <c r="E23">
        <v>7398243</v>
      </c>
      <c r="F23">
        <v>4.7E-2</v>
      </c>
      <c r="G23" s="5">
        <v>1024</v>
      </c>
      <c r="H23" s="3">
        <f>E23/B23</f>
        <v>451.55291748046875</v>
      </c>
      <c r="I23" s="1">
        <f>F23/B23</f>
        <v>2.86865234375E-6</v>
      </c>
      <c r="J23">
        <f>B23/A23</f>
        <v>128</v>
      </c>
      <c r="K23">
        <f>1+LOG(A23,2)</f>
        <v>8</v>
      </c>
      <c r="L23" s="4">
        <f>J23*K23</f>
        <v>1024</v>
      </c>
      <c r="N23">
        <f>(B23+A23)/(4*A23)</f>
        <v>32.25</v>
      </c>
      <c r="O23">
        <f>2+LOG(A23,2)</f>
        <v>9</v>
      </c>
      <c r="P23" s="6">
        <f>N23*O23</f>
        <v>290.25</v>
      </c>
      <c r="Q23">
        <f>H23/P23</f>
        <v>1.5557378724563953</v>
      </c>
    </row>
    <row r="24" spans="1:17" x14ac:dyDescent="0.25">
      <c r="A24">
        <v>128</v>
      </c>
      <c r="B24">
        <v>32768</v>
      </c>
      <c r="C24">
        <v>185148</v>
      </c>
      <c r="D24">
        <v>1039256</v>
      </c>
      <c r="E24">
        <v>29510262</v>
      </c>
      <c r="F24">
        <v>0.156</v>
      </c>
      <c r="G24" s="5">
        <v>2048</v>
      </c>
      <c r="H24" s="3">
        <f t="shared" ref="H24:H27" si="27">E24/B24</f>
        <v>900.58172607421875</v>
      </c>
      <c r="I24" s="1">
        <f t="shared" ref="I24:I27" si="28">F24/B24</f>
        <v>4.7607421875E-6</v>
      </c>
      <c r="J24">
        <f t="shared" ref="J24:J27" si="29">B24/A24</f>
        <v>256</v>
      </c>
      <c r="K24">
        <f t="shared" ref="K24:K27" si="30">1+LOG(A24,2)</f>
        <v>8</v>
      </c>
      <c r="L24" s="4">
        <f t="shared" ref="L24:L27" si="31">J24*K24</f>
        <v>2048</v>
      </c>
      <c r="N24">
        <f t="shared" ref="N24:N27" si="32">(B24+A24)/(4*A24)</f>
        <v>64.25</v>
      </c>
      <c r="O24">
        <f t="shared" ref="O24:O27" si="33">2+LOG(A24,2)</f>
        <v>9</v>
      </c>
      <c r="P24" s="6">
        <f t="shared" ref="P24:P27" si="34">N24*O24</f>
        <v>578.25</v>
      </c>
      <c r="Q24">
        <f t="shared" ref="Q24:Q27" si="35">H24/P24</f>
        <v>1.5574262448321985</v>
      </c>
    </row>
    <row r="25" spans="1:17" x14ac:dyDescent="0.25">
      <c r="A25">
        <v>128</v>
      </c>
      <c r="B25">
        <v>65536</v>
      </c>
      <c r="C25">
        <v>370371</v>
      </c>
      <c r="D25">
        <v>2082301</v>
      </c>
      <c r="E25">
        <v>117856128</v>
      </c>
      <c r="F25">
        <v>0.67100000000000004</v>
      </c>
      <c r="G25" s="5">
        <v>4096</v>
      </c>
      <c r="H25" s="3">
        <f t="shared" si="27"/>
        <v>1798.341796875</v>
      </c>
      <c r="I25" s="1">
        <f t="shared" si="28"/>
        <v>1.0238647460937501E-5</v>
      </c>
      <c r="J25">
        <f t="shared" si="29"/>
        <v>512</v>
      </c>
      <c r="K25">
        <f t="shared" si="30"/>
        <v>8</v>
      </c>
      <c r="L25" s="4">
        <f t="shared" si="31"/>
        <v>4096</v>
      </c>
      <c r="N25">
        <f t="shared" si="32"/>
        <v>128.25</v>
      </c>
      <c r="O25">
        <f t="shared" si="33"/>
        <v>9</v>
      </c>
      <c r="P25" s="6">
        <f t="shared" si="34"/>
        <v>1154.25</v>
      </c>
      <c r="Q25">
        <f t="shared" si="35"/>
        <v>1.5580175844704354</v>
      </c>
    </row>
    <row r="26" spans="1:17" x14ac:dyDescent="0.25">
      <c r="A26">
        <v>128</v>
      </c>
      <c r="B26">
        <v>131072</v>
      </c>
      <c r="C26">
        <v>740695</v>
      </c>
      <c r="D26">
        <v>4165284</v>
      </c>
      <c r="E26">
        <v>471133133</v>
      </c>
      <c r="F26">
        <v>2.9180000000000001</v>
      </c>
      <c r="G26" s="5">
        <v>8192</v>
      </c>
      <c r="H26" s="3">
        <f t="shared" si="27"/>
        <v>3594.4605484008789</v>
      </c>
      <c r="I26" s="1">
        <f t="shared" si="28"/>
        <v>2.2262573242187501E-5</v>
      </c>
      <c r="J26">
        <f t="shared" si="29"/>
        <v>1024</v>
      </c>
      <c r="K26">
        <f t="shared" si="30"/>
        <v>8</v>
      </c>
      <c r="L26" s="4">
        <f t="shared" si="31"/>
        <v>8192</v>
      </c>
      <c r="N26">
        <f t="shared" si="32"/>
        <v>256.25</v>
      </c>
      <c r="O26">
        <f t="shared" si="33"/>
        <v>9</v>
      </c>
      <c r="P26" s="6">
        <f t="shared" si="34"/>
        <v>2306.25</v>
      </c>
      <c r="Q26">
        <f t="shared" si="35"/>
        <v>1.5585736795234164</v>
      </c>
    </row>
    <row r="27" spans="1:17" x14ac:dyDescent="0.25">
      <c r="A27">
        <v>128</v>
      </c>
      <c r="B27">
        <v>262144</v>
      </c>
      <c r="C27">
        <v>1481116</v>
      </c>
      <c r="D27">
        <v>8331167</v>
      </c>
      <c r="E27">
        <v>1883754245</v>
      </c>
      <c r="F27">
        <v>12.061999999999999</v>
      </c>
      <c r="G27" s="5">
        <v>16384</v>
      </c>
      <c r="H27" s="3">
        <f t="shared" si="27"/>
        <v>7185.9521675109863</v>
      </c>
      <c r="I27" s="1">
        <f t="shared" si="28"/>
        <v>4.6012878417968748E-5</v>
      </c>
      <c r="J27">
        <f t="shared" si="29"/>
        <v>2048</v>
      </c>
      <c r="K27">
        <f t="shared" si="30"/>
        <v>8</v>
      </c>
      <c r="L27" s="4">
        <f t="shared" si="31"/>
        <v>16384</v>
      </c>
      <c r="N27">
        <f t="shared" si="32"/>
        <v>512.25</v>
      </c>
      <c r="O27">
        <f t="shared" si="33"/>
        <v>9</v>
      </c>
      <c r="P27" s="6">
        <f t="shared" si="34"/>
        <v>4610.25</v>
      </c>
      <c r="Q27">
        <f t="shared" si="35"/>
        <v>1.5586903459706061</v>
      </c>
    </row>
    <row r="29" spans="1:17" x14ac:dyDescent="0.25">
      <c r="B29" s="2" t="s">
        <v>18</v>
      </c>
      <c r="C29" s="2" t="s">
        <v>4</v>
      </c>
      <c r="D29" s="2"/>
      <c r="E29" s="2"/>
      <c r="F29" s="2"/>
      <c r="G29" s="2"/>
      <c r="J29" t="s">
        <v>8</v>
      </c>
    </row>
    <row r="30" spans="1:17" x14ac:dyDescent="0.25">
      <c r="B30" s="2" t="s">
        <v>2</v>
      </c>
      <c r="C30" s="2" t="s">
        <v>6</v>
      </c>
      <c r="D30" s="2"/>
      <c r="E30" s="2"/>
      <c r="F30" s="2"/>
      <c r="G30" s="2"/>
      <c r="J30" t="s">
        <v>9</v>
      </c>
    </row>
    <row r="31" spans="1:17" x14ac:dyDescent="0.25">
      <c r="B31" s="2" t="s">
        <v>17</v>
      </c>
      <c r="C31" s="2" t="s">
        <v>5</v>
      </c>
      <c r="D31" s="2"/>
      <c r="E31" s="2"/>
      <c r="F31" s="2"/>
      <c r="G31" s="2"/>
      <c r="J31" t="s">
        <v>13</v>
      </c>
    </row>
    <row r="32" spans="1:17" x14ac:dyDescent="0.25">
      <c r="B32" s="2" t="s">
        <v>1</v>
      </c>
      <c r="C32" s="2" t="s">
        <v>22</v>
      </c>
      <c r="D32" s="2"/>
      <c r="E32" s="2"/>
      <c r="F32" s="2"/>
      <c r="G32" s="2"/>
    </row>
    <row r="33" spans="2:10" x14ac:dyDescent="0.25">
      <c r="B33" s="2" t="s">
        <v>10</v>
      </c>
      <c r="C33" s="2" t="s">
        <v>7</v>
      </c>
      <c r="D33" s="2"/>
      <c r="E33" s="2"/>
      <c r="F33" s="2"/>
      <c r="G33" s="2"/>
      <c r="J33" t="s">
        <v>15</v>
      </c>
    </row>
    <row r="34" spans="2:10" x14ac:dyDescent="0.25">
      <c r="B34" s="2" t="s">
        <v>11</v>
      </c>
      <c r="C34" s="2" t="s">
        <v>12</v>
      </c>
      <c r="D34" s="2"/>
      <c r="E34" s="2"/>
      <c r="F34" s="2"/>
      <c r="G34" s="2"/>
      <c r="J34" t="s">
        <v>16</v>
      </c>
    </row>
    <row r="36" spans="2:10" x14ac:dyDescent="0.25">
      <c r="J36" t="s">
        <v>23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8"/>
  <sheetViews>
    <sheetView tabSelected="1" workbookViewId="0">
      <selection activeCell="F15" sqref="F15"/>
    </sheetView>
  </sheetViews>
  <sheetFormatPr defaultRowHeight="15" x14ac:dyDescent="0.25"/>
  <cols>
    <col min="2" max="2" width="12" bestFit="1" customWidth="1"/>
    <col min="3" max="3" width="12" customWidth="1"/>
    <col min="4" max="4" width="27.5703125" bestFit="1" customWidth="1"/>
    <col min="6" max="6" width="12" bestFit="1" customWidth="1"/>
    <col min="7" max="7" width="19.5703125" bestFit="1" customWidth="1"/>
    <col min="8" max="8" width="12" bestFit="1" customWidth="1"/>
  </cols>
  <sheetData>
    <row r="1" spans="1:10" x14ac:dyDescent="0.25">
      <c r="A1" t="s">
        <v>29</v>
      </c>
      <c r="B1" t="s">
        <v>17</v>
      </c>
      <c r="C1" t="s">
        <v>54</v>
      </c>
      <c r="D1" t="s">
        <v>36</v>
      </c>
      <c r="E1" t="s">
        <v>47</v>
      </c>
      <c r="F1" t="s">
        <v>41</v>
      </c>
      <c r="G1" t="s">
        <v>74</v>
      </c>
      <c r="H1" t="s">
        <v>62</v>
      </c>
    </row>
    <row r="2" spans="1:10" x14ac:dyDescent="0.25">
      <c r="A2">
        <v>12</v>
      </c>
      <c r="B2">
        <v>17723059200</v>
      </c>
      <c r="C2" s="14" t="s">
        <v>55</v>
      </c>
      <c r="D2">
        <v>37</v>
      </c>
      <c r="E2">
        <f>D2/12</f>
        <v>3.0833333333333335</v>
      </c>
      <c r="F2">
        <v>3.0833333333333335</v>
      </c>
      <c r="G2">
        <f>CEILING(12/A2,1)</f>
        <v>1</v>
      </c>
      <c r="I2" s="2">
        <f>F2*(G2+1)/2</f>
        <v>3.0833333333333335</v>
      </c>
    </row>
    <row r="3" spans="1:10" x14ac:dyDescent="0.25">
      <c r="A3">
        <v>11</v>
      </c>
      <c r="B3">
        <v>21555072000</v>
      </c>
      <c r="C3">
        <v>1</v>
      </c>
      <c r="D3">
        <v>45</v>
      </c>
      <c r="E3">
        <f t="shared" ref="E3:E12" si="0">D3/12</f>
        <v>3.75</v>
      </c>
      <c r="F3">
        <v>3</v>
      </c>
      <c r="G3">
        <f t="shared" ref="G3:G13" si="1">CEILING(12/A3,1)</f>
        <v>2</v>
      </c>
      <c r="H3">
        <f>F13</f>
        <v>1</v>
      </c>
      <c r="I3">
        <f>(C3*H3+(12-C3)*(H3+F3*(G3/2)))/12</f>
        <v>3.75</v>
      </c>
    </row>
    <row r="4" spans="1:10" x14ac:dyDescent="0.25">
      <c r="A4">
        <v>10</v>
      </c>
      <c r="B4">
        <v>23311411200</v>
      </c>
      <c r="C4">
        <v>2</v>
      </c>
      <c r="D4">
        <v>48.666699999999999</v>
      </c>
      <c r="E4">
        <f t="shared" si="0"/>
        <v>4.0555583333333329</v>
      </c>
      <c r="F4">
        <v>2.9</v>
      </c>
      <c r="G4">
        <f t="shared" si="1"/>
        <v>2</v>
      </c>
      <c r="H4">
        <f>F12</f>
        <v>1.5</v>
      </c>
      <c r="I4">
        <f>(C4*H4+(12-C4)*(H4+F4*(G4/2)))/12</f>
        <v>3.9166666666666665</v>
      </c>
    </row>
    <row r="5" spans="1:10" x14ac:dyDescent="0.25">
      <c r="A5">
        <v>9</v>
      </c>
      <c r="B5">
        <v>22992076800</v>
      </c>
      <c r="C5">
        <v>3</v>
      </c>
      <c r="D5">
        <v>48</v>
      </c>
      <c r="E5">
        <f t="shared" si="0"/>
        <v>4</v>
      </c>
      <c r="F5">
        <v>2.7777777777777777</v>
      </c>
      <c r="G5">
        <f t="shared" si="1"/>
        <v>2</v>
      </c>
      <c r="H5">
        <f>F11</f>
        <v>1.6666666666666667</v>
      </c>
      <c r="I5">
        <f t="shared" ref="I5:I12" si="2">(C5*H5+(12-C5)*(H5+F5*(G5/2)))/12</f>
        <v>3.75</v>
      </c>
      <c r="J5" t="s">
        <v>77</v>
      </c>
    </row>
    <row r="6" spans="1:10" x14ac:dyDescent="0.25">
      <c r="A6">
        <v>8</v>
      </c>
      <c r="B6">
        <v>23087877120</v>
      </c>
      <c r="C6">
        <v>4</v>
      </c>
      <c r="D6">
        <v>48.2</v>
      </c>
      <c r="E6">
        <f t="shared" si="0"/>
        <v>4.0166666666666666</v>
      </c>
      <c r="F6">
        <v>2.625</v>
      </c>
      <c r="G6">
        <f t="shared" si="1"/>
        <v>2</v>
      </c>
      <c r="H6">
        <f>F10</f>
        <v>2</v>
      </c>
      <c r="I6">
        <f t="shared" si="2"/>
        <v>3.75</v>
      </c>
    </row>
    <row r="7" spans="1:10" x14ac:dyDescent="0.25">
      <c r="A7">
        <v>7</v>
      </c>
      <c r="B7">
        <v>22353408000</v>
      </c>
      <c r="C7">
        <v>5</v>
      </c>
      <c r="D7">
        <v>46.666699999999999</v>
      </c>
      <c r="E7">
        <f t="shared" si="0"/>
        <v>3.8888916666666664</v>
      </c>
      <c r="F7">
        <v>2.4285714285714284</v>
      </c>
      <c r="G7">
        <f t="shared" si="1"/>
        <v>2</v>
      </c>
      <c r="H7">
        <f>F9</f>
        <v>2.2000000000000002</v>
      </c>
      <c r="I7">
        <f t="shared" si="2"/>
        <v>3.6166666666666667</v>
      </c>
    </row>
    <row r="8" spans="1:10" x14ac:dyDescent="0.25">
      <c r="A8">
        <v>6</v>
      </c>
      <c r="B8">
        <v>21623500800</v>
      </c>
      <c r="C8">
        <v>0</v>
      </c>
      <c r="D8">
        <v>45.142899999999997</v>
      </c>
      <c r="E8">
        <f t="shared" si="0"/>
        <v>3.761908333333333</v>
      </c>
      <c r="F8">
        <v>2.3333333333333299</v>
      </c>
      <c r="G8">
        <f t="shared" si="1"/>
        <v>2</v>
      </c>
      <c r="H8" s="15">
        <f>F8</f>
        <v>2.3333333333333299</v>
      </c>
      <c r="I8" s="2">
        <f>F8*(G8+1)/2</f>
        <v>3.4999999999999947</v>
      </c>
    </row>
    <row r="9" spans="1:10" x14ac:dyDescent="0.25">
      <c r="A9">
        <v>5</v>
      </c>
      <c r="B9">
        <v>26345088000</v>
      </c>
      <c r="C9">
        <v>2</v>
      </c>
      <c r="D9">
        <v>55</v>
      </c>
      <c r="E9">
        <f t="shared" si="0"/>
        <v>4.583333333333333</v>
      </c>
      <c r="F9">
        <v>2.2000000000000002</v>
      </c>
      <c r="G9">
        <f t="shared" si="1"/>
        <v>3</v>
      </c>
      <c r="H9">
        <f>F12</f>
        <v>1.5</v>
      </c>
      <c r="I9">
        <f t="shared" si="2"/>
        <v>4.2500000000000009</v>
      </c>
    </row>
    <row r="10" spans="1:10" x14ac:dyDescent="0.25">
      <c r="A10">
        <v>4</v>
      </c>
      <c r="B10">
        <v>25291284480</v>
      </c>
      <c r="C10">
        <v>0</v>
      </c>
      <c r="D10">
        <v>52.8</v>
      </c>
      <c r="E10">
        <f t="shared" si="0"/>
        <v>4.3999999999999995</v>
      </c>
      <c r="F10">
        <v>2</v>
      </c>
      <c r="G10">
        <f t="shared" si="1"/>
        <v>3</v>
      </c>
      <c r="H10" s="15">
        <f>F10</f>
        <v>2</v>
      </c>
      <c r="I10" s="2">
        <f>F10*(G10+1)/2</f>
        <v>4</v>
      </c>
    </row>
    <row r="11" spans="1:10" x14ac:dyDescent="0.25">
      <c r="A11">
        <v>3</v>
      </c>
      <c r="B11">
        <v>26824089600</v>
      </c>
      <c r="C11">
        <v>0</v>
      </c>
      <c r="D11">
        <v>56</v>
      </c>
      <c r="E11">
        <f t="shared" si="0"/>
        <v>4.666666666666667</v>
      </c>
      <c r="F11">
        <v>1.6666666666666667</v>
      </c>
      <c r="G11">
        <f t="shared" si="1"/>
        <v>4</v>
      </c>
      <c r="H11" s="15">
        <f>F11</f>
        <v>1.6666666666666667</v>
      </c>
      <c r="I11" s="2">
        <f>F11*(G11+1)/2</f>
        <v>4.166666666666667</v>
      </c>
    </row>
    <row r="12" spans="1:10" x14ac:dyDescent="0.25">
      <c r="A12">
        <v>2</v>
      </c>
      <c r="B12">
        <v>32572108800</v>
      </c>
      <c r="C12">
        <v>0</v>
      </c>
      <c r="D12">
        <v>68</v>
      </c>
      <c r="E12">
        <f t="shared" si="0"/>
        <v>5.666666666666667</v>
      </c>
      <c r="F12">
        <v>1.5</v>
      </c>
      <c r="G12">
        <f t="shared" si="1"/>
        <v>6</v>
      </c>
      <c r="H12" s="15">
        <f>F12</f>
        <v>1.5</v>
      </c>
      <c r="I12" s="2">
        <f>F12*(G12+1)/2</f>
        <v>5.25</v>
      </c>
    </row>
    <row r="13" spans="1:10" x14ac:dyDescent="0.25">
      <c r="A13">
        <v>1</v>
      </c>
      <c r="B13">
        <v>37362124800</v>
      </c>
      <c r="C13" s="14" t="s">
        <v>55</v>
      </c>
      <c r="D13">
        <v>78</v>
      </c>
      <c r="E13">
        <f>D13/12</f>
        <v>6.5</v>
      </c>
      <c r="F13" s="13">
        <v>1</v>
      </c>
      <c r="G13">
        <f t="shared" si="1"/>
        <v>12</v>
      </c>
    </row>
    <row r="14" spans="1:10" ht="15.75" thickBot="1" x14ac:dyDescent="0.3"/>
    <row r="15" spans="1:10" x14ac:dyDescent="0.25">
      <c r="B15" s="16" t="s">
        <v>79</v>
      </c>
      <c r="C15" s="17"/>
      <c r="D15" s="18"/>
      <c r="F15" t="s">
        <v>42</v>
      </c>
    </row>
    <row r="16" spans="1:10" ht="15.75" thickBot="1" x14ac:dyDescent="0.3">
      <c r="B16" s="19"/>
      <c r="C16" s="20"/>
      <c r="D16" s="21"/>
      <c r="F16" t="s">
        <v>43</v>
      </c>
    </row>
    <row r="19" spans="1:28" x14ac:dyDescent="0.25">
      <c r="A19" t="s">
        <v>45</v>
      </c>
    </row>
    <row r="20" spans="1:28" x14ac:dyDescent="0.25">
      <c r="A20" t="s">
        <v>44</v>
      </c>
    </row>
    <row r="21" spans="1:28" x14ac:dyDescent="0.25">
      <c r="Q21" s="9"/>
      <c r="R21" s="10">
        <v>12</v>
      </c>
      <c r="S21" s="11">
        <v>11</v>
      </c>
      <c r="T21" s="11">
        <v>10</v>
      </c>
      <c r="U21" s="11">
        <v>9</v>
      </c>
      <c r="V21" s="11">
        <v>8</v>
      </c>
      <c r="W21" s="11">
        <v>7</v>
      </c>
      <c r="X21" s="11">
        <v>6</v>
      </c>
      <c r="Y21" s="11">
        <v>5</v>
      </c>
      <c r="Z21" s="11">
        <v>4</v>
      </c>
      <c r="AA21" s="11">
        <v>3</v>
      </c>
      <c r="AB21" s="11">
        <v>2</v>
      </c>
    </row>
    <row r="22" spans="1:28" x14ac:dyDescent="0.25">
      <c r="A22" t="s">
        <v>33</v>
      </c>
      <c r="Q22" s="11"/>
      <c r="R22" s="8">
        <v>3</v>
      </c>
      <c r="S22" s="7">
        <v>3</v>
      </c>
      <c r="T22" s="7">
        <v>3</v>
      </c>
      <c r="U22" s="7">
        <v>3</v>
      </c>
      <c r="V22" s="7">
        <v>3</v>
      </c>
      <c r="W22" s="7">
        <v>3</v>
      </c>
      <c r="X22" s="7">
        <v>2</v>
      </c>
      <c r="Y22" s="7">
        <v>2</v>
      </c>
      <c r="Z22" s="7">
        <v>2</v>
      </c>
      <c r="AA22" s="7">
        <v>2</v>
      </c>
      <c r="AB22" s="7">
        <v>1</v>
      </c>
    </row>
    <row r="23" spans="1:28" x14ac:dyDescent="0.25">
      <c r="A23" t="s">
        <v>35</v>
      </c>
      <c r="Q23" s="11"/>
      <c r="R23" s="8">
        <v>4</v>
      </c>
      <c r="S23" s="7">
        <v>4</v>
      </c>
      <c r="T23" s="7">
        <v>2</v>
      </c>
      <c r="U23" s="7">
        <v>2</v>
      </c>
      <c r="V23" s="7">
        <v>2</v>
      </c>
      <c r="W23" s="7">
        <v>2</v>
      </c>
      <c r="X23" s="7">
        <v>3</v>
      </c>
      <c r="Y23" s="7">
        <v>3</v>
      </c>
      <c r="Z23" s="7">
        <v>1</v>
      </c>
      <c r="AA23" s="7">
        <v>1</v>
      </c>
      <c r="AB23" s="7">
        <v>2</v>
      </c>
    </row>
    <row r="24" spans="1:28" x14ac:dyDescent="0.25">
      <c r="Q24" s="11"/>
      <c r="R24" s="8">
        <v>2</v>
      </c>
      <c r="S24" s="7">
        <v>2</v>
      </c>
      <c r="T24" s="7">
        <v>3</v>
      </c>
      <c r="U24" s="7">
        <v>3</v>
      </c>
      <c r="V24" s="7">
        <v>3</v>
      </c>
      <c r="W24" s="7">
        <v>3</v>
      </c>
      <c r="X24" s="7">
        <v>1</v>
      </c>
      <c r="Y24" s="7">
        <v>1</v>
      </c>
      <c r="Z24" s="7">
        <v>2</v>
      </c>
      <c r="AA24" s="7">
        <v>2</v>
      </c>
    </row>
    <row r="25" spans="1:28" x14ac:dyDescent="0.25">
      <c r="A25" t="s">
        <v>37</v>
      </c>
      <c r="Q25" s="11"/>
      <c r="R25" s="8">
        <v>3</v>
      </c>
      <c r="S25" s="7">
        <v>3</v>
      </c>
      <c r="T25" s="7">
        <v>4</v>
      </c>
      <c r="U25" s="7">
        <v>4</v>
      </c>
      <c r="V25" s="7">
        <v>1</v>
      </c>
      <c r="W25" s="7">
        <v>1</v>
      </c>
      <c r="X25" s="7">
        <v>3</v>
      </c>
      <c r="Y25" s="7">
        <v>2</v>
      </c>
      <c r="Z25" s="7">
        <v>3</v>
      </c>
    </row>
    <row r="26" spans="1:28" x14ac:dyDescent="0.25">
      <c r="A26" t="s">
        <v>38</v>
      </c>
      <c r="Q26" s="11"/>
      <c r="R26" s="8">
        <v>4</v>
      </c>
      <c r="S26" s="7">
        <v>4</v>
      </c>
      <c r="T26" s="7">
        <v>1</v>
      </c>
      <c r="U26" s="7">
        <v>1</v>
      </c>
      <c r="V26" s="7">
        <v>3</v>
      </c>
      <c r="W26" s="7">
        <v>3</v>
      </c>
      <c r="X26" s="7">
        <v>2</v>
      </c>
      <c r="Y26" s="7">
        <v>3</v>
      </c>
    </row>
    <row r="27" spans="1:28" x14ac:dyDescent="0.25">
      <c r="Q27" s="11"/>
      <c r="R27" s="8">
        <v>1</v>
      </c>
      <c r="S27" s="7">
        <v>1</v>
      </c>
      <c r="T27" s="7">
        <v>3</v>
      </c>
      <c r="U27" s="7">
        <v>3</v>
      </c>
      <c r="V27" s="7">
        <v>2</v>
      </c>
      <c r="W27" s="7">
        <v>2</v>
      </c>
      <c r="X27" s="7">
        <v>3</v>
      </c>
    </row>
    <row r="28" spans="1:28" x14ac:dyDescent="0.25">
      <c r="A28" t="s">
        <v>50</v>
      </c>
      <c r="Q28" s="11"/>
      <c r="R28" s="8">
        <v>3</v>
      </c>
      <c r="S28" s="7">
        <v>3</v>
      </c>
      <c r="T28" s="7">
        <v>4</v>
      </c>
      <c r="U28" s="7">
        <v>2</v>
      </c>
      <c r="V28" s="7">
        <v>3</v>
      </c>
      <c r="W28" s="7">
        <v>3</v>
      </c>
    </row>
    <row r="29" spans="1:28" x14ac:dyDescent="0.25">
      <c r="A29" t="s">
        <v>51</v>
      </c>
      <c r="Q29" s="11"/>
      <c r="R29" s="8">
        <v>4</v>
      </c>
      <c r="S29" s="7">
        <v>4</v>
      </c>
      <c r="T29" s="7">
        <v>2</v>
      </c>
      <c r="U29" s="7">
        <v>3</v>
      </c>
      <c r="V29" s="7">
        <v>4</v>
      </c>
    </row>
    <row r="30" spans="1:28" x14ac:dyDescent="0.25">
      <c r="A30" t="s">
        <v>49</v>
      </c>
      <c r="Q30" s="11"/>
      <c r="R30" s="8">
        <v>2</v>
      </c>
      <c r="S30" s="7">
        <v>2</v>
      </c>
      <c r="T30" s="7">
        <v>3</v>
      </c>
      <c r="U30" s="7">
        <v>4</v>
      </c>
    </row>
    <row r="31" spans="1:28" x14ac:dyDescent="0.25">
      <c r="Q31" s="11"/>
      <c r="R31" s="8">
        <v>4</v>
      </c>
      <c r="S31" s="7">
        <v>3</v>
      </c>
      <c r="T31" s="7">
        <v>4</v>
      </c>
    </row>
    <row r="32" spans="1:28" x14ac:dyDescent="0.25">
      <c r="A32" t="s">
        <v>52</v>
      </c>
      <c r="Q32" s="11"/>
      <c r="R32" s="8">
        <v>3</v>
      </c>
      <c r="S32" s="7">
        <v>4</v>
      </c>
    </row>
    <row r="33" spans="1:28" x14ac:dyDescent="0.25">
      <c r="A33" t="s">
        <v>53</v>
      </c>
      <c r="Q33" s="11"/>
      <c r="R33" s="8">
        <v>4</v>
      </c>
    </row>
    <row r="34" spans="1:28" x14ac:dyDescent="0.25">
      <c r="Q34" s="12" t="s">
        <v>34</v>
      </c>
      <c r="R34" s="4">
        <f>AVERAGE(R22:R33)</f>
        <v>3.0833333333333335</v>
      </c>
      <c r="S34" s="4">
        <f t="shared" ref="S34:AB34" si="3">AVERAGE(S22:S33)</f>
        <v>3</v>
      </c>
      <c r="T34" s="4">
        <f t="shared" si="3"/>
        <v>2.9</v>
      </c>
      <c r="U34" s="4">
        <f t="shared" si="3"/>
        <v>2.7777777777777777</v>
      </c>
      <c r="V34" s="4">
        <f t="shared" si="3"/>
        <v>2.625</v>
      </c>
      <c r="W34" s="4">
        <f t="shared" si="3"/>
        <v>2.4285714285714284</v>
      </c>
      <c r="X34" s="4">
        <f t="shared" si="3"/>
        <v>2.3333333333333335</v>
      </c>
      <c r="Y34" s="4">
        <f t="shared" si="3"/>
        <v>2.2000000000000002</v>
      </c>
      <c r="Z34" s="4">
        <f t="shared" si="3"/>
        <v>2</v>
      </c>
      <c r="AA34" s="4">
        <f t="shared" si="3"/>
        <v>1.6666666666666667</v>
      </c>
      <c r="AB34" s="4">
        <f t="shared" si="3"/>
        <v>1.5</v>
      </c>
    </row>
    <row r="35" spans="1:28" x14ac:dyDescent="0.25">
      <c r="A35" t="s">
        <v>60</v>
      </c>
    </row>
    <row r="36" spans="1:28" x14ac:dyDescent="0.25">
      <c r="A36" t="s">
        <v>61</v>
      </c>
    </row>
    <row r="39" spans="1:28" x14ac:dyDescent="0.25">
      <c r="A39" t="s">
        <v>46</v>
      </c>
    </row>
    <row r="40" spans="1:28" x14ac:dyDescent="0.25">
      <c r="A40" t="s">
        <v>48</v>
      </c>
    </row>
    <row r="48" spans="1:28" x14ac:dyDescent="0.25">
      <c r="G48" t="s">
        <v>56</v>
      </c>
    </row>
    <row r="49" spans="7:31" x14ac:dyDescent="0.25">
      <c r="G49" t="s">
        <v>57</v>
      </c>
    </row>
    <row r="50" spans="7:31" x14ac:dyDescent="0.25">
      <c r="G50" t="s">
        <v>58</v>
      </c>
    </row>
    <row r="51" spans="7:31" x14ac:dyDescent="0.25">
      <c r="G51" t="s">
        <v>59</v>
      </c>
      <c r="AD51" t="s">
        <v>39</v>
      </c>
    </row>
    <row r="52" spans="7:31" x14ac:dyDescent="0.25">
      <c r="AD52">
        <v>3</v>
      </c>
      <c r="AE52" t="s">
        <v>40</v>
      </c>
    </row>
    <row r="53" spans="7:31" x14ac:dyDescent="0.25">
      <c r="G53" t="s">
        <v>75</v>
      </c>
    </row>
    <row r="54" spans="7:31" x14ac:dyDescent="0.25">
      <c r="G54" t="s">
        <v>76</v>
      </c>
    </row>
    <row r="56" spans="7:31" x14ac:dyDescent="0.25">
      <c r="G56" t="s">
        <v>77</v>
      </c>
    </row>
    <row r="57" spans="7:31" x14ac:dyDescent="0.25">
      <c r="G57" t="s">
        <v>78</v>
      </c>
    </row>
    <row r="69" spans="1:3" x14ac:dyDescent="0.25">
      <c r="A69" t="s">
        <v>70</v>
      </c>
    </row>
    <row r="71" spans="1:3" x14ac:dyDescent="0.25">
      <c r="B71" t="s">
        <v>63</v>
      </c>
      <c r="C71" t="s">
        <v>66</v>
      </c>
    </row>
    <row r="72" spans="1:3" x14ac:dyDescent="0.25">
      <c r="B72" t="s">
        <v>64</v>
      </c>
      <c r="C72" t="s">
        <v>67</v>
      </c>
    </row>
    <row r="73" spans="1:3" x14ac:dyDescent="0.25">
      <c r="B73" t="s">
        <v>65</v>
      </c>
      <c r="C73" t="s">
        <v>68</v>
      </c>
    </row>
    <row r="75" spans="1:3" x14ac:dyDescent="0.25">
      <c r="B75" t="s">
        <v>69</v>
      </c>
      <c r="C75" t="s">
        <v>71</v>
      </c>
    </row>
    <row r="76" spans="1:3" x14ac:dyDescent="0.25">
      <c r="B76" t="s">
        <v>28</v>
      </c>
      <c r="C76" t="s">
        <v>72</v>
      </c>
    </row>
    <row r="78" spans="1:3" x14ac:dyDescent="0.25">
      <c r="C78" t="s">
        <v>73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Worst Case</vt:lpstr>
      <vt:lpstr>Average Case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Heineman</dc:creator>
  <cp:lastModifiedBy>George Heineman</cp:lastModifiedBy>
  <dcterms:created xsi:type="dcterms:W3CDTF">2018-03-31T01:42:56Z</dcterms:created>
  <dcterms:modified xsi:type="dcterms:W3CDTF">2018-04-01T23:50:44Z</dcterms:modified>
</cp:coreProperties>
</file>