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uskan/Desktop/"/>
    </mc:Choice>
  </mc:AlternateContent>
  <xr:revisionPtr revIDLastSave="0" documentId="8_{D8D6A8A0-B717-4C4A-9EE9-5F8806B03DC5}" xr6:coauthVersionLast="47" xr6:coauthVersionMax="47" xr10:uidLastSave="{00000000-0000-0000-0000-000000000000}"/>
  <bookViews>
    <workbookView xWindow="0" yWindow="500" windowWidth="28800" windowHeight="16100" firstSheet="1" activeTab="1" xr2:uid="{E4319DD1-37A1-3840-B448-640320C17F5D}"/>
  </bookViews>
  <sheets>
    <sheet name="Sheet1" sheetId="1" r:id="rId1"/>
    <sheet name="Cover Page" sheetId="15" r:id="rId2"/>
    <sheet name="Question 1" sheetId="2" r:id="rId3"/>
    <sheet name="Question 2" sheetId="3" r:id="rId4"/>
    <sheet name="Question 3" sheetId="13" r:id="rId5"/>
    <sheet name="FCFE Calculations" sheetId="12" r:id="rId6"/>
    <sheet name="Balance Sheet" sheetId="10" r:id="rId7"/>
    <sheet name="Income Statement" sheetId="11" r:id="rId8"/>
    <sheet name="Cash Flow" sheetId="9"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13" l="1"/>
  <c r="H5" i="13" s="1"/>
  <c r="H7" i="13" s="1"/>
  <c r="H8" i="13" s="1"/>
  <c r="H15" i="9"/>
  <c r="H16" i="9"/>
  <c r="H17" i="9"/>
  <c r="H18" i="9"/>
  <c r="H19" i="9"/>
  <c r="H20" i="9"/>
  <c r="H21" i="9"/>
  <c r="H22" i="9"/>
  <c r="H23" i="9"/>
  <c r="H24" i="9"/>
  <c r="H25" i="9"/>
  <c r="H26" i="9"/>
  <c r="H27" i="9"/>
  <c r="H28" i="9"/>
  <c r="H29" i="9"/>
  <c r="H30" i="9"/>
  <c r="H31" i="9"/>
  <c r="H32" i="9"/>
  <c r="H33" i="9"/>
  <c r="H34" i="9"/>
  <c r="H35" i="9"/>
  <c r="H36" i="9"/>
  <c r="H37" i="9"/>
  <c r="H38" i="9"/>
  <c r="H39" i="9"/>
  <c r="H40" i="9"/>
  <c r="H41" i="9"/>
  <c r="H42" i="9"/>
  <c r="H43" i="9"/>
  <c r="H44" i="9"/>
  <c r="H45" i="9"/>
  <c r="H46" i="9"/>
  <c r="H47" i="9"/>
  <c r="H48" i="9"/>
  <c r="H49" i="9"/>
  <c r="H50" i="9"/>
  <c r="H51" i="9"/>
  <c r="H52" i="9"/>
  <c r="H53" i="9"/>
  <c r="H54" i="9"/>
  <c r="H55" i="9"/>
  <c r="H56" i="9"/>
  <c r="H57" i="9"/>
  <c r="H58" i="9"/>
  <c r="H59" i="9"/>
  <c r="H60" i="9"/>
  <c r="H61" i="9"/>
  <c r="H62" i="9"/>
  <c r="H63" i="9"/>
  <c r="H64" i="9"/>
  <c r="H14" i="9"/>
  <c r="H15" i="11"/>
  <c r="H16" i="11"/>
  <c r="H17" i="11"/>
  <c r="H18" i="11"/>
  <c r="H19" i="11"/>
  <c r="H20" i="11"/>
  <c r="H21" i="11"/>
  <c r="H22" i="11"/>
  <c r="H23" i="11"/>
  <c r="H24" i="11"/>
  <c r="H25" i="11"/>
  <c r="H26" i="11"/>
  <c r="H27" i="11"/>
  <c r="H28" i="11"/>
  <c r="H29" i="11"/>
  <c r="H30" i="11"/>
  <c r="H31" i="11"/>
  <c r="H32" i="11"/>
  <c r="H33" i="11"/>
  <c r="H34" i="11"/>
  <c r="H35" i="11"/>
  <c r="H36" i="11"/>
  <c r="H37" i="11"/>
  <c r="H38" i="11"/>
  <c r="H39" i="11"/>
  <c r="H40" i="11"/>
  <c r="H41" i="11"/>
  <c r="H42" i="11"/>
  <c r="H43" i="11"/>
  <c r="H44" i="11"/>
  <c r="H45" i="11"/>
  <c r="H46" i="11"/>
  <c r="H47" i="11"/>
  <c r="H48" i="11"/>
  <c r="H49" i="11"/>
  <c r="H50" i="11"/>
  <c r="H51" i="11"/>
  <c r="H52" i="11"/>
  <c r="H53" i="11"/>
  <c r="H54" i="11"/>
  <c r="H55" i="11"/>
  <c r="H56" i="11"/>
  <c r="H57" i="11"/>
  <c r="H58" i="11"/>
  <c r="H59" i="11"/>
  <c r="H60" i="11"/>
  <c r="H61" i="11"/>
  <c r="H62" i="11"/>
  <c r="H63" i="11"/>
  <c r="H64" i="11"/>
  <c r="H65" i="11"/>
  <c r="H66" i="11"/>
  <c r="H67" i="11"/>
  <c r="H68" i="11"/>
  <c r="H69" i="11"/>
  <c r="H70" i="11"/>
  <c r="H71" i="11"/>
  <c r="H72" i="11"/>
  <c r="H73" i="11"/>
  <c r="H74" i="11"/>
  <c r="H75" i="11"/>
  <c r="H76" i="11"/>
  <c r="H77" i="11"/>
  <c r="H78" i="11"/>
  <c r="H79" i="11"/>
  <c r="H80" i="11"/>
  <c r="H81" i="11"/>
  <c r="H82" i="11"/>
  <c r="H83" i="11"/>
  <c r="H84" i="11"/>
  <c r="H85" i="11"/>
  <c r="H86" i="11"/>
  <c r="H87" i="11"/>
  <c r="H88" i="11"/>
  <c r="H89" i="11"/>
  <c r="H90" i="11"/>
  <c r="H91" i="11"/>
  <c r="H92" i="11"/>
  <c r="H93" i="11"/>
  <c r="H94" i="11"/>
  <c r="H95" i="11"/>
  <c r="H96" i="11"/>
  <c r="H97" i="11"/>
  <c r="H98" i="11"/>
  <c r="H99" i="11"/>
  <c r="H100" i="11"/>
  <c r="H101" i="11"/>
  <c r="H102" i="11"/>
  <c r="H103" i="11"/>
  <c r="H104" i="11"/>
  <c r="H105" i="11"/>
  <c r="H106" i="11"/>
  <c r="H107" i="11"/>
  <c r="H108" i="11"/>
  <c r="H14" i="11"/>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H50" i="10"/>
  <c r="H51" i="10"/>
  <c r="H52" i="10"/>
  <c r="H53" i="10"/>
  <c r="H54" i="10"/>
  <c r="H55" i="10"/>
  <c r="H56" i="10"/>
  <c r="H57" i="10"/>
  <c r="H58" i="10"/>
  <c r="H59" i="10"/>
  <c r="H60" i="10"/>
  <c r="H61" i="10"/>
  <c r="H62" i="10"/>
  <c r="H63" i="10"/>
  <c r="H64" i="10"/>
  <c r="H65" i="10"/>
  <c r="H66" i="10"/>
  <c r="H67" i="10"/>
  <c r="H68" i="10"/>
  <c r="H69" i="10"/>
  <c r="H70" i="10"/>
  <c r="H71" i="10"/>
  <c r="H72" i="10"/>
  <c r="H73" i="10"/>
  <c r="H74" i="10"/>
  <c r="H75" i="10"/>
  <c r="H76" i="10"/>
  <c r="H77" i="10"/>
  <c r="H78" i="10"/>
  <c r="H79" i="10"/>
  <c r="H80" i="10"/>
  <c r="H81" i="10"/>
  <c r="H82" i="10"/>
  <c r="H83" i="10"/>
  <c r="H84" i="10"/>
  <c r="H85" i="10"/>
  <c r="H86" i="10"/>
  <c r="H87" i="10"/>
  <c r="H88" i="10"/>
  <c r="H89" i="10"/>
  <c r="H90" i="10"/>
  <c r="H14" i="10"/>
  <c r="B9" i="12"/>
  <c r="H6" i="13" l="1"/>
  <c r="D5" i="13"/>
  <c r="D6" i="13" s="1"/>
  <c r="E5" i="13"/>
  <c r="E6" i="13" s="1"/>
  <c r="F5" i="13"/>
  <c r="F6" i="13" s="1"/>
  <c r="G5" i="13"/>
  <c r="G6" i="13" s="1"/>
  <c r="I6" i="13" l="1"/>
  <c r="I9" i="13" s="1"/>
  <c r="I11" i="13" s="1"/>
  <c r="F4" i="2" l="1"/>
  <c r="F2" i="2"/>
  <c r="C33" i="2"/>
  <c r="B33" i="2"/>
  <c r="C32" i="2"/>
  <c r="C31" i="2"/>
  <c r="C30" i="2"/>
  <c r="C3" i="2"/>
  <c r="C4" i="2"/>
  <c r="C5" i="2"/>
  <c r="C6" i="2"/>
  <c r="C7" i="2"/>
  <c r="C8" i="2"/>
  <c r="C9" i="2"/>
  <c r="C10" i="2"/>
  <c r="C11" i="2"/>
  <c r="C12" i="2"/>
  <c r="C13" i="2"/>
  <c r="C14" i="2"/>
  <c r="C15" i="2"/>
  <c r="C16" i="2"/>
  <c r="C17" i="2"/>
  <c r="C18" i="2"/>
  <c r="C19" i="2"/>
  <c r="C20" i="2"/>
  <c r="C21" i="2"/>
  <c r="C22" i="2"/>
  <c r="C23" i="2"/>
  <c r="C24" i="2"/>
  <c r="C25" i="2"/>
  <c r="C26" i="2"/>
  <c r="C27" i="2"/>
  <c r="C28" i="2"/>
  <c r="C2" i="2"/>
  <c r="C29" i="2"/>
  <c r="B32" i="2"/>
</calcChain>
</file>

<file path=xl/sharedStrings.xml><?xml version="1.0" encoding="utf-8"?>
<sst xmlns="http://schemas.openxmlformats.org/spreadsheetml/2006/main" count="798" uniqueCount="412">
  <si>
    <t>Assignment 1</t>
  </si>
  <si>
    <t xml:space="preserve">Principles of investment </t>
  </si>
  <si>
    <t>Name:</t>
  </si>
  <si>
    <t>email:</t>
  </si>
  <si>
    <t>enrollment no:</t>
  </si>
  <si>
    <t xml:space="preserve">Muskan </t>
  </si>
  <si>
    <t>muskan_malik@sfu.ca</t>
  </si>
  <si>
    <t>Vanshika</t>
  </si>
  <si>
    <t>Kusum</t>
  </si>
  <si>
    <t>DJIA Component Companies</t>
  </si>
  <si>
    <t>Closing price as of Sep. 18, 2020</t>
  </si>
  <si>
    <t>Closing Price after dividend</t>
  </si>
  <si>
    <t>3M</t>
  </si>
  <si>
    <t xml:space="preserve">current stock price </t>
  </si>
  <si>
    <t>American Express</t>
  </si>
  <si>
    <t xml:space="preserve">stock dividend </t>
  </si>
  <si>
    <t>Amgen</t>
  </si>
  <si>
    <t xml:space="preserve">share price </t>
  </si>
  <si>
    <t>Apple Inc.</t>
  </si>
  <si>
    <t>Boeing</t>
  </si>
  <si>
    <t>Caterpillar Inc.</t>
  </si>
  <si>
    <t>Chevron Corporation</t>
  </si>
  <si>
    <r>
      <t xml:space="preserve">It is estimated that Walgreen's shares outstanding would increase by 10% as a result of a 10% stock dividend, thus making Walgreens' </t>
    </r>
    <r>
      <rPr>
        <b/>
        <sz val="12"/>
        <color theme="1"/>
        <rFont val="Calibri"/>
        <family val="2"/>
        <scheme val="minor"/>
      </rPr>
      <t>outstanding shares 110% of their original amount</t>
    </r>
    <r>
      <rPr>
        <sz val="12"/>
        <color theme="1"/>
        <rFont val="Calibri"/>
        <family val="2"/>
        <scheme val="minor"/>
      </rPr>
      <t xml:space="preserve"> (i.e. 11/10 of their original amount).</t>
    </r>
    <r>
      <rPr>
        <sz val="14"/>
        <color rgb="FF000000"/>
        <rFont val="-webkit-standard"/>
      </rPr>
      <t> </t>
    </r>
    <r>
      <rPr>
        <sz val="12"/>
        <color theme="1"/>
        <rFont val="Calibri"/>
        <family val="2"/>
        <scheme val="minor"/>
      </rPr>
      <t xml:space="preserve">Therefore, the share price would become 10/11 of the current price, thus </t>
    </r>
    <r>
      <rPr>
        <b/>
        <sz val="12"/>
        <color theme="1"/>
        <rFont val="Calibri"/>
        <family val="2"/>
        <scheme val="minor"/>
      </rPr>
      <t>maintaining the current market capitalization</t>
    </r>
    <r>
      <rPr>
        <sz val="12"/>
        <color theme="1"/>
        <rFont val="Calibri"/>
        <family val="2"/>
        <scheme val="minor"/>
      </rPr>
      <t>.</t>
    </r>
    <r>
      <rPr>
        <sz val="14"/>
        <color rgb="FF000000"/>
        <rFont val="-webkit-standard"/>
      </rPr>
      <t> </t>
    </r>
    <r>
      <rPr>
        <sz val="12"/>
        <color theme="1"/>
        <rFont val="Calibri"/>
        <family val="2"/>
        <scheme val="minor"/>
      </rPr>
      <t>Stock dividend adjusted Walgreens share price = 10/11 * 36.93 = 33.57</t>
    </r>
  </si>
  <si>
    <t>Cisco Systems</t>
  </si>
  <si>
    <t>The Coca-Cola Company</t>
  </si>
  <si>
    <t>Dow Inc.</t>
  </si>
  <si>
    <t>Goldman Sachs</t>
  </si>
  <si>
    <t>The Home Depot</t>
  </si>
  <si>
    <t>Honeywell</t>
  </si>
  <si>
    <t>IBM</t>
  </si>
  <si>
    <t>Intel</t>
  </si>
  <si>
    <t>Johnson &amp; Johnson</t>
  </si>
  <si>
    <t>JPMorgan Chase</t>
  </si>
  <si>
    <t>McDonald's</t>
  </si>
  <si>
    <t>Merck &amp; Co.</t>
  </si>
  <si>
    <t>Microsoft</t>
  </si>
  <si>
    <t>Nike</t>
  </si>
  <si>
    <t>Procter &amp; Gamble</t>
  </si>
  <si>
    <t>Salesforce</t>
  </si>
  <si>
    <t>The Travelers Companies</t>
  </si>
  <si>
    <t>UnitedHealth Group</t>
  </si>
  <si>
    <t>Verizon</t>
  </si>
  <si>
    <t>Visa Inc.</t>
  </si>
  <si>
    <t>Walgreens Boots Alliance</t>
  </si>
  <si>
    <t>Walmart</t>
  </si>
  <si>
    <t>The Walt Disney Company</t>
  </si>
  <si>
    <t>TOTAL</t>
  </si>
  <si>
    <t xml:space="preserve">DIVISOR </t>
  </si>
  <si>
    <t>INDEX</t>
  </si>
  <si>
    <t>Limit Buy Orders</t>
  </si>
  <si>
    <t xml:space="preserve">Limit Sell Orders </t>
  </si>
  <si>
    <t>Order Number</t>
  </si>
  <si>
    <t>Size</t>
  </si>
  <si>
    <t xml:space="preserve">Bid Price </t>
  </si>
  <si>
    <t>Ask Price</t>
  </si>
  <si>
    <t>Size2</t>
  </si>
  <si>
    <t>Order Number2</t>
  </si>
  <si>
    <t xml:space="preserve">Till order 6, no bid rate and ask rate match so no order will be executed. </t>
  </si>
  <si>
    <t>Order Number3</t>
  </si>
  <si>
    <t>1. outstanding orders after order 6 and order 4 are executed.</t>
  </si>
  <si>
    <t>So, for order 6, we will punch 100 quantity market order against the first lowest ask price of order which is order no. 4 of 100 shares for $450.</t>
  </si>
  <si>
    <t>2. Outstanding orders after order 7 and order 3 are executed</t>
  </si>
  <si>
    <t>So, for order 7, we will punch 10 quantity market order against the highest bid price of order which is order no. 3 of 10 shares for $445.Hence, order 7 is fully executed and order 3 is partially executed. Therefore, remaining shares for order 3 are 190.</t>
  </si>
  <si>
    <t>3. Outstanding orders after order 8 is executed.</t>
  </si>
  <si>
    <t xml:space="preserve"> MARKET ORDER BOOK ( Remaining orders at 10:00 AM)</t>
  </si>
  <si>
    <t>Hence, order 7 is fully executed and order 3 is partially executed. Therefore, remaining shares for order 3 are 190. After this no bid rates and ask rates match for any of the orders so no further orders will be executed.</t>
  </si>
  <si>
    <t xml:space="preserve"> 
.
4
</t>
  </si>
  <si>
    <t>NOTE: After this no bid rates and ask rates match for any of the orders so no further orders will be executed.</t>
  </si>
  <si>
    <t>4. Orders Fully Executed</t>
  </si>
  <si>
    <t>4. Orders Partially Executed</t>
  </si>
  <si>
    <t xml:space="preserve"> PRIMARY MARKET ORDER BOOK </t>
  </si>
  <si>
    <t>1. stock price after dividend =current stock price/(1+ stock dividend)</t>
  </si>
  <si>
    <t>2. Total number of shares outstanding = number of shares outstanding*(1+ stock dividend)</t>
  </si>
  <si>
    <t>ANSWER</t>
  </si>
  <si>
    <t>CALCULATIONS</t>
  </si>
  <si>
    <t>FORMULAS</t>
  </si>
  <si>
    <t>a) Cost Of Equity</t>
  </si>
  <si>
    <t>b) growth rate ( first 5 years )</t>
  </si>
  <si>
    <t>c) growth rate of perpetuity ( after 5 years )</t>
  </si>
  <si>
    <t>Interest Expense</t>
  </si>
  <si>
    <t>Income Tax Expense</t>
  </si>
  <si>
    <t>Net Income</t>
  </si>
  <si>
    <t>Basic EPS</t>
  </si>
  <si>
    <t>-</t>
  </si>
  <si>
    <t>Diluted EPS</t>
  </si>
  <si>
    <t>TESLA SHARE VALUE (FCFE TWO STAGE MODEL)</t>
  </si>
  <si>
    <t>Serial no.</t>
  </si>
  <si>
    <t>item</t>
  </si>
  <si>
    <t>FCFE</t>
  </si>
  <si>
    <t>Inventory</t>
  </si>
  <si>
    <t>Other Current Assets</t>
  </si>
  <si>
    <t>Accumulated Depreciation</t>
  </si>
  <si>
    <t>Total Assets</t>
  </si>
  <si>
    <t>Accounts Payable</t>
  </si>
  <si>
    <t>Other Current Liabilities</t>
  </si>
  <si>
    <t>Total Liabilities</t>
  </si>
  <si>
    <t>Common Stock</t>
  </si>
  <si>
    <t>Retained Earnings</t>
  </si>
  <si>
    <t>Tesla, Inc. (NasdaqGS:TSLA) &gt; Financials &gt; Cash Flow</t>
  </si>
  <si>
    <t>In Millions of the reported currency, except per share items.</t>
  </si>
  <si>
    <t>Template:</t>
  </si>
  <si>
    <t>Standard</t>
  </si>
  <si>
    <t> </t>
  </si>
  <si>
    <t>Restatement:</t>
  </si>
  <si>
    <t>Latest Filings</t>
  </si>
  <si>
    <t>Period Type:</t>
  </si>
  <si>
    <t>Annual</t>
  </si>
  <si>
    <t>Order:</t>
  </si>
  <si>
    <t>Latest on Right</t>
  </si>
  <si>
    <t>Currency:</t>
  </si>
  <si>
    <t>Reported Currency</t>
  </si>
  <si>
    <t>Conversion:</t>
  </si>
  <si>
    <t>Historical</t>
  </si>
  <si>
    <t>Units:</t>
  </si>
  <si>
    <t>S&amp;P Capital IQ (Default)</t>
  </si>
  <si>
    <t>Decimals:</t>
  </si>
  <si>
    <t>Capital IQ (Default)</t>
  </si>
  <si>
    <t>Source:</t>
  </si>
  <si>
    <t>Capital IQ &amp; Proprietary Data</t>
  </si>
  <si>
    <t>Cash Flow</t>
  </si>
  <si>
    <t xml:space="preserve">For the Fiscal Period Ending
</t>
  </si>
  <si>
    <t>Restated
12 months
Dec-31-2018</t>
  </si>
  <si>
    <t>12 months
Dec-31-2019</t>
  </si>
  <si>
    <t>12 months
Dec-31-2020</t>
  </si>
  <si>
    <t>12 months
Dec-31-2021</t>
  </si>
  <si>
    <t>12 months
Dec-31-2022</t>
  </si>
  <si>
    <t>LTM
12 months
Sep-30-2023</t>
  </si>
  <si>
    <t>Currency</t>
  </si>
  <si>
    <t>USD</t>
  </si>
  <si>
    <t xml:space="preserve"> </t>
  </si>
  <si>
    <t>Depreciation &amp; Amort.</t>
  </si>
  <si>
    <t>Amort. of Goodwill and Intangibles</t>
  </si>
  <si>
    <t>Depreciation &amp; Amort., Total</t>
  </si>
  <si>
    <t>Other Amortization</t>
  </si>
  <si>
    <t>(Gain) Loss From Sale Of Assets</t>
  </si>
  <si>
    <t>Asset Writedown &amp; Restructuring Costs</t>
  </si>
  <si>
    <t>Stock-Based Compensation</t>
  </si>
  <si>
    <t>Other Operating Activities</t>
  </si>
  <si>
    <t>Change in Acc. Receivable</t>
  </si>
  <si>
    <t>Change In Inventories</t>
  </si>
  <si>
    <t>Change in Acc. Payable</t>
  </si>
  <si>
    <t>Change in Unearned Rev.</t>
  </si>
  <si>
    <t>Change in Other Net Operating Assets</t>
  </si>
  <si>
    <t xml:space="preserve">  Cash from Ops.</t>
  </si>
  <si>
    <t>Capital Expenditure</t>
  </si>
  <si>
    <t>Cash Acquisitions</t>
  </si>
  <si>
    <t>Divestitures</t>
  </si>
  <si>
    <t>Sale (Purchase) of Intangible assets</t>
  </si>
  <si>
    <t>Invest. in Marketable &amp; Equity Securt.</t>
  </si>
  <si>
    <t>Net (Inc.) Dec. in Loans Originated/Sold</t>
  </si>
  <si>
    <t>Other Investing Activities</t>
  </si>
  <si>
    <t xml:space="preserve">  Cash from Investing</t>
  </si>
  <si>
    <t>Short Term Debt Issued</t>
  </si>
  <si>
    <t>Long-Term Debt Issued</t>
  </si>
  <si>
    <t>Total Debt Issued</t>
  </si>
  <si>
    <t>Short Term Debt Repaid</t>
  </si>
  <si>
    <t>Long-Term Debt Repaid</t>
  </si>
  <si>
    <t>Total Debt Repaid</t>
  </si>
  <si>
    <t>Issuance of Common Stock</t>
  </si>
  <si>
    <t>Total Dividends Paid</t>
  </si>
  <si>
    <t>Special Dividend Paid</t>
  </si>
  <si>
    <t>Other Financing Activities</t>
  </si>
  <si>
    <t xml:space="preserve">  Cash from Financing</t>
  </si>
  <si>
    <t>Foreign Exchange Rate Adj.</t>
  </si>
  <si>
    <t xml:space="preserve">  Net Change in Cash</t>
  </si>
  <si>
    <t>Supplemental Items</t>
  </si>
  <si>
    <t>Cash Interest Paid</t>
  </si>
  <si>
    <t>Cash Taxes Paid</t>
  </si>
  <si>
    <t>Levered Free Cash Flow</t>
  </si>
  <si>
    <t>Unlevered Free Cash Flow</t>
  </si>
  <si>
    <t>Change in Net Working Capital</t>
  </si>
  <si>
    <t>Net Debt Issued</t>
  </si>
  <si>
    <t>Filing Date</t>
  </si>
  <si>
    <t>Restatement Type</t>
  </si>
  <si>
    <t>RS</t>
  </si>
  <si>
    <t>NC</t>
  </si>
  <si>
    <t>O</t>
  </si>
  <si>
    <t>Calculation Type</t>
  </si>
  <si>
    <t>REP</t>
  </si>
  <si>
    <t>LTM</t>
  </si>
  <si>
    <t>Tesla, Inc. (NasdaqGS:TSLA) &gt; Financials &gt; Balance Sheet</t>
  </si>
  <si>
    <t>Balance Sheet</t>
  </si>
  <si>
    <t xml:space="preserve">Balance Sheet as of:
</t>
  </si>
  <si>
    <t>Restated
Dec-31-2018</t>
  </si>
  <si>
    <t>Restated
Dec-31-2021</t>
  </si>
  <si>
    <t>ASSETS</t>
  </si>
  <si>
    <t>Cash And Equivalents</t>
  </si>
  <si>
    <t>Short Term Investments</t>
  </si>
  <si>
    <t xml:space="preserve">  Total Cash &amp; ST Investments</t>
  </si>
  <si>
    <t>Accounts Receivable</t>
  </si>
  <si>
    <t xml:space="preserve">  Total Receivables</t>
  </si>
  <si>
    <t>Prepaid Exp.</t>
  </si>
  <si>
    <t>Restricted Cash</t>
  </si>
  <si>
    <t xml:space="preserve">  Total Current Assets</t>
  </si>
  <si>
    <t>Gross Property, Plant &amp; Equipment</t>
  </si>
  <si>
    <t xml:space="preserve">  Net Property, Plant &amp; Equipment</t>
  </si>
  <si>
    <t>Long-term Investments</t>
  </si>
  <si>
    <t>Goodwill</t>
  </si>
  <si>
    <t>Other Intangibles</t>
  </si>
  <si>
    <t>Accounts Receivable Long-Term</t>
  </si>
  <si>
    <t>Other Long-Term Assets</t>
  </si>
  <si>
    <t>LIABILITIES</t>
  </si>
  <si>
    <t>Accrued Exp.</t>
  </si>
  <si>
    <t>Curr. Port. of LT Debt</t>
  </si>
  <si>
    <t>Curr. Port. of Leases</t>
  </si>
  <si>
    <t>Curr. Income Taxes Payable</t>
  </si>
  <si>
    <t>Unearned Revenue, Current</t>
  </si>
  <si>
    <t xml:space="preserve">  Total Current Liabilities</t>
  </si>
  <si>
    <t>Long-Term Debt</t>
  </si>
  <si>
    <t>Long-Term Leases</t>
  </si>
  <si>
    <t>Unearned Revenue, Non-Current</t>
  </si>
  <si>
    <t>Def. Tax Liability, Non-Curr.</t>
  </si>
  <si>
    <t>Other Non-Current Liabilities</t>
  </si>
  <si>
    <t>Additional Paid In Capital</t>
  </si>
  <si>
    <t>Treasury Stock</t>
  </si>
  <si>
    <t>Comprehensive Inc. and Other</t>
  </si>
  <si>
    <t xml:space="preserve">  Total Common Equity</t>
  </si>
  <si>
    <t>Minority Interest</t>
  </si>
  <si>
    <t>Total Equity</t>
  </si>
  <si>
    <t>Total Liabilities And Equity</t>
  </si>
  <si>
    <t>Total Shares Out. on Filing Date</t>
  </si>
  <si>
    <t>Total Shares Out. on Balance Sheet Date</t>
  </si>
  <si>
    <t>Book Value/Share</t>
  </si>
  <si>
    <t>Tangible Book Value</t>
  </si>
  <si>
    <t>Tangible Book Value/Share</t>
  </si>
  <si>
    <t>Total Debt</t>
  </si>
  <si>
    <t>Net Debt</t>
  </si>
  <si>
    <t>Debt Equivalent Oper. Leases</t>
  </si>
  <si>
    <t>NA</t>
  </si>
  <si>
    <t>Total Minority Interest</t>
  </si>
  <si>
    <t>Inventory Method</t>
  </si>
  <si>
    <t>FIFO</t>
  </si>
  <si>
    <t>Raw Materials Inventory</t>
  </si>
  <si>
    <t>Work in Progress Inventory</t>
  </si>
  <si>
    <t>Finished Goods Inventory</t>
  </si>
  <si>
    <t>Land</t>
  </si>
  <si>
    <t>Machinery</t>
  </si>
  <si>
    <t>Construction in Progress</t>
  </si>
  <si>
    <t>Leasehold Improvements</t>
  </si>
  <si>
    <t>Full Time Employees</t>
  </si>
  <si>
    <t>Assets under Cap. Lease, Gross</t>
  </si>
  <si>
    <t>Assets under Cap. Lease, Accum. Depr.</t>
  </si>
  <si>
    <t>Assets on Oper. Lease, Gross</t>
  </si>
  <si>
    <t>Assets on Oper. Lease, Accum. Depr.</t>
  </si>
  <si>
    <t>RUP</t>
  </si>
  <si>
    <t>Note: For multiple class companies, total share counts are primary class equivalent, and for foreign companies listed as primary ADRs, total share counts are ADR-equivalent.</t>
  </si>
  <si>
    <t>Tesla, Inc. (NasdaqGS:TSLA) &gt; Financials &gt; Income Statement</t>
  </si>
  <si>
    <t>Income Statement</t>
  </si>
  <si>
    <t>Restated
12 months
Dec-31-2019</t>
  </si>
  <si>
    <t>Revenue</t>
  </si>
  <si>
    <t>Other Revenue</t>
  </si>
  <si>
    <t xml:space="preserve">  Total Revenue</t>
  </si>
  <si>
    <t>Cost Of Goods Sold</t>
  </si>
  <si>
    <t xml:space="preserve">  Gross Profit</t>
  </si>
  <si>
    <t>Selling General &amp; Admin Exp.</t>
  </si>
  <si>
    <t>R &amp; D Exp.</t>
  </si>
  <si>
    <t>Other Operating Expense/(Income)</t>
  </si>
  <si>
    <t xml:space="preserve">  Other Operating Exp., Total</t>
  </si>
  <si>
    <t xml:space="preserve">  Operating Income</t>
  </si>
  <si>
    <t>Interest and Invest. Income</t>
  </si>
  <si>
    <t xml:space="preserve">  Net Interest Exp.</t>
  </si>
  <si>
    <t>Currency Exchange Gains (Loss)</t>
  </si>
  <si>
    <t>Other Non-Operating Inc. (Exp.)</t>
  </si>
  <si>
    <t xml:space="preserve">  EBT Excl. Unusual Items</t>
  </si>
  <si>
    <t>Restructuring Charges</t>
  </si>
  <si>
    <t>Impairment of Goodwill</t>
  </si>
  <si>
    <t>Asset Writedown</t>
  </si>
  <si>
    <t>In Process R &amp; D Exp.</t>
  </si>
  <si>
    <t>Legal Settlements</t>
  </si>
  <si>
    <t>Other Unusual Items</t>
  </si>
  <si>
    <t xml:space="preserve">  EBT Incl. Unusual Items</t>
  </si>
  <si>
    <t xml:space="preserve">  Earnings from Cont. Ops.</t>
  </si>
  <si>
    <t>Earnings of Discontinued Ops.</t>
  </si>
  <si>
    <t>Extraord. Item &amp; Account. Change</t>
  </si>
  <si>
    <t xml:space="preserve">  Net Income to Company</t>
  </si>
  <si>
    <t>Minority Int. in Earnings</t>
  </si>
  <si>
    <t xml:space="preserve">  Net Income</t>
  </si>
  <si>
    <t>Pref. Dividends and Other Adj.</t>
  </si>
  <si>
    <t xml:space="preserve">  NI to Common Incl Extra Items</t>
  </si>
  <si>
    <t xml:space="preserve">  NI to Common Excl. Extra Items</t>
  </si>
  <si>
    <t>Per Share Items</t>
  </si>
  <si>
    <t>Basic EPS Excl. Extra Items</t>
  </si>
  <si>
    <t>Weighted Avg. Basic Shares Out.</t>
  </si>
  <si>
    <t>Diluted EPS Excl. Extra Items</t>
  </si>
  <si>
    <t>Weighted Avg. Diluted Shares Out.</t>
  </si>
  <si>
    <t>Normalized Basic EPS</t>
  </si>
  <si>
    <t>Normalized Diluted EPS</t>
  </si>
  <si>
    <t>Dividends per Share</t>
  </si>
  <si>
    <t>Shares per Depository Receipt</t>
  </si>
  <si>
    <t>EBITDA</t>
  </si>
  <si>
    <t>EBITA</t>
  </si>
  <si>
    <t>EBIT</t>
  </si>
  <si>
    <t>EBITDAR</t>
  </si>
  <si>
    <t>As Reported Total Revenue*</t>
  </si>
  <si>
    <t>Effective Tax Rate %</t>
  </si>
  <si>
    <t>NM</t>
  </si>
  <si>
    <t>Current Domestic Taxes</t>
  </si>
  <si>
    <t>Current Foreign Taxes</t>
  </si>
  <si>
    <t>Total Current Taxes</t>
  </si>
  <si>
    <t>Deferred Domestic Taxes</t>
  </si>
  <si>
    <t>Deferred Foreign Taxes</t>
  </si>
  <si>
    <t>Total Deferred Taxes</t>
  </si>
  <si>
    <t>Normalized Net Income</t>
  </si>
  <si>
    <t>Interest Capitalized</t>
  </si>
  <si>
    <t>Interest on Long Term Debt</t>
  </si>
  <si>
    <t>Supplemental Operating Expense Items</t>
  </si>
  <si>
    <t>R&amp;D Exp.</t>
  </si>
  <si>
    <t>Net Rental Exp.</t>
  </si>
  <si>
    <t>Imputed Oper. Lease Interest Exp.</t>
  </si>
  <si>
    <t>Imputed Oper. Lease Depreciation</t>
  </si>
  <si>
    <t>Stock-Based Comp., COGS</t>
  </si>
  <si>
    <t>Stock-Based Comp., R&amp;D Exp.</t>
  </si>
  <si>
    <t>Stock-Based Comp., SG&amp;A Exp.</t>
  </si>
  <si>
    <t>Stock-Based Comp., Unallocated</t>
  </si>
  <si>
    <t xml:space="preserve">  Stock-Based Comp., Total</t>
  </si>
  <si>
    <t>* Occasionally, certain items classified as Revenue by the company will be re-classified as other income if it is deemed to be non-recurring and unrelated to the core business of the firm. This field shows Total Revenue exactly as reported by the firm on its consolidated statement of income.</t>
  </si>
  <si>
    <t>Note: For multiple class companies, per share items are primary class equivalent, and for foreign companies listed as primary ADRs, per share items are ADR-equivalent.</t>
  </si>
  <si>
    <t>1. FCFE= Net Income- Capital Expenditure + Depreciation - Change in Working Capital + Change in Net Debt</t>
  </si>
  <si>
    <t>Capital expenditure</t>
  </si>
  <si>
    <t xml:space="preserve">Depreciation </t>
  </si>
  <si>
    <t>Change in working capital</t>
  </si>
  <si>
    <t>change in net debt</t>
  </si>
  <si>
    <t xml:space="preserve">FCFE </t>
  </si>
  <si>
    <t xml:space="preserve">Assumptions </t>
  </si>
  <si>
    <t>Value per share</t>
  </si>
  <si>
    <t>Nominal GDP</t>
  </si>
  <si>
    <t>Annualized figures 2023</t>
  </si>
  <si>
    <t>2023( in millions)</t>
  </si>
  <si>
    <t>d) Nominal GDP US (2023)</t>
  </si>
  <si>
    <t>PV of FCFE</t>
  </si>
  <si>
    <t>Terminal Value</t>
  </si>
  <si>
    <t>pv of terminal value</t>
  </si>
  <si>
    <t>Total</t>
  </si>
  <si>
    <t xml:space="preserve">Sum of dicounted FCFEs &amp; Dict. Terminal Value </t>
  </si>
  <si>
    <t>No. of shares</t>
  </si>
  <si>
    <t>Assumptions</t>
  </si>
  <si>
    <t>Cost of equity - Calculated using CAPM</t>
  </si>
  <si>
    <t>Tesla Beta= 1.961</t>
  </si>
  <si>
    <t>Risk free rate= 5.03%</t>
  </si>
  <si>
    <t>Source</t>
  </si>
  <si>
    <t>Bloomberg</t>
  </si>
  <si>
    <t>Yahoo Finance</t>
  </si>
  <si>
    <t>Market Rate= 9.87%</t>
  </si>
  <si>
    <t>S&amp;P 500</t>
  </si>
  <si>
    <t>Calculations</t>
  </si>
  <si>
    <t>Ke = Rf + β( Rm- Rf ) =14.52%</t>
  </si>
  <si>
    <t xml:space="preserve">Growth rate </t>
  </si>
  <si>
    <t>write up</t>
  </si>
  <si>
    <t>Ceicdata</t>
  </si>
  <si>
    <t>2023 Annualized Financial Reports figures</t>
  </si>
  <si>
    <t>Capital IQ</t>
  </si>
  <si>
    <t>2023 data point*4/3</t>
  </si>
  <si>
    <t>NOTES</t>
  </si>
  <si>
    <t>Links</t>
  </si>
  <si>
    <t>https://finance.yahoo.com/quote/%5ETYX/</t>
  </si>
  <si>
    <t>https://www.spglobal.com/spdji/en/indices/equity/sp-500/#overview</t>
  </si>
  <si>
    <t>Bloomberg room</t>
  </si>
  <si>
    <t>https://www.ceicdata.com/en/indicator/united-states/nominal-gdp-growth#:~:text=United%20States%20Nominal%20GDP%20Growth%20was%20reported%20at%205.946%20%25%20in,Jun%202023%2C%20with%20302%20observations.</t>
  </si>
  <si>
    <t>https://www.capitaliq.com/CIQDotNet/Research/Coverage.aspx?CompanyId=27444752</t>
  </si>
  <si>
    <t>BUS827 G100</t>
  </si>
  <si>
    <t>Principles of Investments</t>
  </si>
  <si>
    <t>BY- Muskan Malik ( muskan_malik@sfu.ca ) , Kusum Matlani ( kam51@sfu.ca ) , Vanshika Goel ( vanshika_goel@sfu.ca )</t>
  </si>
  <si>
    <t>Questions</t>
  </si>
  <si>
    <t>Based on the prices above, assume Walgreens Boots Alliance issues a 10% stock dividend, how does this stock dividend affect the DJIA index and the divisor. Please show the detail calculation. (5 points)</t>
  </si>
  <si>
    <t>Below you can find order information received by the Exchange for stock ABC from 9am to 10am. Please construct the limit order book for these orders. The format of limit order book is provided below and feel free to insert more rows if needed. For the orders which can be executed or partially executed, please list the price executed and how many shares being executed. Please show the final limit order book and final market bid and ask price. (10 points) (hint: Building limit order book is a dynamic process.)</t>
  </si>
  <si>
    <t>Order number</t>
  </si>
  <si>
    <t>Limit sell order $475, 200 shares</t>
  </si>
  <si>
    <t>9:05am</t>
  </si>
  <si>
    <t>Limit buy order $425, 200 shares</t>
  </si>
  <si>
    <t>9:08am</t>
  </si>
  <si>
    <t>Limit buy order $445, 200 shares</t>
  </si>
  <si>
    <t>9:15am</t>
  </si>
  <si>
    <t>Limit sell order $450, 100 shares</t>
  </si>
  <si>
    <t>9:20am</t>
  </si>
  <si>
    <t>Limit buy order $430, 10 shares</t>
  </si>
  <si>
    <t>9:21am</t>
  </si>
  <si>
    <t>Market buy order, 100 shares</t>
  </si>
  <si>
    <t>9:30am</t>
  </si>
  <si>
    <t>Market sell order, 10 shares</t>
  </si>
  <si>
    <t>9:40am</t>
  </si>
  <si>
    <t>Limit sell order $445, 200 shares</t>
  </si>
  <si>
    <t>9:42am</t>
  </si>
  <si>
    <t>Limit buy order $428, 30 shares</t>
  </si>
  <si>
    <t>9:44am</t>
  </si>
  <si>
    <t>Limit buy order $420, 20 shares</t>
  </si>
  <si>
    <t>9:50am</t>
  </si>
  <si>
    <t>Limit buy order $420, 50 shares</t>
  </si>
  <si>
    <t>9:59am</t>
  </si>
  <si>
    <t>https://finance.yahoo.com/quote/TSLA/financials?p=TSLA</t>
  </si>
  <si>
    <t>For cost of equity, you can search for it and provide the source. Clearly state your assumptions about growth rates, and future cash-flows. Justify your assumptions (1 page write up). List any reference you use in your write up. If your valuation differs from the current value, what kind of growth rates would justify the current price? Please use excel file to do all the calculations. Please include your original data set in your solution file. (20 points)</t>
  </si>
  <si>
    <t>ANSWER 1</t>
  </si>
  <si>
    <t>ANSWER 2</t>
  </si>
  <si>
    <t>Question 2'!A1</t>
  </si>
  <si>
    <t>'Question 1'!A1</t>
  </si>
  <si>
    <t>ANSWER 3</t>
  </si>
  <si>
    <t>Question 3'!A1</t>
  </si>
  <si>
    <t xml:space="preserve">1.     The Dow Jones Industrial Average (DJIA) index closed at 27657.42 on Sep. 18, 2020. Below you can find the closing price for the DJIA component companies on Sep. 18, 2020. Please find out the divisor of DJIA index on Sep. 18, 2020. </t>
  </si>
  <si>
    <t>2.     Limit order book</t>
  </si>
  <si>
    <t xml:space="preserve">3.      Use a free-cash flow (FCFE) approach to value Tesla (TSLA). You can find historical and most recent financials on Yahoo Finance: </t>
  </si>
  <si>
    <t>Order detail</t>
  </si>
  <si>
    <t>Received Time</t>
  </si>
  <si>
    <t xml:space="preserve">FCFE = Net Income + Depreciation- Capital Expenditure - Change in Net Working Capital + New Debt-Debt Repayment </t>
  </si>
  <si>
    <t>FCFE for forecasted period</t>
  </si>
  <si>
    <t>FCFE (future) = FCFE(current) * (1+ High Growth rate)</t>
  </si>
  <si>
    <t>PV FCFE (Future) = FCFE (future) /(1+ Cost of Equity)^n</t>
  </si>
  <si>
    <t>Group_A</t>
  </si>
  <si>
    <t>Present Value of forecasted FCFE</t>
  </si>
  <si>
    <t xml:space="preserve">Terminal Value </t>
  </si>
  <si>
    <t>Terminal Value = FCFE (last forecasted year)* (1+Nominal GDP growth rate)/Cost of Equity - Nominal GDP Growth Rate</t>
  </si>
  <si>
    <t>Present Value of Terminal Value</t>
  </si>
  <si>
    <t>PV of Terminal Value= (Terminal Value)/(1+ Cost of Equity)^n</t>
  </si>
  <si>
    <t>(Figures in $ millions)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</si>
</sst>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_([$$-409]* #,##0.00_);_([$$-409]* \(#,##0.00\);_([$$-409]* &quot;-&quot;??_);_(@_)"/>
    <numFmt numFmtId="165" formatCode="_(* #,##0.0_);_(* \(#,##0.0\)_)\ ;_(* 0_)"/>
    <numFmt numFmtId="166" formatCode="mmm\-dd\-yyyy"/>
    <numFmt numFmtId="167" formatCode="_(\$#,##0.0#_);_(\(\$#,##0.0#\)_);_(\$&quot; - &quot;_)"/>
    <numFmt numFmtId="168" formatCode="_(* #,##0_);_(* \(#,##0\)_)\ ;_(* 0_)"/>
    <numFmt numFmtId="169" formatCode="_(* #,##0.0#_);_(* \(#,##0.0#\)_)\ ;_(* 0_)"/>
    <numFmt numFmtId="170" formatCode="_(* #,##0.0##_);_(* \(#,##0.0##\)_)\ ;_(* 0_)"/>
    <numFmt numFmtId="171" formatCode="_(#,##0.0%_);_(\(#,##0.0%\)_);_(#,##0.0%_)"/>
    <numFmt numFmtId="172" formatCode="_(* #,##0.0_);_(* \(#,##0.0\);_(* &quot;-&quot;?_);_(@_)"/>
  </numFmts>
  <fonts count="40">
    <font>
      <sz val="12"/>
      <color theme="1"/>
      <name val="Calibri"/>
      <family val="2"/>
      <scheme val="minor"/>
    </font>
    <font>
      <sz val="11"/>
      <color rgb="FF000000"/>
      <name val="Times New Roman"/>
      <family val="1"/>
    </font>
    <font>
      <b/>
      <sz val="11"/>
      <color rgb="FF000000"/>
      <name val="Times New Roman"/>
      <family val="1"/>
    </font>
    <font>
      <sz val="11"/>
      <color rgb="FFFF0000"/>
      <name val="Times New Roman"/>
      <family val="1"/>
    </font>
    <font>
      <sz val="11"/>
      <color rgb="FF00B0F0"/>
      <name val="Times New Roman"/>
      <family val="1"/>
    </font>
    <font>
      <sz val="12"/>
      <color rgb="FFFF0000"/>
      <name val="Calibri"/>
      <family val="2"/>
      <scheme val="minor"/>
    </font>
    <font>
      <b/>
      <sz val="12"/>
      <color theme="1"/>
      <name val="Calibri"/>
      <family val="2"/>
      <scheme val="minor"/>
    </font>
    <font>
      <sz val="14"/>
      <color rgb="FF000000"/>
      <name val="-webkit-standard"/>
    </font>
    <font>
      <sz val="12"/>
      <color theme="0"/>
      <name val="Calibri"/>
      <family val="2"/>
      <scheme val="minor"/>
    </font>
    <font>
      <sz val="11"/>
      <color rgb="FF242424"/>
      <name val="Calibri"/>
      <family val="2"/>
      <charset val="1"/>
    </font>
    <font>
      <b/>
      <sz val="12"/>
      <name val="Arial"/>
      <family val="2"/>
    </font>
    <font>
      <b/>
      <sz val="12"/>
      <color rgb="FF42464B"/>
      <name val="Calibri"/>
      <family val="2"/>
      <scheme val="minor"/>
    </font>
    <font>
      <sz val="8"/>
      <name val="Arial"/>
      <family val="2"/>
    </font>
    <font>
      <i/>
      <sz val="8"/>
      <name val="Arial"/>
      <family val="2"/>
    </font>
    <font>
      <b/>
      <sz val="8"/>
      <name val="Arial"/>
      <family val="2"/>
    </font>
    <font>
      <b/>
      <sz val="13"/>
      <color rgb="FF000000"/>
      <name val="Verdana"/>
      <family val="2"/>
    </font>
    <font>
      <sz val="8"/>
      <color rgb="FF000000"/>
      <name val="Arial"/>
      <family val="2"/>
    </font>
    <font>
      <b/>
      <sz val="8"/>
      <color rgb="FFFFFFFF"/>
      <name val="Verdana"/>
      <family val="2"/>
    </font>
    <font>
      <b/>
      <sz val="8"/>
      <color rgb="FF000000"/>
      <name val="Arial"/>
      <family val="2"/>
    </font>
    <font>
      <b/>
      <i/>
      <sz val="8"/>
      <color rgb="FF000000"/>
      <name val="Arial"/>
      <family val="2"/>
    </font>
    <font>
      <b/>
      <u val="double"/>
      <sz val="8"/>
      <color rgb="FF000000"/>
      <name val="Arial"/>
      <family val="2"/>
    </font>
    <font>
      <b/>
      <u/>
      <sz val="8"/>
      <color rgb="FF000000"/>
      <name val="Arial"/>
      <family val="2"/>
    </font>
    <font>
      <sz val="1"/>
      <color indexed="9"/>
      <name val="Symbol"/>
      <charset val="2"/>
    </font>
    <font>
      <sz val="1"/>
      <color rgb="FFFFFFFF"/>
      <name val="Symbol"/>
      <charset val="2"/>
    </font>
    <font>
      <sz val="11"/>
      <color theme="1"/>
      <name val="Calibri"/>
      <family val="2"/>
      <scheme val="minor"/>
    </font>
    <font>
      <u/>
      <sz val="12"/>
      <color theme="10"/>
      <name val="Calibri"/>
      <family val="2"/>
      <scheme val="minor"/>
    </font>
    <font>
      <sz val="11"/>
      <color theme="1"/>
      <name val="Times New Roman"/>
      <family val="1"/>
    </font>
    <font>
      <sz val="14"/>
      <color theme="1"/>
      <name val="Calibri"/>
      <family val="2"/>
      <scheme val="minor"/>
    </font>
    <font>
      <b/>
      <sz val="14"/>
      <color theme="1"/>
      <name val="Calibri"/>
      <family val="2"/>
      <scheme val="minor"/>
    </font>
    <font>
      <sz val="8"/>
      <name val="Calibri"/>
      <family val="2"/>
      <scheme val="minor"/>
    </font>
    <font>
      <b/>
      <sz val="28"/>
      <color theme="1"/>
      <name val="Calibri"/>
      <family val="2"/>
      <scheme val="minor"/>
    </font>
    <font>
      <b/>
      <sz val="20"/>
      <color theme="1"/>
      <name val="Calibri"/>
      <family val="2"/>
      <scheme val="minor"/>
    </font>
    <font>
      <b/>
      <sz val="18"/>
      <color theme="1"/>
      <name val="Calibri"/>
      <family val="2"/>
      <scheme val="minor"/>
    </font>
    <font>
      <b/>
      <u/>
      <sz val="16"/>
      <color theme="10"/>
      <name val="Calibri"/>
      <family val="2"/>
      <scheme val="minor"/>
    </font>
    <font>
      <sz val="14"/>
      <color theme="1"/>
      <name val="Times New Roman"/>
      <family val="1"/>
    </font>
    <font>
      <sz val="14"/>
      <color rgb="FF000000"/>
      <name val="Times New Roman"/>
      <family val="1"/>
    </font>
    <font>
      <b/>
      <sz val="14"/>
      <color rgb="FF000000"/>
      <name val="Times New Roman"/>
      <family val="1"/>
    </font>
    <font>
      <b/>
      <sz val="14"/>
      <color theme="1"/>
      <name val="Times New Roman"/>
      <family val="1"/>
    </font>
    <font>
      <b/>
      <u/>
      <sz val="14"/>
      <color theme="10"/>
      <name val="Calibri"/>
      <family val="2"/>
      <scheme val="minor"/>
    </font>
    <font>
      <b/>
      <sz val="14"/>
      <color rgb="FF0000FF"/>
      <name val="Times New Roman"/>
      <family val="1"/>
    </font>
  </fonts>
  <fills count="15">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FFFF00"/>
        <bgColor indexed="64"/>
      </patternFill>
    </fill>
    <fill>
      <patternFill patternType="solid">
        <fgColor theme="0"/>
        <bgColor indexed="64"/>
      </patternFill>
    </fill>
    <fill>
      <patternFill patternType="solid">
        <fgColor rgb="FF003366"/>
        <bgColor rgb="FF000000"/>
      </patternFill>
    </fill>
    <fill>
      <patternFill patternType="solid">
        <fgColor rgb="FFF0F0DC"/>
        <bgColor rgb="FF000000"/>
      </patternFill>
    </fill>
    <fill>
      <patternFill patternType="solid">
        <fgColor theme="2" tint="-0.249977111117893"/>
        <bgColor indexed="64"/>
      </patternFill>
    </fill>
    <fill>
      <patternFill patternType="solid">
        <fgColor theme="9"/>
        <bgColor indexed="64"/>
      </patternFill>
    </fill>
    <fill>
      <patternFill patternType="solid">
        <fgColor theme="5" tint="0.39997558519241921"/>
        <bgColor indexed="64"/>
      </patternFill>
    </fill>
    <fill>
      <patternFill patternType="solid">
        <fgColor rgb="FFC9ADFF"/>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theme="4" tint="0.59999389629810485"/>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style="thin">
        <color indexed="64"/>
      </bottom>
      <diagonal/>
    </border>
    <border>
      <left/>
      <right/>
      <top style="thin">
        <color rgb="FF000000"/>
      </top>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style="medium">
        <color indexed="64"/>
      </left>
      <right/>
      <top/>
      <bottom style="medium">
        <color indexed="64"/>
      </bottom>
      <diagonal/>
    </border>
    <border>
      <left style="medium">
        <color indexed="64"/>
      </left>
      <right/>
      <top/>
      <bottom/>
      <diagonal/>
    </border>
    <border>
      <left/>
      <right/>
      <top/>
      <bottom style="double">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s>
  <cellStyleXfs count="3">
    <xf numFmtId="0" fontId="0" fillId="0" borderId="0"/>
    <xf numFmtId="0" fontId="22" fillId="0" borderId="0" applyAlignment="0"/>
    <xf numFmtId="0" fontId="25" fillId="0" borderId="0" applyNumberFormat="0" applyFill="0" applyBorder="0" applyAlignment="0" applyProtection="0"/>
  </cellStyleXfs>
  <cellXfs count="16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xf>
    <xf numFmtId="0" fontId="6" fillId="0" borderId="0" xfId="0" applyFont="1" applyAlignment="1">
      <alignment horizontal="center"/>
    </xf>
    <xf numFmtId="0" fontId="0" fillId="0" borderId="2" xfId="0" applyBorder="1"/>
    <xf numFmtId="0" fontId="0" fillId="0" borderId="3" xfId="0" applyBorder="1"/>
    <xf numFmtId="0" fontId="0" fillId="0" borderId="4" xfId="0" applyBorder="1"/>
    <xf numFmtId="0" fontId="0" fillId="3" borderId="5" xfId="0" applyFill="1" applyBorder="1"/>
    <xf numFmtId="0" fontId="0" fillId="3" borderId="6" xfId="0" applyFill="1" applyBorder="1"/>
    <xf numFmtId="0" fontId="0" fillId="3" borderId="7" xfId="0" applyFill="1" applyBorder="1"/>
    <xf numFmtId="0" fontId="0" fillId="0" borderId="8" xfId="0" applyBorder="1"/>
    <xf numFmtId="0" fontId="0" fillId="0" borderId="9" xfId="0" applyBorder="1"/>
    <xf numFmtId="0" fontId="0" fillId="0" borderId="10" xfId="0" applyBorder="1"/>
    <xf numFmtId="164" fontId="0" fillId="3" borderId="6" xfId="0" applyNumberFormat="1" applyFill="1" applyBorder="1"/>
    <xf numFmtId="164" fontId="0" fillId="0" borderId="2" xfId="0" applyNumberFormat="1" applyBorder="1"/>
    <xf numFmtId="164" fontId="0" fillId="0" borderId="9" xfId="0" applyNumberFormat="1" applyBorder="1"/>
    <xf numFmtId="164" fontId="0" fillId="0" borderId="0" xfId="0" applyNumberFormat="1"/>
    <xf numFmtId="0" fontId="0" fillId="0" borderId="0" xfId="0" applyAlignment="1">
      <alignment horizontal="left"/>
    </xf>
    <xf numFmtId="0" fontId="0" fillId="0" borderId="0" xfId="0" applyAlignment="1">
      <alignment wrapText="1"/>
    </xf>
    <xf numFmtId="164" fontId="0" fillId="5" borderId="2" xfId="0" applyNumberFormat="1" applyFill="1" applyBorder="1"/>
    <xf numFmtId="0" fontId="0" fillId="5" borderId="2" xfId="0" applyFill="1" applyBorder="1"/>
    <xf numFmtId="0" fontId="0" fillId="5" borderId="4" xfId="0" applyFill="1" applyBorder="1"/>
    <xf numFmtId="0" fontId="0" fillId="5" borderId="8" xfId="0" applyFill="1" applyBorder="1"/>
    <xf numFmtId="0" fontId="0" fillId="5" borderId="9" xfId="0" applyFill="1" applyBorder="1"/>
    <xf numFmtId="164" fontId="0" fillId="5" borderId="9" xfId="0" applyNumberFormat="1" applyFill="1" applyBorder="1"/>
    <xf numFmtId="0" fontId="0" fillId="0" borderId="0" xfId="0" applyAlignment="1">
      <alignment vertical="center" wrapText="1"/>
    </xf>
    <xf numFmtId="164" fontId="0" fillId="3" borderId="2" xfId="0" applyNumberFormat="1" applyFill="1" applyBorder="1" applyAlignment="1">
      <alignment horizontal="left"/>
    </xf>
    <xf numFmtId="0" fontId="0" fillId="3" borderId="2" xfId="0" applyFill="1" applyBorder="1" applyAlignment="1">
      <alignment horizontal="left"/>
    </xf>
    <xf numFmtId="0" fontId="0" fillId="0" borderId="0" xfId="0" applyAlignment="1">
      <alignment horizontal="center"/>
    </xf>
    <xf numFmtId="0" fontId="6" fillId="0" borderId="0" xfId="0" applyFont="1" applyAlignment="1">
      <alignment horizontal="left"/>
    </xf>
    <xf numFmtId="9" fontId="0" fillId="0" borderId="0" xfId="0" applyNumberFormat="1"/>
    <xf numFmtId="0" fontId="6" fillId="0" borderId="0" xfId="0" applyFont="1"/>
    <xf numFmtId="0" fontId="0" fillId="0" borderId="20" xfId="0" applyBorder="1"/>
    <xf numFmtId="0" fontId="12" fillId="0" borderId="0" xfId="0" applyFont="1"/>
    <xf numFmtId="0" fontId="13" fillId="0" borderId="0" xfId="0" applyFont="1" applyAlignment="1">
      <alignment wrapText="1"/>
    </xf>
    <xf numFmtId="0" fontId="14" fillId="0" borderId="0" xfId="0" applyFont="1"/>
    <xf numFmtId="49" fontId="12" fillId="0" borderId="0" xfId="0" applyNumberFormat="1" applyFont="1"/>
    <xf numFmtId="0" fontId="15" fillId="0" borderId="0" xfId="0" applyFont="1"/>
    <xf numFmtId="0" fontId="16" fillId="0" borderId="0" xfId="0" applyFont="1" applyAlignment="1">
      <alignment horizontal="left" vertical="top"/>
    </xf>
    <xf numFmtId="0" fontId="16" fillId="0" borderId="0" xfId="0" applyFont="1" applyAlignment="1">
      <alignment horizontal="left" vertical="center"/>
    </xf>
    <xf numFmtId="0" fontId="17" fillId="6" borderId="0" xfId="0" applyFont="1" applyFill="1"/>
    <xf numFmtId="0" fontId="18" fillId="7" borderId="0" xfId="0" applyFont="1" applyFill="1" applyAlignment="1">
      <alignment wrapText="1"/>
    </xf>
    <xf numFmtId="0" fontId="18" fillId="7" borderId="0" xfId="0" applyFont="1" applyFill="1" applyAlignment="1">
      <alignment horizontal="right" wrapText="1"/>
    </xf>
    <xf numFmtId="0" fontId="19" fillId="7" borderId="0" xfId="0" applyFont="1" applyFill="1" applyAlignment="1">
      <alignment wrapText="1"/>
    </xf>
    <xf numFmtId="0" fontId="19" fillId="7" borderId="0" xfId="0" applyFont="1" applyFill="1" applyAlignment="1">
      <alignment horizontal="right" wrapText="1"/>
    </xf>
    <xf numFmtId="0" fontId="18" fillId="0" borderId="0" xfId="0" applyFont="1" applyAlignment="1">
      <alignment horizontal="left" vertical="top"/>
    </xf>
    <xf numFmtId="165" fontId="18" fillId="0" borderId="0" xfId="0" applyNumberFormat="1" applyFont="1" applyAlignment="1">
      <alignment horizontal="right" vertical="top" wrapText="1"/>
    </xf>
    <xf numFmtId="165" fontId="16" fillId="0" borderId="0" xfId="0" applyNumberFormat="1" applyFont="1" applyAlignment="1">
      <alignment horizontal="right" vertical="top" wrapText="1"/>
    </xf>
    <xf numFmtId="165" fontId="18" fillId="0" borderId="21" xfId="0" applyNumberFormat="1" applyFont="1" applyBorder="1" applyAlignment="1">
      <alignment horizontal="right" vertical="top" wrapText="1"/>
    </xf>
    <xf numFmtId="165" fontId="20" fillId="0" borderId="21" xfId="0" applyNumberFormat="1" applyFont="1" applyBorder="1" applyAlignment="1">
      <alignment horizontal="right" vertical="top" wrapText="1"/>
    </xf>
    <xf numFmtId="166" fontId="16" fillId="0" borderId="0" xfId="0" applyNumberFormat="1" applyFont="1" applyAlignment="1">
      <alignment horizontal="right" vertical="top" wrapText="1"/>
    </xf>
    <xf numFmtId="49" fontId="16" fillId="0" borderId="0" xfId="0" applyNumberFormat="1" applyFont="1" applyAlignment="1">
      <alignment horizontal="right" vertical="top" wrapText="1"/>
    </xf>
    <xf numFmtId="0" fontId="12" fillId="0" borderId="0" xfId="0" applyFont="1" applyAlignment="1">
      <alignment vertical="top" wrapText="1"/>
    </xf>
    <xf numFmtId="166" fontId="18" fillId="7" borderId="0" xfId="0" applyNumberFormat="1" applyFont="1" applyFill="1" applyAlignment="1">
      <alignment horizontal="right" wrapText="1"/>
    </xf>
    <xf numFmtId="165" fontId="21" fillId="0" borderId="0" xfId="0" applyNumberFormat="1" applyFont="1" applyAlignment="1">
      <alignment horizontal="right" vertical="top" wrapText="1"/>
    </xf>
    <xf numFmtId="165" fontId="20" fillId="0" borderId="0" xfId="0" applyNumberFormat="1" applyFont="1" applyAlignment="1">
      <alignment horizontal="right" vertical="top" wrapText="1"/>
    </xf>
    <xf numFmtId="167" fontId="16" fillId="0" borderId="0" xfId="0" applyNumberFormat="1" applyFont="1" applyAlignment="1">
      <alignment horizontal="right" vertical="top" wrapText="1"/>
    </xf>
    <xf numFmtId="168" fontId="16" fillId="0" borderId="0" xfId="0" applyNumberFormat="1" applyFont="1" applyAlignment="1">
      <alignment horizontal="right" vertical="top" wrapText="1"/>
    </xf>
    <xf numFmtId="0" fontId="12" fillId="0" borderId="0" xfId="0" applyFont="1" applyAlignment="1">
      <alignment vertical="top"/>
    </xf>
    <xf numFmtId="0" fontId="23" fillId="0" borderId="0" xfId="1" applyFont="1" applyAlignment="1"/>
    <xf numFmtId="169" fontId="16" fillId="0" borderId="0" xfId="0" applyNumberFormat="1" applyFont="1" applyAlignment="1">
      <alignment horizontal="right" vertical="top" wrapText="1"/>
    </xf>
    <xf numFmtId="170" fontId="16" fillId="0" borderId="0" xfId="0" applyNumberFormat="1" applyFont="1" applyAlignment="1">
      <alignment horizontal="right" vertical="top" wrapText="1"/>
    </xf>
    <xf numFmtId="171" fontId="16" fillId="0" borderId="0" xfId="0" applyNumberFormat="1" applyFont="1" applyAlignment="1">
      <alignment horizontal="right" vertical="top" wrapText="1"/>
    </xf>
    <xf numFmtId="0" fontId="6" fillId="0" borderId="22" xfId="0" applyFont="1" applyBorder="1"/>
    <xf numFmtId="0" fontId="6" fillId="8" borderId="0" xfId="0" applyFont="1" applyFill="1" applyAlignment="1">
      <alignment horizontal="center"/>
    </xf>
    <xf numFmtId="0" fontId="0" fillId="0" borderId="1" xfId="0" applyBorder="1"/>
    <xf numFmtId="172" fontId="0" fillId="0" borderId="0" xfId="0" applyNumberFormat="1"/>
    <xf numFmtId="43" fontId="0" fillId="0" borderId="0" xfId="0" applyNumberFormat="1"/>
    <xf numFmtId="43" fontId="12" fillId="0" borderId="0" xfId="0" applyNumberFormat="1" applyFont="1"/>
    <xf numFmtId="0" fontId="10" fillId="0" borderId="24" xfId="0" applyFont="1" applyBorder="1" applyAlignment="1">
      <alignment horizontal="left" vertical="top" wrapText="1"/>
    </xf>
    <xf numFmtId="0" fontId="10" fillId="0" borderId="28" xfId="0" applyFont="1" applyBorder="1" applyAlignment="1">
      <alignment horizontal="center" vertical="top" wrapText="1"/>
    </xf>
    <xf numFmtId="0" fontId="11" fillId="0" borderId="28" xfId="0" applyFont="1" applyBorder="1" applyAlignment="1">
      <alignment horizontal="center" vertical="center" wrapText="1"/>
    </xf>
    <xf numFmtId="0" fontId="6" fillId="4" borderId="25" xfId="0" applyFont="1" applyFill="1" applyBorder="1" applyAlignment="1">
      <alignment horizontal="center"/>
    </xf>
    <xf numFmtId="10" fontId="6" fillId="0" borderId="1" xfId="0" applyNumberFormat="1" applyFont="1" applyBorder="1"/>
    <xf numFmtId="9" fontId="6" fillId="0" borderId="1" xfId="0" applyNumberFormat="1" applyFont="1" applyBorder="1"/>
    <xf numFmtId="0" fontId="0" fillId="0" borderId="31" xfId="0" applyBorder="1" applyAlignment="1">
      <alignment horizontal="center"/>
    </xf>
    <xf numFmtId="0" fontId="0" fillId="0" borderId="31" xfId="0" applyBorder="1"/>
    <xf numFmtId="0" fontId="0" fillId="4" borderId="31" xfId="0" applyFill="1" applyBorder="1"/>
    <xf numFmtId="0" fontId="0" fillId="0" borderId="20" xfId="0" applyBorder="1" applyAlignment="1">
      <alignment horizontal="center"/>
    </xf>
    <xf numFmtId="0" fontId="25" fillId="0" borderId="0" xfId="2"/>
    <xf numFmtId="0" fontId="26" fillId="0" borderId="0" xfId="0" applyFont="1" applyAlignment="1">
      <alignment horizontal="left" vertical="center" indent="4"/>
    </xf>
    <xf numFmtId="0" fontId="24" fillId="0" borderId="0" xfId="0" applyFont="1" applyAlignment="1">
      <alignment horizontal="left" vertical="center" indent="4"/>
    </xf>
    <xf numFmtId="0" fontId="1" fillId="0" borderId="0" xfId="0" applyFont="1" applyAlignment="1">
      <alignment vertical="center"/>
    </xf>
    <xf numFmtId="0" fontId="27" fillId="0" borderId="0" xfId="0" applyFont="1"/>
    <xf numFmtId="0" fontId="28" fillId="0" borderId="0" xfId="0" applyFont="1"/>
    <xf numFmtId="0" fontId="0" fillId="10" borderId="0" xfId="0" applyFill="1" applyAlignment="1">
      <alignment horizontal="center"/>
    </xf>
    <xf numFmtId="0" fontId="0" fillId="10" borderId="0" xfId="0" applyFill="1"/>
    <xf numFmtId="0" fontId="35" fillId="0" borderId="33" xfId="0" applyFont="1" applyBorder="1" applyAlignment="1">
      <alignment horizontal="center" vertical="center"/>
    </xf>
    <xf numFmtId="0" fontId="34" fillId="0" borderId="33" xfId="0" applyFont="1" applyBorder="1" applyAlignment="1">
      <alignment vertical="center" wrapText="1"/>
    </xf>
    <xf numFmtId="0" fontId="34" fillId="0" borderId="32" xfId="0" applyFont="1" applyBorder="1" applyAlignment="1">
      <alignment horizontal="center" vertical="top" wrapText="1"/>
    </xf>
    <xf numFmtId="0" fontId="32" fillId="0" borderId="0" xfId="0" applyFont="1"/>
    <xf numFmtId="0" fontId="36" fillId="0" borderId="32" xfId="0" applyFont="1" applyBorder="1" applyAlignment="1">
      <alignment horizontal="left" vertical="center"/>
    </xf>
    <xf numFmtId="0" fontId="37" fillId="0" borderId="0" xfId="0" applyFont="1" applyAlignment="1">
      <alignment vertical="center"/>
    </xf>
    <xf numFmtId="0" fontId="36" fillId="13" borderId="23" xfId="0" applyFont="1" applyFill="1" applyBorder="1" applyAlignment="1">
      <alignment horizontal="left" vertical="center"/>
    </xf>
    <xf numFmtId="0" fontId="36" fillId="13" borderId="25" xfId="0" applyFont="1" applyFill="1" applyBorder="1" applyAlignment="1">
      <alignment horizontal="left" vertical="center"/>
    </xf>
    <xf numFmtId="0" fontId="37" fillId="13" borderId="23" xfId="0" applyFont="1" applyFill="1" applyBorder="1" applyAlignment="1">
      <alignment horizontal="left" vertical="center" wrapText="1"/>
    </xf>
    <xf numFmtId="0" fontId="37" fillId="13" borderId="25" xfId="0" applyFont="1" applyFill="1" applyBorder="1" applyAlignment="1">
      <alignment horizontal="left" vertical="center" wrapText="1"/>
    </xf>
    <xf numFmtId="0" fontId="38" fillId="0" borderId="0" xfId="2" applyFont="1" applyAlignment="1">
      <alignment horizontal="left" vertical="center" indent="4"/>
    </xf>
    <xf numFmtId="0" fontId="39" fillId="0" borderId="0" xfId="0" applyFont="1" applyAlignment="1">
      <alignment horizontal="left" vertical="center" indent="4"/>
    </xf>
    <xf numFmtId="0" fontId="0" fillId="0" borderId="0" xfId="0" applyAlignment="1">
      <alignment horizontal="center"/>
    </xf>
    <xf numFmtId="0" fontId="27" fillId="10" borderId="0" xfId="0" applyFont="1" applyFill="1" applyAlignment="1">
      <alignment horizontal="center"/>
    </xf>
    <xf numFmtId="0" fontId="0" fillId="10" borderId="0" xfId="0" applyFill="1" applyAlignment="1">
      <alignment horizontal="center"/>
    </xf>
    <xf numFmtId="0" fontId="30" fillId="10" borderId="0" xfId="0" applyFont="1" applyFill="1" applyAlignment="1">
      <alignment horizontal="center"/>
    </xf>
    <xf numFmtId="0" fontId="31" fillId="10" borderId="0" xfId="0" applyFont="1" applyFill="1" applyAlignment="1">
      <alignment horizontal="center"/>
    </xf>
    <xf numFmtId="0" fontId="28" fillId="10" borderId="0" xfId="0" applyFont="1" applyFill="1" applyAlignment="1">
      <alignment horizontal="center" vertical="top"/>
    </xf>
    <xf numFmtId="0" fontId="37" fillId="0" borderId="0" xfId="0" applyFont="1" applyAlignment="1">
      <alignment horizontal="left" vertical="center"/>
    </xf>
    <xf numFmtId="0" fontId="32" fillId="0" borderId="26" xfId="0" applyFont="1" applyBorder="1" applyAlignment="1">
      <alignment horizontal="center" vertical="center"/>
    </xf>
    <xf numFmtId="0" fontId="32" fillId="0" borderId="27" xfId="0" applyFont="1" applyBorder="1" applyAlignment="1">
      <alignment horizontal="center" vertical="center"/>
    </xf>
    <xf numFmtId="0" fontId="32" fillId="0" borderId="30" xfId="0" applyFont="1" applyBorder="1" applyAlignment="1">
      <alignment horizontal="center" vertical="center"/>
    </xf>
    <xf numFmtId="0" fontId="32" fillId="0" borderId="34" xfId="0" applyFont="1" applyBorder="1" applyAlignment="1">
      <alignment horizontal="center" vertical="center"/>
    </xf>
    <xf numFmtId="0" fontId="32" fillId="0" borderId="29" xfId="0" applyFont="1" applyBorder="1" applyAlignment="1">
      <alignment horizontal="center" vertical="center"/>
    </xf>
    <xf numFmtId="0" fontId="32" fillId="0" borderId="33" xfId="0" applyFont="1" applyBorder="1" applyAlignment="1">
      <alignment horizontal="center" vertical="center"/>
    </xf>
    <xf numFmtId="0" fontId="33" fillId="11" borderId="26" xfId="2" quotePrefix="1" applyFont="1" applyFill="1" applyBorder="1" applyAlignment="1">
      <alignment horizontal="center" vertical="center"/>
    </xf>
    <xf numFmtId="0" fontId="33" fillId="11" borderId="27" xfId="2" quotePrefix="1" applyFont="1" applyFill="1" applyBorder="1" applyAlignment="1">
      <alignment horizontal="center" vertical="center"/>
    </xf>
    <xf numFmtId="0" fontId="33" fillId="11" borderId="30" xfId="2" quotePrefix="1" applyFont="1" applyFill="1" applyBorder="1" applyAlignment="1">
      <alignment horizontal="center" vertical="center"/>
    </xf>
    <xf numFmtId="0" fontId="33" fillId="11" borderId="34" xfId="2" quotePrefix="1" applyFont="1" applyFill="1" applyBorder="1" applyAlignment="1">
      <alignment horizontal="center" vertical="center"/>
    </xf>
    <xf numFmtId="0" fontId="33" fillId="11" borderId="29" xfId="2" quotePrefix="1" applyFont="1" applyFill="1" applyBorder="1" applyAlignment="1">
      <alignment horizontal="center" vertical="center"/>
    </xf>
    <xf numFmtId="0" fontId="33" fillId="11" borderId="33" xfId="2" quotePrefix="1" applyFont="1" applyFill="1" applyBorder="1" applyAlignment="1">
      <alignment horizontal="center" vertical="center"/>
    </xf>
    <xf numFmtId="0" fontId="33" fillId="12" borderId="26" xfId="2" quotePrefix="1" applyFont="1" applyFill="1" applyBorder="1" applyAlignment="1">
      <alignment horizontal="center" vertical="center"/>
    </xf>
    <xf numFmtId="0" fontId="33" fillId="12" borderId="27" xfId="2" quotePrefix="1" applyFont="1" applyFill="1" applyBorder="1" applyAlignment="1">
      <alignment horizontal="center" vertical="center"/>
    </xf>
    <xf numFmtId="0" fontId="33" fillId="12" borderId="30" xfId="2" quotePrefix="1" applyFont="1" applyFill="1" applyBorder="1" applyAlignment="1">
      <alignment horizontal="center" vertical="center"/>
    </xf>
    <xf numFmtId="0" fontId="33" fillId="12" borderId="34" xfId="2" quotePrefix="1" applyFont="1" applyFill="1" applyBorder="1" applyAlignment="1">
      <alignment horizontal="center" vertical="center"/>
    </xf>
    <xf numFmtId="0" fontId="33" fillId="12" borderId="29" xfId="2" quotePrefix="1" applyFont="1" applyFill="1" applyBorder="1" applyAlignment="1">
      <alignment horizontal="center" vertical="center"/>
    </xf>
    <xf numFmtId="0" fontId="33" fillId="12" borderId="33" xfId="2" quotePrefix="1" applyFont="1" applyFill="1" applyBorder="1" applyAlignment="1">
      <alignment horizontal="center" vertical="center"/>
    </xf>
    <xf numFmtId="0" fontId="37" fillId="0" borderId="0" xfId="0" applyFont="1" applyAlignment="1">
      <alignment horizontal="left" vertical="center" wrapText="1"/>
    </xf>
    <xf numFmtId="0" fontId="36" fillId="0" borderId="0" xfId="0" applyFont="1" applyAlignment="1">
      <alignment horizontal="left" vertical="center" wrapText="1"/>
    </xf>
    <xf numFmtId="0" fontId="33" fillId="14" borderId="26" xfId="2" quotePrefix="1" applyFont="1" applyFill="1" applyBorder="1" applyAlignment="1">
      <alignment horizontal="center" vertical="center"/>
    </xf>
    <xf numFmtId="0" fontId="33" fillId="14" borderId="27" xfId="2" quotePrefix="1" applyFont="1" applyFill="1" applyBorder="1" applyAlignment="1">
      <alignment horizontal="center" vertical="center"/>
    </xf>
    <xf numFmtId="0" fontId="33" fillId="14" borderId="30" xfId="2" quotePrefix="1" applyFont="1" applyFill="1" applyBorder="1" applyAlignment="1">
      <alignment horizontal="center" vertical="center"/>
    </xf>
    <xf numFmtId="0" fontId="33" fillId="14" borderId="34" xfId="2" quotePrefix="1" applyFont="1" applyFill="1" applyBorder="1" applyAlignment="1">
      <alignment horizontal="center" vertical="center"/>
    </xf>
    <xf numFmtId="0" fontId="33" fillId="14" borderId="29" xfId="2" quotePrefix="1" applyFont="1" applyFill="1" applyBorder="1" applyAlignment="1">
      <alignment horizontal="center" vertical="center"/>
    </xf>
    <xf numFmtId="0" fontId="33" fillId="14" borderId="33" xfId="2" quotePrefix="1" applyFont="1" applyFill="1" applyBorder="1" applyAlignment="1">
      <alignment horizontal="center" vertical="center"/>
    </xf>
    <xf numFmtId="0" fontId="6" fillId="0" borderId="1" xfId="0" applyFont="1" applyBorder="1" applyAlignment="1">
      <alignment horizontal="center"/>
    </xf>
    <xf numFmtId="0" fontId="0" fillId="0" borderId="1" xfId="0" applyBorder="1" applyAlignment="1">
      <alignment horizontal="left" vertical="center" wrapText="1"/>
    </xf>
    <xf numFmtId="0" fontId="6" fillId="4" borderId="20" xfId="0" applyFont="1" applyFill="1" applyBorder="1" applyAlignment="1">
      <alignment horizontal="center"/>
    </xf>
    <xf numFmtId="0" fontId="0" fillId="0" borderId="0" xfId="0" applyAlignment="1">
      <alignment horizontal="center" wrapText="1"/>
    </xf>
    <xf numFmtId="0" fontId="0" fillId="4" borderId="11" xfId="0" applyFill="1" applyBorder="1" applyAlignment="1">
      <alignment horizontal="center" vertical="center"/>
    </xf>
    <xf numFmtId="0" fontId="8" fillId="2" borderId="2" xfId="0" applyFont="1" applyFill="1" applyBorder="1" applyAlignment="1">
      <alignment horizontal="center"/>
    </xf>
    <xf numFmtId="0" fontId="0" fillId="0" borderId="0" xfId="0" applyAlignment="1">
      <alignment horizontal="left"/>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0" xfId="0"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6" fillId="0" borderId="0" xfId="0" applyFont="1" applyAlignment="1">
      <alignment horizontal="left"/>
    </xf>
    <xf numFmtId="0" fontId="9" fillId="0" borderId="12"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0" xfId="0" applyFont="1" applyAlignment="1">
      <alignment horizontal="center" vertical="center" wrapText="1"/>
    </xf>
    <xf numFmtId="0" fontId="9" fillId="0" borderId="16" xfId="0" applyFont="1" applyBorder="1" applyAlignment="1">
      <alignment horizontal="center" vertical="center" wrapText="1"/>
    </xf>
    <xf numFmtId="0" fontId="9" fillId="0" borderId="17"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19" xfId="0" applyFont="1" applyBorder="1" applyAlignment="1">
      <alignment horizontal="center" vertical="center" wrapText="1"/>
    </xf>
    <xf numFmtId="0" fontId="6" fillId="0" borderId="0" xfId="0" applyFont="1" applyAlignment="1">
      <alignment horizontal="right"/>
    </xf>
    <xf numFmtId="0" fontId="6" fillId="9" borderId="26" xfId="0" applyFont="1" applyFill="1" applyBorder="1" applyAlignment="1">
      <alignment horizontal="center"/>
    </xf>
    <xf numFmtId="0" fontId="0" fillId="9" borderId="27" xfId="0" applyFill="1" applyBorder="1" applyAlignment="1">
      <alignment horizontal="center"/>
    </xf>
    <xf numFmtId="0" fontId="8" fillId="2" borderId="30" xfId="0" applyFont="1" applyFill="1" applyBorder="1" applyAlignment="1">
      <alignment horizontal="center"/>
    </xf>
    <xf numFmtId="0" fontId="8" fillId="2" borderId="0" xfId="0" applyFont="1" applyFill="1" applyAlignment="1">
      <alignment horizontal="center"/>
    </xf>
  </cellXfs>
  <cellStyles count="3">
    <cellStyle name="Hyperlink" xfId="2" builtinId="8"/>
    <cellStyle name="Invisible" xfId="1" xr:uid="{0045FF15-2E85-7042-894C-42145526A0D9}"/>
    <cellStyle name="Normal" xfId="0" builtinId="0"/>
  </cellStyles>
  <dxfs count="55">
    <dxf>
      <border diagonalUp="0" diagonalDown="0">
        <left style="thin">
          <color rgb="FF000000"/>
        </left>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numFmt numFmtId="164" formatCode="_([$$-409]* #,##0.00_);_([$$-409]* \(#,##0.00\);_([$$-409]* &quot;-&quot;??_);_(@_)"/>
      <border diagonalUp="0" diagonalDown="0">
        <left style="thin">
          <color rgb="FF000000"/>
        </left>
        <right style="thin">
          <color rgb="FF000000"/>
        </right>
        <top style="thin">
          <color rgb="FF000000"/>
        </top>
        <bottom style="thin">
          <color rgb="FF000000"/>
        </bottom>
        <vertical/>
        <horizontal/>
      </border>
    </dxf>
    <dxf>
      <numFmt numFmtId="164" formatCode="_([$$-409]* #,##0.00_);_([$$-409]* \(#,##0.00\);_([$$-409]* &quot;-&quot;??_);_(@_)"/>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ill>
        <patternFill patternType="solid">
          <fgColor indexed="64"/>
          <bgColor theme="2"/>
        </patternFill>
      </fill>
      <border diagonalUp="0" diagonalDown="0" outline="0">
        <left style="thin">
          <color rgb="FF000000"/>
        </left>
        <right style="thin">
          <color rgb="FF000000"/>
        </right>
        <top/>
        <bottom/>
      </border>
    </dxf>
    <dxf>
      <border diagonalUp="0" diagonalDown="0">
        <left style="thin">
          <color rgb="FF000000"/>
        </left>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numFmt numFmtId="164" formatCode="_([$$-409]* #,##0.00_);_([$$-409]* \(#,##0.00\);_([$$-409]* &quot;-&quot;??_);_(@_)"/>
      <border diagonalUp="0" diagonalDown="0">
        <left style="thin">
          <color rgb="FF000000"/>
        </left>
        <right style="thin">
          <color rgb="FF000000"/>
        </right>
        <top style="thin">
          <color rgb="FF000000"/>
        </top>
        <bottom style="thin">
          <color rgb="FF000000"/>
        </bottom>
        <vertical/>
        <horizontal/>
      </border>
    </dxf>
    <dxf>
      <numFmt numFmtId="164" formatCode="_([$$-409]* #,##0.00_);_([$$-409]* \(#,##0.00\);_([$$-409]* &quot;-&quot;??_);_(@_)"/>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ill>
        <patternFill patternType="solid">
          <fgColor indexed="64"/>
          <bgColor theme="2"/>
        </patternFill>
      </fill>
      <border diagonalUp="0" diagonalDown="0" outline="0">
        <left style="thin">
          <color rgb="FF000000"/>
        </left>
        <right style="thin">
          <color rgb="FF000000"/>
        </right>
        <top/>
        <bottom/>
      </border>
    </dxf>
    <dxf>
      <border diagonalUp="0" diagonalDown="0">
        <left style="thin">
          <color rgb="FF000000"/>
        </left>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numFmt numFmtId="164" formatCode="_([$$-409]* #,##0.00_);_([$$-409]* \(#,##0.00\);_([$$-409]* &quot;-&quot;??_);_(@_)"/>
      <border diagonalUp="0" diagonalDown="0">
        <left style="thin">
          <color rgb="FF000000"/>
        </left>
        <right style="thin">
          <color rgb="FF000000"/>
        </right>
        <top style="thin">
          <color rgb="FF000000"/>
        </top>
        <bottom style="thin">
          <color rgb="FF000000"/>
        </bottom>
        <vertical/>
        <horizontal/>
      </border>
    </dxf>
    <dxf>
      <numFmt numFmtId="164" formatCode="_([$$-409]* #,##0.00_);_([$$-409]* \(#,##0.00\);_([$$-409]* &quot;-&quot;??_);_(@_)"/>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ill>
        <patternFill patternType="solid">
          <fgColor indexed="64"/>
          <bgColor theme="2"/>
        </patternFill>
      </fill>
      <border diagonalUp="0" diagonalDown="0" outline="0">
        <left style="thin">
          <color rgb="FF000000"/>
        </left>
        <right style="thin">
          <color rgb="FF000000"/>
        </right>
        <top/>
        <bottom/>
      </border>
    </dxf>
    <dxf>
      <border diagonalUp="0" diagonalDown="0">
        <left style="thin">
          <color rgb="FF000000"/>
        </left>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numFmt numFmtId="164" formatCode="_([$$-409]* #,##0.00_);_([$$-409]* \(#,##0.00\);_([$$-409]* &quot;-&quot;??_);_(@_)"/>
      <border diagonalUp="0" diagonalDown="0">
        <left style="thin">
          <color rgb="FF000000"/>
        </left>
        <right style="thin">
          <color rgb="FF000000"/>
        </right>
        <top style="thin">
          <color rgb="FF000000"/>
        </top>
        <bottom style="thin">
          <color rgb="FF000000"/>
        </bottom>
        <vertical/>
        <horizontal/>
      </border>
    </dxf>
    <dxf>
      <numFmt numFmtId="164" formatCode="_([$$-409]* #,##0.00_);_([$$-409]* \(#,##0.00\);_([$$-409]* &quot;-&quot;??_);_(@_)"/>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ill>
        <patternFill patternType="solid">
          <fgColor indexed="64"/>
          <bgColor theme="2"/>
        </patternFill>
      </fill>
      <border diagonalUp="0" diagonalDown="0" outline="0">
        <left style="thin">
          <color rgb="FF000000"/>
        </left>
        <right style="thin">
          <color rgb="FF000000"/>
        </right>
        <top/>
        <bottom/>
      </border>
    </dxf>
    <dxf>
      <border diagonalUp="0" diagonalDown="0">
        <left style="thin">
          <color rgb="FF000000"/>
        </left>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numFmt numFmtId="164" formatCode="_([$$-409]* #,##0.00_);_([$$-409]* \(#,##0.00\);_([$$-409]* &quot;-&quot;??_);_(@_)"/>
      <border diagonalUp="0" diagonalDown="0">
        <left style="thin">
          <color rgb="FF000000"/>
        </left>
        <right style="thin">
          <color rgb="FF000000"/>
        </right>
        <top style="thin">
          <color rgb="FF000000"/>
        </top>
        <bottom style="thin">
          <color rgb="FF000000"/>
        </bottom>
        <vertical/>
        <horizontal/>
      </border>
    </dxf>
    <dxf>
      <numFmt numFmtId="164" formatCode="_([$$-409]* #,##0.00_);_([$$-409]* \(#,##0.00\);_([$$-409]* &quot;-&quot;??_);_(@_)"/>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ill>
        <patternFill patternType="solid">
          <fgColor indexed="64"/>
          <bgColor theme="2"/>
        </patternFill>
      </fill>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1"/>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1"/>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1"/>
        <color rgb="FF000000"/>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1"/>
        <color rgb="FF000000"/>
        <name val="Times New Roman"/>
        <family val="1"/>
        <scheme val="none"/>
      </font>
      <alignment horizontal="center" vertical="center" textRotation="0" wrapText="0" indent="0" justifyLastLine="0" shrinkToFit="0" readingOrder="0"/>
    </dxf>
  </dxfs>
  <tableStyles count="0" defaultTableStyle="TableStyleMedium2" defaultPivotStyle="PivotStyleLight16"/>
  <colors>
    <mruColors>
      <color rgb="FFC9A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90715</xdr:colOff>
      <xdr:row>17</xdr:row>
      <xdr:rowOff>0</xdr:rowOff>
    </xdr:from>
    <xdr:to>
      <xdr:col>6</xdr:col>
      <xdr:colOff>755953</xdr:colOff>
      <xdr:row>20</xdr:row>
      <xdr:rowOff>30238</xdr:rowOff>
    </xdr:to>
    <xdr:pic>
      <xdr:nvPicPr>
        <xdr:cNvPr id="3" name="Graphic 2" descr="Arrow Right with solid fill">
          <a:extLst>
            <a:ext uri="{FF2B5EF4-FFF2-40B4-BE49-F238E27FC236}">
              <a16:creationId xmlns:a16="http://schemas.microsoft.com/office/drawing/2014/main" id="{F4DA6DA1-C4A0-722F-1356-E5F66401C0A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060596" y="3598333"/>
          <a:ext cx="665238" cy="665238"/>
        </a:xfrm>
        <a:prstGeom prst="rect">
          <a:avLst/>
        </a:prstGeom>
      </xdr:spPr>
    </xdr:pic>
    <xdr:clientData/>
  </xdr:twoCellAnchor>
  <xdr:oneCellAnchor>
    <xdr:from>
      <xdr:col>6</xdr:col>
      <xdr:colOff>90715</xdr:colOff>
      <xdr:row>59</xdr:row>
      <xdr:rowOff>0</xdr:rowOff>
    </xdr:from>
    <xdr:ext cx="665238" cy="665238"/>
    <xdr:pic>
      <xdr:nvPicPr>
        <xdr:cNvPr id="4" name="Graphic 3" descr="Arrow Right with solid fill">
          <a:extLst>
            <a:ext uri="{FF2B5EF4-FFF2-40B4-BE49-F238E27FC236}">
              <a16:creationId xmlns:a16="http://schemas.microsoft.com/office/drawing/2014/main" id="{04DD5372-0A4D-8F4F-88CF-0E89EF74CC0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060596" y="3598333"/>
          <a:ext cx="665238" cy="665238"/>
        </a:xfrm>
        <a:prstGeom prst="rect">
          <a:avLst/>
        </a:prstGeom>
      </xdr:spPr>
    </xdr:pic>
    <xdr:clientData/>
  </xdr:oneCellAnchor>
  <xdr:oneCellAnchor>
    <xdr:from>
      <xdr:col>6</xdr:col>
      <xdr:colOff>211668</xdr:colOff>
      <xdr:row>81</xdr:row>
      <xdr:rowOff>15119</xdr:rowOff>
    </xdr:from>
    <xdr:ext cx="665238" cy="665238"/>
    <xdr:pic>
      <xdr:nvPicPr>
        <xdr:cNvPr id="5" name="Graphic 4" descr="Arrow Right with solid fill">
          <a:extLst>
            <a:ext uri="{FF2B5EF4-FFF2-40B4-BE49-F238E27FC236}">
              <a16:creationId xmlns:a16="http://schemas.microsoft.com/office/drawing/2014/main" id="{BFF660A1-8928-BF44-8043-A58E7FEC4EF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105954" y="21030595"/>
          <a:ext cx="665238" cy="665238"/>
        </a:xfrm>
        <a:prstGeom prst="rect">
          <a:avLst/>
        </a:prstGeom>
      </xdr:spPr>
    </xdr:pic>
    <xdr:clientData/>
  </xdr:oneCellAnchor>
  <xdr:twoCellAnchor>
    <xdr:from>
      <xdr:col>0</xdr:col>
      <xdr:colOff>0</xdr:colOff>
      <xdr:row>0</xdr:row>
      <xdr:rowOff>2</xdr:rowOff>
    </xdr:from>
    <xdr:to>
      <xdr:col>20</xdr:col>
      <xdr:colOff>377976</xdr:colOff>
      <xdr:row>12</xdr:row>
      <xdr:rowOff>181429</xdr:rowOff>
    </xdr:to>
    <xdr:sp macro="" textlink="">
      <xdr:nvSpPr>
        <xdr:cNvPr id="6" name="Frame 5">
          <a:extLst>
            <a:ext uri="{FF2B5EF4-FFF2-40B4-BE49-F238E27FC236}">
              <a16:creationId xmlns:a16="http://schemas.microsoft.com/office/drawing/2014/main" id="{DA348380-C9CE-E484-DF53-32FD1C95E689}"/>
            </a:ext>
          </a:extLst>
        </xdr:cNvPr>
        <xdr:cNvSpPr/>
      </xdr:nvSpPr>
      <xdr:spPr>
        <a:xfrm>
          <a:off x="0" y="2"/>
          <a:ext cx="21287619" cy="2933094"/>
        </a:xfrm>
        <a:prstGeom prst="frame">
          <a:avLst/>
        </a:prstGeom>
        <a:solidFill>
          <a:schemeClr val="accent2">
            <a:lumMod val="75000"/>
          </a:schemeClr>
        </a:solidFill>
        <a:ln w="3175">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180975</xdr:colOff>
      <xdr:row>16</xdr:row>
      <xdr:rowOff>28575</xdr:rowOff>
    </xdr:from>
    <xdr:to>
      <xdr:col>6</xdr:col>
      <xdr:colOff>723900</xdr:colOff>
      <xdr:row>16</xdr:row>
      <xdr:rowOff>171450</xdr:rowOff>
    </xdr:to>
    <xdr:sp macro="" textlink="">
      <xdr:nvSpPr>
        <xdr:cNvPr id="2" name="Right Arrow 1">
          <a:extLst>
            <a:ext uri="{FF2B5EF4-FFF2-40B4-BE49-F238E27FC236}">
              <a16:creationId xmlns:a16="http://schemas.microsoft.com/office/drawing/2014/main" id="{7AC97786-14A5-DC3D-75BF-D8824DD04542}"/>
            </a:ext>
          </a:extLst>
        </xdr:cNvPr>
        <xdr:cNvSpPr/>
      </xdr:nvSpPr>
      <xdr:spPr>
        <a:xfrm>
          <a:off x="5886450" y="3028950"/>
          <a:ext cx="542925" cy="1428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6</xdr:col>
      <xdr:colOff>180975</xdr:colOff>
      <xdr:row>24</xdr:row>
      <xdr:rowOff>28575</xdr:rowOff>
    </xdr:from>
    <xdr:to>
      <xdr:col>6</xdr:col>
      <xdr:colOff>723900</xdr:colOff>
      <xdr:row>24</xdr:row>
      <xdr:rowOff>171450</xdr:rowOff>
    </xdr:to>
    <xdr:sp macro="" textlink="">
      <xdr:nvSpPr>
        <xdr:cNvPr id="3" name="Right Arrow 1">
          <a:extLst>
            <a:ext uri="{FF2B5EF4-FFF2-40B4-BE49-F238E27FC236}">
              <a16:creationId xmlns:a16="http://schemas.microsoft.com/office/drawing/2014/main" id="{8E846CFC-2241-489B-A7BE-61730ED24A61}"/>
            </a:ext>
            <a:ext uri="{147F2762-F138-4A5C-976F-8EAC2B608ADB}">
              <a16:predDERef xmlns:a16="http://schemas.microsoft.com/office/drawing/2014/main" pred="{7AC97786-14A5-DC3D-75BF-D8824DD04542}"/>
            </a:ext>
          </a:extLst>
        </xdr:cNvPr>
        <xdr:cNvSpPr/>
      </xdr:nvSpPr>
      <xdr:spPr>
        <a:xfrm>
          <a:off x="5886450" y="3028950"/>
          <a:ext cx="542925" cy="1428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6</xdr:col>
      <xdr:colOff>171450</xdr:colOff>
      <xdr:row>32</xdr:row>
      <xdr:rowOff>19050</xdr:rowOff>
    </xdr:from>
    <xdr:to>
      <xdr:col>6</xdr:col>
      <xdr:colOff>714375</xdr:colOff>
      <xdr:row>32</xdr:row>
      <xdr:rowOff>161925</xdr:rowOff>
    </xdr:to>
    <xdr:sp macro="" textlink="">
      <xdr:nvSpPr>
        <xdr:cNvPr id="4" name="Right Arrow 3">
          <a:extLst>
            <a:ext uri="{FF2B5EF4-FFF2-40B4-BE49-F238E27FC236}">
              <a16:creationId xmlns:a16="http://schemas.microsoft.com/office/drawing/2014/main" id="{B7EDB19F-8CE8-432A-986C-BD48195694D5}"/>
            </a:ext>
            <a:ext uri="{147F2762-F138-4A5C-976F-8EAC2B608ADB}">
              <a16:predDERef xmlns:a16="http://schemas.microsoft.com/office/drawing/2014/main" pred="{8E846CFC-2241-489B-A7BE-61730ED24A61}"/>
            </a:ext>
          </a:extLst>
        </xdr:cNvPr>
        <xdr:cNvSpPr/>
      </xdr:nvSpPr>
      <xdr:spPr>
        <a:xfrm>
          <a:off x="5876925" y="6219825"/>
          <a:ext cx="542925" cy="1428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171450</xdr:colOff>
      <xdr:row>42</xdr:row>
      <xdr:rowOff>28575</xdr:rowOff>
    </xdr:from>
    <xdr:to>
      <xdr:col>6</xdr:col>
      <xdr:colOff>714375</xdr:colOff>
      <xdr:row>42</xdr:row>
      <xdr:rowOff>171450</xdr:rowOff>
    </xdr:to>
    <xdr:sp macro="" textlink="">
      <xdr:nvSpPr>
        <xdr:cNvPr id="5" name="Right Arrow 4">
          <a:extLst>
            <a:ext uri="{FF2B5EF4-FFF2-40B4-BE49-F238E27FC236}">
              <a16:creationId xmlns:a16="http://schemas.microsoft.com/office/drawing/2014/main" id="{079FE865-585B-4D2B-9604-B4696345B0FB}"/>
            </a:ext>
            <a:ext uri="{147F2762-F138-4A5C-976F-8EAC2B608ADB}">
              <a16:predDERef xmlns:a16="http://schemas.microsoft.com/office/drawing/2014/main" pred="{B7EDB19F-8CE8-432A-986C-BD48195694D5}"/>
            </a:ext>
          </a:extLst>
        </xdr:cNvPr>
        <xdr:cNvSpPr/>
      </xdr:nvSpPr>
      <xdr:spPr>
        <a:xfrm>
          <a:off x="5876925" y="8029575"/>
          <a:ext cx="542925" cy="1428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C9357E-89D7-1146-9CC7-B76B1D610AEA}" name="Table2" displayName="Table2" ref="A1:C34" totalsRowShown="0" headerRowDxfId="54" dataDxfId="53">
  <autoFilter ref="A1:C34" xr:uid="{FAC9357E-89D7-1146-9CC7-B76B1D610AEA}"/>
  <tableColumns count="3">
    <tableColumn id="1" xr3:uid="{1D5989AE-6AAF-F849-950B-75C5F9A89021}" name="DJIA Component Companies" dataDxfId="52"/>
    <tableColumn id="2" xr3:uid="{554C0BB5-AA15-4D45-8A69-71F0323E1B63}" name="Closing price as of Sep. 18, 2020" dataDxfId="51"/>
    <tableColumn id="3" xr3:uid="{740845B0-D8ED-E441-8632-795536386175}" name="Closing Price after dividend" dataDxfId="50"/>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54F41FC-A163-4A51-AC9C-D9863037AED6}" name="Table1" displayName="Table1" ref="A4:F8" totalsRowShown="0" headerRowDxfId="49" headerRowBorderDxfId="48" tableBorderDxfId="47" totalsRowBorderDxfId="46">
  <autoFilter ref="A4:F8" xr:uid="{C54F41FC-A163-4A51-AC9C-D9863037AED6}">
    <filterColumn colId="0" hiddenButton="1"/>
    <filterColumn colId="1" hiddenButton="1"/>
    <filterColumn colId="2" hiddenButton="1"/>
    <filterColumn colId="3" hiddenButton="1"/>
    <filterColumn colId="4" hiddenButton="1"/>
    <filterColumn colId="5" hiddenButton="1"/>
  </autoFilter>
  <tableColumns count="6">
    <tableColumn id="1" xr3:uid="{A8E8AC44-11F5-4AC5-9E4A-086D52E9F87B}" name="Order Number" dataDxfId="45"/>
    <tableColumn id="2" xr3:uid="{5E1E1660-498F-4E1A-9A9D-49C562021CB3}" name="Size" dataDxfId="44"/>
    <tableColumn id="3" xr3:uid="{27BFDC41-CEE2-4510-98B6-A01D5DC556FB}" name="Bid Price " dataDxfId="43"/>
    <tableColumn id="4" xr3:uid="{DCBF8233-2A5D-467C-B6BF-57833ECA211A}" name="Ask Price" dataDxfId="42"/>
    <tableColumn id="5" xr3:uid="{61EE7482-2CBC-4B11-9CFB-0D84AAFA5F2F}" name="Size2" dataDxfId="41"/>
    <tableColumn id="6" xr3:uid="{5D8A2303-A602-4188-A4E4-3B5CA2BCDFF4}" name="Order Number2" dataDxfId="40"/>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D2A8D48-36E5-4F3A-B76C-27C398D0F1B0}" name="Table14" displayName="Table14" ref="A15:F19" totalsRowShown="0" headerRowDxfId="39" headerRowBorderDxfId="38" tableBorderDxfId="37" totalsRowBorderDxfId="36">
  <autoFilter ref="A15:F19" xr:uid="{FD2A8D48-36E5-4F3A-B76C-27C398D0F1B0}">
    <filterColumn colId="0" hiddenButton="1"/>
    <filterColumn colId="1" hiddenButton="1"/>
    <filterColumn colId="2" hiddenButton="1"/>
    <filterColumn colId="3" hiddenButton="1"/>
    <filterColumn colId="4" hiddenButton="1"/>
    <filterColumn colId="5" hiddenButton="1"/>
  </autoFilter>
  <tableColumns count="6">
    <tableColumn id="1" xr3:uid="{0C8EB853-9CAB-4FA4-A2B5-C311ED38E729}" name="Order Number" dataDxfId="35"/>
    <tableColumn id="2" xr3:uid="{8430EE6A-BE56-4D05-B520-501720FFFD35}" name="Size" dataDxfId="34"/>
    <tableColumn id="3" xr3:uid="{39866459-ED0E-4907-BA81-6C1A5E084A9E}" name="Bid Price " dataDxfId="33"/>
    <tableColumn id="4" xr3:uid="{D6317CC1-8057-4C5A-8008-FF78D9AC91D6}" name="Ask Price" dataDxfId="32"/>
    <tableColumn id="5" xr3:uid="{0BEB3E0D-28F5-4EEC-9455-BB5BD179262E}" name="Size2" dataDxfId="31"/>
    <tableColumn id="6" xr3:uid="{7893E248-8C32-4712-BF7B-9D6D7AE3870E}" name="Order Number3" dataDxfId="30"/>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03A3EF-7FEA-4ADB-A889-BF5CAB27025E}" name="Table145" displayName="Table145" ref="A24:F27" totalsRowShown="0" headerRowDxfId="29" headerRowBorderDxfId="28" tableBorderDxfId="27" totalsRowBorderDxfId="26">
  <autoFilter ref="A24:F27" xr:uid="{8803A3EF-7FEA-4ADB-A889-BF5CAB27025E}">
    <filterColumn colId="0" hiddenButton="1"/>
    <filterColumn colId="1" hiddenButton="1"/>
    <filterColumn colId="2" hiddenButton="1"/>
    <filterColumn colId="3" hiddenButton="1"/>
    <filterColumn colId="4" hiddenButton="1"/>
    <filterColumn colId="5" hiddenButton="1"/>
  </autoFilter>
  <tableColumns count="6">
    <tableColumn id="1" xr3:uid="{357B6CC7-1F38-4EF7-958C-4A2645116892}" name="Order Number" dataDxfId="25"/>
    <tableColumn id="2" xr3:uid="{E7677BC7-CF59-44F3-B857-3D9CFD2BC0CF}" name="Size" dataDxfId="24"/>
    <tableColumn id="3" xr3:uid="{4989E2D8-2BD4-4C68-AEA9-22CF773FB2A8}" name="Bid Price " dataDxfId="23"/>
    <tableColumn id="4" xr3:uid="{2FD1B7B9-E3F5-4465-BD24-D08FB6E02F32}" name="Ask Price" dataDxfId="22"/>
    <tableColumn id="5" xr3:uid="{82AA9D0C-63C5-4E70-A6F8-EF7478B4CA1E}" name="Size2" dataDxfId="21"/>
    <tableColumn id="6" xr3:uid="{6F1216D3-1066-4208-92C0-158C11661A77}" name="Order Number3" dataDxfId="20"/>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CE3D38A-C395-4CBA-9924-410ED3E567C7}" name="Table17" displayName="Table17" ref="A32:F35" totalsRowShown="0" headerRowDxfId="19" headerRowBorderDxfId="18" tableBorderDxfId="17" totalsRowBorderDxfId="16">
  <autoFilter ref="A32:F35" xr:uid="{FCE3D38A-C395-4CBA-9924-410ED3E567C7}">
    <filterColumn colId="0" hiddenButton="1"/>
    <filterColumn colId="1" hiddenButton="1"/>
    <filterColumn colId="2" hiddenButton="1"/>
    <filterColumn colId="3" hiddenButton="1"/>
    <filterColumn colId="4" hiddenButton="1"/>
    <filterColumn colId="5" hiddenButton="1"/>
  </autoFilter>
  <tableColumns count="6">
    <tableColumn id="1" xr3:uid="{A15CC59A-FB9D-4B99-B090-BAE1C741110F}" name="Order Number" dataDxfId="15"/>
    <tableColumn id="2" xr3:uid="{ECAF3B26-05FA-48C1-9563-80CE2469BC37}" name="Size" dataDxfId="14"/>
    <tableColumn id="3" xr3:uid="{E32E4ED0-3AE8-40BF-A0EB-0BF008088426}" name="Bid Price " dataDxfId="13"/>
    <tableColumn id="4" xr3:uid="{6327A530-F33F-4833-9755-05AC4213A4BC}" name="Ask Price" dataDxfId="12"/>
    <tableColumn id="5" xr3:uid="{AC9EA224-494B-4C09-BF68-8B4F5FC16C72}" name="Size2" dataDxfId="11"/>
    <tableColumn id="6" xr3:uid="{3ABB5D1C-CC67-4922-9D39-47AC476BFFFC}" name="Order Number3" dataDxfId="10"/>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8ECCC8F-B00A-44B0-A21F-8F174B1BA62B}" name="Table18" displayName="Table18" ref="A41:F46" totalsRowShown="0" headerRowDxfId="9" headerRowBorderDxfId="8" tableBorderDxfId="7" totalsRowBorderDxfId="6">
  <autoFilter ref="A41:F46" xr:uid="{98ECCC8F-B00A-44B0-A21F-8F174B1BA62B}">
    <filterColumn colId="0" hiddenButton="1"/>
    <filterColumn colId="1" hiddenButton="1"/>
    <filterColumn colId="2" hiddenButton="1"/>
    <filterColumn colId="3" hiddenButton="1"/>
    <filterColumn colId="4" hiddenButton="1"/>
    <filterColumn colId="5" hiddenButton="1"/>
  </autoFilter>
  <tableColumns count="6">
    <tableColumn id="1" xr3:uid="{CABBD4EE-7908-4533-893F-655AA9F61D31}" name="Order Number" dataDxfId="5"/>
    <tableColumn id="2" xr3:uid="{9990792A-F6D7-4124-BC95-3802EA3753DB}" name="Size" dataDxfId="4"/>
    <tableColumn id="3" xr3:uid="{6894FB1C-EAFF-416A-8240-B4AB086B8266}" name="Bid Price " dataDxfId="3"/>
    <tableColumn id="4" xr3:uid="{C4056A74-8E90-4044-A829-0496FD22D6C1}" name="Ask Price" dataDxfId="2"/>
    <tableColumn id="5" xr3:uid="{0EB94C79-BAD5-4875-A7C2-A4008CCA614F}" name="Size2" dataDxfId="1"/>
    <tableColumn id="6" xr3:uid="{B163839E-63EA-4637-B3C5-0413B038FD48}" name="Order Number3"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ance.yahoo.com/quote/TSLA/financials?p=TSLA"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2.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hyperlink" Target="https://finance.yahoo.com/quote/%5ETYX/" TargetMode="External"/><Relationship Id="rId2" Type="http://schemas.openxmlformats.org/officeDocument/2006/relationships/hyperlink" Target="https://www.spglobal.com/spdji/en/indices/equity/sp-500/" TargetMode="External"/><Relationship Id="rId1" Type="http://schemas.openxmlformats.org/officeDocument/2006/relationships/hyperlink" Target="https://www.ceicdata.com/en/indicator/united-states/nominal-gdp-growth" TargetMode="External"/><Relationship Id="rId4" Type="http://schemas.openxmlformats.org/officeDocument/2006/relationships/hyperlink" Target="https://www.capitaliq.com/CIQDotNet/Research/Coverage.aspx?CompanyId=274447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D931A-BDA3-3541-8D51-984EEF230FE5}">
  <dimension ref="A1:C8"/>
  <sheetViews>
    <sheetView workbookViewId="0">
      <selection activeCell="B6" sqref="B6"/>
    </sheetView>
  </sheetViews>
  <sheetFormatPr baseColWidth="10" defaultColWidth="11" defaultRowHeight="16"/>
  <sheetData>
    <row r="1" spans="1:3">
      <c r="A1" s="102" t="s">
        <v>0</v>
      </c>
      <c r="B1" s="102"/>
      <c r="C1" s="102"/>
    </row>
    <row r="2" spans="1:3">
      <c r="A2" s="102" t="s">
        <v>1</v>
      </c>
      <c r="B2" s="102"/>
      <c r="C2" s="102"/>
    </row>
    <row r="5" spans="1:3">
      <c r="A5" t="s">
        <v>2</v>
      </c>
      <c r="B5" t="s">
        <v>3</v>
      </c>
      <c r="C5" t="s">
        <v>4</v>
      </c>
    </row>
    <row r="6" spans="1:3">
      <c r="A6" t="s">
        <v>5</v>
      </c>
      <c r="B6" t="s">
        <v>6</v>
      </c>
    </row>
    <row r="7" spans="1:3">
      <c r="A7" t="s">
        <v>7</v>
      </c>
    </row>
    <row r="8" spans="1:3">
      <c r="A8" t="s">
        <v>8</v>
      </c>
    </row>
  </sheetData>
  <mergeCells count="2">
    <mergeCell ref="A1:C1"/>
    <mergeCell ref="A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6BF7F-2AF4-DD47-8100-4F1CF70F0B53}">
  <sheetPr>
    <tabColor theme="0"/>
  </sheetPr>
  <dimension ref="A1:U85"/>
  <sheetViews>
    <sheetView tabSelected="1" zoomScale="84" workbookViewId="0">
      <selection activeCell="E31" sqref="E31"/>
    </sheetView>
  </sheetViews>
  <sheetFormatPr baseColWidth="10" defaultRowHeight="16"/>
  <cols>
    <col min="1" max="1" width="34.5" customWidth="1"/>
    <col min="2" max="2" width="33.6640625" customWidth="1"/>
    <col min="3" max="3" width="18.83203125" customWidth="1"/>
    <col min="7" max="7" width="12.6640625" customWidth="1"/>
  </cols>
  <sheetData>
    <row r="1" spans="1:21" s="104" customFormat="1"/>
    <row r="2" spans="1:21" s="88" customFormat="1"/>
    <row r="3" spans="1:21" s="89" customFormat="1" ht="37">
      <c r="A3" s="105" t="s">
        <v>359</v>
      </c>
      <c r="B3" s="105"/>
      <c r="C3" s="105"/>
      <c r="D3" s="105"/>
      <c r="E3" s="105"/>
      <c r="F3" s="105"/>
      <c r="G3" s="105"/>
      <c r="H3" s="105"/>
      <c r="I3" s="105"/>
      <c r="J3" s="105"/>
      <c r="K3" s="105"/>
      <c r="L3" s="105"/>
      <c r="M3" s="105"/>
      <c r="N3" s="105"/>
      <c r="O3" s="105"/>
      <c r="P3" s="105"/>
      <c r="Q3" s="105"/>
      <c r="R3" s="105"/>
      <c r="S3" s="105"/>
      <c r="T3" s="105"/>
      <c r="U3" s="105"/>
    </row>
    <row r="4" spans="1:21" s="104" customFormat="1"/>
    <row r="5" spans="1:21" s="89" customFormat="1" ht="26">
      <c r="A5" s="106" t="s">
        <v>360</v>
      </c>
      <c r="B5" s="106"/>
      <c r="C5" s="106"/>
      <c r="D5" s="106"/>
      <c r="E5" s="106"/>
      <c r="F5" s="106"/>
      <c r="G5" s="106"/>
      <c r="H5" s="106"/>
      <c r="I5" s="106"/>
      <c r="J5" s="106"/>
      <c r="K5" s="106"/>
      <c r="L5" s="106"/>
      <c r="M5" s="106"/>
      <c r="N5" s="106"/>
      <c r="O5" s="106"/>
      <c r="P5" s="106"/>
      <c r="Q5" s="106"/>
      <c r="R5" s="106"/>
      <c r="S5" s="106"/>
      <c r="T5" s="106"/>
      <c r="U5" s="106"/>
    </row>
    <row r="6" spans="1:21" s="89" customFormat="1">
      <c r="A6" s="104"/>
      <c r="B6" s="104"/>
      <c r="C6" s="104"/>
      <c r="D6" s="104"/>
      <c r="E6" s="104"/>
      <c r="F6" s="104"/>
      <c r="G6" s="104"/>
      <c r="H6" s="104"/>
      <c r="I6" s="104"/>
      <c r="J6" s="104"/>
      <c r="K6" s="104"/>
      <c r="L6" s="104"/>
      <c r="M6" s="104"/>
      <c r="N6" s="104"/>
      <c r="O6" s="104"/>
      <c r="P6" s="104"/>
      <c r="Q6" s="104"/>
      <c r="R6" s="104"/>
      <c r="S6" s="104"/>
      <c r="T6" s="104"/>
      <c r="U6" s="104"/>
    </row>
    <row r="7" spans="1:21" s="89" customFormat="1" ht="26">
      <c r="A7" s="106" t="s">
        <v>0</v>
      </c>
      <c r="B7" s="106"/>
      <c r="C7" s="106"/>
      <c r="D7" s="106"/>
      <c r="E7" s="106"/>
      <c r="F7" s="106"/>
      <c r="G7" s="106"/>
      <c r="H7" s="106"/>
      <c r="I7" s="106"/>
      <c r="J7" s="106"/>
      <c r="K7" s="106"/>
      <c r="L7" s="106"/>
      <c r="M7" s="106"/>
      <c r="N7" s="106"/>
      <c r="O7" s="106"/>
      <c r="P7" s="106"/>
      <c r="Q7" s="106"/>
      <c r="R7" s="106"/>
      <c r="S7" s="106"/>
      <c r="T7" s="106"/>
      <c r="U7" s="106"/>
    </row>
    <row r="8" spans="1:21" s="89" customFormat="1">
      <c r="A8" s="104"/>
      <c r="B8" s="104"/>
      <c r="C8" s="104"/>
      <c r="D8" s="104"/>
      <c r="E8" s="104"/>
      <c r="F8" s="104"/>
      <c r="G8" s="104"/>
      <c r="H8" s="104"/>
      <c r="I8" s="104"/>
      <c r="J8" s="104"/>
      <c r="K8" s="104"/>
      <c r="L8" s="104"/>
      <c r="M8" s="104"/>
      <c r="N8" s="104"/>
      <c r="O8" s="104"/>
      <c r="P8" s="104"/>
      <c r="Q8" s="104"/>
      <c r="R8" s="104"/>
      <c r="S8" s="104"/>
      <c r="T8" s="104"/>
      <c r="U8" s="104"/>
    </row>
    <row r="9" spans="1:21" s="89" customFormat="1" ht="19">
      <c r="A9" s="103" t="s">
        <v>361</v>
      </c>
      <c r="B9" s="103"/>
      <c r="C9" s="103"/>
      <c r="D9" s="103"/>
      <c r="E9" s="103"/>
      <c r="F9" s="103"/>
      <c r="G9" s="103"/>
      <c r="H9" s="103"/>
      <c r="I9" s="103"/>
      <c r="J9" s="103"/>
      <c r="K9" s="103"/>
      <c r="L9" s="103"/>
      <c r="M9" s="103"/>
      <c r="N9" s="103"/>
      <c r="O9" s="103"/>
      <c r="P9" s="103"/>
      <c r="Q9" s="103"/>
      <c r="R9" s="103"/>
      <c r="S9" s="103"/>
      <c r="T9" s="103"/>
      <c r="U9" s="103"/>
    </row>
    <row r="10" spans="1:21" s="89" customFormat="1">
      <c r="A10" s="107" t="s">
        <v>405</v>
      </c>
      <c r="B10" s="107"/>
      <c r="C10" s="107"/>
      <c r="D10" s="107"/>
      <c r="E10" s="107"/>
      <c r="F10" s="107"/>
      <c r="G10" s="107"/>
      <c r="H10" s="107"/>
      <c r="I10" s="107"/>
      <c r="J10" s="107"/>
      <c r="K10" s="107"/>
      <c r="L10" s="107"/>
      <c r="M10" s="107"/>
      <c r="N10" s="107"/>
      <c r="O10" s="107"/>
      <c r="P10" s="107"/>
      <c r="Q10" s="107"/>
      <c r="R10" s="107"/>
      <c r="S10" s="107"/>
      <c r="T10" s="107"/>
      <c r="U10" s="107"/>
    </row>
    <row r="11" spans="1:21" s="89" customFormat="1">
      <c r="A11" s="107"/>
      <c r="B11" s="107"/>
      <c r="C11" s="107"/>
      <c r="D11" s="107"/>
      <c r="E11" s="107"/>
      <c r="F11" s="107"/>
      <c r="G11" s="107"/>
      <c r="H11" s="107"/>
      <c r="I11" s="107"/>
      <c r="J11" s="107"/>
      <c r="K11" s="107"/>
      <c r="L11" s="107"/>
      <c r="M11" s="107"/>
      <c r="N11" s="107"/>
      <c r="O11" s="107"/>
      <c r="P11" s="107"/>
      <c r="Q11" s="107"/>
      <c r="R11" s="107"/>
      <c r="S11" s="107"/>
      <c r="T11" s="107"/>
      <c r="U11" s="107"/>
    </row>
    <row r="12" spans="1:21" s="89" customFormat="1">
      <c r="A12" s="107"/>
      <c r="B12" s="107"/>
      <c r="C12" s="107"/>
      <c r="D12" s="107"/>
      <c r="E12" s="107"/>
      <c r="F12" s="107"/>
      <c r="G12" s="107"/>
      <c r="H12" s="107"/>
      <c r="I12" s="107"/>
      <c r="J12" s="107"/>
      <c r="K12" s="107"/>
      <c r="L12" s="107"/>
      <c r="M12" s="107"/>
      <c r="N12" s="107"/>
      <c r="O12" s="107"/>
      <c r="P12" s="107"/>
      <c r="Q12" s="107"/>
      <c r="R12" s="107"/>
      <c r="S12" s="107"/>
      <c r="T12" s="107"/>
      <c r="U12" s="107"/>
    </row>
    <row r="13" spans="1:21" s="89" customFormat="1">
      <c r="A13" s="88"/>
      <c r="B13" s="88"/>
      <c r="C13" s="88"/>
      <c r="D13" s="88"/>
      <c r="E13" s="88"/>
      <c r="F13" s="88"/>
      <c r="G13" s="88"/>
      <c r="H13" s="88"/>
      <c r="I13" s="88"/>
      <c r="J13" s="88"/>
      <c r="K13" s="88"/>
      <c r="L13" s="88"/>
      <c r="M13" s="88"/>
      <c r="N13" s="88"/>
      <c r="O13" s="88"/>
      <c r="P13" s="88"/>
      <c r="Q13" s="88"/>
      <c r="R13" s="88"/>
      <c r="S13" s="88"/>
      <c r="T13" s="88"/>
      <c r="U13" s="88"/>
    </row>
    <row r="14" spans="1:21" ht="24">
      <c r="A14" s="93" t="s">
        <v>362</v>
      </c>
    </row>
    <row r="16" spans="1:21" ht="18">
      <c r="A16" s="108" t="s">
        <v>396</v>
      </c>
      <c r="B16" s="108"/>
      <c r="C16" s="108"/>
      <c r="D16" s="108"/>
      <c r="E16" s="108"/>
      <c r="F16" s="108"/>
      <c r="G16" s="108"/>
      <c r="H16" s="108"/>
      <c r="I16" s="108"/>
      <c r="J16" s="108"/>
      <c r="K16" s="108"/>
      <c r="L16" s="108"/>
      <c r="M16" s="108"/>
      <c r="N16" s="108"/>
      <c r="O16" s="108"/>
      <c r="P16" s="108"/>
      <c r="Q16" s="108"/>
      <c r="R16" s="108"/>
      <c r="S16" s="108"/>
      <c r="T16" s="108"/>
      <c r="U16" s="108"/>
    </row>
    <row r="17" spans="1:9" ht="17" thickBot="1">
      <c r="A17" s="83"/>
    </row>
    <row r="18" spans="1:9" ht="17" customHeight="1" thickBot="1">
      <c r="A18" s="96" t="s">
        <v>9</v>
      </c>
      <c r="B18" s="97" t="s">
        <v>10</v>
      </c>
      <c r="E18" s="109" t="s">
        <v>390</v>
      </c>
      <c r="F18" s="110"/>
      <c r="H18" s="115" t="s">
        <v>393</v>
      </c>
      <c r="I18" s="116"/>
    </row>
    <row r="19" spans="1:9" ht="17" customHeight="1" thickBot="1">
      <c r="A19" s="94" t="s">
        <v>12</v>
      </c>
      <c r="B19" s="90">
        <v>169.55</v>
      </c>
      <c r="E19" s="111"/>
      <c r="F19" s="112"/>
      <c r="H19" s="117"/>
      <c r="I19" s="118"/>
    </row>
    <row r="20" spans="1:9" ht="17" customHeight="1" thickBot="1">
      <c r="A20" s="94" t="s">
        <v>14</v>
      </c>
      <c r="B20" s="90">
        <v>103.44</v>
      </c>
      <c r="E20" s="111"/>
      <c r="F20" s="112"/>
      <c r="H20" s="117"/>
      <c r="I20" s="118"/>
    </row>
    <row r="21" spans="1:9" ht="19" thickBot="1">
      <c r="A21" s="94" t="s">
        <v>16</v>
      </c>
      <c r="B21" s="90">
        <v>247.72</v>
      </c>
      <c r="E21" s="113"/>
      <c r="F21" s="114"/>
      <c r="H21" s="119"/>
      <c r="I21" s="120"/>
    </row>
    <row r="22" spans="1:9" ht="19" thickBot="1">
      <c r="A22" s="94" t="s">
        <v>18</v>
      </c>
      <c r="B22" s="90">
        <v>106.84</v>
      </c>
    </row>
    <row r="23" spans="1:9" ht="19" thickBot="1">
      <c r="A23" s="94" t="s">
        <v>19</v>
      </c>
      <c r="B23" s="90">
        <v>161.13999999999999</v>
      </c>
    </row>
    <row r="24" spans="1:9" ht="19" thickBot="1">
      <c r="A24" s="94" t="s">
        <v>20</v>
      </c>
      <c r="B24" s="90">
        <v>152.38999999999999</v>
      </c>
    </row>
    <row r="25" spans="1:9" ht="19" thickBot="1">
      <c r="A25" s="94" t="s">
        <v>21</v>
      </c>
      <c r="B25" s="90">
        <v>78.209999999999994</v>
      </c>
    </row>
    <row r="26" spans="1:9" ht="19" thickBot="1">
      <c r="A26" s="94" t="s">
        <v>23</v>
      </c>
      <c r="B26" s="90">
        <v>39.81</v>
      </c>
    </row>
    <row r="27" spans="1:9" ht="19" thickBot="1">
      <c r="A27" s="94" t="s">
        <v>24</v>
      </c>
      <c r="B27" s="90">
        <v>50.45</v>
      </c>
    </row>
    <row r="28" spans="1:9" ht="19" thickBot="1">
      <c r="A28" s="94" t="s">
        <v>25</v>
      </c>
      <c r="B28" s="90">
        <v>50.37</v>
      </c>
    </row>
    <row r="29" spans="1:9" ht="19" thickBot="1">
      <c r="A29" s="94" t="s">
        <v>26</v>
      </c>
      <c r="B29" s="90">
        <v>194.86</v>
      </c>
    </row>
    <row r="30" spans="1:9" ht="19" thickBot="1">
      <c r="A30" s="94" t="s">
        <v>27</v>
      </c>
      <c r="B30" s="90">
        <v>275.19</v>
      </c>
      <c r="D30" s="20"/>
    </row>
    <row r="31" spans="1:9" ht="19" thickBot="1">
      <c r="A31" s="94" t="s">
        <v>28</v>
      </c>
      <c r="B31" s="90">
        <v>168.7</v>
      </c>
    </row>
    <row r="32" spans="1:9" ht="19" thickBot="1">
      <c r="A32" s="94" t="s">
        <v>29</v>
      </c>
      <c r="B32" s="90">
        <v>122.76</v>
      </c>
    </row>
    <row r="33" spans="1:2" ht="19" thickBot="1">
      <c r="A33" s="94" t="s">
        <v>30</v>
      </c>
      <c r="B33" s="90">
        <v>49.89</v>
      </c>
    </row>
    <row r="34" spans="1:2" ht="19" thickBot="1">
      <c r="A34" s="94" t="s">
        <v>31</v>
      </c>
      <c r="B34" s="90">
        <v>149.18</v>
      </c>
    </row>
    <row r="35" spans="1:2" ht="19" thickBot="1">
      <c r="A35" s="94" t="s">
        <v>32</v>
      </c>
      <c r="B35" s="90">
        <v>98.35</v>
      </c>
    </row>
    <row r="36" spans="1:2" ht="19" thickBot="1">
      <c r="A36" s="94" t="s">
        <v>33</v>
      </c>
      <c r="B36" s="90">
        <v>220.27</v>
      </c>
    </row>
    <row r="37" spans="1:2" ht="19" thickBot="1">
      <c r="A37" s="94" t="s">
        <v>34</v>
      </c>
      <c r="B37" s="90">
        <v>85.81</v>
      </c>
    </row>
    <row r="38" spans="1:2" ht="19" thickBot="1">
      <c r="A38" s="94" t="s">
        <v>35</v>
      </c>
      <c r="B38" s="90">
        <v>200.39</v>
      </c>
    </row>
    <row r="39" spans="1:2" ht="19" thickBot="1">
      <c r="A39" s="94" t="s">
        <v>36</v>
      </c>
      <c r="B39" s="90">
        <v>114.66</v>
      </c>
    </row>
    <row r="40" spans="1:2" ht="19" thickBot="1">
      <c r="A40" s="94" t="s">
        <v>37</v>
      </c>
      <c r="B40" s="90">
        <v>137.37</v>
      </c>
    </row>
    <row r="41" spans="1:2" ht="19" thickBot="1">
      <c r="A41" s="94" t="s">
        <v>38</v>
      </c>
      <c r="B41" s="90">
        <v>242.78</v>
      </c>
    </row>
    <row r="42" spans="1:2" ht="19" thickBot="1">
      <c r="A42" s="94" t="s">
        <v>39</v>
      </c>
      <c r="B42" s="90">
        <v>111.61</v>
      </c>
    </row>
    <row r="43" spans="1:2" ht="19" thickBot="1">
      <c r="A43" s="94" t="s">
        <v>40</v>
      </c>
      <c r="B43" s="90">
        <v>308.02</v>
      </c>
    </row>
    <row r="44" spans="1:2" ht="19" thickBot="1">
      <c r="A44" s="94" t="s">
        <v>41</v>
      </c>
      <c r="B44" s="90">
        <v>60.35</v>
      </c>
    </row>
    <row r="45" spans="1:2" ht="19" thickBot="1">
      <c r="A45" s="94" t="s">
        <v>42</v>
      </c>
      <c r="B45" s="90">
        <v>202.61</v>
      </c>
    </row>
    <row r="46" spans="1:2" ht="19" thickBot="1">
      <c r="A46" s="94" t="s">
        <v>43</v>
      </c>
      <c r="B46" s="90">
        <v>36.93</v>
      </c>
    </row>
    <row r="47" spans="1:2" ht="19" thickBot="1">
      <c r="A47" s="94" t="s">
        <v>44</v>
      </c>
      <c r="B47" s="90">
        <v>135.29</v>
      </c>
    </row>
    <row r="48" spans="1:2" ht="19" thickBot="1">
      <c r="A48" s="94" t="s">
        <v>45</v>
      </c>
      <c r="B48" s="90">
        <v>128.63</v>
      </c>
    </row>
    <row r="49" spans="1:13">
      <c r="A49" s="83"/>
    </row>
    <row r="50" spans="1:13" ht="18">
      <c r="A50" s="108" t="s">
        <v>363</v>
      </c>
      <c r="B50" s="108"/>
      <c r="C50" s="108"/>
      <c r="D50" s="108"/>
      <c r="E50" s="108"/>
      <c r="F50" s="108"/>
      <c r="G50" s="108"/>
      <c r="H50" s="108"/>
      <c r="I50" s="108"/>
      <c r="J50" s="108"/>
      <c r="K50" s="108"/>
      <c r="L50" s="108"/>
      <c r="M50" s="108"/>
    </row>
    <row r="51" spans="1:13">
      <c r="A51" s="85"/>
    </row>
    <row r="52" spans="1:13">
      <c r="A52" s="83"/>
    </row>
    <row r="53" spans="1:13" ht="18">
      <c r="A53" s="95" t="s">
        <v>397</v>
      </c>
    </row>
    <row r="54" spans="1:13">
      <c r="A54" s="83"/>
    </row>
    <row r="55" spans="1:13" ht="16" customHeight="1">
      <c r="A55" s="127" t="s">
        <v>364</v>
      </c>
      <c r="B55" s="127"/>
      <c r="C55" s="127"/>
      <c r="D55" s="127"/>
      <c r="E55" s="127"/>
      <c r="F55" s="127"/>
      <c r="G55" s="127"/>
      <c r="H55" s="127"/>
      <c r="I55" s="127"/>
      <c r="J55" s="127"/>
      <c r="K55" s="127"/>
      <c r="L55" s="127"/>
    </row>
    <row r="56" spans="1:13" ht="16" customHeight="1">
      <c r="A56" s="127"/>
      <c r="B56" s="127"/>
      <c r="C56" s="127"/>
      <c r="D56" s="127"/>
      <c r="E56" s="127"/>
      <c r="F56" s="127"/>
      <c r="G56" s="127"/>
      <c r="H56" s="127"/>
      <c r="I56" s="127"/>
      <c r="J56" s="127"/>
      <c r="K56" s="127"/>
      <c r="L56" s="127"/>
    </row>
    <row r="57" spans="1:13" ht="16" customHeight="1">
      <c r="A57" s="127"/>
      <c r="B57" s="127"/>
      <c r="C57" s="127"/>
      <c r="D57" s="127"/>
      <c r="E57" s="127"/>
      <c r="F57" s="127"/>
      <c r="G57" s="127"/>
      <c r="H57" s="127"/>
      <c r="I57" s="127"/>
      <c r="J57" s="127"/>
      <c r="K57" s="127"/>
      <c r="L57" s="127"/>
    </row>
    <row r="58" spans="1:13" ht="18" customHeight="1">
      <c r="A58" s="127"/>
      <c r="B58" s="127"/>
      <c r="C58" s="127"/>
      <c r="D58" s="127"/>
      <c r="E58" s="127"/>
      <c r="F58" s="127"/>
      <c r="G58" s="127"/>
      <c r="H58" s="127"/>
      <c r="I58" s="127"/>
      <c r="J58" s="127"/>
      <c r="K58" s="127"/>
      <c r="L58" s="127"/>
    </row>
    <row r="59" spans="1:13" ht="17" thickBot="1">
      <c r="A59" s="84"/>
    </row>
    <row r="60" spans="1:13" ht="25" customHeight="1" thickBot="1">
      <c r="A60" s="98" t="s">
        <v>365</v>
      </c>
      <c r="B60" s="99" t="s">
        <v>399</v>
      </c>
      <c r="C60" s="99" t="s">
        <v>400</v>
      </c>
      <c r="E60" s="109" t="s">
        <v>391</v>
      </c>
      <c r="F60" s="110"/>
      <c r="H60" s="121" t="s">
        <v>392</v>
      </c>
      <c r="I60" s="122"/>
    </row>
    <row r="61" spans="1:13" ht="20" customHeight="1" thickBot="1">
      <c r="A61" s="92">
        <v>1</v>
      </c>
      <c r="B61" s="91" t="s">
        <v>366</v>
      </c>
      <c r="C61" s="91" t="s">
        <v>367</v>
      </c>
      <c r="E61" s="111"/>
      <c r="F61" s="112"/>
      <c r="H61" s="123"/>
      <c r="I61" s="124"/>
    </row>
    <row r="62" spans="1:13" ht="26" customHeight="1" thickBot="1">
      <c r="A62" s="92">
        <v>2</v>
      </c>
      <c r="B62" s="91" t="s">
        <v>368</v>
      </c>
      <c r="C62" s="91" t="s">
        <v>369</v>
      </c>
      <c r="E62" s="113"/>
      <c r="F62" s="114"/>
      <c r="H62" s="125"/>
      <c r="I62" s="126"/>
    </row>
    <row r="63" spans="1:13" ht="22" customHeight="1" thickBot="1">
      <c r="A63" s="92">
        <v>3</v>
      </c>
      <c r="B63" s="91" t="s">
        <v>370</v>
      </c>
      <c r="C63" s="91" t="s">
        <v>371</v>
      </c>
    </row>
    <row r="64" spans="1:13" ht="20" customHeight="1" thickBot="1">
      <c r="A64" s="92">
        <v>4</v>
      </c>
      <c r="B64" s="91" t="s">
        <v>372</v>
      </c>
      <c r="C64" s="91" t="s">
        <v>373</v>
      </c>
    </row>
    <row r="65" spans="1:12" ht="19" customHeight="1" thickBot="1">
      <c r="A65" s="92">
        <v>5</v>
      </c>
      <c r="B65" s="91" t="s">
        <v>374</v>
      </c>
      <c r="C65" s="91" t="s">
        <v>375</v>
      </c>
    </row>
    <row r="66" spans="1:12" ht="20" thickBot="1">
      <c r="A66" s="92">
        <v>6</v>
      </c>
      <c r="B66" s="91" t="s">
        <v>376</v>
      </c>
      <c r="C66" s="91" t="s">
        <v>377</v>
      </c>
    </row>
    <row r="67" spans="1:12" ht="20" thickBot="1">
      <c r="A67" s="92">
        <v>7</v>
      </c>
      <c r="B67" s="91" t="s">
        <v>378</v>
      </c>
      <c r="C67" s="91" t="s">
        <v>379</v>
      </c>
    </row>
    <row r="68" spans="1:12" ht="22" customHeight="1" thickBot="1">
      <c r="A68" s="92">
        <v>8</v>
      </c>
      <c r="B68" s="91" t="s">
        <v>380</v>
      </c>
      <c r="C68" s="91" t="s">
        <v>381</v>
      </c>
    </row>
    <row r="69" spans="1:12" ht="25" customHeight="1" thickBot="1">
      <c r="A69" s="92">
        <v>9</v>
      </c>
      <c r="B69" s="91" t="s">
        <v>382</v>
      </c>
      <c r="C69" s="91" t="s">
        <v>383</v>
      </c>
    </row>
    <row r="70" spans="1:12" ht="22" customHeight="1" thickBot="1">
      <c r="A70" s="92">
        <v>10</v>
      </c>
      <c r="B70" s="91" t="s">
        <v>384</v>
      </c>
      <c r="C70" s="91" t="s">
        <v>385</v>
      </c>
    </row>
    <row r="71" spans="1:12" ht="25" customHeight="1" thickBot="1">
      <c r="A71" s="92">
        <v>11</v>
      </c>
      <c r="B71" s="91" t="s">
        <v>386</v>
      </c>
      <c r="C71" s="91" t="s">
        <v>387</v>
      </c>
    </row>
    <row r="72" spans="1:12">
      <c r="A72" s="84"/>
    </row>
    <row r="73" spans="1:12">
      <c r="A73" s="84"/>
    </row>
    <row r="74" spans="1:12" ht="23" customHeight="1">
      <c r="A74" s="128" t="s">
        <v>398</v>
      </c>
      <c r="B74" s="128"/>
      <c r="C74" s="128"/>
      <c r="D74" s="128"/>
      <c r="E74" s="128"/>
      <c r="F74" s="128"/>
      <c r="G74" s="128"/>
      <c r="H74" s="128"/>
      <c r="I74" s="128"/>
      <c r="J74" s="128"/>
      <c r="K74" s="128"/>
      <c r="L74" s="128"/>
    </row>
    <row r="75" spans="1:12" ht="19">
      <c r="A75" s="100" t="s">
        <v>388</v>
      </c>
      <c r="B75" s="87"/>
      <c r="C75" s="87"/>
      <c r="D75" s="87"/>
      <c r="E75" s="87"/>
      <c r="F75" s="87"/>
      <c r="G75" s="87"/>
      <c r="H75" s="87"/>
      <c r="I75" s="87"/>
      <c r="J75" s="87"/>
      <c r="K75" s="87"/>
      <c r="L75" s="87"/>
    </row>
    <row r="76" spans="1:12" ht="19">
      <c r="A76" s="101"/>
      <c r="B76" s="87"/>
      <c r="C76" s="87"/>
      <c r="D76" s="87"/>
      <c r="E76" s="87"/>
      <c r="F76" s="87"/>
      <c r="G76" s="87"/>
      <c r="H76" s="87"/>
      <c r="I76" s="87"/>
      <c r="J76" s="87"/>
      <c r="K76" s="87"/>
      <c r="L76" s="87"/>
    </row>
    <row r="77" spans="1:12" ht="16" customHeight="1">
      <c r="A77" s="128" t="s">
        <v>389</v>
      </c>
      <c r="B77" s="128"/>
      <c r="C77" s="128"/>
      <c r="D77" s="128"/>
      <c r="E77" s="128"/>
      <c r="F77" s="128"/>
      <c r="G77" s="128"/>
      <c r="H77" s="128"/>
      <c r="I77" s="128"/>
      <c r="J77" s="128"/>
      <c r="K77" s="128"/>
      <c r="L77" s="128"/>
    </row>
    <row r="78" spans="1:12">
      <c r="A78" s="128"/>
      <c r="B78" s="128"/>
      <c r="C78" s="128"/>
      <c r="D78" s="128"/>
      <c r="E78" s="128"/>
      <c r="F78" s="128"/>
      <c r="G78" s="128"/>
      <c r="H78" s="128"/>
      <c r="I78" s="128"/>
      <c r="J78" s="128"/>
      <c r="K78" s="128"/>
      <c r="L78" s="128"/>
    </row>
    <row r="79" spans="1:12">
      <c r="A79" s="128"/>
      <c r="B79" s="128"/>
      <c r="C79" s="128"/>
      <c r="D79" s="128"/>
      <c r="E79" s="128"/>
      <c r="F79" s="128"/>
      <c r="G79" s="128"/>
      <c r="H79" s="128"/>
      <c r="I79" s="128"/>
      <c r="J79" s="128"/>
      <c r="K79" s="128"/>
      <c r="L79" s="128"/>
    </row>
    <row r="80" spans="1:12">
      <c r="A80" s="128"/>
      <c r="B80" s="128"/>
      <c r="C80" s="128"/>
      <c r="D80" s="128"/>
      <c r="E80" s="128"/>
      <c r="F80" s="128"/>
      <c r="G80" s="128"/>
      <c r="H80" s="128"/>
      <c r="I80" s="128"/>
      <c r="J80" s="128"/>
      <c r="K80" s="128"/>
      <c r="L80" s="128"/>
    </row>
    <row r="81" spans="1:12" ht="20" thickBot="1">
      <c r="A81" s="86"/>
      <c r="B81" s="86"/>
      <c r="C81" s="86"/>
      <c r="D81" s="86"/>
      <c r="E81" s="86"/>
      <c r="F81" s="86"/>
      <c r="G81" s="86"/>
      <c r="H81" s="86"/>
      <c r="I81" s="86"/>
      <c r="J81" s="86"/>
      <c r="K81" s="86"/>
      <c r="L81" s="86"/>
    </row>
    <row r="82" spans="1:12" ht="16" customHeight="1">
      <c r="E82" s="109" t="s">
        <v>394</v>
      </c>
      <c r="F82" s="110"/>
      <c r="H82" s="129" t="s">
        <v>395</v>
      </c>
      <c r="I82" s="130"/>
    </row>
    <row r="83" spans="1:12" ht="16" customHeight="1">
      <c r="E83" s="111"/>
      <c r="F83" s="112"/>
      <c r="H83" s="131"/>
      <c r="I83" s="132"/>
    </row>
    <row r="84" spans="1:12" ht="16" customHeight="1">
      <c r="E84" s="111"/>
      <c r="F84" s="112"/>
      <c r="H84" s="131"/>
      <c r="I84" s="132"/>
    </row>
    <row r="85" spans="1:12" ht="17" thickBot="1">
      <c r="E85" s="113"/>
      <c r="F85" s="114"/>
      <c r="H85" s="133"/>
      <c r="I85" s="134"/>
    </row>
  </sheetData>
  <mergeCells count="20">
    <mergeCell ref="E60:F62"/>
    <mergeCell ref="H60:I62"/>
    <mergeCell ref="A55:L58"/>
    <mergeCell ref="A74:L74"/>
    <mergeCell ref="E82:F85"/>
    <mergeCell ref="H82:I85"/>
    <mergeCell ref="A77:L80"/>
    <mergeCell ref="A10:U12"/>
    <mergeCell ref="A16:U16"/>
    <mergeCell ref="A50:M50"/>
    <mergeCell ref="E18:F21"/>
    <mergeCell ref="H18:I21"/>
    <mergeCell ref="A9:U9"/>
    <mergeCell ref="A6:U6"/>
    <mergeCell ref="A8:U8"/>
    <mergeCell ref="A3:U3"/>
    <mergeCell ref="A1:XFD1"/>
    <mergeCell ref="A4:XFD4"/>
    <mergeCell ref="A5:U5"/>
    <mergeCell ref="A7:U7"/>
  </mergeCells>
  <phoneticPr fontId="29" type="noConversion"/>
  <hyperlinks>
    <hyperlink ref="A75" r:id="rId1" xr:uid="{FF234C53-0AF3-3544-BC1A-0E286C462FCE}"/>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9D41F-AAF0-B741-9F87-5FAE0FCA5804}">
  <sheetPr>
    <tabColor rgb="FFC9ADFF"/>
  </sheetPr>
  <dimension ref="A1:O34"/>
  <sheetViews>
    <sheetView workbookViewId="0"/>
  </sheetViews>
  <sheetFormatPr baseColWidth="10" defaultColWidth="11" defaultRowHeight="16"/>
  <cols>
    <col min="1" max="1" width="27" customWidth="1"/>
    <col min="2" max="3" width="29.6640625" customWidth="1"/>
    <col min="5" max="5" width="16.83203125" bestFit="1" customWidth="1"/>
  </cols>
  <sheetData>
    <row r="1" spans="1:15">
      <c r="A1" s="1" t="s">
        <v>9</v>
      </c>
      <c r="B1" s="1" t="s">
        <v>10</v>
      </c>
      <c r="C1" s="1" t="s">
        <v>11</v>
      </c>
      <c r="E1" s="135" t="s">
        <v>74</v>
      </c>
      <c r="F1" s="135"/>
      <c r="I1" s="135" t="s">
        <v>75</v>
      </c>
      <c r="J1" s="135"/>
      <c r="K1" s="135"/>
      <c r="L1" s="135"/>
      <c r="M1" s="135"/>
    </row>
    <row r="2" spans="1:15">
      <c r="A2" s="1" t="s">
        <v>12</v>
      </c>
      <c r="B2" s="1">
        <v>169.55</v>
      </c>
      <c r="C2" s="1">
        <f>Table2[[#This Row],[Closing price as of Sep. 18, 2020]]</f>
        <v>169.55</v>
      </c>
      <c r="E2" t="s">
        <v>13</v>
      </c>
      <c r="F2">
        <f>B29</f>
        <v>36.93</v>
      </c>
      <c r="I2" t="s">
        <v>71</v>
      </c>
    </row>
    <row r="3" spans="1:15" ht="16" customHeight="1">
      <c r="A3" s="1" t="s">
        <v>14</v>
      </c>
      <c r="B3" s="1">
        <v>103.44</v>
      </c>
      <c r="C3" s="1">
        <f>Table2[[#This Row],[Closing price as of Sep. 18, 2020]]</f>
        <v>103.44</v>
      </c>
      <c r="E3" t="s">
        <v>15</v>
      </c>
      <c r="F3" s="33">
        <v>0.1</v>
      </c>
      <c r="I3" s="138" t="s">
        <v>72</v>
      </c>
      <c r="J3" s="138"/>
      <c r="K3" s="138"/>
      <c r="L3" s="138"/>
      <c r="M3" s="138"/>
      <c r="N3" s="138"/>
      <c r="O3" s="138"/>
    </row>
    <row r="4" spans="1:15">
      <c r="A4" s="1" t="s">
        <v>16</v>
      </c>
      <c r="B4" s="1">
        <v>247.72</v>
      </c>
      <c r="C4" s="1">
        <f>Table2[[#This Row],[Closing price as of Sep. 18, 2020]]</f>
        <v>247.72</v>
      </c>
      <c r="E4" t="s">
        <v>17</v>
      </c>
      <c r="F4">
        <f>B29/1.1</f>
        <v>33.572727272727271</v>
      </c>
      <c r="I4" s="21"/>
      <c r="J4" s="21"/>
      <c r="K4" s="21"/>
      <c r="L4" s="21"/>
      <c r="M4" s="21"/>
      <c r="N4" s="21"/>
    </row>
    <row r="5" spans="1:15">
      <c r="A5" s="1" t="s">
        <v>18</v>
      </c>
      <c r="B5" s="1">
        <v>106.84</v>
      </c>
      <c r="C5" s="1">
        <f>Table2[[#This Row],[Closing price as of Sep. 18, 2020]]</f>
        <v>106.84</v>
      </c>
    </row>
    <row r="6" spans="1:15">
      <c r="A6" s="1" t="s">
        <v>19</v>
      </c>
      <c r="B6" s="1">
        <v>161.13999999999999</v>
      </c>
      <c r="C6" s="1">
        <f>Table2[[#This Row],[Closing price as of Sep. 18, 2020]]</f>
        <v>161.13999999999999</v>
      </c>
    </row>
    <row r="7" spans="1:15">
      <c r="A7" s="1" t="s">
        <v>20</v>
      </c>
      <c r="B7" s="1">
        <v>152.38999999999999</v>
      </c>
      <c r="C7" s="1">
        <f>Table2[[#This Row],[Closing price as of Sep. 18, 2020]]</f>
        <v>152.38999999999999</v>
      </c>
      <c r="E7" s="137" t="s">
        <v>73</v>
      </c>
      <c r="F7" s="137"/>
      <c r="G7" s="137"/>
      <c r="H7" s="137"/>
      <c r="I7" s="137"/>
      <c r="J7" s="137"/>
    </row>
    <row r="8" spans="1:15" ht="18" customHeight="1">
      <c r="A8" s="1" t="s">
        <v>21</v>
      </c>
      <c r="B8" s="1">
        <v>78.209999999999994</v>
      </c>
      <c r="C8" s="1">
        <f>Table2[[#This Row],[Closing price as of Sep. 18, 2020]]</f>
        <v>78.209999999999994</v>
      </c>
      <c r="E8" s="136" t="s">
        <v>22</v>
      </c>
      <c r="F8" s="136"/>
      <c r="G8" s="136"/>
      <c r="H8" s="136"/>
      <c r="I8" s="136"/>
      <c r="J8" s="136"/>
    </row>
    <row r="9" spans="1:15">
      <c r="A9" s="1" t="s">
        <v>23</v>
      </c>
      <c r="B9" s="1">
        <v>39.81</v>
      </c>
      <c r="C9" s="1">
        <f>Table2[[#This Row],[Closing price as of Sep. 18, 2020]]</f>
        <v>39.81</v>
      </c>
      <c r="E9" s="136"/>
      <c r="F9" s="136"/>
      <c r="G9" s="136"/>
      <c r="H9" s="136"/>
      <c r="I9" s="136"/>
      <c r="J9" s="136"/>
    </row>
    <row r="10" spans="1:15">
      <c r="A10" s="1" t="s">
        <v>24</v>
      </c>
      <c r="B10" s="1">
        <v>50.45</v>
      </c>
      <c r="C10" s="1">
        <f>Table2[[#This Row],[Closing price as of Sep. 18, 2020]]</f>
        <v>50.45</v>
      </c>
      <c r="E10" s="136"/>
      <c r="F10" s="136"/>
      <c r="G10" s="136"/>
      <c r="H10" s="136"/>
      <c r="I10" s="136"/>
      <c r="J10" s="136"/>
    </row>
    <row r="11" spans="1:15">
      <c r="A11" s="1" t="s">
        <v>25</v>
      </c>
      <c r="B11" s="1">
        <v>50.37</v>
      </c>
      <c r="C11" s="1">
        <f>Table2[[#This Row],[Closing price as of Sep. 18, 2020]]</f>
        <v>50.37</v>
      </c>
      <c r="E11" s="136"/>
      <c r="F11" s="136"/>
      <c r="G11" s="136"/>
      <c r="H11" s="136"/>
      <c r="I11" s="136"/>
      <c r="J11" s="136"/>
    </row>
    <row r="12" spans="1:15">
      <c r="A12" s="1" t="s">
        <v>26</v>
      </c>
      <c r="B12" s="1">
        <v>194.86</v>
      </c>
      <c r="C12" s="1">
        <f>Table2[[#This Row],[Closing price as of Sep. 18, 2020]]</f>
        <v>194.86</v>
      </c>
      <c r="E12" s="136"/>
      <c r="F12" s="136"/>
      <c r="G12" s="136"/>
      <c r="H12" s="136"/>
      <c r="I12" s="136"/>
      <c r="J12" s="136"/>
    </row>
    <row r="13" spans="1:15">
      <c r="A13" s="1" t="s">
        <v>27</v>
      </c>
      <c r="B13" s="1">
        <v>275.19</v>
      </c>
      <c r="C13" s="1">
        <f>Table2[[#This Row],[Closing price as of Sep. 18, 2020]]</f>
        <v>275.19</v>
      </c>
      <c r="E13" s="136"/>
      <c r="F13" s="136"/>
      <c r="G13" s="136"/>
      <c r="H13" s="136"/>
      <c r="I13" s="136"/>
      <c r="J13" s="136"/>
    </row>
    <row r="14" spans="1:15">
      <c r="A14" s="1" t="s">
        <v>28</v>
      </c>
      <c r="B14" s="1">
        <v>168.7</v>
      </c>
      <c r="C14" s="1">
        <f>Table2[[#This Row],[Closing price as of Sep. 18, 2020]]</f>
        <v>168.7</v>
      </c>
    </row>
    <row r="15" spans="1:15">
      <c r="A15" s="1" t="s">
        <v>29</v>
      </c>
      <c r="B15" s="1">
        <v>122.76</v>
      </c>
      <c r="C15" s="1">
        <f>Table2[[#This Row],[Closing price as of Sep. 18, 2020]]</f>
        <v>122.76</v>
      </c>
    </row>
    <row r="16" spans="1:15">
      <c r="A16" s="1" t="s">
        <v>30</v>
      </c>
      <c r="B16" s="1">
        <v>49.89</v>
      </c>
      <c r="C16" s="1">
        <f>Table2[[#This Row],[Closing price as of Sep. 18, 2020]]</f>
        <v>49.89</v>
      </c>
    </row>
    <row r="17" spans="1:3">
      <c r="A17" s="1" t="s">
        <v>31</v>
      </c>
      <c r="B17" s="1">
        <v>149.18</v>
      </c>
      <c r="C17" s="1">
        <f>Table2[[#This Row],[Closing price as of Sep. 18, 2020]]</f>
        <v>149.18</v>
      </c>
    </row>
    <row r="18" spans="1:3">
      <c r="A18" s="1" t="s">
        <v>32</v>
      </c>
      <c r="B18" s="1">
        <v>98.35</v>
      </c>
      <c r="C18" s="1">
        <f>Table2[[#This Row],[Closing price as of Sep. 18, 2020]]</f>
        <v>98.35</v>
      </c>
    </row>
    <row r="19" spans="1:3">
      <c r="A19" s="1" t="s">
        <v>33</v>
      </c>
      <c r="B19" s="1">
        <v>220.27</v>
      </c>
      <c r="C19" s="1">
        <f>Table2[[#This Row],[Closing price as of Sep. 18, 2020]]</f>
        <v>220.27</v>
      </c>
    </row>
    <row r="20" spans="1:3">
      <c r="A20" s="1" t="s">
        <v>34</v>
      </c>
      <c r="B20" s="1">
        <v>85.81</v>
      </c>
      <c r="C20" s="1">
        <f>Table2[[#This Row],[Closing price as of Sep. 18, 2020]]</f>
        <v>85.81</v>
      </c>
    </row>
    <row r="21" spans="1:3">
      <c r="A21" s="1" t="s">
        <v>35</v>
      </c>
      <c r="B21" s="1">
        <v>200.39</v>
      </c>
      <c r="C21" s="1">
        <f>Table2[[#This Row],[Closing price as of Sep. 18, 2020]]</f>
        <v>200.39</v>
      </c>
    </row>
    <row r="22" spans="1:3">
      <c r="A22" s="1" t="s">
        <v>36</v>
      </c>
      <c r="B22" s="1">
        <v>114.66</v>
      </c>
      <c r="C22" s="1">
        <f>Table2[[#This Row],[Closing price as of Sep. 18, 2020]]</f>
        <v>114.66</v>
      </c>
    </row>
    <row r="23" spans="1:3">
      <c r="A23" s="1" t="s">
        <v>37</v>
      </c>
      <c r="B23" s="1">
        <v>137.37</v>
      </c>
      <c r="C23" s="1">
        <f>Table2[[#This Row],[Closing price as of Sep. 18, 2020]]</f>
        <v>137.37</v>
      </c>
    </row>
    <row r="24" spans="1:3">
      <c r="A24" s="1" t="s">
        <v>38</v>
      </c>
      <c r="B24" s="1">
        <v>242.78</v>
      </c>
      <c r="C24" s="1">
        <f>Table2[[#This Row],[Closing price as of Sep. 18, 2020]]</f>
        <v>242.78</v>
      </c>
    </row>
    <row r="25" spans="1:3">
      <c r="A25" s="1" t="s">
        <v>39</v>
      </c>
      <c r="B25" s="1">
        <v>111.61</v>
      </c>
      <c r="C25" s="1">
        <f>Table2[[#This Row],[Closing price as of Sep. 18, 2020]]</f>
        <v>111.61</v>
      </c>
    </row>
    <row r="26" spans="1:3">
      <c r="A26" s="1" t="s">
        <v>40</v>
      </c>
      <c r="B26" s="1">
        <v>308.02</v>
      </c>
      <c r="C26" s="1">
        <f>Table2[[#This Row],[Closing price as of Sep. 18, 2020]]</f>
        <v>308.02</v>
      </c>
    </row>
    <row r="27" spans="1:3">
      <c r="A27" s="1" t="s">
        <v>41</v>
      </c>
      <c r="B27" s="1">
        <v>60.35</v>
      </c>
      <c r="C27" s="1">
        <f>Table2[[#This Row],[Closing price as of Sep. 18, 2020]]</f>
        <v>60.35</v>
      </c>
    </row>
    <row r="28" spans="1:3">
      <c r="A28" s="1" t="s">
        <v>42</v>
      </c>
      <c r="B28" s="1">
        <v>202.61</v>
      </c>
      <c r="C28" s="1">
        <f>Table2[[#This Row],[Closing price as of Sep. 18, 2020]]</f>
        <v>202.61</v>
      </c>
    </row>
    <row r="29" spans="1:3">
      <c r="A29" s="1" t="s">
        <v>43</v>
      </c>
      <c r="B29" s="1">
        <v>36.93</v>
      </c>
      <c r="C29" s="1">
        <f>Table2[[#This Row],[Closing price as of Sep. 18, 2020]]/1.1</f>
        <v>33.572727272727271</v>
      </c>
    </row>
    <row r="30" spans="1:3">
      <c r="A30" s="1" t="s">
        <v>44</v>
      </c>
      <c r="B30" s="1">
        <v>135.29</v>
      </c>
      <c r="C30" s="1">
        <f>Table2[[#This Row],[Closing price as of Sep. 18, 2020]]</f>
        <v>135.29</v>
      </c>
    </row>
    <row r="31" spans="1:3">
      <c r="A31" s="1" t="s">
        <v>45</v>
      </c>
      <c r="B31" s="1">
        <v>128.63</v>
      </c>
      <c r="C31" s="1">
        <f>Table2[[#This Row],[Closing price as of Sep. 18, 2020]]</f>
        <v>128.63</v>
      </c>
    </row>
    <row r="32" spans="1:3">
      <c r="A32" s="2" t="s">
        <v>46</v>
      </c>
      <c r="B32" s="2">
        <f>SUM(B2:B31)</f>
        <v>4203.57</v>
      </c>
      <c r="C32" s="2">
        <f>SUM(C2:C31)</f>
        <v>4200.2127272727275</v>
      </c>
    </row>
    <row r="33" spans="1:3">
      <c r="A33" s="3" t="s">
        <v>47</v>
      </c>
      <c r="B33" s="5">
        <f>B32/B34</f>
        <v>0.15198706169989826</v>
      </c>
      <c r="C33" s="5">
        <f>C32/C34</f>
        <v>0.1518656739230459</v>
      </c>
    </row>
    <row r="34" spans="1:3">
      <c r="A34" s="4" t="s">
        <v>48</v>
      </c>
      <c r="B34" s="6">
        <v>27657.42</v>
      </c>
      <c r="C34" s="6">
        <v>27657.42</v>
      </c>
    </row>
  </sheetData>
  <mergeCells count="5">
    <mergeCell ref="E1:F1"/>
    <mergeCell ref="E8:J13"/>
    <mergeCell ref="E7:J7"/>
    <mergeCell ref="I1:M1"/>
    <mergeCell ref="I3:O3"/>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FA89B-8F51-534B-B070-8DBC75FC4CEA}">
  <sheetPr>
    <tabColor theme="9" tint="0.39997558519241921"/>
  </sheetPr>
  <dimension ref="A1:K62"/>
  <sheetViews>
    <sheetView workbookViewId="0">
      <selection activeCell="I4" sqref="I4"/>
    </sheetView>
  </sheetViews>
  <sheetFormatPr baseColWidth="10" defaultColWidth="11" defaultRowHeight="15.75" customHeight="1"/>
  <cols>
    <col min="1" max="1" width="14.83203125" bestFit="1" customWidth="1"/>
    <col min="3" max="3" width="12.1640625" style="19" customWidth="1"/>
    <col min="4" max="4" width="11" style="19"/>
    <col min="6" max="6" width="16" bestFit="1" customWidth="1"/>
    <col min="7" max="7" width="13" customWidth="1"/>
  </cols>
  <sheetData>
    <row r="1" spans="1:11" ht="15.75" customHeight="1">
      <c r="A1" s="6"/>
    </row>
    <row r="2" spans="1:11" ht="15.75" customHeight="1">
      <c r="A2" s="139" t="s">
        <v>70</v>
      </c>
      <c r="B2" s="139"/>
      <c r="C2" s="139"/>
      <c r="D2" s="139"/>
      <c r="E2" s="139"/>
      <c r="F2" s="139"/>
    </row>
    <row r="3" spans="1:11" ht="16" customHeight="1">
      <c r="A3" s="140" t="s">
        <v>49</v>
      </c>
      <c r="B3" s="140"/>
      <c r="C3" s="140"/>
      <c r="D3" s="140" t="s">
        <v>50</v>
      </c>
      <c r="E3" s="140"/>
      <c r="F3" s="140"/>
    </row>
    <row r="4" spans="1:11" ht="16">
      <c r="A4" s="10" t="s">
        <v>51</v>
      </c>
      <c r="B4" s="11" t="s">
        <v>52</v>
      </c>
      <c r="C4" s="16" t="s">
        <v>53</v>
      </c>
      <c r="D4" s="16" t="s">
        <v>54</v>
      </c>
      <c r="E4" s="11" t="s">
        <v>55</v>
      </c>
      <c r="F4" s="12" t="s">
        <v>56</v>
      </c>
      <c r="J4" s="19"/>
      <c r="K4" s="19"/>
    </row>
    <row r="5" spans="1:11" ht="15.75" customHeight="1">
      <c r="A5" s="8">
        <v>6</v>
      </c>
      <c r="B5" s="7">
        <v>100</v>
      </c>
      <c r="C5" s="17">
        <v>450</v>
      </c>
      <c r="D5" s="17">
        <v>445</v>
      </c>
      <c r="E5" s="7">
        <v>10</v>
      </c>
      <c r="F5" s="9">
        <v>7</v>
      </c>
      <c r="J5" s="19"/>
      <c r="K5" s="19"/>
    </row>
    <row r="6" spans="1:11" ht="15.75" customHeight="1">
      <c r="A6" s="8">
        <v>3</v>
      </c>
      <c r="B6" s="7">
        <v>200</v>
      </c>
      <c r="C6" s="17">
        <v>445</v>
      </c>
      <c r="D6" s="17">
        <v>445</v>
      </c>
      <c r="E6" s="7">
        <v>200</v>
      </c>
      <c r="F6" s="9">
        <v>8</v>
      </c>
      <c r="J6" s="19"/>
      <c r="K6" s="19"/>
    </row>
    <row r="7" spans="1:11" ht="15.75" customHeight="1">
      <c r="A7" s="8">
        <v>5</v>
      </c>
      <c r="B7" s="7">
        <v>10</v>
      </c>
      <c r="C7" s="17">
        <v>430</v>
      </c>
      <c r="D7" s="17">
        <v>450</v>
      </c>
      <c r="E7" s="7">
        <v>100</v>
      </c>
      <c r="F7" s="9">
        <v>4</v>
      </c>
      <c r="J7" s="19"/>
      <c r="K7" s="19"/>
    </row>
    <row r="8" spans="1:11" ht="15.75" customHeight="1">
      <c r="A8" s="13">
        <v>9</v>
      </c>
      <c r="B8" s="14">
        <v>30</v>
      </c>
      <c r="C8" s="18">
        <v>428</v>
      </c>
      <c r="D8" s="18">
        <v>475</v>
      </c>
      <c r="E8" s="14">
        <v>200</v>
      </c>
      <c r="F8" s="15">
        <v>1</v>
      </c>
      <c r="J8" s="19"/>
      <c r="K8" s="19"/>
    </row>
    <row r="9" spans="1:11" ht="15.75" customHeight="1">
      <c r="A9" s="7">
        <v>2</v>
      </c>
      <c r="B9" s="7">
        <v>200</v>
      </c>
      <c r="C9" s="17">
        <v>425</v>
      </c>
      <c r="D9" s="17"/>
      <c r="E9" s="7"/>
      <c r="F9" s="7"/>
      <c r="J9" s="19"/>
      <c r="K9" s="19"/>
    </row>
    <row r="10" spans="1:11" ht="15.75" customHeight="1">
      <c r="A10" s="7">
        <v>10</v>
      </c>
      <c r="B10" s="7">
        <v>20</v>
      </c>
      <c r="C10" s="17">
        <v>420</v>
      </c>
      <c r="D10" s="17"/>
      <c r="E10" s="7"/>
      <c r="F10" s="7"/>
      <c r="J10" s="19"/>
      <c r="K10" s="19"/>
    </row>
    <row r="11" spans="1:11" ht="15.75" customHeight="1">
      <c r="A11" s="7">
        <v>11</v>
      </c>
      <c r="B11" s="7">
        <v>50</v>
      </c>
      <c r="C11" s="17">
        <v>420</v>
      </c>
      <c r="D11" s="17"/>
      <c r="E11" s="7"/>
      <c r="F11" s="7"/>
      <c r="J11" s="19"/>
      <c r="K11" s="19"/>
    </row>
    <row r="14" spans="1:11" ht="15.75" customHeight="1">
      <c r="A14" s="140" t="s">
        <v>49</v>
      </c>
      <c r="B14" s="140"/>
      <c r="C14" s="140"/>
      <c r="D14" s="140" t="s">
        <v>50</v>
      </c>
      <c r="E14" s="140"/>
      <c r="F14" s="140"/>
      <c r="H14" s="142" t="s">
        <v>57</v>
      </c>
      <c r="I14" s="143"/>
      <c r="J14" s="143"/>
      <c r="K14" s="144"/>
    </row>
    <row r="15" spans="1:11" ht="16">
      <c r="A15" s="10" t="s">
        <v>51</v>
      </c>
      <c r="B15" s="11" t="s">
        <v>52</v>
      </c>
      <c r="C15" s="16" t="s">
        <v>53</v>
      </c>
      <c r="D15" s="16" t="s">
        <v>54</v>
      </c>
      <c r="E15" s="11" t="s">
        <v>55</v>
      </c>
      <c r="F15" s="12" t="s">
        <v>58</v>
      </c>
      <c r="H15" s="145"/>
      <c r="I15" s="146"/>
      <c r="J15" s="146"/>
      <c r="K15" s="147"/>
    </row>
    <row r="16" spans="1:11" ht="16">
      <c r="A16" s="8">
        <v>2</v>
      </c>
      <c r="B16" s="7">
        <v>200</v>
      </c>
      <c r="C16" s="17">
        <v>425</v>
      </c>
      <c r="D16" s="17">
        <v>475</v>
      </c>
      <c r="E16" s="7">
        <v>200</v>
      </c>
      <c r="F16" s="9">
        <v>1</v>
      </c>
      <c r="H16" s="145"/>
      <c r="I16" s="146"/>
      <c r="J16" s="146"/>
      <c r="K16" s="147"/>
    </row>
    <row r="17" spans="1:11" ht="15.75" customHeight="1">
      <c r="A17" s="8">
        <v>3</v>
      </c>
      <c r="B17" s="7">
        <v>200</v>
      </c>
      <c r="C17" s="17">
        <v>445</v>
      </c>
      <c r="D17" s="22">
        <v>450</v>
      </c>
      <c r="E17" s="23">
        <v>100</v>
      </c>
      <c r="F17" s="24">
        <v>4</v>
      </c>
      <c r="H17" s="145"/>
      <c r="I17" s="146"/>
      <c r="J17" s="146"/>
      <c r="K17" s="147"/>
    </row>
    <row r="18" spans="1:11" ht="16">
      <c r="A18" s="8">
        <v>5</v>
      </c>
      <c r="B18" s="7">
        <v>10</v>
      </c>
      <c r="C18" s="17">
        <v>430</v>
      </c>
      <c r="D18" s="17"/>
      <c r="E18" s="7"/>
      <c r="F18" s="9"/>
      <c r="H18" s="145"/>
      <c r="I18" s="146"/>
      <c r="J18" s="146"/>
      <c r="K18" s="147"/>
    </row>
    <row r="19" spans="1:11" ht="16">
      <c r="A19" s="25"/>
      <c r="B19" s="26"/>
      <c r="C19" s="27"/>
      <c r="D19" s="18"/>
      <c r="E19" s="14"/>
      <c r="F19" s="15"/>
      <c r="H19" s="148"/>
      <c r="I19" s="149"/>
      <c r="J19" s="149"/>
      <c r="K19" s="150"/>
    </row>
    <row r="21" spans="1:11" ht="15.75" customHeight="1">
      <c r="A21" s="141" t="s">
        <v>59</v>
      </c>
      <c r="B21" s="141"/>
      <c r="C21" s="141"/>
      <c r="D21" s="141"/>
      <c r="E21" s="141"/>
      <c r="F21" s="141"/>
    </row>
    <row r="23" spans="1:11" ht="15.75" customHeight="1">
      <c r="A23" s="140" t="s">
        <v>49</v>
      </c>
      <c r="B23" s="140"/>
      <c r="C23" s="140"/>
      <c r="D23" s="140" t="s">
        <v>50</v>
      </c>
      <c r="E23" s="140"/>
      <c r="F23" s="140"/>
      <c r="H23" s="142" t="s">
        <v>60</v>
      </c>
      <c r="I23" s="143"/>
      <c r="J23" s="143"/>
      <c r="K23" s="144"/>
    </row>
    <row r="24" spans="1:11" ht="16">
      <c r="A24" s="10" t="s">
        <v>51</v>
      </c>
      <c r="B24" s="11" t="s">
        <v>52</v>
      </c>
      <c r="C24" s="16" t="s">
        <v>53</v>
      </c>
      <c r="D24" s="16" t="s">
        <v>54</v>
      </c>
      <c r="E24" s="11" t="s">
        <v>55</v>
      </c>
      <c r="F24" s="12" t="s">
        <v>58</v>
      </c>
      <c r="H24" s="145"/>
      <c r="I24" s="146"/>
      <c r="J24" s="146"/>
      <c r="K24" s="147"/>
    </row>
    <row r="25" spans="1:11" ht="16">
      <c r="A25" s="8">
        <v>2</v>
      </c>
      <c r="B25" s="7">
        <v>200</v>
      </c>
      <c r="C25" s="17">
        <v>425</v>
      </c>
      <c r="D25" s="17">
        <v>475</v>
      </c>
      <c r="E25" s="7">
        <v>200</v>
      </c>
      <c r="F25" s="9">
        <v>1</v>
      </c>
      <c r="H25" s="145"/>
      <c r="I25" s="146"/>
      <c r="J25" s="146"/>
      <c r="K25" s="147"/>
    </row>
    <row r="26" spans="1:11" ht="16">
      <c r="A26" s="8">
        <v>3</v>
      </c>
      <c r="B26" s="7">
        <v>200</v>
      </c>
      <c r="C26" s="17">
        <v>445</v>
      </c>
      <c r="D26" s="22"/>
      <c r="E26" s="23"/>
      <c r="F26" s="24"/>
      <c r="H26" s="145"/>
      <c r="I26" s="146"/>
      <c r="J26" s="146"/>
      <c r="K26" s="147"/>
    </row>
    <row r="27" spans="1:11" ht="16">
      <c r="A27" s="8">
        <v>5</v>
      </c>
      <c r="B27" s="7">
        <v>10</v>
      </c>
      <c r="C27" s="17">
        <v>430</v>
      </c>
      <c r="D27" s="17"/>
      <c r="E27" s="7"/>
      <c r="F27" s="9"/>
      <c r="H27" s="148"/>
      <c r="I27" s="149"/>
      <c r="J27" s="149"/>
      <c r="K27" s="150"/>
    </row>
    <row r="28" spans="1:11" ht="16">
      <c r="I28" s="28"/>
      <c r="J28" s="28"/>
    </row>
    <row r="29" spans="1:11" ht="16">
      <c r="A29" s="141" t="s">
        <v>61</v>
      </c>
      <c r="B29" s="141"/>
      <c r="C29" s="141"/>
      <c r="D29" s="141"/>
      <c r="E29" s="141"/>
      <c r="F29" s="141"/>
    </row>
    <row r="31" spans="1:11" ht="15.75" customHeight="1">
      <c r="A31" s="140" t="s">
        <v>49</v>
      </c>
      <c r="B31" s="140"/>
      <c r="C31" s="140"/>
      <c r="D31" s="140" t="s">
        <v>50</v>
      </c>
      <c r="E31" s="140"/>
      <c r="F31" s="140"/>
      <c r="H31" s="152" t="s">
        <v>62</v>
      </c>
      <c r="I31" s="153"/>
      <c r="J31" s="153"/>
      <c r="K31" s="154"/>
    </row>
    <row r="32" spans="1:11" ht="15.75" customHeight="1">
      <c r="A32" s="10" t="s">
        <v>51</v>
      </c>
      <c r="B32" s="11" t="s">
        <v>52</v>
      </c>
      <c r="C32" s="16" t="s">
        <v>53</v>
      </c>
      <c r="D32" s="16" t="s">
        <v>54</v>
      </c>
      <c r="E32" s="11" t="s">
        <v>55</v>
      </c>
      <c r="F32" s="12" t="s">
        <v>58</v>
      </c>
      <c r="H32" s="155"/>
      <c r="I32" s="156"/>
      <c r="J32" s="156"/>
      <c r="K32" s="157"/>
    </row>
    <row r="33" spans="1:11" ht="15.75" customHeight="1">
      <c r="A33" s="8">
        <v>2</v>
      </c>
      <c r="B33" s="7">
        <v>200</v>
      </c>
      <c r="C33" s="17">
        <v>425</v>
      </c>
      <c r="D33" s="17">
        <v>475</v>
      </c>
      <c r="E33" s="7">
        <v>200</v>
      </c>
      <c r="F33" s="9">
        <v>1</v>
      </c>
      <c r="H33" s="155"/>
      <c r="I33" s="156"/>
      <c r="J33" s="156"/>
      <c r="K33" s="157"/>
    </row>
    <row r="34" spans="1:11" ht="15.75" customHeight="1">
      <c r="A34" s="8">
        <v>3</v>
      </c>
      <c r="B34" s="7">
        <v>190</v>
      </c>
      <c r="C34" s="17">
        <v>445</v>
      </c>
      <c r="D34" s="17"/>
      <c r="E34" s="7"/>
      <c r="F34" s="9"/>
      <c r="H34" s="155"/>
      <c r="I34" s="156"/>
      <c r="J34" s="156"/>
      <c r="K34" s="157"/>
    </row>
    <row r="35" spans="1:11" ht="15.75" customHeight="1">
      <c r="A35" s="8">
        <v>5</v>
      </c>
      <c r="B35" s="7">
        <v>10</v>
      </c>
      <c r="C35" s="17">
        <v>430</v>
      </c>
      <c r="D35" s="17"/>
      <c r="E35" s="7"/>
      <c r="F35" s="9"/>
      <c r="H35" s="158"/>
      <c r="I35" s="159"/>
      <c r="J35" s="159"/>
      <c r="K35" s="160"/>
    </row>
    <row r="37" spans="1:11" ht="15.75" customHeight="1">
      <c r="A37" s="141" t="s">
        <v>63</v>
      </c>
      <c r="B37" s="141"/>
      <c r="C37" s="141"/>
      <c r="D37" s="141"/>
      <c r="E37" s="141"/>
      <c r="F37" s="141"/>
    </row>
    <row r="38" spans="1:11" ht="15.75" customHeight="1">
      <c r="A38" s="20"/>
      <c r="B38" s="20"/>
      <c r="C38" s="20"/>
      <c r="D38" s="20"/>
      <c r="E38" s="20"/>
      <c r="F38" s="20"/>
    </row>
    <row r="39" spans="1:11" ht="15.75" customHeight="1">
      <c r="A39" s="139" t="s">
        <v>64</v>
      </c>
      <c r="B39" s="139"/>
      <c r="C39" s="139"/>
      <c r="D39" s="139"/>
      <c r="E39" s="139"/>
      <c r="F39" s="139"/>
    </row>
    <row r="40" spans="1:11" ht="15.75" customHeight="1">
      <c r="A40" s="140" t="s">
        <v>49</v>
      </c>
      <c r="B40" s="140"/>
      <c r="C40" s="140"/>
      <c r="D40" s="140" t="s">
        <v>50</v>
      </c>
      <c r="E40" s="140"/>
      <c r="F40" s="140"/>
    </row>
    <row r="41" spans="1:11" ht="15.75" customHeight="1">
      <c r="A41" s="10" t="s">
        <v>51</v>
      </c>
      <c r="B41" s="11" t="s">
        <v>52</v>
      </c>
      <c r="C41" s="16" t="s">
        <v>53</v>
      </c>
      <c r="D41" s="16" t="s">
        <v>54</v>
      </c>
      <c r="E41" s="11" t="s">
        <v>55</v>
      </c>
      <c r="F41" s="12" t="s">
        <v>58</v>
      </c>
      <c r="H41" s="152" t="s">
        <v>65</v>
      </c>
      <c r="I41" s="153"/>
      <c r="J41" s="153"/>
      <c r="K41" s="154"/>
    </row>
    <row r="42" spans="1:11" ht="15.75" customHeight="1">
      <c r="A42" s="8">
        <v>5</v>
      </c>
      <c r="B42" s="7">
        <v>10</v>
      </c>
      <c r="C42" s="17">
        <v>430</v>
      </c>
      <c r="D42" s="18">
        <v>445</v>
      </c>
      <c r="E42" s="14">
        <v>10</v>
      </c>
      <c r="F42" s="15">
        <v>8</v>
      </c>
      <c r="H42" s="155"/>
      <c r="I42" s="156"/>
      <c r="J42" s="156"/>
      <c r="K42" s="157"/>
    </row>
    <row r="43" spans="1:11" ht="15.75" customHeight="1">
      <c r="A43" s="7">
        <v>9</v>
      </c>
      <c r="B43" s="7">
        <v>30</v>
      </c>
      <c r="C43" s="17">
        <v>428</v>
      </c>
      <c r="D43" s="17">
        <v>475</v>
      </c>
      <c r="E43" s="7">
        <v>200</v>
      </c>
      <c r="F43" s="9">
        <v>1</v>
      </c>
      <c r="H43" s="155"/>
      <c r="I43" s="156"/>
      <c r="J43" s="156"/>
      <c r="K43" s="157"/>
    </row>
    <row r="44" spans="1:11" ht="15.75" customHeight="1">
      <c r="A44" s="7">
        <v>2</v>
      </c>
      <c r="B44" s="7">
        <v>200</v>
      </c>
      <c r="C44" s="17">
        <v>425</v>
      </c>
      <c r="D44" s="17"/>
      <c r="E44" s="7"/>
      <c r="F44" s="9"/>
      <c r="H44" s="155"/>
      <c r="I44" s="156"/>
      <c r="J44" s="156"/>
      <c r="K44" s="157"/>
    </row>
    <row r="45" spans="1:11" ht="15.75" customHeight="1">
      <c r="A45" s="7">
        <v>10</v>
      </c>
      <c r="B45" s="7">
        <v>20</v>
      </c>
      <c r="C45" s="17">
        <v>420</v>
      </c>
      <c r="D45" s="18"/>
      <c r="E45" s="14"/>
      <c r="F45" s="15"/>
      <c r="H45" s="158"/>
      <c r="I45" s="159"/>
      <c r="J45" s="159"/>
      <c r="K45" s="160"/>
    </row>
    <row r="46" spans="1:11" ht="15.75" customHeight="1">
      <c r="A46" s="7">
        <v>11</v>
      </c>
      <c r="B46" s="7">
        <v>50</v>
      </c>
      <c r="C46" s="17">
        <v>420</v>
      </c>
      <c r="D46" s="17"/>
      <c r="E46" s="7"/>
      <c r="F46" s="9"/>
    </row>
    <row r="48" spans="1:11" ht="15.75" customHeight="1">
      <c r="A48" s="21" t="s">
        <v>66</v>
      </c>
    </row>
    <row r="49" spans="1:9" ht="15.75" customHeight="1">
      <c r="A49" s="151" t="s">
        <v>67</v>
      </c>
      <c r="B49" s="151"/>
      <c r="C49" s="151"/>
      <c r="D49" s="151"/>
      <c r="E49" s="151"/>
      <c r="F49" s="151"/>
      <c r="G49" s="151"/>
      <c r="H49" s="151"/>
      <c r="I49" s="151"/>
    </row>
    <row r="51" spans="1:9" ht="15.75" customHeight="1">
      <c r="A51" s="141" t="s">
        <v>68</v>
      </c>
      <c r="B51" s="141"/>
      <c r="C51" s="141"/>
    </row>
    <row r="53" spans="1:9" ht="15.75" customHeight="1">
      <c r="A53" s="140" t="s">
        <v>49</v>
      </c>
      <c r="B53" s="140"/>
      <c r="C53" s="140"/>
      <c r="E53" s="140" t="s">
        <v>50</v>
      </c>
      <c r="F53" s="140"/>
      <c r="G53" s="140"/>
    </row>
    <row r="54" spans="1:9" ht="15.75" customHeight="1">
      <c r="A54" s="30" t="s">
        <v>51</v>
      </c>
      <c r="B54" s="30" t="s">
        <v>52</v>
      </c>
      <c r="C54" s="29" t="s">
        <v>53</v>
      </c>
      <c r="E54" s="29" t="s">
        <v>54</v>
      </c>
      <c r="F54" s="30" t="s">
        <v>55</v>
      </c>
      <c r="G54" s="30" t="s">
        <v>58</v>
      </c>
    </row>
    <row r="55" spans="1:9" ht="15.75" customHeight="1">
      <c r="A55" s="7">
        <v>6</v>
      </c>
      <c r="B55" s="7">
        <v>100</v>
      </c>
      <c r="C55" s="17">
        <v>450</v>
      </c>
      <c r="E55" s="17">
        <v>445</v>
      </c>
      <c r="F55" s="7">
        <v>10</v>
      </c>
      <c r="G55" s="7">
        <v>7</v>
      </c>
    </row>
    <row r="56" spans="1:9" ht="15.75" customHeight="1">
      <c r="A56" s="7">
        <v>3</v>
      </c>
      <c r="B56" s="7">
        <v>200</v>
      </c>
      <c r="C56" s="17">
        <v>445</v>
      </c>
      <c r="E56" s="17">
        <v>450</v>
      </c>
      <c r="F56" s="7">
        <v>100</v>
      </c>
      <c r="G56" s="7">
        <v>4</v>
      </c>
    </row>
    <row r="58" spans="1:9" ht="15.75" customHeight="1">
      <c r="A58" s="141" t="s">
        <v>69</v>
      </c>
      <c r="B58" s="141"/>
      <c r="C58" s="141"/>
    </row>
    <row r="60" spans="1:9" ht="15.75" customHeight="1">
      <c r="A60" s="140" t="s">
        <v>50</v>
      </c>
      <c r="B60" s="140"/>
      <c r="C60" s="140"/>
    </row>
    <row r="61" spans="1:9" ht="15.75" customHeight="1">
      <c r="A61" s="29" t="s">
        <v>54</v>
      </c>
      <c r="B61" s="30" t="s">
        <v>55</v>
      </c>
      <c r="C61" s="30" t="s">
        <v>51</v>
      </c>
    </row>
    <row r="62" spans="1:9" ht="15.75" customHeight="1">
      <c r="A62" s="17">
        <v>445</v>
      </c>
      <c r="B62" s="7">
        <v>190</v>
      </c>
      <c r="C62" s="7">
        <v>8</v>
      </c>
    </row>
  </sheetData>
  <mergeCells count="25">
    <mergeCell ref="A60:C60"/>
    <mergeCell ref="A51:C51"/>
    <mergeCell ref="A58:C58"/>
    <mergeCell ref="H14:K19"/>
    <mergeCell ref="A49:I49"/>
    <mergeCell ref="A53:C53"/>
    <mergeCell ref="E53:G53"/>
    <mergeCell ref="A37:F37"/>
    <mergeCell ref="A40:C40"/>
    <mergeCell ref="D40:F40"/>
    <mergeCell ref="A39:F39"/>
    <mergeCell ref="H31:K35"/>
    <mergeCell ref="H41:K45"/>
    <mergeCell ref="A31:C31"/>
    <mergeCell ref="D31:F31"/>
    <mergeCell ref="A21:F21"/>
    <mergeCell ref="A2:F2"/>
    <mergeCell ref="A23:C23"/>
    <mergeCell ref="D23:F23"/>
    <mergeCell ref="A29:F29"/>
    <mergeCell ref="H23:K27"/>
    <mergeCell ref="A3:C3"/>
    <mergeCell ref="D3:F3"/>
    <mergeCell ref="A14:C14"/>
    <mergeCell ref="D14:F14"/>
  </mergeCells>
  <pageMargins left="0.7" right="0.7" top="0.75" bottom="0.75" header="0.3" footer="0.3"/>
  <drawing r:id="rId1"/>
  <tableParts count="5">
    <tablePart r:id="rId2"/>
    <tablePart r:id="rId3"/>
    <tablePart r:id="rId4"/>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95EBD-643B-7343-975F-46B6A602589C}">
  <sheetPr>
    <tabColor theme="8" tint="0.39997558519241921"/>
  </sheetPr>
  <dimension ref="A2:P40"/>
  <sheetViews>
    <sheetView zoomScale="96" workbookViewId="0">
      <selection activeCell="I27" sqref="I27"/>
    </sheetView>
  </sheetViews>
  <sheetFormatPr baseColWidth="10" defaultRowHeight="16"/>
  <cols>
    <col min="2" max="2" width="39.33203125" customWidth="1"/>
    <col min="3" max="3" width="13" bestFit="1" customWidth="1"/>
    <col min="5" max="5" width="25.1640625" bestFit="1" customWidth="1"/>
    <col min="8" max="8" width="21.5" bestFit="1" customWidth="1"/>
    <col min="11" max="11" width="38" customWidth="1"/>
  </cols>
  <sheetData>
    <row r="2" spans="1:16" ht="17" thickBot="1">
      <c r="H2" s="161" t="s">
        <v>411</v>
      </c>
      <c r="I2" s="161"/>
    </row>
    <row r="3" spans="1:16" ht="17" thickBot="1">
      <c r="A3" s="164" t="s">
        <v>85</v>
      </c>
      <c r="B3" s="165"/>
      <c r="C3" s="165"/>
      <c r="D3" s="165"/>
      <c r="E3" s="165"/>
      <c r="F3" s="165"/>
      <c r="G3" s="165"/>
      <c r="H3" s="165"/>
      <c r="I3" s="165"/>
      <c r="K3" s="162" t="s">
        <v>323</v>
      </c>
      <c r="L3" s="163"/>
    </row>
    <row r="4" spans="1:16" ht="18" thickBot="1">
      <c r="A4" s="72" t="s">
        <v>86</v>
      </c>
      <c r="B4" s="73" t="s">
        <v>87</v>
      </c>
      <c r="C4" s="74">
        <v>2023</v>
      </c>
      <c r="D4" s="74">
        <v>2024</v>
      </c>
      <c r="E4" s="74">
        <v>2025</v>
      </c>
      <c r="F4" s="74">
        <v>2026</v>
      </c>
      <c r="G4" s="74">
        <v>2027</v>
      </c>
      <c r="H4" s="74">
        <v>2028</v>
      </c>
      <c r="I4" s="75" t="s">
        <v>332</v>
      </c>
      <c r="K4" s="68" t="s">
        <v>76</v>
      </c>
      <c r="L4" s="76">
        <v>0.14521239999999999</v>
      </c>
      <c r="P4" s="33"/>
    </row>
    <row r="5" spans="1:16">
      <c r="A5" s="31">
        <v>1</v>
      </c>
      <c r="B5" t="s">
        <v>88</v>
      </c>
      <c r="C5">
        <f>+'FCFE Calculations'!B9</f>
        <v>28930.67</v>
      </c>
      <c r="D5">
        <f>C5*(1+L5)</f>
        <v>34716.803999999996</v>
      </c>
      <c r="E5">
        <f>C5*(1+L5)^2</f>
        <v>41660.164799999999</v>
      </c>
      <c r="F5">
        <f>C5*(1+L5)^3</f>
        <v>49992.197759999995</v>
      </c>
      <c r="G5">
        <f>C5*(1+L5)^4</f>
        <v>59990.637311999992</v>
      </c>
      <c r="H5">
        <f>C5*((1+L5)^5)*(1+L6)</f>
        <v>75588.203013120001</v>
      </c>
      <c r="K5" s="68" t="s">
        <v>77</v>
      </c>
      <c r="L5" s="77">
        <v>0.2</v>
      </c>
      <c r="P5" s="33"/>
    </row>
    <row r="6" spans="1:16">
      <c r="A6" s="31">
        <v>2</v>
      </c>
      <c r="B6" t="s">
        <v>329</v>
      </c>
      <c r="C6" s="31" t="s">
        <v>83</v>
      </c>
      <c r="D6">
        <f>D5/(1+L4)</f>
        <v>30314.729389936747</v>
      </c>
      <c r="E6">
        <f>E5/(1+L4)^2</f>
        <v>31765.002953097697</v>
      </c>
      <c r="F6">
        <f>F5/(1+L4)^3</f>
        <v>33284.658412463257</v>
      </c>
      <c r="G6">
        <f>G5/(1+L4)^4</f>
        <v>34877.015036648147</v>
      </c>
      <c r="H6">
        <f>H5/(1+L4)^5</f>
        <v>38372.828434425508</v>
      </c>
      <c r="I6">
        <f>SUM(D6:H6)</f>
        <v>168614.23422657134</v>
      </c>
      <c r="K6" s="68" t="s">
        <v>78</v>
      </c>
      <c r="L6" s="77">
        <v>0.05</v>
      </c>
    </row>
    <row r="7" spans="1:16">
      <c r="A7" s="31">
        <v>3</v>
      </c>
      <c r="B7" t="s">
        <v>330</v>
      </c>
      <c r="H7">
        <f>(H5*(1+L7))/(L4-L7)</f>
        <v>935533.40301991266</v>
      </c>
      <c r="K7" s="68" t="s">
        <v>328</v>
      </c>
      <c r="L7" s="76">
        <v>5.96E-2</v>
      </c>
    </row>
    <row r="8" spans="1:16">
      <c r="A8" s="31">
        <v>4</v>
      </c>
      <c r="B8" t="s">
        <v>331</v>
      </c>
      <c r="H8">
        <f>H7/(1+L4)^5</f>
        <v>474929.43789821654</v>
      </c>
    </row>
    <row r="9" spans="1:16">
      <c r="A9" s="31">
        <v>5</v>
      </c>
      <c r="B9" t="s">
        <v>333</v>
      </c>
      <c r="I9">
        <f>I6+H8</f>
        <v>643543.67212478793</v>
      </c>
    </row>
    <row r="10" spans="1:16">
      <c r="A10" s="81">
        <v>6</v>
      </c>
      <c r="B10" s="35" t="s">
        <v>334</v>
      </c>
      <c r="C10" s="35"/>
      <c r="D10" s="35"/>
      <c r="E10" s="35"/>
      <c r="F10" s="35"/>
      <c r="G10" s="35"/>
      <c r="H10" s="35"/>
      <c r="I10" s="35">
        <v>3179</v>
      </c>
    </row>
    <row r="11" spans="1:16" ht="17" thickBot="1">
      <c r="A11" s="78">
        <v>7</v>
      </c>
      <c r="B11" s="79" t="s">
        <v>324</v>
      </c>
      <c r="C11" s="79"/>
      <c r="D11" s="79"/>
      <c r="E11" s="79"/>
      <c r="F11" s="79"/>
      <c r="G11" s="79"/>
      <c r="H11" s="79"/>
      <c r="I11" s="80">
        <f>I9/I10</f>
        <v>202.43588302132366</v>
      </c>
    </row>
    <row r="12" spans="1:16" ht="17" thickTop="1">
      <c r="A12" s="31"/>
    </row>
    <row r="13" spans="1:16">
      <c r="A13" s="34" t="s">
        <v>352</v>
      </c>
    </row>
    <row r="14" spans="1:16">
      <c r="B14" s="34" t="s">
        <v>335</v>
      </c>
      <c r="C14" s="34" t="s">
        <v>339</v>
      </c>
      <c r="E14" s="34" t="s">
        <v>344</v>
      </c>
      <c r="G14" s="34" t="s">
        <v>353</v>
      </c>
    </row>
    <row r="15" spans="1:16">
      <c r="A15" s="31">
        <v>1</v>
      </c>
      <c r="B15" t="s">
        <v>336</v>
      </c>
      <c r="E15" t="s">
        <v>345</v>
      </c>
      <c r="G15" t="s">
        <v>356</v>
      </c>
    </row>
    <row r="16" spans="1:16">
      <c r="B16" t="s">
        <v>337</v>
      </c>
      <c r="C16" t="s">
        <v>340</v>
      </c>
      <c r="G16" t="s">
        <v>356</v>
      </c>
    </row>
    <row r="17" spans="1:7">
      <c r="B17" t="s">
        <v>338</v>
      </c>
      <c r="C17" t="s">
        <v>341</v>
      </c>
      <c r="G17" s="82" t="s">
        <v>354</v>
      </c>
    </row>
    <row r="18" spans="1:7">
      <c r="B18" t="s">
        <v>342</v>
      </c>
      <c r="C18" t="s">
        <v>343</v>
      </c>
      <c r="G18" s="82" t="s">
        <v>355</v>
      </c>
    </row>
    <row r="20" spans="1:7">
      <c r="A20" s="31">
        <v>2</v>
      </c>
      <c r="B20" t="s">
        <v>346</v>
      </c>
      <c r="C20" t="s">
        <v>347</v>
      </c>
    </row>
    <row r="22" spans="1:7">
      <c r="A22" s="31">
        <v>3</v>
      </c>
      <c r="B22" t="s">
        <v>325</v>
      </c>
      <c r="C22" t="s">
        <v>348</v>
      </c>
      <c r="G22" s="82" t="s">
        <v>357</v>
      </c>
    </row>
    <row r="24" spans="1:7">
      <c r="A24" s="31">
        <v>4</v>
      </c>
      <c r="B24" t="s">
        <v>349</v>
      </c>
      <c r="C24" t="s">
        <v>350</v>
      </c>
      <c r="E24" t="s">
        <v>351</v>
      </c>
      <c r="G24" s="82" t="s">
        <v>358</v>
      </c>
    </row>
    <row r="26" spans="1:7">
      <c r="A26" s="34" t="s">
        <v>75</v>
      </c>
    </row>
    <row r="27" spans="1:7">
      <c r="A27">
        <v>1</v>
      </c>
      <c r="B27" t="s">
        <v>88</v>
      </c>
    </row>
    <row r="28" spans="1:7">
      <c r="B28" t="s">
        <v>401</v>
      </c>
    </row>
    <row r="30" spans="1:7">
      <c r="A30">
        <v>2</v>
      </c>
      <c r="B30" t="s">
        <v>402</v>
      </c>
    </row>
    <row r="31" spans="1:7">
      <c r="B31" t="s">
        <v>403</v>
      </c>
    </row>
    <row r="33" spans="1:7">
      <c r="A33">
        <v>3</v>
      </c>
      <c r="B33" t="s">
        <v>406</v>
      </c>
    </row>
    <row r="34" spans="1:7">
      <c r="B34" t="s">
        <v>404</v>
      </c>
    </row>
    <row r="36" spans="1:7">
      <c r="A36">
        <v>4</v>
      </c>
      <c r="B36" t="s">
        <v>407</v>
      </c>
    </row>
    <row r="37" spans="1:7">
      <c r="B37" s="141" t="s">
        <v>408</v>
      </c>
      <c r="C37" s="141"/>
      <c r="D37" s="141"/>
      <c r="E37" s="141"/>
      <c r="F37" s="141"/>
      <c r="G37" s="141"/>
    </row>
    <row r="39" spans="1:7">
      <c r="A39">
        <v>5</v>
      </c>
      <c r="B39" t="s">
        <v>409</v>
      </c>
    </row>
    <row r="40" spans="1:7">
      <c r="B40" t="s">
        <v>410</v>
      </c>
    </row>
  </sheetData>
  <mergeCells count="4">
    <mergeCell ref="B37:G37"/>
    <mergeCell ref="H2:I2"/>
    <mergeCell ref="K3:L3"/>
    <mergeCell ref="A3:I3"/>
  </mergeCells>
  <hyperlinks>
    <hyperlink ref="G22" r:id="rId1" location=":~:text=United%20States%20Nominal%20GDP%20Growth%20was%20reported%20at%205.946%20%25%20in,Jun%202023%2C%20with%20302%20observations." xr:uid="{C9C02547-5D62-1742-BCAD-1AAFE56A3910}"/>
    <hyperlink ref="G18" r:id="rId2" location="overview" xr:uid="{4F06EE4C-3323-7D4A-957A-5DD6EA8CC8E2}"/>
    <hyperlink ref="G17" r:id="rId3" xr:uid="{959A2A56-C92F-354B-9BD4-1C88FB699319}"/>
    <hyperlink ref="G24" r:id="rId4" xr:uid="{07D8588F-8372-3A41-9A15-5DF96EFA194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8D32D-EF30-434D-A8A2-E93281CB9710}">
  <sheetPr>
    <tabColor theme="1"/>
  </sheetPr>
  <dimension ref="A1:I9"/>
  <sheetViews>
    <sheetView workbookViewId="0">
      <selection activeCell="G12" sqref="G12"/>
    </sheetView>
  </sheetViews>
  <sheetFormatPr baseColWidth="10" defaultRowHeight="16"/>
  <cols>
    <col min="1" max="1" width="20.6640625" customWidth="1"/>
  </cols>
  <sheetData>
    <row r="1" spans="1:9">
      <c r="A1" s="151" t="s">
        <v>317</v>
      </c>
      <c r="B1" s="151"/>
      <c r="C1" s="151"/>
      <c r="D1" s="151"/>
      <c r="E1" s="151"/>
      <c r="F1" s="151"/>
      <c r="G1" s="151"/>
      <c r="H1" s="151"/>
      <c r="I1" s="151"/>
    </row>
    <row r="2" spans="1:9">
      <c r="A2" s="32"/>
      <c r="B2" s="32"/>
      <c r="C2" s="32"/>
      <c r="D2" s="32"/>
      <c r="E2" s="32"/>
      <c r="F2" s="32"/>
      <c r="G2" s="32"/>
      <c r="H2" s="32"/>
      <c r="I2" s="32"/>
    </row>
    <row r="3" spans="1:9">
      <c r="A3" s="67" t="s">
        <v>327</v>
      </c>
    </row>
    <row r="4" spans="1:9">
      <c r="A4" t="s">
        <v>81</v>
      </c>
      <c r="B4">
        <v>14341.33</v>
      </c>
    </row>
    <row r="5" spans="1:9">
      <c r="A5" t="s">
        <v>318</v>
      </c>
      <c r="B5">
        <v>-11266.67</v>
      </c>
    </row>
    <row r="6" spans="1:9">
      <c r="A6" t="s">
        <v>319</v>
      </c>
      <c r="B6">
        <v>5898.67</v>
      </c>
    </row>
    <row r="7" spans="1:9">
      <c r="A7" t="s">
        <v>320</v>
      </c>
      <c r="B7">
        <v>3645.33</v>
      </c>
    </row>
    <row r="8" spans="1:9">
      <c r="A8" t="s">
        <v>321</v>
      </c>
      <c r="B8">
        <v>1069.33</v>
      </c>
    </row>
    <row r="9" spans="1:9">
      <c r="A9" s="34" t="s">
        <v>322</v>
      </c>
      <c r="B9" s="66">
        <f>B4-B5+B6-B7+B8</f>
        <v>28930.67</v>
      </c>
    </row>
  </sheetData>
  <mergeCells count="1">
    <mergeCell ref="A1:I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52F29-C192-A24C-BB32-6199CBF950BE}">
  <dimension ref="A1:H96"/>
  <sheetViews>
    <sheetView workbookViewId="0">
      <selection activeCell="H70" sqref="H70"/>
    </sheetView>
  </sheetViews>
  <sheetFormatPr baseColWidth="10" defaultRowHeight="16"/>
  <cols>
    <col min="1" max="1" width="22" customWidth="1"/>
    <col min="2" max="2" width="15.6640625" customWidth="1"/>
  </cols>
  <sheetData>
    <row r="1" spans="1:8" ht="17">
      <c r="A1" s="40" t="s">
        <v>180</v>
      </c>
      <c r="B1" s="36"/>
      <c r="C1" s="36"/>
      <c r="D1" s="36"/>
      <c r="E1" s="36"/>
      <c r="F1" s="36"/>
      <c r="G1" s="36"/>
    </row>
    <row r="2" spans="1:8">
      <c r="A2" s="36"/>
      <c r="B2" s="36"/>
      <c r="C2" s="36"/>
      <c r="D2" s="36"/>
      <c r="E2" s="36"/>
      <c r="F2" s="36"/>
      <c r="G2" s="36"/>
    </row>
    <row r="3" spans="1:8" ht="25">
      <c r="A3" s="37" t="s">
        <v>99</v>
      </c>
      <c r="B3" s="38" t="s">
        <v>100</v>
      </c>
      <c r="C3" s="36" t="s">
        <v>101</v>
      </c>
      <c r="D3" s="41" t="s">
        <v>102</v>
      </c>
      <c r="E3" s="38" t="s">
        <v>103</v>
      </c>
      <c r="F3" s="36" t="s">
        <v>104</v>
      </c>
      <c r="G3" s="36"/>
    </row>
    <row r="4" spans="1:8">
      <c r="A4" s="41"/>
      <c r="B4" s="38" t="s">
        <v>105</v>
      </c>
      <c r="C4" s="36" t="s">
        <v>106</v>
      </c>
      <c r="D4" s="41" t="s">
        <v>102</v>
      </c>
      <c r="E4" s="38" t="s">
        <v>107</v>
      </c>
      <c r="F4" s="36" t="s">
        <v>108</v>
      </c>
      <c r="G4" s="36"/>
    </row>
    <row r="5" spans="1:8">
      <c r="A5" s="41"/>
      <c r="B5" s="38" t="s">
        <v>109</v>
      </c>
      <c r="C5" s="36" t="s">
        <v>110</v>
      </c>
      <c r="D5" s="41" t="s">
        <v>102</v>
      </c>
      <c r="E5" s="38" t="s">
        <v>111</v>
      </c>
      <c r="F5" s="36" t="s">
        <v>112</v>
      </c>
      <c r="G5" s="36"/>
    </row>
    <row r="6" spans="1:8">
      <c r="A6" s="41"/>
      <c r="B6" s="38" t="s">
        <v>113</v>
      </c>
      <c r="C6" s="36" t="s">
        <v>114</v>
      </c>
      <c r="D6" s="41" t="s">
        <v>102</v>
      </c>
      <c r="E6" s="38" t="s">
        <v>115</v>
      </c>
      <c r="F6" s="39" t="s">
        <v>116</v>
      </c>
      <c r="G6" s="36"/>
    </row>
    <row r="7" spans="1:8">
      <c r="A7" s="41"/>
      <c r="B7" s="38" t="s">
        <v>117</v>
      </c>
      <c r="C7" s="36" t="s">
        <v>118</v>
      </c>
      <c r="D7" s="41" t="s">
        <v>102</v>
      </c>
      <c r="E7" s="42"/>
      <c r="F7" s="42"/>
      <c r="G7" s="36"/>
    </row>
    <row r="8" spans="1:8">
      <c r="A8" s="36"/>
      <c r="B8" s="36"/>
      <c r="C8" s="36"/>
      <c r="D8" s="36"/>
      <c r="E8" s="36"/>
      <c r="F8" s="36"/>
      <c r="G8" s="36"/>
    </row>
    <row r="9" spans="1:8">
      <c r="A9" s="36"/>
      <c r="B9" s="36"/>
      <c r="C9" s="36"/>
      <c r="D9" s="36"/>
      <c r="E9" s="36"/>
      <c r="F9" s="36"/>
      <c r="G9" s="36"/>
    </row>
    <row r="10" spans="1:8">
      <c r="A10" s="43" t="s">
        <v>181</v>
      </c>
      <c r="B10" s="43"/>
      <c r="C10" s="43"/>
      <c r="D10" s="43"/>
      <c r="E10" s="43"/>
      <c r="F10" s="43"/>
      <c r="G10" s="43"/>
    </row>
    <row r="11" spans="1:8" ht="25">
      <c r="A11" s="44" t="s">
        <v>182</v>
      </c>
      <c r="B11" s="45" t="s">
        <v>183</v>
      </c>
      <c r="C11" s="56">
        <v>43830</v>
      </c>
      <c r="D11" s="56">
        <v>44196</v>
      </c>
      <c r="E11" s="45" t="s">
        <v>184</v>
      </c>
      <c r="F11" s="56">
        <v>44926</v>
      </c>
      <c r="G11" s="56">
        <v>45199</v>
      </c>
      <c r="H11" t="s">
        <v>326</v>
      </c>
    </row>
    <row r="12" spans="1:8">
      <c r="A12" s="46" t="s">
        <v>127</v>
      </c>
      <c r="B12" s="47" t="s">
        <v>128</v>
      </c>
      <c r="C12" s="47" t="s">
        <v>128</v>
      </c>
      <c r="D12" s="47" t="s">
        <v>128</v>
      </c>
      <c r="E12" s="47" t="s">
        <v>128</v>
      </c>
      <c r="F12" s="47" t="s">
        <v>128</v>
      </c>
      <c r="G12" s="47" t="s">
        <v>128</v>
      </c>
    </row>
    <row r="13" spans="1:8">
      <c r="A13" s="48" t="s">
        <v>185</v>
      </c>
      <c r="B13" s="41"/>
      <c r="C13" s="41"/>
      <c r="D13" s="41"/>
      <c r="E13" s="41"/>
      <c r="F13" s="41"/>
      <c r="G13" s="41"/>
    </row>
    <row r="14" spans="1:8">
      <c r="A14" s="41" t="s">
        <v>186</v>
      </c>
      <c r="B14" s="50">
        <v>3686</v>
      </c>
      <c r="C14" s="50">
        <v>6268</v>
      </c>
      <c r="D14" s="50">
        <v>19384</v>
      </c>
      <c r="E14" s="50">
        <v>17576</v>
      </c>
      <c r="F14" s="50">
        <v>16253</v>
      </c>
      <c r="G14" s="50">
        <v>15932</v>
      </c>
      <c r="H14" s="69">
        <f>G14*(4/3)</f>
        <v>21242.666666666664</v>
      </c>
    </row>
    <row r="15" spans="1:8">
      <c r="A15" s="41" t="s">
        <v>187</v>
      </c>
      <c r="B15" s="50" t="s">
        <v>83</v>
      </c>
      <c r="C15" s="50" t="s">
        <v>83</v>
      </c>
      <c r="D15" s="50" t="s">
        <v>83</v>
      </c>
      <c r="E15" s="50">
        <v>131</v>
      </c>
      <c r="F15" s="50">
        <v>5932</v>
      </c>
      <c r="G15" s="50">
        <v>10145</v>
      </c>
      <c r="H15" s="69">
        <f t="shared" ref="H15:H78" si="0">G15*(4/3)</f>
        <v>13526.666666666666</v>
      </c>
    </row>
    <row r="16" spans="1:8">
      <c r="A16" s="48" t="s">
        <v>188</v>
      </c>
      <c r="B16" s="51">
        <v>3686</v>
      </c>
      <c r="C16" s="51">
        <v>6268</v>
      </c>
      <c r="D16" s="51">
        <v>19384</v>
      </c>
      <c r="E16" s="51">
        <v>17707</v>
      </c>
      <c r="F16" s="51">
        <v>22185</v>
      </c>
      <c r="G16" s="51">
        <v>26077</v>
      </c>
      <c r="H16" s="69">
        <f t="shared" si="0"/>
        <v>34769.333333333328</v>
      </c>
    </row>
    <row r="17" spans="1:8">
      <c r="A17" s="41"/>
      <c r="B17" s="41"/>
      <c r="C17" s="41"/>
      <c r="D17" s="41"/>
      <c r="E17" s="41"/>
      <c r="F17" s="41"/>
      <c r="G17" s="41"/>
      <c r="H17" s="69">
        <f t="shared" si="0"/>
        <v>0</v>
      </c>
    </row>
    <row r="18" spans="1:8">
      <c r="A18" s="41" t="s">
        <v>189</v>
      </c>
      <c r="B18" s="50">
        <v>949</v>
      </c>
      <c r="C18" s="50">
        <v>1324</v>
      </c>
      <c r="D18" s="50">
        <v>1903</v>
      </c>
      <c r="E18" s="50">
        <v>1986</v>
      </c>
      <c r="F18" s="50">
        <v>3116</v>
      </c>
      <c r="G18" s="50">
        <v>2698</v>
      </c>
      <c r="H18" s="69">
        <f t="shared" si="0"/>
        <v>3597.333333333333</v>
      </c>
    </row>
    <row r="19" spans="1:8">
      <c r="A19" s="48" t="s">
        <v>190</v>
      </c>
      <c r="B19" s="51">
        <v>949</v>
      </c>
      <c r="C19" s="51">
        <v>1324</v>
      </c>
      <c r="D19" s="51">
        <v>1903</v>
      </c>
      <c r="E19" s="51">
        <v>1986</v>
      </c>
      <c r="F19" s="51">
        <v>3116</v>
      </c>
      <c r="G19" s="51">
        <v>2698</v>
      </c>
      <c r="H19" s="69">
        <f t="shared" si="0"/>
        <v>3597.333333333333</v>
      </c>
    </row>
    <row r="20" spans="1:8">
      <c r="A20" s="41"/>
      <c r="B20" s="41"/>
      <c r="C20" s="41"/>
      <c r="D20" s="41"/>
      <c r="E20" s="41"/>
      <c r="F20" s="41"/>
      <c r="G20" s="41"/>
      <c r="H20" s="69">
        <f t="shared" si="0"/>
        <v>0</v>
      </c>
    </row>
    <row r="21" spans="1:8">
      <c r="A21" s="41" t="s">
        <v>89</v>
      </c>
      <c r="B21" s="50">
        <v>3113</v>
      </c>
      <c r="C21" s="50">
        <v>3552</v>
      </c>
      <c r="D21" s="50">
        <v>4101</v>
      </c>
      <c r="E21" s="50">
        <v>5757</v>
      </c>
      <c r="F21" s="50">
        <v>12839</v>
      </c>
      <c r="G21" s="50">
        <v>13721</v>
      </c>
      <c r="H21" s="69">
        <f t="shared" si="0"/>
        <v>18294.666666666664</v>
      </c>
    </row>
    <row r="22" spans="1:8">
      <c r="A22" s="41" t="s">
        <v>191</v>
      </c>
      <c r="B22" s="50">
        <v>366</v>
      </c>
      <c r="C22" s="50">
        <v>713</v>
      </c>
      <c r="D22" s="50">
        <v>1091</v>
      </c>
      <c r="E22" s="50">
        <v>1305</v>
      </c>
      <c r="F22" s="50">
        <v>2483</v>
      </c>
      <c r="G22" s="50">
        <v>2077</v>
      </c>
      <c r="H22" s="69">
        <f t="shared" si="0"/>
        <v>2769.333333333333</v>
      </c>
    </row>
    <row r="23" spans="1:8">
      <c r="A23" s="41" t="s">
        <v>192</v>
      </c>
      <c r="B23" s="50">
        <v>193</v>
      </c>
      <c r="C23" s="50">
        <v>246</v>
      </c>
      <c r="D23" s="50">
        <v>238</v>
      </c>
      <c r="E23" s="50">
        <v>345</v>
      </c>
      <c r="F23" s="50">
        <v>294</v>
      </c>
      <c r="G23" s="50">
        <v>453</v>
      </c>
      <c r="H23" s="69">
        <f t="shared" si="0"/>
        <v>604</v>
      </c>
    </row>
    <row r="24" spans="1:8">
      <c r="A24" s="41" t="s">
        <v>90</v>
      </c>
      <c r="B24" s="50" t="s">
        <v>83</v>
      </c>
      <c r="C24" s="50" t="s">
        <v>83</v>
      </c>
      <c r="D24" s="50" t="s">
        <v>83</v>
      </c>
      <c r="E24" s="50" t="s">
        <v>83</v>
      </c>
      <c r="F24" s="50" t="s">
        <v>83</v>
      </c>
      <c r="G24" s="50" t="s">
        <v>83</v>
      </c>
      <c r="H24" s="69" t="e">
        <f t="shared" si="0"/>
        <v>#VALUE!</v>
      </c>
    </row>
    <row r="25" spans="1:8">
      <c r="A25" s="48" t="s">
        <v>193</v>
      </c>
      <c r="B25" s="51">
        <v>8307</v>
      </c>
      <c r="C25" s="51">
        <v>12103</v>
      </c>
      <c r="D25" s="51">
        <v>26717</v>
      </c>
      <c r="E25" s="51">
        <v>27100</v>
      </c>
      <c r="F25" s="51">
        <v>40917</v>
      </c>
      <c r="G25" s="51">
        <v>45026</v>
      </c>
      <c r="H25" s="69">
        <f t="shared" si="0"/>
        <v>60034.666666666664</v>
      </c>
    </row>
    <row r="26" spans="1:8">
      <c r="A26" s="41"/>
      <c r="B26" s="41"/>
      <c r="C26" s="41"/>
      <c r="D26" s="41"/>
      <c r="E26" s="41"/>
      <c r="F26" s="41"/>
      <c r="G26" s="41"/>
      <c r="H26" s="69">
        <f t="shared" si="0"/>
        <v>0</v>
      </c>
    </row>
    <row r="27" spans="1:8">
      <c r="A27" s="41" t="s">
        <v>194</v>
      </c>
      <c r="B27" s="50">
        <v>23344</v>
      </c>
      <c r="C27" s="50">
        <v>25062</v>
      </c>
      <c r="D27" s="50">
        <v>29893</v>
      </c>
      <c r="E27" s="50">
        <v>39867</v>
      </c>
      <c r="F27" s="50">
        <v>48134</v>
      </c>
      <c r="G27" s="50">
        <v>55313</v>
      </c>
      <c r="H27" s="69">
        <f t="shared" si="0"/>
        <v>73750.666666666657</v>
      </c>
    </row>
    <row r="28" spans="1:8">
      <c r="A28" s="41" t="s">
        <v>91</v>
      </c>
      <c r="B28" s="50">
        <v>-3653</v>
      </c>
      <c r="C28" s="50">
        <v>-4863</v>
      </c>
      <c r="D28" s="50">
        <v>-6518</v>
      </c>
      <c r="E28" s="50">
        <v>-8691</v>
      </c>
      <c r="F28" s="50">
        <v>-11499</v>
      </c>
      <c r="G28" s="50">
        <v>-12520</v>
      </c>
      <c r="H28" s="69">
        <f t="shared" si="0"/>
        <v>-16693.333333333332</v>
      </c>
    </row>
    <row r="29" spans="1:8">
      <c r="A29" s="48" t="s">
        <v>195</v>
      </c>
      <c r="B29" s="51">
        <v>19691</v>
      </c>
      <c r="C29" s="51">
        <v>20199</v>
      </c>
      <c r="D29" s="51">
        <v>23375</v>
      </c>
      <c r="E29" s="51">
        <v>31176</v>
      </c>
      <c r="F29" s="51">
        <v>36635</v>
      </c>
      <c r="G29" s="51">
        <v>42793</v>
      </c>
      <c r="H29" s="69">
        <f t="shared" si="0"/>
        <v>57057.333333333328</v>
      </c>
    </row>
    <row r="30" spans="1:8">
      <c r="A30" s="41"/>
      <c r="B30" s="41"/>
      <c r="C30" s="41"/>
      <c r="D30" s="41"/>
      <c r="E30" s="41"/>
      <c r="F30" s="41"/>
      <c r="G30" s="41"/>
      <c r="H30" s="69">
        <f t="shared" si="0"/>
        <v>0</v>
      </c>
    </row>
    <row r="31" spans="1:8">
      <c r="A31" s="41" t="s">
        <v>196</v>
      </c>
      <c r="B31" s="50">
        <v>12</v>
      </c>
      <c r="C31" s="50">
        <v>1</v>
      </c>
      <c r="D31" s="50" t="s">
        <v>83</v>
      </c>
      <c r="E31" s="50" t="s">
        <v>83</v>
      </c>
      <c r="F31" s="50" t="s">
        <v>83</v>
      </c>
      <c r="G31" s="50" t="s">
        <v>83</v>
      </c>
      <c r="H31" s="69" t="e">
        <f t="shared" si="0"/>
        <v>#VALUE!</v>
      </c>
    </row>
    <row r="32" spans="1:8">
      <c r="A32" s="41" t="s">
        <v>197</v>
      </c>
      <c r="B32" s="50">
        <v>68</v>
      </c>
      <c r="C32" s="50">
        <v>198</v>
      </c>
      <c r="D32" s="50">
        <v>207</v>
      </c>
      <c r="E32" s="50">
        <v>200</v>
      </c>
      <c r="F32" s="50">
        <v>194</v>
      </c>
      <c r="G32" s="50">
        <v>250</v>
      </c>
      <c r="H32" s="69">
        <f t="shared" si="0"/>
        <v>333.33333333333331</v>
      </c>
    </row>
    <row r="33" spans="1:8">
      <c r="A33" s="41" t="s">
        <v>198</v>
      </c>
      <c r="B33" s="50">
        <v>282</v>
      </c>
      <c r="C33" s="50">
        <v>339</v>
      </c>
      <c r="D33" s="50">
        <v>313</v>
      </c>
      <c r="E33" s="50">
        <v>257</v>
      </c>
      <c r="F33" s="50">
        <v>215</v>
      </c>
      <c r="G33" s="50">
        <v>191</v>
      </c>
      <c r="H33" s="69">
        <f t="shared" si="0"/>
        <v>254.66666666666666</v>
      </c>
    </row>
    <row r="34" spans="1:8">
      <c r="A34" s="41" t="s">
        <v>199</v>
      </c>
      <c r="B34" s="50">
        <v>422</v>
      </c>
      <c r="C34" s="50" t="s">
        <v>83</v>
      </c>
      <c r="D34" s="50">
        <v>74</v>
      </c>
      <c r="E34" s="50">
        <v>303</v>
      </c>
      <c r="F34" s="50">
        <v>574</v>
      </c>
      <c r="G34" s="50">
        <v>2186</v>
      </c>
      <c r="H34" s="69">
        <f t="shared" si="0"/>
        <v>2914.6666666666665</v>
      </c>
    </row>
    <row r="35" spans="1:8">
      <c r="A35" s="41" t="s">
        <v>200</v>
      </c>
      <c r="B35" s="50">
        <v>958</v>
      </c>
      <c r="C35" s="50">
        <v>1469</v>
      </c>
      <c r="D35" s="50">
        <v>1462</v>
      </c>
      <c r="E35" s="50">
        <v>3095</v>
      </c>
      <c r="F35" s="50">
        <v>3803</v>
      </c>
      <c r="G35" s="50">
        <v>3495</v>
      </c>
      <c r="H35" s="69">
        <f t="shared" si="0"/>
        <v>4660</v>
      </c>
    </row>
    <row r="36" spans="1:8">
      <c r="A36" s="48" t="s">
        <v>92</v>
      </c>
      <c r="B36" s="52">
        <v>29740</v>
      </c>
      <c r="C36" s="52">
        <v>34309</v>
      </c>
      <c r="D36" s="52">
        <v>52148</v>
      </c>
      <c r="E36" s="52">
        <v>62131</v>
      </c>
      <c r="F36" s="52">
        <v>82338</v>
      </c>
      <c r="G36" s="52">
        <v>93941</v>
      </c>
      <c r="H36" s="69">
        <f t="shared" si="0"/>
        <v>125254.66666666666</v>
      </c>
    </row>
    <row r="37" spans="1:8">
      <c r="A37" s="41"/>
      <c r="B37" s="41"/>
      <c r="C37" s="41"/>
      <c r="D37" s="41"/>
      <c r="E37" s="41"/>
      <c r="F37" s="41"/>
      <c r="G37" s="41"/>
      <c r="H37" s="69">
        <f t="shared" si="0"/>
        <v>0</v>
      </c>
    </row>
    <row r="38" spans="1:8">
      <c r="A38" s="48" t="s">
        <v>201</v>
      </c>
      <c r="B38" s="41"/>
      <c r="C38" s="41"/>
      <c r="D38" s="41"/>
      <c r="E38" s="41"/>
      <c r="F38" s="41"/>
      <c r="G38" s="41"/>
      <c r="H38" s="69">
        <f t="shared" si="0"/>
        <v>0</v>
      </c>
    </row>
    <row r="39" spans="1:8">
      <c r="A39" s="41" t="s">
        <v>93</v>
      </c>
      <c r="B39" s="50">
        <v>3405</v>
      </c>
      <c r="C39" s="50">
        <v>3771</v>
      </c>
      <c r="D39" s="50">
        <v>6051</v>
      </c>
      <c r="E39" s="50">
        <v>10025</v>
      </c>
      <c r="F39" s="50">
        <v>15255</v>
      </c>
      <c r="G39" s="50">
        <v>13937</v>
      </c>
      <c r="H39" s="69">
        <f t="shared" si="0"/>
        <v>18582.666666666664</v>
      </c>
    </row>
    <row r="40" spans="1:8">
      <c r="A40" s="41" t="s">
        <v>202</v>
      </c>
      <c r="B40" s="50">
        <v>921</v>
      </c>
      <c r="C40" s="50">
        <v>1190</v>
      </c>
      <c r="D40" s="50">
        <v>1632</v>
      </c>
      <c r="E40" s="50">
        <v>2951</v>
      </c>
      <c r="F40" s="50">
        <v>3773</v>
      </c>
      <c r="G40" s="50">
        <v>3900</v>
      </c>
      <c r="H40" s="69">
        <f t="shared" si="0"/>
        <v>5200</v>
      </c>
    </row>
    <row r="41" spans="1:8">
      <c r="A41" s="41" t="s">
        <v>203</v>
      </c>
      <c r="B41" s="50">
        <v>2284</v>
      </c>
      <c r="C41" s="50">
        <v>1399</v>
      </c>
      <c r="D41" s="50">
        <v>1758</v>
      </c>
      <c r="E41" s="50">
        <v>1088</v>
      </c>
      <c r="F41" s="50">
        <v>1016</v>
      </c>
      <c r="G41" s="50">
        <v>1552</v>
      </c>
      <c r="H41" s="69">
        <f t="shared" si="0"/>
        <v>2069.333333333333</v>
      </c>
    </row>
    <row r="42" spans="1:8">
      <c r="A42" s="41" t="s">
        <v>204</v>
      </c>
      <c r="B42" s="50">
        <v>428</v>
      </c>
      <c r="C42" s="50">
        <v>614</v>
      </c>
      <c r="D42" s="50">
        <v>660</v>
      </c>
      <c r="E42" s="50">
        <v>869</v>
      </c>
      <c r="F42" s="50">
        <v>971</v>
      </c>
      <c r="G42" s="50">
        <v>1028</v>
      </c>
      <c r="H42" s="69">
        <f t="shared" si="0"/>
        <v>1370.6666666666665</v>
      </c>
    </row>
    <row r="43" spans="1:8">
      <c r="A43" s="41" t="s">
        <v>205</v>
      </c>
      <c r="B43" s="50">
        <v>348</v>
      </c>
      <c r="C43" s="50">
        <v>611</v>
      </c>
      <c r="D43" s="50">
        <v>777</v>
      </c>
      <c r="E43" s="50">
        <v>1122</v>
      </c>
      <c r="F43" s="50">
        <v>1235</v>
      </c>
      <c r="G43" s="50">
        <v>1095</v>
      </c>
      <c r="H43" s="69">
        <f t="shared" si="0"/>
        <v>1460</v>
      </c>
    </row>
    <row r="44" spans="1:8">
      <c r="A44" s="41" t="s">
        <v>206</v>
      </c>
      <c r="B44" s="50">
        <v>630</v>
      </c>
      <c r="C44" s="50">
        <v>1163</v>
      </c>
      <c r="D44" s="50">
        <v>1458</v>
      </c>
      <c r="E44" s="50">
        <v>1447</v>
      </c>
      <c r="F44" s="50">
        <v>1747</v>
      </c>
      <c r="G44" s="50">
        <v>2206</v>
      </c>
      <c r="H44" s="69">
        <f t="shared" si="0"/>
        <v>2941.333333333333</v>
      </c>
    </row>
    <row r="45" spans="1:8">
      <c r="A45" s="41" t="s">
        <v>94</v>
      </c>
      <c r="B45" s="50">
        <v>1977</v>
      </c>
      <c r="C45" s="50">
        <v>1919</v>
      </c>
      <c r="D45" s="50">
        <v>1912</v>
      </c>
      <c r="E45" s="50">
        <v>2203</v>
      </c>
      <c r="F45" s="50">
        <v>2712</v>
      </c>
      <c r="G45" s="50">
        <v>2922</v>
      </c>
      <c r="H45" s="69">
        <f t="shared" si="0"/>
        <v>3896</v>
      </c>
    </row>
    <row r="46" spans="1:8">
      <c r="A46" s="48" t="s">
        <v>207</v>
      </c>
      <c r="B46" s="51">
        <v>9993</v>
      </c>
      <c r="C46" s="51">
        <v>10667</v>
      </c>
      <c r="D46" s="51">
        <v>14248</v>
      </c>
      <c r="E46" s="51">
        <v>19705</v>
      </c>
      <c r="F46" s="51">
        <v>26709</v>
      </c>
      <c r="G46" s="51">
        <v>26640</v>
      </c>
      <c r="H46" s="69">
        <f t="shared" si="0"/>
        <v>35520</v>
      </c>
    </row>
    <row r="47" spans="1:8">
      <c r="A47" s="41"/>
      <c r="B47" s="41"/>
      <c r="C47" s="41"/>
      <c r="D47" s="41"/>
      <c r="E47" s="41"/>
      <c r="F47" s="41"/>
      <c r="G47" s="41"/>
      <c r="H47" s="69">
        <f t="shared" si="0"/>
        <v>0</v>
      </c>
    </row>
    <row r="48" spans="1:8">
      <c r="A48" s="41" t="s">
        <v>208</v>
      </c>
      <c r="B48" s="50">
        <v>8461</v>
      </c>
      <c r="C48" s="50">
        <v>10375</v>
      </c>
      <c r="D48" s="50">
        <v>8571</v>
      </c>
      <c r="E48" s="50">
        <v>4254</v>
      </c>
      <c r="F48" s="50">
        <v>1029</v>
      </c>
      <c r="G48" s="50">
        <v>2152</v>
      </c>
      <c r="H48" s="69">
        <f t="shared" si="0"/>
        <v>2869.333333333333</v>
      </c>
    </row>
    <row r="49" spans="1:8">
      <c r="A49" s="41" t="s">
        <v>209</v>
      </c>
      <c r="B49" s="50">
        <v>2655</v>
      </c>
      <c r="C49" s="50">
        <v>2188</v>
      </c>
      <c r="D49" s="50">
        <v>2348</v>
      </c>
      <c r="E49" s="50">
        <v>2662</v>
      </c>
      <c r="F49" s="50">
        <v>2732</v>
      </c>
      <c r="G49" s="50">
        <v>3455</v>
      </c>
      <c r="H49" s="69">
        <f t="shared" si="0"/>
        <v>4606.6666666666661</v>
      </c>
    </row>
    <row r="50" spans="1:8">
      <c r="A50" s="41" t="s">
        <v>210</v>
      </c>
      <c r="B50" s="50">
        <v>991</v>
      </c>
      <c r="C50" s="50">
        <v>1207</v>
      </c>
      <c r="D50" s="50">
        <v>1284</v>
      </c>
      <c r="E50" s="50">
        <v>2052</v>
      </c>
      <c r="F50" s="50">
        <v>2804</v>
      </c>
      <c r="G50" s="50">
        <v>3059</v>
      </c>
      <c r="H50" s="69">
        <f t="shared" si="0"/>
        <v>4078.6666666666665</v>
      </c>
    </row>
    <row r="51" spans="1:8">
      <c r="A51" s="41" t="s">
        <v>211</v>
      </c>
      <c r="B51" s="50" t="s">
        <v>83</v>
      </c>
      <c r="C51" s="50">
        <v>66</v>
      </c>
      <c r="D51" s="50">
        <v>151</v>
      </c>
      <c r="E51" s="50">
        <v>24</v>
      </c>
      <c r="F51" s="50">
        <v>82</v>
      </c>
      <c r="G51" s="50" t="s">
        <v>83</v>
      </c>
      <c r="H51" s="69" t="e">
        <f t="shared" si="0"/>
        <v>#VALUE!</v>
      </c>
    </row>
    <row r="52" spans="1:8">
      <c r="A52" s="41" t="s">
        <v>212</v>
      </c>
      <c r="B52" s="50">
        <v>1327</v>
      </c>
      <c r="C52" s="50">
        <v>1696</v>
      </c>
      <c r="D52" s="50">
        <v>1867</v>
      </c>
      <c r="E52" s="50">
        <v>1851</v>
      </c>
      <c r="F52" s="50">
        <v>3084</v>
      </c>
      <c r="G52" s="50">
        <v>4140</v>
      </c>
      <c r="H52" s="69">
        <f t="shared" si="0"/>
        <v>5520</v>
      </c>
    </row>
    <row r="53" spans="1:8">
      <c r="A53" s="48" t="s">
        <v>95</v>
      </c>
      <c r="B53" s="51">
        <v>23427</v>
      </c>
      <c r="C53" s="51">
        <v>26199</v>
      </c>
      <c r="D53" s="51">
        <v>28469</v>
      </c>
      <c r="E53" s="51">
        <v>30548</v>
      </c>
      <c r="F53" s="51">
        <v>36440</v>
      </c>
      <c r="G53" s="51">
        <v>39446</v>
      </c>
      <c r="H53" s="69">
        <f t="shared" si="0"/>
        <v>52594.666666666664</v>
      </c>
    </row>
    <row r="54" spans="1:8">
      <c r="A54" s="41"/>
      <c r="B54" s="41"/>
      <c r="C54" s="41"/>
      <c r="D54" s="41"/>
      <c r="E54" s="41"/>
      <c r="F54" s="41"/>
      <c r="G54" s="41"/>
      <c r="H54" s="69">
        <f t="shared" si="0"/>
        <v>0</v>
      </c>
    </row>
    <row r="55" spans="1:8">
      <c r="A55" s="41" t="s">
        <v>96</v>
      </c>
      <c r="B55" s="50" t="s">
        <v>83</v>
      </c>
      <c r="C55" s="50">
        <v>1</v>
      </c>
      <c r="D55" s="50">
        <v>1</v>
      </c>
      <c r="E55" s="50">
        <v>3</v>
      </c>
      <c r="F55" s="50">
        <v>3</v>
      </c>
      <c r="G55" s="50">
        <v>3</v>
      </c>
      <c r="H55" s="69">
        <f t="shared" si="0"/>
        <v>4</v>
      </c>
    </row>
    <row r="56" spans="1:8">
      <c r="A56" s="41" t="s">
        <v>213</v>
      </c>
      <c r="B56" s="50">
        <v>10249</v>
      </c>
      <c r="C56" s="50">
        <v>12736</v>
      </c>
      <c r="D56" s="50">
        <v>27260</v>
      </c>
      <c r="E56" s="50">
        <v>29803</v>
      </c>
      <c r="F56" s="50">
        <v>32177</v>
      </c>
      <c r="G56" s="50">
        <v>34201</v>
      </c>
      <c r="H56" s="69">
        <f t="shared" si="0"/>
        <v>45601.333333333328</v>
      </c>
    </row>
    <row r="57" spans="1:8">
      <c r="A57" s="41" t="s">
        <v>97</v>
      </c>
      <c r="B57" s="50">
        <v>-5318</v>
      </c>
      <c r="C57" s="50">
        <v>-6083</v>
      </c>
      <c r="D57" s="50">
        <v>-5399</v>
      </c>
      <c r="E57" s="50">
        <v>329</v>
      </c>
      <c r="F57" s="50">
        <v>12885</v>
      </c>
      <c r="G57" s="50">
        <v>19954</v>
      </c>
      <c r="H57" s="69">
        <f t="shared" si="0"/>
        <v>26605.333333333332</v>
      </c>
    </row>
    <row r="58" spans="1:8">
      <c r="A58" s="41" t="s">
        <v>214</v>
      </c>
      <c r="B58" s="50" t="s">
        <v>83</v>
      </c>
      <c r="C58" s="50" t="s">
        <v>83</v>
      </c>
      <c r="D58" s="50" t="s">
        <v>83</v>
      </c>
      <c r="E58" s="50" t="s">
        <v>83</v>
      </c>
      <c r="F58" s="50" t="s">
        <v>83</v>
      </c>
      <c r="G58" s="50" t="s">
        <v>83</v>
      </c>
      <c r="H58" s="69" t="e">
        <f t="shared" si="0"/>
        <v>#VALUE!</v>
      </c>
    </row>
    <row r="59" spans="1:8">
      <c r="A59" s="41" t="s">
        <v>215</v>
      </c>
      <c r="B59" s="50">
        <v>-8</v>
      </c>
      <c r="C59" s="50">
        <v>-36</v>
      </c>
      <c r="D59" s="50">
        <v>363</v>
      </c>
      <c r="E59" s="50">
        <v>54</v>
      </c>
      <c r="F59" s="50">
        <v>-361</v>
      </c>
      <c r="G59" s="50">
        <v>-692</v>
      </c>
      <c r="H59" s="69">
        <f t="shared" si="0"/>
        <v>-922.66666666666663</v>
      </c>
    </row>
    <row r="60" spans="1:8">
      <c r="A60" s="48" t="s">
        <v>216</v>
      </c>
      <c r="B60" s="51">
        <v>4923</v>
      </c>
      <c r="C60" s="51">
        <v>6618</v>
      </c>
      <c r="D60" s="51">
        <v>22225</v>
      </c>
      <c r="E60" s="51">
        <v>30189</v>
      </c>
      <c r="F60" s="51">
        <v>44704</v>
      </c>
      <c r="G60" s="51">
        <v>53466</v>
      </c>
      <c r="H60" s="69">
        <f t="shared" si="0"/>
        <v>71288</v>
      </c>
    </row>
    <row r="61" spans="1:8">
      <c r="A61" s="41"/>
      <c r="B61" s="41"/>
      <c r="C61" s="41"/>
      <c r="D61" s="41"/>
      <c r="E61" s="41"/>
      <c r="F61" s="41"/>
      <c r="G61" s="41"/>
      <c r="H61" s="69">
        <f t="shared" si="0"/>
        <v>0</v>
      </c>
    </row>
    <row r="62" spans="1:8">
      <c r="A62" s="41" t="s">
        <v>217</v>
      </c>
      <c r="B62" s="50">
        <v>1390</v>
      </c>
      <c r="C62" s="50">
        <v>1492</v>
      </c>
      <c r="D62" s="50">
        <v>1454</v>
      </c>
      <c r="E62" s="50">
        <v>1394</v>
      </c>
      <c r="F62" s="50">
        <v>1194</v>
      </c>
      <c r="G62" s="50">
        <v>1029</v>
      </c>
      <c r="H62" s="69">
        <f t="shared" si="0"/>
        <v>1372</v>
      </c>
    </row>
    <row r="63" spans="1:8">
      <c r="A63" s="41"/>
      <c r="B63" s="41"/>
      <c r="C63" s="41"/>
      <c r="D63" s="41"/>
      <c r="E63" s="41"/>
      <c r="F63" s="41"/>
      <c r="G63" s="41"/>
      <c r="H63" s="69">
        <f t="shared" si="0"/>
        <v>0</v>
      </c>
    </row>
    <row r="64" spans="1:8">
      <c r="A64" s="48" t="s">
        <v>218</v>
      </c>
      <c r="B64" s="57">
        <v>6313</v>
      </c>
      <c r="C64" s="57">
        <v>8110</v>
      </c>
      <c r="D64" s="57">
        <v>23679</v>
      </c>
      <c r="E64" s="57">
        <v>31583</v>
      </c>
      <c r="F64" s="57">
        <v>45898</v>
      </c>
      <c r="G64" s="57">
        <v>54495</v>
      </c>
      <c r="H64" s="69">
        <f t="shared" si="0"/>
        <v>72660</v>
      </c>
    </row>
    <row r="65" spans="1:8">
      <c r="A65" s="41"/>
      <c r="B65" s="41"/>
      <c r="C65" s="41"/>
      <c r="D65" s="41"/>
      <c r="E65" s="41"/>
      <c r="F65" s="41"/>
      <c r="G65" s="41"/>
      <c r="H65" s="69">
        <f t="shared" si="0"/>
        <v>0</v>
      </c>
    </row>
    <row r="66" spans="1:8">
      <c r="A66" s="48" t="s">
        <v>219</v>
      </c>
      <c r="B66" s="58">
        <v>29740</v>
      </c>
      <c r="C66" s="58">
        <v>34309</v>
      </c>
      <c r="D66" s="58">
        <v>52148</v>
      </c>
      <c r="E66" s="58">
        <v>62131</v>
      </c>
      <c r="F66" s="58">
        <v>82338</v>
      </c>
      <c r="G66" s="58">
        <v>93941</v>
      </c>
      <c r="H66" s="69">
        <f t="shared" si="0"/>
        <v>125254.66666666666</v>
      </c>
    </row>
    <row r="67" spans="1:8">
      <c r="A67" s="41"/>
      <c r="B67" s="41"/>
      <c r="C67" s="41"/>
      <c r="D67" s="41"/>
      <c r="E67" s="41"/>
      <c r="F67" s="41"/>
      <c r="G67" s="41"/>
      <c r="H67" s="69">
        <f t="shared" si="0"/>
        <v>0</v>
      </c>
    </row>
    <row r="68" spans="1:8">
      <c r="A68" s="48" t="s">
        <v>165</v>
      </c>
      <c r="B68" s="41"/>
      <c r="C68" s="41"/>
      <c r="D68" s="41"/>
      <c r="E68" s="41"/>
      <c r="F68" s="41"/>
      <c r="G68" s="41"/>
      <c r="H68" s="69">
        <f t="shared" si="0"/>
        <v>0</v>
      </c>
    </row>
    <row r="69" spans="1:8">
      <c r="A69" s="41" t="s">
        <v>220</v>
      </c>
      <c r="B69" s="50">
        <v>2590.8223050000001</v>
      </c>
      <c r="C69" s="50">
        <v>2720.1237900000001</v>
      </c>
      <c r="D69" s="50">
        <v>2879.560512</v>
      </c>
      <c r="E69" s="50">
        <v>3100.522833</v>
      </c>
      <c r="F69" s="50">
        <v>3164.1027009999998</v>
      </c>
      <c r="G69" s="50">
        <v>3178.9213909999999</v>
      </c>
      <c r="H69" s="69">
        <f t="shared" si="0"/>
        <v>4238.5618546666665</v>
      </c>
    </row>
    <row r="70" spans="1:8">
      <c r="A70" s="41" t="s">
        <v>221</v>
      </c>
      <c r="B70" s="50">
        <v>2589.0450000000001</v>
      </c>
      <c r="C70" s="50">
        <v>2715</v>
      </c>
      <c r="D70" s="50">
        <v>2880</v>
      </c>
      <c r="E70" s="50">
        <v>3099</v>
      </c>
      <c r="F70" s="50">
        <v>3164</v>
      </c>
      <c r="G70" s="50">
        <v>3179</v>
      </c>
      <c r="H70" s="69">
        <f t="shared" si="0"/>
        <v>4238.6666666666661</v>
      </c>
    </row>
    <row r="71" spans="1:8">
      <c r="A71" s="41" t="s">
        <v>222</v>
      </c>
      <c r="B71" s="59">
        <v>1.9</v>
      </c>
      <c r="C71" s="59">
        <v>2.44</v>
      </c>
      <c r="D71" s="59">
        <v>7.72</v>
      </c>
      <c r="E71" s="59">
        <v>9.74</v>
      </c>
      <c r="F71" s="59">
        <v>14.13</v>
      </c>
      <c r="G71" s="59">
        <v>16.82</v>
      </c>
      <c r="H71" s="69">
        <f t="shared" si="0"/>
        <v>22.426666666666666</v>
      </c>
    </row>
    <row r="72" spans="1:8">
      <c r="A72" s="41" t="s">
        <v>223</v>
      </c>
      <c r="B72" s="50">
        <v>4573</v>
      </c>
      <c r="C72" s="50">
        <v>6081</v>
      </c>
      <c r="D72" s="50">
        <v>21705</v>
      </c>
      <c r="E72" s="50">
        <v>29732</v>
      </c>
      <c r="F72" s="50">
        <v>44295</v>
      </c>
      <c r="G72" s="50">
        <v>53025</v>
      </c>
      <c r="H72" s="69">
        <f t="shared" si="0"/>
        <v>70700</v>
      </c>
    </row>
    <row r="73" spans="1:8">
      <c r="A73" s="41" t="s">
        <v>224</v>
      </c>
      <c r="B73" s="59">
        <v>1.77</v>
      </c>
      <c r="C73" s="59">
        <v>2.2400000000000002</v>
      </c>
      <c r="D73" s="59">
        <v>7.54</v>
      </c>
      <c r="E73" s="59">
        <v>9.59</v>
      </c>
      <c r="F73" s="59">
        <v>14</v>
      </c>
      <c r="G73" s="59">
        <v>16.68</v>
      </c>
      <c r="H73" s="69">
        <f t="shared" si="0"/>
        <v>22.24</v>
      </c>
    </row>
    <row r="74" spans="1:8">
      <c r="A74" s="41" t="s">
        <v>225</v>
      </c>
      <c r="B74" s="50">
        <v>13828</v>
      </c>
      <c r="C74" s="50">
        <v>14576</v>
      </c>
      <c r="D74" s="50">
        <v>13337</v>
      </c>
      <c r="E74" s="50">
        <v>8873</v>
      </c>
      <c r="F74" s="50">
        <v>5748</v>
      </c>
      <c r="G74" s="50">
        <v>8187</v>
      </c>
      <c r="H74" s="69">
        <f t="shared" si="0"/>
        <v>10916</v>
      </c>
    </row>
    <row r="75" spans="1:8">
      <c r="A75" s="41" t="s">
        <v>226</v>
      </c>
      <c r="B75" s="50">
        <v>10142</v>
      </c>
      <c r="C75" s="50">
        <v>8308</v>
      </c>
      <c r="D75" s="50">
        <v>-6047</v>
      </c>
      <c r="E75" s="50">
        <v>-8834</v>
      </c>
      <c r="F75" s="50">
        <v>-16437</v>
      </c>
      <c r="G75" s="50">
        <v>-17890</v>
      </c>
      <c r="H75" s="69">
        <f t="shared" si="0"/>
        <v>-23853.333333333332</v>
      </c>
    </row>
    <row r="76" spans="1:8">
      <c r="A76" s="41" t="s">
        <v>227</v>
      </c>
      <c r="B76" s="50" t="s">
        <v>228</v>
      </c>
      <c r="C76" s="50">
        <v>3408</v>
      </c>
      <c r="D76" s="50">
        <v>3608</v>
      </c>
      <c r="E76" s="50">
        <v>5016</v>
      </c>
      <c r="F76" s="50">
        <v>6384</v>
      </c>
      <c r="G76" s="50" t="s">
        <v>228</v>
      </c>
      <c r="H76" s="69" t="e">
        <f t="shared" si="0"/>
        <v>#VALUE!</v>
      </c>
    </row>
    <row r="77" spans="1:8">
      <c r="A77" s="41" t="s">
        <v>229</v>
      </c>
      <c r="B77" s="50">
        <v>1390</v>
      </c>
      <c r="C77" s="50">
        <v>1492</v>
      </c>
      <c r="D77" s="50">
        <v>1454</v>
      </c>
      <c r="E77" s="50">
        <v>1394</v>
      </c>
      <c r="F77" s="50">
        <v>1194</v>
      </c>
      <c r="G77" s="50">
        <v>1029</v>
      </c>
      <c r="H77" s="69">
        <f t="shared" si="0"/>
        <v>1372</v>
      </c>
    </row>
    <row r="78" spans="1:8">
      <c r="A78" s="41" t="s">
        <v>230</v>
      </c>
      <c r="B78" s="54" t="s">
        <v>231</v>
      </c>
      <c r="C78" s="54" t="s">
        <v>231</v>
      </c>
      <c r="D78" s="54" t="s">
        <v>231</v>
      </c>
      <c r="E78" s="54" t="s">
        <v>231</v>
      </c>
      <c r="F78" s="54" t="s">
        <v>231</v>
      </c>
      <c r="G78" s="54" t="s">
        <v>228</v>
      </c>
      <c r="H78" s="69" t="e">
        <f t="shared" si="0"/>
        <v>#VALUE!</v>
      </c>
    </row>
    <row r="79" spans="1:8">
      <c r="A79" s="41" t="s">
        <v>232</v>
      </c>
      <c r="B79" s="50">
        <v>932</v>
      </c>
      <c r="C79" s="50">
        <v>1428</v>
      </c>
      <c r="D79" s="50">
        <v>1508</v>
      </c>
      <c r="E79" s="50">
        <v>2816</v>
      </c>
      <c r="F79" s="50">
        <v>6137</v>
      </c>
      <c r="G79" s="50">
        <v>5817</v>
      </c>
      <c r="H79" s="69">
        <f t="shared" ref="H79:H90" si="1">G79*(4/3)</f>
        <v>7756</v>
      </c>
    </row>
    <row r="80" spans="1:8">
      <c r="A80" s="41" t="s">
        <v>233</v>
      </c>
      <c r="B80" s="50">
        <v>297</v>
      </c>
      <c r="C80" s="50">
        <v>362</v>
      </c>
      <c r="D80" s="50">
        <v>493</v>
      </c>
      <c r="E80" s="50">
        <v>1089</v>
      </c>
      <c r="F80" s="50">
        <v>2385</v>
      </c>
      <c r="G80" s="50">
        <v>2246</v>
      </c>
      <c r="H80" s="69">
        <f t="shared" si="1"/>
        <v>2994.6666666666665</v>
      </c>
    </row>
    <row r="81" spans="1:8">
      <c r="A81" s="41" t="s">
        <v>234</v>
      </c>
      <c r="B81" s="50">
        <v>1884</v>
      </c>
      <c r="C81" s="50">
        <v>1762</v>
      </c>
      <c r="D81" s="50">
        <v>2100</v>
      </c>
      <c r="E81" s="50">
        <v>1852</v>
      </c>
      <c r="F81" s="50">
        <v>4317</v>
      </c>
      <c r="G81" s="50">
        <v>5658</v>
      </c>
      <c r="H81" s="69">
        <f t="shared" si="1"/>
        <v>7544</v>
      </c>
    </row>
    <row r="82" spans="1:8">
      <c r="A82" s="41" t="s">
        <v>235</v>
      </c>
      <c r="B82" s="50">
        <v>4047</v>
      </c>
      <c r="C82" s="50">
        <v>3024</v>
      </c>
      <c r="D82" s="50">
        <v>3662</v>
      </c>
      <c r="E82" s="50">
        <v>4675</v>
      </c>
      <c r="F82" s="50">
        <v>7751</v>
      </c>
      <c r="G82" s="50">
        <v>8584</v>
      </c>
      <c r="H82" s="69">
        <f t="shared" si="1"/>
        <v>11445.333333333332</v>
      </c>
    </row>
    <row r="83" spans="1:8">
      <c r="A83" s="41" t="s">
        <v>236</v>
      </c>
      <c r="B83" s="50">
        <v>14877</v>
      </c>
      <c r="C83" s="50">
        <v>16062</v>
      </c>
      <c r="D83" s="50">
        <v>18030</v>
      </c>
      <c r="E83" s="50">
        <v>20489</v>
      </c>
      <c r="F83" s="50">
        <v>25114</v>
      </c>
      <c r="G83" s="50">
        <v>26460</v>
      </c>
      <c r="H83" s="69">
        <f t="shared" si="1"/>
        <v>35280</v>
      </c>
    </row>
    <row r="84" spans="1:8">
      <c r="A84" s="41" t="s">
        <v>237</v>
      </c>
      <c r="B84" s="50">
        <v>875</v>
      </c>
      <c r="C84" s="50">
        <v>782</v>
      </c>
      <c r="D84" s="50">
        <v>1649</v>
      </c>
      <c r="E84" s="50">
        <v>5577</v>
      </c>
      <c r="F84" s="50">
        <v>4265</v>
      </c>
      <c r="G84" s="50">
        <v>6341</v>
      </c>
      <c r="H84" s="69">
        <f t="shared" si="1"/>
        <v>8454.6666666666661</v>
      </c>
    </row>
    <row r="85" spans="1:8">
      <c r="A85" s="41" t="s">
        <v>238</v>
      </c>
      <c r="B85" s="50">
        <v>961</v>
      </c>
      <c r="C85" s="50">
        <v>1087</v>
      </c>
      <c r="D85" s="50">
        <v>1421</v>
      </c>
      <c r="E85" s="50">
        <v>1826</v>
      </c>
      <c r="F85" s="50">
        <v>2366</v>
      </c>
      <c r="G85" s="50">
        <v>2892</v>
      </c>
      <c r="H85" s="69">
        <f t="shared" si="1"/>
        <v>3856</v>
      </c>
    </row>
    <row r="86" spans="1:8">
      <c r="A86" s="41" t="s">
        <v>239</v>
      </c>
      <c r="B86" s="60">
        <v>48817</v>
      </c>
      <c r="C86" s="60">
        <v>48016</v>
      </c>
      <c r="D86" s="60">
        <v>70757</v>
      </c>
      <c r="E86" s="60">
        <v>99290</v>
      </c>
      <c r="F86" s="60">
        <v>127855</v>
      </c>
      <c r="G86" s="60" t="s">
        <v>228</v>
      </c>
      <c r="H86" s="69" t="e">
        <f t="shared" si="1"/>
        <v>#VALUE!</v>
      </c>
    </row>
    <row r="87" spans="1:8">
      <c r="A87" s="41" t="s">
        <v>240</v>
      </c>
      <c r="B87" s="50">
        <v>36</v>
      </c>
      <c r="C87" s="50" t="s">
        <v>228</v>
      </c>
      <c r="D87" s="50" t="s">
        <v>228</v>
      </c>
      <c r="E87" s="50" t="s">
        <v>228</v>
      </c>
      <c r="F87" s="50" t="s">
        <v>228</v>
      </c>
      <c r="G87" s="50" t="s">
        <v>228</v>
      </c>
      <c r="H87" s="69" t="e">
        <f t="shared" si="1"/>
        <v>#VALUE!</v>
      </c>
    </row>
    <row r="88" spans="1:8">
      <c r="A88" s="41" t="s">
        <v>241</v>
      </c>
      <c r="B88" s="50">
        <v>-4</v>
      </c>
      <c r="C88" s="50" t="s">
        <v>228</v>
      </c>
      <c r="D88" s="50" t="s">
        <v>228</v>
      </c>
      <c r="E88" s="50" t="s">
        <v>228</v>
      </c>
      <c r="F88" s="50" t="s">
        <v>228</v>
      </c>
      <c r="G88" s="50" t="s">
        <v>228</v>
      </c>
      <c r="H88" s="69" t="e">
        <f t="shared" si="1"/>
        <v>#VALUE!</v>
      </c>
    </row>
    <row r="89" spans="1:8">
      <c r="A89" s="41" t="s">
        <v>242</v>
      </c>
      <c r="B89" s="50">
        <v>2548</v>
      </c>
      <c r="C89" s="50">
        <v>2853</v>
      </c>
      <c r="D89" s="50">
        <v>3537</v>
      </c>
      <c r="E89" s="50">
        <v>5284</v>
      </c>
      <c r="F89" s="50">
        <v>6075</v>
      </c>
      <c r="G89" s="50">
        <v>7399</v>
      </c>
      <c r="H89" s="69">
        <f t="shared" si="1"/>
        <v>9865.3333333333321</v>
      </c>
    </row>
    <row r="90" spans="1:8">
      <c r="A90" s="41" t="s">
        <v>243</v>
      </c>
      <c r="B90" s="50">
        <v>-458</v>
      </c>
      <c r="C90" s="50">
        <v>-406</v>
      </c>
      <c r="D90" s="50">
        <v>-446</v>
      </c>
      <c r="E90" s="50">
        <v>-773</v>
      </c>
      <c r="F90" s="50">
        <v>-1040</v>
      </c>
      <c r="G90" s="50">
        <v>-1280</v>
      </c>
      <c r="H90" s="69">
        <f t="shared" si="1"/>
        <v>-1706.6666666666665</v>
      </c>
    </row>
    <row r="91" spans="1:8">
      <c r="A91" s="41" t="s">
        <v>172</v>
      </c>
      <c r="B91" s="53">
        <v>44235</v>
      </c>
      <c r="C91" s="53">
        <v>44599</v>
      </c>
      <c r="D91" s="53">
        <v>44957</v>
      </c>
      <c r="E91" s="53">
        <v>44957</v>
      </c>
      <c r="F91" s="53">
        <v>44957</v>
      </c>
      <c r="G91" s="53">
        <v>45222</v>
      </c>
    </row>
    <row r="92" spans="1:8">
      <c r="A92" s="41" t="s">
        <v>173</v>
      </c>
      <c r="B92" s="54" t="s">
        <v>174</v>
      </c>
      <c r="C92" s="54" t="s">
        <v>175</v>
      </c>
      <c r="D92" s="54" t="s">
        <v>175</v>
      </c>
      <c r="E92" s="54" t="s">
        <v>174</v>
      </c>
      <c r="F92" s="54" t="s">
        <v>176</v>
      </c>
      <c r="G92" s="54" t="s">
        <v>176</v>
      </c>
    </row>
    <row r="93" spans="1:8">
      <c r="A93" s="41" t="s">
        <v>177</v>
      </c>
      <c r="B93" s="54" t="s">
        <v>244</v>
      </c>
      <c r="C93" s="54" t="s">
        <v>244</v>
      </c>
      <c r="D93" s="54" t="s">
        <v>244</v>
      </c>
      <c r="E93" s="54" t="s">
        <v>178</v>
      </c>
      <c r="F93" s="54" t="s">
        <v>178</v>
      </c>
      <c r="G93" s="54" t="s">
        <v>178</v>
      </c>
    </row>
    <row r="94" spans="1:8">
      <c r="A94" s="41"/>
      <c r="B94" s="41"/>
      <c r="C94" s="41"/>
      <c r="D94" s="41"/>
      <c r="E94" s="41"/>
      <c r="F94" s="41"/>
      <c r="G94" s="41"/>
    </row>
    <row r="95" spans="1:8">
      <c r="A95" s="55"/>
      <c r="B95" s="55"/>
      <c r="C95" s="55"/>
      <c r="D95" s="55"/>
      <c r="E95" s="55"/>
      <c r="F95" s="55"/>
      <c r="G95" s="55"/>
    </row>
    <row r="96" spans="1:8">
      <c r="A96" s="36" t="s">
        <v>245</v>
      </c>
      <c r="B96" s="36"/>
      <c r="C96" s="36"/>
      <c r="D96" s="36"/>
      <c r="E96" s="36"/>
      <c r="F96" s="36"/>
      <c r="G96" s="3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AC90C-A754-5446-8E1C-27D3FA057912}">
  <dimension ref="A1:J111"/>
  <sheetViews>
    <sheetView topLeftCell="A10" workbookViewId="0">
      <selection activeCell="J23" sqref="J23"/>
    </sheetView>
  </sheetViews>
  <sheetFormatPr baseColWidth="10" defaultRowHeight="16"/>
  <cols>
    <col min="1" max="1" width="23.5" customWidth="1"/>
  </cols>
  <sheetData>
    <row r="1" spans="1:10" ht="17">
      <c r="A1" s="40" t="s">
        <v>246</v>
      </c>
      <c r="B1" s="36"/>
      <c r="C1" s="36"/>
      <c r="D1" s="36"/>
      <c r="E1" s="36"/>
      <c r="F1" s="36"/>
      <c r="G1" s="36"/>
      <c r="H1" s="36"/>
      <c r="I1" s="36"/>
      <c r="J1" s="36"/>
    </row>
    <row r="2" spans="1:10">
      <c r="A2" s="36"/>
      <c r="B2" s="36"/>
      <c r="C2" s="36"/>
      <c r="D2" s="36"/>
      <c r="E2" s="36"/>
      <c r="F2" s="36"/>
      <c r="G2" s="36"/>
      <c r="H2" s="36"/>
      <c r="I2" s="36"/>
      <c r="J2" s="36"/>
    </row>
    <row r="3" spans="1:10" ht="25">
      <c r="A3" s="37" t="s">
        <v>99</v>
      </c>
      <c r="B3" s="38" t="s">
        <v>100</v>
      </c>
      <c r="C3" s="36" t="s">
        <v>101</v>
      </c>
      <c r="D3" s="41" t="s">
        <v>102</v>
      </c>
      <c r="E3" s="38" t="s">
        <v>103</v>
      </c>
      <c r="F3" s="36" t="s">
        <v>104</v>
      </c>
      <c r="G3" s="36"/>
      <c r="H3" s="36"/>
      <c r="I3" s="36"/>
      <c r="J3" s="36"/>
    </row>
    <row r="4" spans="1:10">
      <c r="A4" s="41"/>
      <c r="B4" s="38" t="s">
        <v>105</v>
      </c>
      <c r="C4" s="36" t="s">
        <v>106</v>
      </c>
      <c r="D4" s="41" t="s">
        <v>102</v>
      </c>
      <c r="E4" s="38" t="s">
        <v>107</v>
      </c>
      <c r="F4" s="36" t="s">
        <v>108</v>
      </c>
      <c r="G4" s="36"/>
      <c r="H4" s="36"/>
      <c r="I4" s="36"/>
      <c r="J4" s="36"/>
    </row>
    <row r="5" spans="1:10">
      <c r="A5" s="41"/>
      <c r="B5" s="38" t="s">
        <v>109</v>
      </c>
      <c r="C5" s="36" t="s">
        <v>110</v>
      </c>
      <c r="D5" s="41" t="s">
        <v>102</v>
      </c>
      <c r="E5" s="38" t="s">
        <v>111</v>
      </c>
      <c r="F5" s="36" t="s">
        <v>112</v>
      </c>
      <c r="G5" s="36"/>
      <c r="H5" s="36"/>
      <c r="I5" s="36"/>
      <c r="J5" s="36"/>
    </row>
    <row r="6" spans="1:10">
      <c r="A6" s="41"/>
      <c r="B6" s="38" t="s">
        <v>113</v>
      </c>
      <c r="C6" s="36" t="s">
        <v>114</v>
      </c>
      <c r="D6" s="41" t="s">
        <v>102</v>
      </c>
      <c r="E6" s="38" t="s">
        <v>115</v>
      </c>
      <c r="F6" s="39" t="s">
        <v>116</v>
      </c>
      <c r="G6" s="36"/>
      <c r="H6" s="36"/>
      <c r="I6" s="36"/>
      <c r="J6" s="36"/>
    </row>
    <row r="7" spans="1:10">
      <c r="A7" s="41"/>
      <c r="B7" s="38" t="s">
        <v>117</v>
      </c>
      <c r="C7" s="36" t="s">
        <v>118</v>
      </c>
      <c r="D7" s="41" t="s">
        <v>102</v>
      </c>
      <c r="E7" s="42"/>
      <c r="F7" s="42"/>
      <c r="G7" s="36"/>
      <c r="H7" s="36"/>
      <c r="I7" s="36"/>
      <c r="J7" s="36"/>
    </row>
    <row r="8" spans="1:10">
      <c r="A8" s="36"/>
      <c r="B8" s="36"/>
      <c r="C8" s="36"/>
      <c r="D8" s="36"/>
      <c r="E8" s="36"/>
      <c r="F8" s="36"/>
      <c r="G8" s="36"/>
      <c r="H8" s="36"/>
      <c r="I8" s="36"/>
      <c r="J8" s="36"/>
    </row>
    <row r="9" spans="1:10">
      <c r="A9" s="36"/>
      <c r="B9" s="36"/>
      <c r="C9" s="36"/>
      <c r="D9" s="36"/>
      <c r="E9" s="36"/>
      <c r="F9" s="36"/>
      <c r="G9" s="36"/>
      <c r="H9" s="36"/>
      <c r="I9" s="36"/>
      <c r="J9" s="36"/>
    </row>
    <row r="10" spans="1:10">
      <c r="A10" s="43" t="s">
        <v>247</v>
      </c>
      <c r="B10" s="43"/>
      <c r="C10" s="43"/>
      <c r="D10" s="43"/>
      <c r="E10" s="43"/>
      <c r="F10" s="43"/>
      <c r="G10" s="43"/>
      <c r="H10" s="62"/>
      <c r="I10" s="62"/>
      <c r="J10" s="62"/>
    </row>
    <row r="11" spans="1:10" ht="37">
      <c r="A11" s="44" t="s">
        <v>120</v>
      </c>
      <c r="B11" s="45" t="s">
        <v>121</v>
      </c>
      <c r="C11" s="45" t="s">
        <v>248</v>
      </c>
      <c r="D11" s="45" t="s">
        <v>123</v>
      </c>
      <c r="E11" s="45" t="s">
        <v>124</v>
      </c>
      <c r="F11" s="45" t="s">
        <v>125</v>
      </c>
      <c r="G11" s="45" t="s">
        <v>126</v>
      </c>
      <c r="H11" s="36" t="s">
        <v>326</v>
      </c>
      <c r="I11" s="36"/>
      <c r="J11" s="36"/>
    </row>
    <row r="12" spans="1:10">
      <c r="A12" s="46" t="s">
        <v>127</v>
      </c>
      <c r="B12" s="47" t="s">
        <v>128</v>
      </c>
      <c r="C12" s="47" t="s">
        <v>128</v>
      </c>
      <c r="D12" s="47" t="s">
        <v>128</v>
      </c>
      <c r="E12" s="47" t="s">
        <v>128</v>
      </c>
      <c r="F12" s="47" t="s">
        <v>128</v>
      </c>
      <c r="G12" s="47" t="s">
        <v>128</v>
      </c>
      <c r="H12" s="36"/>
      <c r="I12" s="36"/>
      <c r="J12" s="36"/>
    </row>
    <row r="13" spans="1:10">
      <c r="A13" s="48" t="s">
        <v>129</v>
      </c>
      <c r="B13" s="41"/>
      <c r="C13" s="41"/>
      <c r="D13" s="41"/>
      <c r="E13" s="41"/>
      <c r="F13" s="41"/>
      <c r="G13" s="41"/>
      <c r="H13" s="36"/>
      <c r="I13" s="36"/>
      <c r="J13" s="36"/>
    </row>
    <row r="14" spans="1:10">
      <c r="A14" s="41" t="s">
        <v>249</v>
      </c>
      <c r="B14" s="50">
        <v>21461</v>
      </c>
      <c r="C14" s="50">
        <v>24578</v>
      </c>
      <c r="D14" s="50">
        <v>31536</v>
      </c>
      <c r="E14" s="50">
        <v>53823</v>
      </c>
      <c r="F14" s="50">
        <v>81462</v>
      </c>
      <c r="G14" s="50">
        <v>95924</v>
      </c>
      <c r="H14" s="71">
        <f>G14*(4/3)</f>
        <v>127898.66666666666</v>
      </c>
      <c r="I14" s="36"/>
      <c r="J14" s="36"/>
    </row>
    <row r="15" spans="1:10">
      <c r="A15" s="41" t="s">
        <v>250</v>
      </c>
      <c r="B15" s="50" t="s">
        <v>83</v>
      </c>
      <c r="C15" s="50" t="s">
        <v>83</v>
      </c>
      <c r="D15" s="50" t="s">
        <v>83</v>
      </c>
      <c r="E15" s="50" t="s">
        <v>83</v>
      </c>
      <c r="F15" s="50" t="s">
        <v>83</v>
      </c>
      <c r="G15" s="50" t="s">
        <v>83</v>
      </c>
      <c r="H15" s="71" t="e">
        <f t="shared" ref="H15:H78" si="0">G15*(4/3)</f>
        <v>#VALUE!</v>
      </c>
      <c r="I15" s="36"/>
      <c r="J15" s="36"/>
    </row>
    <row r="16" spans="1:10">
      <c r="A16" s="48" t="s">
        <v>251</v>
      </c>
      <c r="B16" s="51">
        <v>21461</v>
      </c>
      <c r="C16" s="51">
        <v>24578</v>
      </c>
      <c r="D16" s="51">
        <v>31536</v>
      </c>
      <c r="E16" s="51">
        <v>53823</v>
      </c>
      <c r="F16" s="51">
        <v>81462</v>
      </c>
      <c r="G16" s="51">
        <v>95924</v>
      </c>
      <c r="H16" s="71">
        <f t="shared" si="0"/>
        <v>127898.66666666666</v>
      </c>
      <c r="I16" s="36"/>
      <c r="J16" s="36"/>
    </row>
    <row r="17" spans="1:10">
      <c r="A17" s="41"/>
      <c r="B17" s="41"/>
      <c r="C17" s="41"/>
      <c r="D17" s="41"/>
      <c r="E17" s="41"/>
      <c r="F17" s="41"/>
      <c r="G17" s="41"/>
      <c r="H17" s="71">
        <f t="shared" si="0"/>
        <v>0</v>
      </c>
      <c r="I17" s="36"/>
      <c r="J17" s="36"/>
    </row>
    <row r="18" spans="1:10">
      <c r="A18" s="41" t="s">
        <v>252</v>
      </c>
      <c r="B18" s="50">
        <v>17419</v>
      </c>
      <c r="C18" s="50">
        <v>20509</v>
      </c>
      <c r="D18" s="50">
        <v>24906</v>
      </c>
      <c r="E18" s="50">
        <v>40217</v>
      </c>
      <c r="F18" s="50">
        <v>60609</v>
      </c>
      <c r="G18" s="50">
        <v>76925</v>
      </c>
      <c r="H18" s="71">
        <f t="shared" si="0"/>
        <v>102566.66666666666</v>
      </c>
      <c r="I18" s="36"/>
      <c r="J18" s="36"/>
    </row>
    <row r="19" spans="1:10">
      <c r="A19" s="48" t="s">
        <v>253</v>
      </c>
      <c r="B19" s="51">
        <v>4042</v>
      </c>
      <c r="C19" s="51">
        <v>4069</v>
      </c>
      <c r="D19" s="51">
        <v>6630</v>
      </c>
      <c r="E19" s="51">
        <v>13606</v>
      </c>
      <c r="F19" s="51">
        <v>20853</v>
      </c>
      <c r="G19" s="51">
        <v>18999</v>
      </c>
      <c r="H19" s="71">
        <f t="shared" si="0"/>
        <v>25332</v>
      </c>
      <c r="I19" s="36"/>
      <c r="J19" s="36"/>
    </row>
    <row r="20" spans="1:10">
      <c r="A20" s="41"/>
      <c r="B20" s="41"/>
      <c r="C20" s="41"/>
      <c r="D20" s="41"/>
      <c r="E20" s="41"/>
      <c r="F20" s="41"/>
      <c r="G20" s="41"/>
      <c r="H20" s="71">
        <f t="shared" si="0"/>
        <v>0</v>
      </c>
      <c r="I20" s="36"/>
      <c r="J20" s="36"/>
    </row>
    <row r="21" spans="1:10">
      <c r="A21" s="41" t="s">
        <v>254</v>
      </c>
      <c r="B21" s="50">
        <v>2835</v>
      </c>
      <c r="C21" s="50">
        <v>2646</v>
      </c>
      <c r="D21" s="50">
        <v>3188</v>
      </c>
      <c r="E21" s="50">
        <v>4517</v>
      </c>
      <c r="F21" s="50">
        <v>3946</v>
      </c>
      <c r="G21" s="50">
        <v>4552</v>
      </c>
      <c r="H21" s="71">
        <f t="shared" si="0"/>
        <v>6069.333333333333</v>
      </c>
      <c r="I21" s="36"/>
      <c r="J21" s="36"/>
    </row>
    <row r="22" spans="1:10">
      <c r="A22" s="41" t="s">
        <v>255</v>
      </c>
      <c r="B22" s="50">
        <v>1460</v>
      </c>
      <c r="C22" s="50">
        <v>1343</v>
      </c>
      <c r="D22" s="50">
        <v>1491</v>
      </c>
      <c r="E22" s="50">
        <v>2593</v>
      </c>
      <c r="F22" s="50">
        <v>3075</v>
      </c>
      <c r="G22" s="50">
        <v>3685</v>
      </c>
      <c r="H22" s="71">
        <f t="shared" si="0"/>
        <v>4913.333333333333</v>
      </c>
      <c r="I22" s="36"/>
      <c r="J22" s="36"/>
    </row>
    <row r="23" spans="1:10">
      <c r="A23" s="41" t="s">
        <v>130</v>
      </c>
      <c r="B23" s="50" t="s">
        <v>83</v>
      </c>
      <c r="C23" s="50" t="s">
        <v>83</v>
      </c>
      <c r="D23" s="50" t="s">
        <v>83</v>
      </c>
      <c r="E23" s="50" t="s">
        <v>83</v>
      </c>
      <c r="F23" s="50" t="s">
        <v>83</v>
      </c>
      <c r="G23" s="50" t="s">
        <v>83</v>
      </c>
      <c r="H23" s="71" t="e">
        <f t="shared" si="0"/>
        <v>#VALUE!</v>
      </c>
      <c r="I23" s="36"/>
      <c r="J23" s="36"/>
    </row>
    <row r="24" spans="1:10">
      <c r="A24" s="41" t="s">
        <v>256</v>
      </c>
      <c r="B24" s="50" t="s">
        <v>83</v>
      </c>
      <c r="C24" s="50" t="s">
        <v>83</v>
      </c>
      <c r="D24" s="50" t="s">
        <v>83</v>
      </c>
      <c r="E24" s="50">
        <v>-27</v>
      </c>
      <c r="F24" s="50">
        <v>140</v>
      </c>
      <c r="G24" s="50">
        <v>34</v>
      </c>
      <c r="H24" s="71">
        <f t="shared" si="0"/>
        <v>45.333333333333329</v>
      </c>
      <c r="I24" s="36"/>
      <c r="J24" s="36"/>
    </row>
    <row r="25" spans="1:10">
      <c r="A25" s="41"/>
      <c r="B25" s="41"/>
      <c r="C25" s="41"/>
      <c r="D25" s="41"/>
      <c r="E25" s="41"/>
      <c r="F25" s="41"/>
      <c r="G25" s="41"/>
      <c r="H25" s="71">
        <f t="shared" si="0"/>
        <v>0</v>
      </c>
      <c r="I25" s="36"/>
      <c r="J25" s="36"/>
    </row>
    <row r="26" spans="1:10">
      <c r="A26" s="48" t="s">
        <v>257</v>
      </c>
      <c r="B26" s="51">
        <v>4295</v>
      </c>
      <c r="C26" s="51">
        <v>3989</v>
      </c>
      <c r="D26" s="51">
        <v>4679</v>
      </c>
      <c r="E26" s="51">
        <v>7083</v>
      </c>
      <c r="F26" s="51">
        <v>7161</v>
      </c>
      <c r="G26" s="51">
        <v>8271</v>
      </c>
      <c r="H26" s="71">
        <f t="shared" si="0"/>
        <v>11028</v>
      </c>
      <c r="I26" s="36"/>
      <c r="J26" s="36"/>
    </row>
    <row r="27" spans="1:10">
      <c r="A27" s="41"/>
      <c r="B27" s="41"/>
      <c r="C27" s="41"/>
      <c r="D27" s="41"/>
      <c r="E27" s="41"/>
      <c r="F27" s="41"/>
      <c r="G27" s="41"/>
      <c r="H27" s="71">
        <f t="shared" si="0"/>
        <v>0</v>
      </c>
      <c r="I27" s="36"/>
      <c r="J27" s="36"/>
    </row>
    <row r="28" spans="1:10">
      <c r="A28" s="48" t="s">
        <v>258</v>
      </c>
      <c r="B28" s="49">
        <v>-253</v>
      </c>
      <c r="C28" s="49">
        <v>80</v>
      </c>
      <c r="D28" s="49">
        <v>1951</v>
      </c>
      <c r="E28" s="49">
        <v>6523</v>
      </c>
      <c r="F28" s="49">
        <v>13692</v>
      </c>
      <c r="G28" s="49">
        <v>10728</v>
      </c>
      <c r="H28" s="71">
        <f t="shared" si="0"/>
        <v>14304</v>
      </c>
      <c r="I28" s="36"/>
      <c r="J28" s="36"/>
    </row>
    <row r="29" spans="1:10">
      <c r="A29" s="41"/>
      <c r="B29" s="41"/>
      <c r="C29" s="41"/>
      <c r="D29" s="41"/>
      <c r="E29" s="41"/>
      <c r="F29" s="41"/>
      <c r="G29" s="41"/>
      <c r="H29" s="71">
        <f t="shared" si="0"/>
        <v>0</v>
      </c>
      <c r="I29" s="36"/>
      <c r="J29" s="36"/>
    </row>
    <row r="30" spans="1:10">
      <c r="A30" s="41" t="s">
        <v>79</v>
      </c>
      <c r="B30" s="50">
        <v>-653</v>
      </c>
      <c r="C30" s="50">
        <v>-725</v>
      </c>
      <c r="D30" s="50">
        <v>-748</v>
      </c>
      <c r="E30" s="50">
        <v>-371</v>
      </c>
      <c r="F30" s="50">
        <v>-191</v>
      </c>
      <c r="G30" s="50">
        <v>-128</v>
      </c>
      <c r="H30" s="71">
        <f t="shared" si="0"/>
        <v>-170.66666666666666</v>
      </c>
      <c r="I30" s="36"/>
      <c r="J30" s="36"/>
    </row>
    <row r="31" spans="1:10">
      <c r="A31" s="41" t="s">
        <v>259</v>
      </c>
      <c r="B31" s="50">
        <v>24</v>
      </c>
      <c r="C31" s="50">
        <v>44</v>
      </c>
      <c r="D31" s="50">
        <v>30</v>
      </c>
      <c r="E31" s="50">
        <v>56</v>
      </c>
      <c r="F31" s="50">
        <v>297</v>
      </c>
      <c r="G31" s="50">
        <v>890</v>
      </c>
      <c r="H31" s="71">
        <f t="shared" si="0"/>
        <v>1186.6666666666665</v>
      </c>
      <c r="I31" s="36"/>
      <c r="J31" s="36"/>
    </row>
    <row r="32" spans="1:10">
      <c r="A32" s="48" t="s">
        <v>260</v>
      </c>
      <c r="B32" s="51">
        <v>-629</v>
      </c>
      <c r="C32" s="51">
        <v>-681</v>
      </c>
      <c r="D32" s="51">
        <v>-718</v>
      </c>
      <c r="E32" s="51">
        <v>-315</v>
      </c>
      <c r="F32" s="51">
        <v>106</v>
      </c>
      <c r="G32" s="51">
        <v>762</v>
      </c>
      <c r="H32" s="71">
        <f t="shared" si="0"/>
        <v>1016</v>
      </c>
      <c r="I32" s="36"/>
      <c r="J32" s="36"/>
    </row>
    <row r="33" spans="1:10">
      <c r="A33" s="41"/>
      <c r="B33" s="41"/>
      <c r="C33" s="41"/>
      <c r="D33" s="41"/>
      <c r="E33" s="41"/>
      <c r="F33" s="41"/>
      <c r="G33" s="41"/>
      <c r="H33" s="71">
        <f t="shared" si="0"/>
        <v>0</v>
      </c>
      <c r="I33" s="36"/>
      <c r="J33" s="36"/>
    </row>
    <row r="34" spans="1:10">
      <c r="A34" s="41" t="s">
        <v>261</v>
      </c>
      <c r="B34" s="50">
        <v>2</v>
      </c>
      <c r="C34" s="50">
        <v>48</v>
      </c>
      <c r="D34" s="50">
        <v>-114</v>
      </c>
      <c r="E34" s="50">
        <v>97</v>
      </c>
      <c r="F34" s="50">
        <v>-89</v>
      </c>
      <c r="G34" s="50">
        <v>-89</v>
      </c>
      <c r="H34" s="71">
        <f t="shared" si="0"/>
        <v>-118.66666666666666</v>
      </c>
      <c r="I34" s="36"/>
      <c r="J34" s="36"/>
    </row>
    <row r="35" spans="1:10">
      <c r="A35" s="41" t="s">
        <v>262</v>
      </c>
      <c r="B35" s="50">
        <v>10</v>
      </c>
      <c r="C35" s="50">
        <v>37</v>
      </c>
      <c r="D35" s="50">
        <v>-8</v>
      </c>
      <c r="E35" s="50">
        <v>38</v>
      </c>
      <c r="F35" s="50">
        <v>46</v>
      </c>
      <c r="G35" s="50">
        <v>364</v>
      </c>
      <c r="H35" s="71">
        <f t="shared" si="0"/>
        <v>485.33333333333331</v>
      </c>
      <c r="I35" s="36"/>
      <c r="J35" s="36"/>
    </row>
    <row r="36" spans="1:10">
      <c r="A36" s="48" t="s">
        <v>263</v>
      </c>
      <c r="B36" s="51">
        <v>-870</v>
      </c>
      <c r="C36" s="51">
        <v>-516</v>
      </c>
      <c r="D36" s="51">
        <v>1111</v>
      </c>
      <c r="E36" s="51">
        <v>6343</v>
      </c>
      <c r="F36" s="51">
        <v>13755</v>
      </c>
      <c r="G36" s="51">
        <v>11765</v>
      </c>
      <c r="H36" s="71">
        <f t="shared" si="0"/>
        <v>15686.666666666666</v>
      </c>
      <c r="I36" s="36"/>
      <c r="J36" s="36"/>
    </row>
    <row r="37" spans="1:10">
      <c r="A37" s="41"/>
      <c r="B37" s="41"/>
      <c r="C37" s="41"/>
      <c r="D37" s="41"/>
      <c r="E37" s="41"/>
      <c r="F37" s="41"/>
      <c r="G37" s="41"/>
      <c r="H37" s="71">
        <f t="shared" si="0"/>
        <v>0</v>
      </c>
      <c r="I37" s="36"/>
      <c r="J37" s="36"/>
    </row>
    <row r="38" spans="1:10">
      <c r="A38" s="41" t="s">
        <v>264</v>
      </c>
      <c r="B38" s="50">
        <v>-92</v>
      </c>
      <c r="C38" s="50">
        <v>-87</v>
      </c>
      <c r="D38" s="50" t="s">
        <v>83</v>
      </c>
      <c r="E38" s="50" t="s">
        <v>83</v>
      </c>
      <c r="F38" s="50">
        <v>-36</v>
      </c>
      <c r="G38" s="50">
        <v>0</v>
      </c>
      <c r="H38" s="71">
        <f t="shared" si="0"/>
        <v>0</v>
      </c>
      <c r="I38" s="36"/>
      <c r="J38" s="36"/>
    </row>
    <row r="39" spans="1:10">
      <c r="A39" s="41" t="s">
        <v>265</v>
      </c>
      <c r="B39" s="50" t="s">
        <v>83</v>
      </c>
      <c r="C39" s="50" t="s">
        <v>83</v>
      </c>
      <c r="D39" s="50" t="s">
        <v>83</v>
      </c>
      <c r="E39" s="50" t="s">
        <v>83</v>
      </c>
      <c r="F39" s="50" t="s">
        <v>83</v>
      </c>
      <c r="G39" s="50" t="s">
        <v>83</v>
      </c>
      <c r="H39" s="71" t="e">
        <f t="shared" si="0"/>
        <v>#VALUE!</v>
      </c>
      <c r="I39" s="36"/>
      <c r="J39" s="36"/>
    </row>
    <row r="40" spans="1:10">
      <c r="A40" s="41" t="s">
        <v>266</v>
      </c>
      <c r="B40" s="50">
        <v>-13</v>
      </c>
      <c r="C40" s="50">
        <v>-15</v>
      </c>
      <c r="D40" s="50" t="s">
        <v>83</v>
      </c>
      <c r="E40" s="50" t="s">
        <v>83</v>
      </c>
      <c r="F40" s="50" t="s">
        <v>83</v>
      </c>
      <c r="G40" s="50" t="s">
        <v>83</v>
      </c>
      <c r="H40" s="71" t="e">
        <f t="shared" si="0"/>
        <v>#VALUE!</v>
      </c>
      <c r="I40" s="36"/>
      <c r="J40" s="36"/>
    </row>
    <row r="41" spans="1:10">
      <c r="A41" s="41" t="s">
        <v>267</v>
      </c>
      <c r="B41" s="50" t="s">
        <v>83</v>
      </c>
      <c r="C41" s="50">
        <v>-47</v>
      </c>
      <c r="D41" s="50" t="s">
        <v>83</v>
      </c>
      <c r="E41" s="50" t="s">
        <v>83</v>
      </c>
      <c r="F41" s="50" t="s">
        <v>83</v>
      </c>
      <c r="G41" s="50" t="s">
        <v>83</v>
      </c>
      <c r="H41" s="71" t="e">
        <f t="shared" si="0"/>
        <v>#VALUE!</v>
      </c>
      <c r="I41" s="36"/>
      <c r="J41" s="36"/>
    </row>
    <row r="42" spans="1:10">
      <c r="A42" s="41" t="s">
        <v>268</v>
      </c>
      <c r="B42" s="50">
        <v>-30</v>
      </c>
      <c r="C42" s="50" t="s">
        <v>83</v>
      </c>
      <c r="D42" s="50">
        <v>43</v>
      </c>
      <c r="E42" s="50" t="s">
        <v>83</v>
      </c>
      <c r="F42" s="50" t="s">
        <v>83</v>
      </c>
      <c r="G42" s="50" t="s">
        <v>83</v>
      </c>
      <c r="H42" s="71" t="e">
        <f t="shared" si="0"/>
        <v>#VALUE!</v>
      </c>
      <c r="I42" s="36"/>
      <c r="J42" s="36"/>
    </row>
    <row r="43" spans="1:10">
      <c r="A43" s="41" t="s">
        <v>269</v>
      </c>
      <c r="B43" s="50" t="s">
        <v>83</v>
      </c>
      <c r="C43" s="50" t="s">
        <v>83</v>
      </c>
      <c r="D43" s="50" t="s">
        <v>83</v>
      </c>
      <c r="E43" s="50" t="s">
        <v>83</v>
      </c>
      <c r="F43" s="50" t="s">
        <v>83</v>
      </c>
      <c r="G43" s="50" t="s">
        <v>83</v>
      </c>
      <c r="H43" s="71" t="e">
        <f t="shared" si="0"/>
        <v>#VALUE!</v>
      </c>
      <c r="I43" s="36"/>
      <c r="J43" s="36"/>
    </row>
    <row r="44" spans="1:10">
      <c r="A44" s="48" t="s">
        <v>270</v>
      </c>
      <c r="B44" s="51">
        <v>-1005</v>
      </c>
      <c r="C44" s="51">
        <v>-665</v>
      </c>
      <c r="D44" s="51">
        <v>1154</v>
      </c>
      <c r="E44" s="51">
        <v>6343</v>
      </c>
      <c r="F44" s="51">
        <v>13719</v>
      </c>
      <c r="G44" s="51">
        <v>11765</v>
      </c>
      <c r="H44" s="71">
        <f t="shared" si="0"/>
        <v>15686.666666666666</v>
      </c>
      <c r="I44" s="36"/>
      <c r="J44" s="36"/>
    </row>
    <row r="45" spans="1:10">
      <c r="A45" s="41"/>
      <c r="B45" s="41"/>
      <c r="C45" s="41"/>
      <c r="D45" s="41"/>
      <c r="E45" s="41"/>
      <c r="F45" s="41"/>
      <c r="G45" s="41"/>
      <c r="H45" s="71">
        <f t="shared" si="0"/>
        <v>0</v>
      </c>
      <c r="I45" s="36"/>
      <c r="J45" s="36"/>
    </row>
    <row r="46" spans="1:10">
      <c r="A46" s="41" t="s">
        <v>80</v>
      </c>
      <c r="B46" s="50">
        <v>58</v>
      </c>
      <c r="C46" s="50">
        <v>110</v>
      </c>
      <c r="D46" s="50">
        <v>292</v>
      </c>
      <c r="E46" s="50">
        <v>699</v>
      </c>
      <c r="F46" s="50">
        <v>1132</v>
      </c>
      <c r="G46" s="50">
        <v>1027</v>
      </c>
      <c r="H46" s="71">
        <f t="shared" si="0"/>
        <v>1369.3333333333333</v>
      </c>
      <c r="I46" s="36"/>
      <c r="J46" s="36"/>
    </row>
    <row r="47" spans="1:10">
      <c r="A47" s="48" t="s">
        <v>271</v>
      </c>
      <c r="B47" s="51">
        <v>-1063</v>
      </c>
      <c r="C47" s="51">
        <v>-775</v>
      </c>
      <c r="D47" s="51">
        <v>862</v>
      </c>
      <c r="E47" s="51">
        <v>5644</v>
      </c>
      <c r="F47" s="51">
        <v>12587</v>
      </c>
      <c r="G47" s="51">
        <v>10738</v>
      </c>
      <c r="H47" s="71">
        <f t="shared" si="0"/>
        <v>14317.333333333332</v>
      </c>
      <c r="I47" s="36"/>
      <c r="J47" s="36"/>
    </row>
    <row r="48" spans="1:10">
      <c r="A48" s="41"/>
      <c r="B48" s="41"/>
      <c r="C48" s="41"/>
      <c r="D48" s="41"/>
      <c r="E48" s="41"/>
      <c r="F48" s="41"/>
      <c r="G48" s="41"/>
      <c r="H48" s="71">
        <f t="shared" si="0"/>
        <v>0</v>
      </c>
      <c r="I48" s="36"/>
      <c r="J48" s="36"/>
    </row>
    <row r="49" spans="1:10">
      <c r="A49" s="41" t="s">
        <v>272</v>
      </c>
      <c r="B49" s="50" t="s">
        <v>83</v>
      </c>
      <c r="C49" s="50" t="s">
        <v>83</v>
      </c>
      <c r="D49" s="50" t="s">
        <v>83</v>
      </c>
      <c r="E49" s="50" t="s">
        <v>83</v>
      </c>
      <c r="F49" s="50" t="s">
        <v>83</v>
      </c>
      <c r="G49" s="50" t="s">
        <v>83</v>
      </c>
      <c r="H49" s="71" t="e">
        <f t="shared" si="0"/>
        <v>#VALUE!</v>
      </c>
      <c r="I49" s="36"/>
      <c r="J49" s="36"/>
    </row>
    <row r="50" spans="1:10">
      <c r="A50" s="41" t="s">
        <v>273</v>
      </c>
      <c r="B50" s="50" t="s">
        <v>83</v>
      </c>
      <c r="C50" s="50" t="s">
        <v>83</v>
      </c>
      <c r="D50" s="50" t="s">
        <v>83</v>
      </c>
      <c r="E50" s="50" t="s">
        <v>83</v>
      </c>
      <c r="F50" s="50" t="s">
        <v>83</v>
      </c>
      <c r="G50" s="50" t="s">
        <v>83</v>
      </c>
      <c r="H50" s="71" t="e">
        <f t="shared" si="0"/>
        <v>#VALUE!</v>
      </c>
      <c r="I50" s="36"/>
      <c r="J50" s="36"/>
    </row>
    <row r="51" spans="1:10">
      <c r="A51" s="48" t="s">
        <v>274</v>
      </c>
      <c r="B51" s="51">
        <v>-1063</v>
      </c>
      <c r="C51" s="51">
        <v>-775</v>
      </c>
      <c r="D51" s="51">
        <v>862</v>
      </c>
      <c r="E51" s="51">
        <v>5644</v>
      </c>
      <c r="F51" s="51">
        <v>12587</v>
      </c>
      <c r="G51" s="51">
        <v>10738</v>
      </c>
      <c r="H51" s="71">
        <f t="shared" si="0"/>
        <v>14317.333333333332</v>
      </c>
      <c r="I51" s="36"/>
      <c r="J51" s="36"/>
    </row>
    <row r="52" spans="1:10">
      <c r="A52" s="41"/>
      <c r="B52" s="41"/>
      <c r="C52" s="41"/>
      <c r="D52" s="41"/>
      <c r="E52" s="41"/>
      <c r="F52" s="41"/>
      <c r="G52" s="41"/>
      <c r="H52" s="71">
        <f t="shared" si="0"/>
        <v>0</v>
      </c>
      <c r="I52" s="36"/>
      <c r="J52" s="36"/>
    </row>
    <row r="53" spans="1:10">
      <c r="A53" s="41" t="s">
        <v>275</v>
      </c>
      <c r="B53" s="50">
        <v>87</v>
      </c>
      <c r="C53" s="50">
        <v>-87</v>
      </c>
      <c r="D53" s="50">
        <v>-141</v>
      </c>
      <c r="E53" s="50">
        <v>-125</v>
      </c>
      <c r="F53" s="50">
        <v>-31</v>
      </c>
      <c r="G53" s="50">
        <v>18</v>
      </c>
      <c r="H53" s="71">
        <f t="shared" si="0"/>
        <v>24</v>
      </c>
      <c r="I53" s="36"/>
      <c r="J53" s="36"/>
    </row>
    <row r="54" spans="1:10">
      <c r="A54" s="48" t="s">
        <v>276</v>
      </c>
      <c r="B54" s="52">
        <v>-976</v>
      </c>
      <c r="C54" s="52">
        <v>-862</v>
      </c>
      <c r="D54" s="52">
        <v>721</v>
      </c>
      <c r="E54" s="52">
        <v>5519</v>
      </c>
      <c r="F54" s="52">
        <v>12556</v>
      </c>
      <c r="G54" s="52">
        <v>10756</v>
      </c>
      <c r="H54" s="71">
        <f t="shared" si="0"/>
        <v>14341.333333333332</v>
      </c>
      <c r="I54" s="36"/>
      <c r="J54" s="36"/>
    </row>
    <row r="55" spans="1:10">
      <c r="A55" s="41"/>
      <c r="B55" s="41"/>
      <c r="C55" s="41"/>
      <c r="D55" s="41"/>
      <c r="E55" s="41"/>
      <c r="F55" s="41"/>
      <c r="G55" s="41"/>
      <c r="H55" s="71">
        <f t="shared" si="0"/>
        <v>0</v>
      </c>
      <c r="I55" s="36"/>
      <c r="J55" s="36"/>
    </row>
    <row r="56" spans="1:10">
      <c r="A56" s="41" t="s">
        <v>277</v>
      </c>
      <c r="B56" s="50" t="s">
        <v>83</v>
      </c>
      <c r="C56" s="50">
        <v>8</v>
      </c>
      <c r="D56" s="50">
        <v>31</v>
      </c>
      <c r="E56" s="50">
        <v>-5</v>
      </c>
      <c r="F56" s="50">
        <v>-27</v>
      </c>
      <c r="G56" s="50">
        <v>-35</v>
      </c>
      <c r="H56" s="71">
        <f t="shared" si="0"/>
        <v>-46.666666666666664</v>
      </c>
      <c r="I56" s="36"/>
      <c r="J56" s="36"/>
    </row>
    <row r="57" spans="1:10">
      <c r="A57" s="41"/>
      <c r="B57" s="41"/>
      <c r="C57" s="41"/>
      <c r="D57" s="41"/>
      <c r="E57" s="41"/>
      <c r="F57" s="41"/>
      <c r="G57" s="41"/>
      <c r="H57" s="71">
        <f t="shared" si="0"/>
        <v>0</v>
      </c>
      <c r="I57" s="36"/>
      <c r="J57" s="36"/>
    </row>
    <row r="58" spans="1:10">
      <c r="A58" s="48" t="s">
        <v>278</v>
      </c>
      <c r="B58" s="49">
        <v>-976</v>
      </c>
      <c r="C58" s="49">
        <v>-870</v>
      </c>
      <c r="D58" s="49">
        <v>690</v>
      </c>
      <c r="E58" s="49">
        <v>5524</v>
      </c>
      <c r="F58" s="49">
        <v>12583</v>
      </c>
      <c r="G58" s="49">
        <v>10791</v>
      </c>
      <c r="H58" s="71">
        <f t="shared" si="0"/>
        <v>14388</v>
      </c>
      <c r="I58" s="36"/>
      <c r="J58" s="36"/>
    </row>
    <row r="59" spans="1:10">
      <c r="A59" s="48" t="s">
        <v>279</v>
      </c>
      <c r="B59" s="49">
        <v>-976</v>
      </c>
      <c r="C59" s="49">
        <v>-870</v>
      </c>
      <c r="D59" s="49">
        <v>690</v>
      </c>
      <c r="E59" s="49">
        <v>5524</v>
      </c>
      <c r="F59" s="49">
        <v>12583</v>
      </c>
      <c r="G59" s="49">
        <v>10791</v>
      </c>
      <c r="H59" s="71">
        <f t="shared" si="0"/>
        <v>14388</v>
      </c>
      <c r="I59" s="36"/>
      <c r="J59" s="36"/>
    </row>
    <row r="60" spans="1:10">
      <c r="A60" s="41"/>
      <c r="B60" s="41"/>
      <c r="C60" s="41"/>
      <c r="D60" s="41"/>
      <c r="E60" s="41"/>
      <c r="F60" s="41"/>
      <c r="G60" s="41"/>
      <c r="H60" s="71">
        <f t="shared" si="0"/>
        <v>0</v>
      </c>
      <c r="I60" s="36"/>
      <c r="J60" s="36"/>
    </row>
    <row r="61" spans="1:10">
      <c r="A61" s="48" t="s">
        <v>280</v>
      </c>
      <c r="B61" s="41"/>
      <c r="C61" s="41"/>
      <c r="D61" s="41"/>
      <c r="E61" s="41"/>
      <c r="F61" s="41"/>
      <c r="G61" s="41"/>
      <c r="H61" s="71">
        <f t="shared" si="0"/>
        <v>0</v>
      </c>
      <c r="I61" s="36"/>
      <c r="J61" s="36"/>
    </row>
    <row r="62" spans="1:10">
      <c r="A62" s="41" t="s">
        <v>82</v>
      </c>
      <c r="B62" s="59">
        <v>-0.38</v>
      </c>
      <c r="C62" s="59">
        <v>-0.33</v>
      </c>
      <c r="D62" s="59">
        <v>0.25</v>
      </c>
      <c r="E62" s="59">
        <v>1.87</v>
      </c>
      <c r="F62" s="59">
        <v>4.0199999999999996</v>
      </c>
      <c r="G62" s="59">
        <v>3.41</v>
      </c>
      <c r="H62" s="71">
        <f t="shared" si="0"/>
        <v>4.5466666666666669</v>
      </c>
      <c r="I62" s="36"/>
      <c r="J62" s="36"/>
    </row>
    <row r="63" spans="1:10">
      <c r="A63" s="41" t="s">
        <v>281</v>
      </c>
      <c r="B63" s="63">
        <v>-0.38</v>
      </c>
      <c r="C63" s="63">
        <v>-0.33</v>
      </c>
      <c r="D63" s="63">
        <v>0.24660399999999999</v>
      </c>
      <c r="E63" s="63">
        <v>1.866846</v>
      </c>
      <c r="F63" s="63">
        <v>4.0201269999999996</v>
      </c>
      <c r="G63" s="63">
        <v>3.4059810000000001</v>
      </c>
      <c r="H63" s="71">
        <f t="shared" si="0"/>
        <v>4.5413079999999999</v>
      </c>
      <c r="I63" s="36"/>
      <c r="J63" s="36"/>
    </row>
    <row r="64" spans="1:10">
      <c r="A64" s="41" t="s">
        <v>282</v>
      </c>
      <c r="B64" s="50">
        <v>2559</v>
      </c>
      <c r="C64" s="50">
        <v>2661</v>
      </c>
      <c r="D64" s="50">
        <v>2798</v>
      </c>
      <c r="E64" s="50">
        <v>2959</v>
      </c>
      <c r="F64" s="50">
        <v>3130</v>
      </c>
      <c r="G64" s="50">
        <v>3168.25</v>
      </c>
      <c r="H64" s="71">
        <f t="shared" si="0"/>
        <v>4224.333333333333</v>
      </c>
      <c r="I64" s="36"/>
      <c r="J64" s="36"/>
    </row>
    <row r="65" spans="1:10">
      <c r="A65" s="41"/>
      <c r="B65" s="41"/>
      <c r="C65" s="41"/>
      <c r="D65" s="41"/>
      <c r="E65" s="41"/>
      <c r="F65" s="41"/>
      <c r="G65" s="41"/>
      <c r="H65" s="71">
        <f t="shared" si="0"/>
        <v>0</v>
      </c>
      <c r="I65" s="36"/>
      <c r="J65" s="36"/>
    </row>
    <row r="66" spans="1:10">
      <c r="A66" s="41" t="s">
        <v>84</v>
      </c>
      <c r="B66" s="59">
        <v>-0.38</v>
      </c>
      <c r="C66" s="59">
        <v>-0.33</v>
      </c>
      <c r="D66" s="59">
        <v>0.21</v>
      </c>
      <c r="E66" s="59">
        <v>1.63</v>
      </c>
      <c r="F66" s="59">
        <v>3.62</v>
      </c>
      <c r="G66" s="59">
        <v>3.1</v>
      </c>
      <c r="H66" s="71">
        <f t="shared" si="0"/>
        <v>4.1333333333333329</v>
      </c>
      <c r="I66" s="36"/>
      <c r="J66" s="36"/>
    </row>
    <row r="67" spans="1:10">
      <c r="A67" s="41" t="s">
        <v>283</v>
      </c>
      <c r="B67" s="63">
        <v>-0.38</v>
      </c>
      <c r="C67" s="63">
        <v>-0.33</v>
      </c>
      <c r="D67" s="63">
        <v>0.21</v>
      </c>
      <c r="E67" s="63">
        <v>1.6340809999999999</v>
      </c>
      <c r="F67" s="63">
        <v>3.6212939999999998</v>
      </c>
      <c r="G67" s="63">
        <v>3.0998999999999999</v>
      </c>
      <c r="H67" s="71">
        <f t="shared" si="0"/>
        <v>4.1331999999999995</v>
      </c>
      <c r="I67" s="36"/>
      <c r="J67" s="36"/>
    </row>
    <row r="68" spans="1:10">
      <c r="A68" s="41" t="s">
        <v>284</v>
      </c>
      <c r="B68" s="50">
        <v>2559</v>
      </c>
      <c r="C68" s="50">
        <v>2661</v>
      </c>
      <c r="D68" s="50">
        <v>3249</v>
      </c>
      <c r="E68" s="50">
        <v>3386</v>
      </c>
      <c r="F68" s="50">
        <v>3475</v>
      </c>
      <c r="G68" s="50">
        <v>3480.25</v>
      </c>
      <c r="H68" s="71">
        <f t="shared" si="0"/>
        <v>4640.333333333333</v>
      </c>
      <c r="I68" s="36"/>
      <c r="J68" s="36"/>
    </row>
    <row r="69" spans="1:10">
      <c r="A69" s="41"/>
      <c r="B69" s="41"/>
      <c r="C69" s="41"/>
      <c r="D69" s="41"/>
      <c r="E69" s="41"/>
      <c r="F69" s="41"/>
      <c r="G69" s="41"/>
      <c r="H69" s="71">
        <f t="shared" si="0"/>
        <v>0</v>
      </c>
      <c r="I69" s="36"/>
      <c r="J69" s="36"/>
    </row>
    <row r="70" spans="1:10">
      <c r="A70" s="41" t="s">
        <v>285</v>
      </c>
      <c r="B70" s="59">
        <v>-0.18</v>
      </c>
      <c r="C70" s="59">
        <v>-0.15</v>
      </c>
      <c r="D70" s="59">
        <v>0.2</v>
      </c>
      <c r="E70" s="59">
        <v>1.3</v>
      </c>
      <c r="F70" s="59">
        <v>2.74</v>
      </c>
      <c r="G70" s="59">
        <v>2.33</v>
      </c>
      <c r="H70" s="71">
        <f t="shared" si="0"/>
        <v>3.1066666666666665</v>
      </c>
      <c r="I70" s="36"/>
      <c r="J70" s="36"/>
    </row>
    <row r="71" spans="1:10">
      <c r="A71" s="41" t="s">
        <v>286</v>
      </c>
      <c r="B71" s="63">
        <v>-0.18</v>
      </c>
      <c r="C71" s="63">
        <v>-0.15</v>
      </c>
      <c r="D71" s="63">
        <v>0.170321</v>
      </c>
      <c r="E71" s="63">
        <v>1.133896</v>
      </c>
      <c r="F71" s="63">
        <v>2.4649999999999999</v>
      </c>
      <c r="G71" s="63">
        <v>2.1179869999999998</v>
      </c>
      <c r="H71" s="71">
        <f t="shared" si="0"/>
        <v>2.8239826666666663</v>
      </c>
      <c r="I71" s="36"/>
      <c r="J71" s="36"/>
    </row>
    <row r="72" spans="1:10">
      <c r="A72" s="41"/>
      <c r="B72" s="41"/>
      <c r="C72" s="41"/>
      <c r="D72" s="41"/>
      <c r="E72" s="41"/>
      <c r="F72" s="41"/>
      <c r="G72" s="41"/>
      <c r="H72" s="71">
        <f t="shared" si="0"/>
        <v>0</v>
      </c>
      <c r="I72" s="36"/>
      <c r="J72" s="36"/>
    </row>
    <row r="73" spans="1:10">
      <c r="A73" s="41" t="s">
        <v>287</v>
      </c>
      <c r="B73" s="63" t="s">
        <v>228</v>
      </c>
      <c r="C73" s="63" t="s">
        <v>228</v>
      </c>
      <c r="D73" s="63" t="s">
        <v>228</v>
      </c>
      <c r="E73" s="63" t="s">
        <v>228</v>
      </c>
      <c r="F73" s="63" t="s">
        <v>228</v>
      </c>
      <c r="G73" s="63" t="s">
        <v>228</v>
      </c>
      <c r="H73" s="71" t="e">
        <f t="shared" si="0"/>
        <v>#VALUE!</v>
      </c>
      <c r="I73" s="36"/>
      <c r="J73" s="36"/>
    </row>
    <row r="74" spans="1:10">
      <c r="A74" s="41"/>
      <c r="B74" s="41"/>
      <c r="C74" s="41"/>
      <c r="D74" s="41"/>
      <c r="E74" s="41"/>
      <c r="F74" s="41"/>
      <c r="G74" s="41"/>
      <c r="H74" s="71">
        <f t="shared" si="0"/>
        <v>0</v>
      </c>
      <c r="I74" s="36"/>
      <c r="J74" s="36"/>
    </row>
    <row r="75" spans="1:10">
      <c r="A75" s="41" t="s">
        <v>288</v>
      </c>
      <c r="B75" s="64">
        <v>3.125E-2</v>
      </c>
      <c r="C75" s="64">
        <v>3.125E-2</v>
      </c>
      <c r="D75" s="64">
        <v>3.125E-2</v>
      </c>
      <c r="E75" s="64">
        <v>3.125E-2</v>
      </c>
      <c r="F75" s="64">
        <v>3.125E-2</v>
      </c>
      <c r="G75" s="64">
        <v>3.125E-2</v>
      </c>
      <c r="H75" s="71">
        <f t="shared" si="0"/>
        <v>4.1666666666666664E-2</v>
      </c>
      <c r="I75" s="36"/>
      <c r="J75" s="36"/>
    </row>
    <row r="76" spans="1:10">
      <c r="A76" s="41"/>
      <c r="B76" s="41"/>
      <c r="C76" s="41"/>
      <c r="D76" s="41"/>
      <c r="E76" s="41"/>
      <c r="F76" s="41"/>
      <c r="G76" s="41"/>
      <c r="H76" s="71">
        <f t="shared" si="0"/>
        <v>0</v>
      </c>
      <c r="I76" s="36"/>
      <c r="J76" s="36"/>
    </row>
    <row r="77" spans="1:10">
      <c r="A77" s="48" t="s">
        <v>165</v>
      </c>
      <c r="B77" s="41"/>
      <c r="C77" s="41"/>
      <c r="D77" s="41"/>
      <c r="E77" s="41"/>
      <c r="F77" s="41"/>
      <c r="G77" s="41"/>
      <c r="H77" s="71">
        <f t="shared" si="0"/>
        <v>0</v>
      </c>
      <c r="I77" s="36"/>
      <c r="J77" s="36"/>
    </row>
    <row r="78" spans="1:10">
      <c r="A78" s="41" t="s">
        <v>289</v>
      </c>
      <c r="B78" s="50">
        <v>1635</v>
      </c>
      <c r="C78" s="50">
        <v>2172</v>
      </c>
      <c r="D78" s="50">
        <v>4273</v>
      </c>
      <c r="E78" s="50">
        <v>9434</v>
      </c>
      <c r="F78" s="50">
        <v>17439</v>
      </c>
      <c r="G78" s="50">
        <v>15152</v>
      </c>
      <c r="H78" s="71">
        <f t="shared" si="0"/>
        <v>20202.666666666664</v>
      </c>
      <c r="I78" s="36"/>
      <c r="J78" s="36"/>
    </row>
    <row r="79" spans="1:10">
      <c r="A79" s="41" t="s">
        <v>290</v>
      </c>
      <c r="B79" s="50">
        <v>-187</v>
      </c>
      <c r="C79" s="50">
        <v>124</v>
      </c>
      <c r="D79" s="50">
        <v>1951</v>
      </c>
      <c r="E79" s="50">
        <v>6523</v>
      </c>
      <c r="F79" s="50">
        <v>13692</v>
      </c>
      <c r="G79" s="50">
        <v>10728</v>
      </c>
      <c r="H79" s="71">
        <f t="shared" ref="H79:H108" si="1">G79*(4/3)</f>
        <v>14304</v>
      </c>
      <c r="I79" s="36"/>
      <c r="J79" s="36"/>
    </row>
    <row r="80" spans="1:10">
      <c r="A80" s="41" t="s">
        <v>291</v>
      </c>
      <c r="B80" s="50">
        <v>-253</v>
      </c>
      <c r="C80" s="50">
        <v>80</v>
      </c>
      <c r="D80" s="50">
        <v>1951</v>
      </c>
      <c r="E80" s="50">
        <v>6523</v>
      </c>
      <c r="F80" s="50">
        <v>13692</v>
      </c>
      <c r="G80" s="50">
        <v>10728</v>
      </c>
      <c r="H80" s="71">
        <f t="shared" si="1"/>
        <v>14304</v>
      </c>
      <c r="I80" s="36"/>
      <c r="J80" s="36"/>
    </row>
    <row r="81" spans="1:10">
      <c r="A81" s="41" t="s">
        <v>292</v>
      </c>
      <c r="B81" s="50" t="s">
        <v>228</v>
      </c>
      <c r="C81" s="50">
        <v>2598</v>
      </c>
      <c r="D81" s="50">
        <v>4724</v>
      </c>
      <c r="E81" s="50">
        <v>10061</v>
      </c>
      <c r="F81" s="50">
        <v>18237</v>
      </c>
      <c r="G81" s="50" t="s">
        <v>228</v>
      </c>
      <c r="H81" s="71" t="e">
        <f t="shared" si="1"/>
        <v>#VALUE!</v>
      </c>
      <c r="I81" s="36"/>
      <c r="J81" s="36"/>
    </row>
    <row r="82" spans="1:10">
      <c r="A82" s="41" t="s">
        <v>293</v>
      </c>
      <c r="B82" s="50">
        <v>21461</v>
      </c>
      <c r="C82" s="50">
        <v>24578</v>
      </c>
      <c r="D82" s="50">
        <v>31536</v>
      </c>
      <c r="E82" s="50">
        <v>53823</v>
      </c>
      <c r="F82" s="50">
        <v>81462</v>
      </c>
      <c r="G82" s="50">
        <v>95924</v>
      </c>
      <c r="H82" s="71">
        <f t="shared" si="1"/>
        <v>127898.66666666666</v>
      </c>
      <c r="I82" s="36"/>
      <c r="J82" s="36"/>
    </row>
    <row r="83" spans="1:10">
      <c r="A83" s="41" t="s">
        <v>294</v>
      </c>
      <c r="B83" s="65" t="s">
        <v>295</v>
      </c>
      <c r="C83" s="65" t="s">
        <v>295</v>
      </c>
      <c r="D83" s="65">
        <v>0.25303199999999998</v>
      </c>
      <c r="E83" s="65">
        <v>0.11020000000000001</v>
      </c>
      <c r="F83" s="65">
        <v>8.2513000000000003E-2</v>
      </c>
      <c r="G83" s="65">
        <v>8.7291999999999995E-2</v>
      </c>
      <c r="H83" s="71">
        <f t="shared" si="1"/>
        <v>0.11638933333333332</v>
      </c>
      <c r="I83" s="36"/>
      <c r="J83" s="36"/>
    </row>
    <row r="84" spans="1:10">
      <c r="A84" s="41" t="s">
        <v>296</v>
      </c>
      <c r="B84" s="50">
        <v>2</v>
      </c>
      <c r="C84" s="50">
        <v>5</v>
      </c>
      <c r="D84" s="50">
        <v>4</v>
      </c>
      <c r="E84" s="50">
        <v>9</v>
      </c>
      <c r="F84" s="50">
        <v>62</v>
      </c>
      <c r="G84" s="50">
        <v>62</v>
      </c>
      <c r="H84" s="71">
        <f t="shared" si="1"/>
        <v>82.666666666666657</v>
      </c>
      <c r="I84" s="36"/>
      <c r="J84" s="36"/>
    </row>
    <row r="85" spans="1:10">
      <c r="A85" s="41" t="s">
        <v>297</v>
      </c>
      <c r="B85" s="50">
        <v>24</v>
      </c>
      <c r="C85" s="50">
        <v>86</v>
      </c>
      <c r="D85" s="50">
        <v>248</v>
      </c>
      <c r="E85" s="50">
        <v>839</v>
      </c>
      <c r="F85" s="50">
        <v>1266</v>
      </c>
      <c r="G85" s="50">
        <v>1266</v>
      </c>
      <c r="H85" s="71">
        <f t="shared" si="1"/>
        <v>1688</v>
      </c>
      <c r="I85" s="36"/>
      <c r="J85" s="36"/>
    </row>
    <row r="86" spans="1:10">
      <c r="A86" s="41" t="s">
        <v>298</v>
      </c>
      <c r="B86" s="50">
        <v>26</v>
      </c>
      <c r="C86" s="50">
        <v>91</v>
      </c>
      <c r="D86" s="50">
        <v>252</v>
      </c>
      <c r="E86" s="50">
        <v>848</v>
      </c>
      <c r="F86" s="50">
        <v>1328</v>
      </c>
      <c r="G86" s="50">
        <v>1328</v>
      </c>
      <c r="H86" s="71">
        <f t="shared" si="1"/>
        <v>1770.6666666666665</v>
      </c>
      <c r="I86" s="36"/>
      <c r="J86" s="36"/>
    </row>
    <row r="87" spans="1:10">
      <c r="A87" s="41" t="s">
        <v>299</v>
      </c>
      <c r="B87" s="50" t="s">
        <v>228</v>
      </c>
      <c r="C87" s="50">
        <v>-4</v>
      </c>
      <c r="D87" s="50" t="s">
        <v>228</v>
      </c>
      <c r="E87" s="50" t="s">
        <v>228</v>
      </c>
      <c r="F87" s="50">
        <v>27</v>
      </c>
      <c r="G87" s="50">
        <v>27</v>
      </c>
      <c r="H87" s="71">
        <f t="shared" si="1"/>
        <v>36</v>
      </c>
      <c r="I87" s="36"/>
      <c r="J87" s="36"/>
    </row>
    <row r="88" spans="1:10">
      <c r="A88" s="41" t="s">
        <v>300</v>
      </c>
      <c r="B88" s="50">
        <v>32</v>
      </c>
      <c r="C88" s="50">
        <v>23</v>
      </c>
      <c r="D88" s="50">
        <v>40</v>
      </c>
      <c r="E88" s="50">
        <v>-149</v>
      </c>
      <c r="F88" s="50">
        <v>-223</v>
      </c>
      <c r="G88" s="50">
        <v>-223</v>
      </c>
      <c r="H88" s="71">
        <f t="shared" si="1"/>
        <v>-297.33333333333331</v>
      </c>
      <c r="I88" s="36"/>
      <c r="J88" s="36"/>
    </row>
    <row r="89" spans="1:10">
      <c r="A89" s="41" t="s">
        <v>301</v>
      </c>
      <c r="B89" s="50">
        <v>32</v>
      </c>
      <c r="C89" s="50">
        <v>19</v>
      </c>
      <c r="D89" s="50">
        <v>40</v>
      </c>
      <c r="E89" s="50">
        <v>-149</v>
      </c>
      <c r="F89" s="50">
        <v>-196</v>
      </c>
      <c r="G89" s="50">
        <v>-196</v>
      </c>
      <c r="H89" s="71">
        <f t="shared" si="1"/>
        <v>-261.33333333333331</v>
      </c>
      <c r="I89" s="36"/>
      <c r="J89" s="36"/>
    </row>
    <row r="90" spans="1:10">
      <c r="A90" s="41"/>
      <c r="B90" s="41"/>
      <c r="C90" s="41"/>
      <c r="D90" s="41"/>
      <c r="E90" s="41"/>
      <c r="F90" s="41"/>
      <c r="G90" s="41"/>
      <c r="H90" s="71">
        <f t="shared" si="1"/>
        <v>0</v>
      </c>
      <c r="I90" s="36"/>
      <c r="J90" s="36"/>
    </row>
    <row r="91" spans="1:10">
      <c r="A91" s="41" t="s">
        <v>302</v>
      </c>
      <c r="B91" s="50">
        <v>-456.8</v>
      </c>
      <c r="C91" s="50">
        <v>-409.5</v>
      </c>
      <c r="D91" s="50">
        <v>553.375</v>
      </c>
      <c r="E91" s="50">
        <v>3839.375</v>
      </c>
      <c r="F91" s="50">
        <v>8565.875</v>
      </c>
      <c r="G91" s="50">
        <v>7371.125</v>
      </c>
      <c r="H91" s="71">
        <f t="shared" si="1"/>
        <v>9828.1666666666661</v>
      </c>
      <c r="I91" s="36"/>
      <c r="J91" s="36"/>
    </row>
    <row r="92" spans="1:10">
      <c r="A92" s="41" t="s">
        <v>303</v>
      </c>
      <c r="B92" s="50" t="s">
        <v>228</v>
      </c>
      <c r="C92" s="50">
        <v>31</v>
      </c>
      <c r="D92" s="50">
        <v>48</v>
      </c>
      <c r="E92" s="50">
        <v>53</v>
      </c>
      <c r="F92" s="50" t="s">
        <v>228</v>
      </c>
      <c r="G92" s="50" t="s">
        <v>228</v>
      </c>
      <c r="H92" s="71" t="e">
        <f t="shared" si="1"/>
        <v>#VALUE!</v>
      </c>
      <c r="I92" s="36"/>
      <c r="J92" s="36"/>
    </row>
    <row r="93" spans="1:10">
      <c r="A93" s="41" t="s">
        <v>304</v>
      </c>
      <c r="B93" s="50">
        <v>173</v>
      </c>
      <c r="C93" s="50">
        <v>355</v>
      </c>
      <c r="D93" s="50">
        <v>148</v>
      </c>
      <c r="E93" s="50">
        <v>142</v>
      </c>
      <c r="F93" s="50">
        <v>72</v>
      </c>
      <c r="G93" s="50" t="s">
        <v>228</v>
      </c>
      <c r="H93" s="71" t="e">
        <f t="shared" si="1"/>
        <v>#VALUE!</v>
      </c>
      <c r="I93" s="36"/>
      <c r="J93" s="36"/>
    </row>
    <row r="94" spans="1:10">
      <c r="A94" s="41" t="s">
        <v>172</v>
      </c>
      <c r="B94" s="53">
        <v>44235</v>
      </c>
      <c r="C94" s="53">
        <v>44599</v>
      </c>
      <c r="D94" s="53">
        <v>44957</v>
      </c>
      <c r="E94" s="53">
        <v>44957</v>
      </c>
      <c r="F94" s="53">
        <v>44957</v>
      </c>
      <c r="G94" s="53">
        <v>45222</v>
      </c>
      <c r="H94" s="71">
        <f t="shared" si="1"/>
        <v>60296</v>
      </c>
      <c r="I94" s="36"/>
      <c r="J94" s="36"/>
    </row>
    <row r="95" spans="1:10">
      <c r="A95" s="41" t="s">
        <v>173</v>
      </c>
      <c r="B95" s="54" t="s">
        <v>174</v>
      </c>
      <c r="C95" s="54" t="s">
        <v>174</v>
      </c>
      <c r="D95" s="54" t="s">
        <v>175</v>
      </c>
      <c r="E95" s="54" t="s">
        <v>175</v>
      </c>
      <c r="F95" s="54" t="s">
        <v>176</v>
      </c>
      <c r="G95" s="54" t="s">
        <v>176</v>
      </c>
      <c r="H95" s="71" t="e">
        <f t="shared" si="1"/>
        <v>#VALUE!</v>
      </c>
      <c r="I95" s="36"/>
      <c r="J95" s="36"/>
    </row>
    <row r="96" spans="1:10">
      <c r="A96" s="41" t="s">
        <v>177</v>
      </c>
      <c r="B96" s="54" t="s">
        <v>178</v>
      </c>
      <c r="C96" s="54" t="s">
        <v>178</v>
      </c>
      <c r="D96" s="54" t="s">
        <v>178</v>
      </c>
      <c r="E96" s="54" t="s">
        <v>178</v>
      </c>
      <c r="F96" s="54" t="s">
        <v>178</v>
      </c>
      <c r="G96" s="54" t="s">
        <v>179</v>
      </c>
      <c r="H96" s="71" t="e">
        <f t="shared" si="1"/>
        <v>#VALUE!</v>
      </c>
      <c r="I96" s="36"/>
      <c r="J96" s="36"/>
    </row>
    <row r="97" spans="1:10">
      <c r="A97" s="41"/>
      <c r="B97" s="41"/>
      <c r="C97" s="41"/>
      <c r="D97" s="41"/>
      <c r="E97" s="41"/>
      <c r="F97" s="41"/>
      <c r="G97" s="41"/>
      <c r="H97" s="71">
        <f t="shared" si="1"/>
        <v>0</v>
      </c>
      <c r="I97" s="36"/>
      <c r="J97" s="36"/>
    </row>
    <row r="98" spans="1:10">
      <c r="A98" s="48" t="s">
        <v>305</v>
      </c>
      <c r="B98" s="41"/>
      <c r="C98" s="41"/>
      <c r="D98" s="41"/>
      <c r="E98" s="41"/>
      <c r="F98" s="41"/>
      <c r="G98" s="41"/>
      <c r="H98" s="71">
        <f t="shared" si="1"/>
        <v>0</v>
      </c>
      <c r="I98" s="36"/>
      <c r="J98" s="36"/>
    </row>
    <row r="99" spans="1:10">
      <c r="A99" s="41" t="s">
        <v>306</v>
      </c>
      <c r="B99" s="50">
        <v>1460</v>
      </c>
      <c r="C99" s="50">
        <v>1390</v>
      </c>
      <c r="D99" s="50">
        <v>1491</v>
      </c>
      <c r="E99" s="50">
        <v>2593</v>
      </c>
      <c r="F99" s="50">
        <v>3075</v>
      </c>
      <c r="G99" s="50">
        <v>3685</v>
      </c>
      <c r="H99" s="71">
        <f t="shared" si="1"/>
        <v>4913.333333333333</v>
      </c>
      <c r="I99" s="36"/>
      <c r="J99" s="36"/>
    </row>
    <row r="100" spans="1:10">
      <c r="A100" s="41" t="s">
        <v>307</v>
      </c>
      <c r="B100" s="50" t="s">
        <v>228</v>
      </c>
      <c r="C100" s="50">
        <v>426</v>
      </c>
      <c r="D100" s="50">
        <v>451</v>
      </c>
      <c r="E100" s="50">
        <v>627</v>
      </c>
      <c r="F100" s="50">
        <v>798</v>
      </c>
      <c r="G100" s="50" t="s">
        <v>228</v>
      </c>
      <c r="H100" s="71" t="e">
        <f t="shared" si="1"/>
        <v>#VALUE!</v>
      </c>
      <c r="I100" s="36"/>
      <c r="J100" s="36"/>
    </row>
    <row r="101" spans="1:10">
      <c r="A101" s="41" t="s">
        <v>308</v>
      </c>
      <c r="B101" s="50" t="s">
        <v>83</v>
      </c>
      <c r="C101" s="50">
        <v>181.411248</v>
      </c>
      <c r="D101" s="50">
        <v>205.778672</v>
      </c>
      <c r="E101" s="50">
        <v>191.51087999999999</v>
      </c>
      <c r="F101" s="50">
        <v>166.78838400000001</v>
      </c>
      <c r="G101" s="50" t="s">
        <v>83</v>
      </c>
      <c r="H101" s="71" t="e">
        <f t="shared" si="1"/>
        <v>#VALUE!</v>
      </c>
      <c r="I101" s="36"/>
      <c r="J101" s="36"/>
    </row>
    <row r="102" spans="1:10">
      <c r="A102" s="41" t="s">
        <v>309</v>
      </c>
      <c r="B102" s="50" t="s">
        <v>83</v>
      </c>
      <c r="C102" s="50">
        <v>244.588752</v>
      </c>
      <c r="D102" s="50">
        <v>245.221328</v>
      </c>
      <c r="E102" s="50">
        <v>435.48912000000001</v>
      </c>
      <c r="F102" s="50">
        <v>631.21161600000005</v>
      </c>
      <c r="G102" s="50" t="s">
        <v>83</v>
      </c>
      <c r="H102" s="71" t="e">
        <f t="shared" si="1"/>
        <v>#VALUE!</v>
      </c>
      <c r="I102" s="36"/>
      <c r="J102" s="36"/>
    </row>
    <row r="103" spans="1:10">
      <c r="A103" s="41"/>
      <c r="B103" s="41"/>
      <c r="C103" s="41"/>
      <c r="D103" s="41"/>
      <c r="E103" s="41"/>
      <c r="F103" s="41"/>
      <c r="G103" s="41"/>
      <c r="H103" s="71">
        <f t="shared" si="1"/>
        <v>0</v>
      </c>
      <c r="I103" s="36"/>
      <c r="J103" s="36"/>
    </row>
    <row r="104" spans="1:10">
      <c r="A104" s="41" t="s">
        <v>310</v>
      </c>
      <c r="B104" s="50">
        <v>109</v>
      </c>
      <c r="C104" s="50">
        <v>128</v>
      </c>
      <c r="D104" s="50">
        <v>281</v>
      </c>
      <c r="E104" s="50">
        <v>421</v>
      </c>
      <c r="F104" s="50">
        <v>594</v>
      </c>
      <c r="G104" s="50">
        <v>724</v>
      </c>
      <c r="H104" s="71">
        <f t="shared" si="1"/>
        <v>965.33333333333326</v>
      </c>
      <c r="I104" s="36"/>
      <c r="J104" s="36"/>
    </row>
    <row r="105" spans="1:10">
      <c r="A105" s="41" t="s">
        <v>311</v>
      </c>
      <c r="B105" s="50">
        <v>261</v>
      </c>
      <c r="C105" s="50">
        <v>285</v>
      </c>
      <c r="D105" s="50">
        <v>346</v>
      </c>
      <c r="E105" s="50">
        <v>448</v>
      </c>
      <c r="F105" s="50">
        <v>536</v>
      </c>
      <c r="G105" s="50">
        <v>638</v>
      </c>
      <c r="H105" s="71">
        <f t="shared" si="1"/>
        <v>850.66666666666663</v>
      </c>
      <c r="I105" s="36"/>
      <c r="J105" s="36"/>
    </row>
    <row r="106" spans="1:10">
      <c r="A106" s="41" t="s">
        <v>312</v>
      </c>
      <c r="B106" s="50">
        <v>375</v>
      </c>
      <c r="C106" s="50">
        <v>482</v>
      </c>
      <c r="D106" s="50">
        <v>1107</v>
      </c>
      <c r="E106" s="50">
        <v>1252</v>
      </c>
      <c r="F106" s="50">
        <v>430</v>
      </c>
      <c r="G106" s="50">
        <v>385</v>
      </c>
      <c r="H106" s="71">
        <f t="shared" si="1"/>
        <v>513.33333333333326</v>
      </c>
      <c r="I106" s="36"/>
      <c r="J106" s="36"/>
    </row>
    <row r="107" spans="1:10">
      <c r="A107" s="41" t="s">
        <v>313</v>
      </c>
      <c r="B107" s="50">
        <v>4</v>
      </c>
      <c r="C107" s="50">
        <v>3</v>
      </c>
      <c r="D107" s="50" t="s">
        <v>83</v>
      </c>
      <c r="E107" s="50" t="s">
        <v>83</v>
      </c>
      <c r="F107" s="50" t="s">
        <v>83</v>
      </c>
      <c r="G107" s="50" t="s">
        <v>83</v>
      </c>
      <c r="H107" s="71" t="e">
        <f t="shared" si="1"/>
        <v>#VALUE!</v>
      </c>
      <c r="I107" s="36"/>
      <c r="J107" s="36"/>
    </row>
    <row r="108" spans="1:10">
      <c r="A108" s="48" t="s">
        <v>314</v>
      </c>
      <c r="B108" s="49">
        <v>749</v>
      </c>
      <c r="C108" s="49">
        <v>898</v>
      </c>
      <c r="D108" s="49">
        <v>1734</v>
      </c>
      <c r="E108" s="49">
        <v>2121</v>
      </c>
      <c r="F108" s="49">
        <v>1560</v>
      </c>
      <c r="G108" s="49">
        <v>1747</v>
      </c>
      <c r="H108" s="71">
        <f t="shared" si="1"/>
        <v>2329.333333333333</v>
      </c>
      <c r="I108" s="36"/>
      <c r="J108" s="36"/>
    </row>
    <row r="109" spans="1:10">
      <c r="A109" s="41"/>
      <c r="B109" s="41"/>
      <c r="C109" s="41"/>
      <c r="D109" s="41"/>
      <c r="E109" s="41"/>
      <c r="F109" s="41"/>
      <c r="G109" s="41"/>
      <c r="H109" s="36"/>
      <c r="I109" s="36"/>
      <c r="J109" s="36"/>
    </row>
    <row r="110" spans="1:10">
      <c r="A110" s="61" t="s">
        <v>315</v>
      </c>
      <c r="B110" s="55"/>
      <c r="C110" s="55"/>
      <c r="D110" s="55"/>
      <c r="E110" s="55"/>
      <c r="F110" s="55"/>
      <c r="G110" s="55"/>
      <c r="H110" s="36"/>
      <c r="I110" s="36"/>
      <c r="J110" s="36"/>
    </row>
    <row r="111" spans="1:10">
      <c r="A111" s="36" t="s">
        <v>316</v>
      </c>
      <c r="B111" s="36"/>
      <c r="C111" s="36"/>
      <c r="D111" s="36"/>
      <c r="E111" s="36"/>
      <c r="F111" s="36"/>
      <c r="G111" s="36"/>
      <c r="H111" s="36"/>
      <c r="I111" s="36"/>
      <c r="J111" s="3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6B764-E09D-C045-B68D-CD9EBD29199C}">
  <dimension ref="A1:H67"/>
  <sheetViews>
    <sheetView workbookViewId="0">
      <selection activeCell="J21" sqref="J21"/>
    </sheetView>
  </sheetViews>
  <sheetFormatPr baseColWidth="10" defaultRowHeight="16"/>
  <cols>
    <col min="1" max="1" width="22.83203125" customWidth="1"/>
    <col min="2" max="2" width="15.83203125" customWidth="1"/>
    <col min="8" max="8" width="13.1640625" customWidth="1"/>
  </cols>
  <sheetData>
    <row r="1" spans="1:8" ht="17">
      <c r="A1" s="40" t="s">
        <v>98</v>
      </c>
      <c r="B1" s="36"/>
      <c r="C1" s="36"/>
      <c r="D1" s="36"/>
      <c r="E1" s="36"/>
      <c r="F1" s="36"/>
      <c r="G1" s="36"/>
    </row>
    <row r="2" spans="1:8">
      <c r="A2" s="36"/>
      <c r="B2" s="36"/>
      <c r="C2" s="36"/>
      <c r="D2" s="36"/>
      <c r="E2" s="36"/>
      <c r="F2" s="36"/>
      <c r="G2" s="36"/>
    </row>
    <row r="3" spans="1:8" ht="25">
      <c r="A3" s="37" t="s">
        <v>99</v>
      </c>
      <c r="B3" s="38" t="s">
        <v>100</v>
      </c>
      <c r="C3" s="36" t="s">
        <v>101</v>
      </c>
      <c r="D3" s="41" t="s">
        <v>102</v>
      </c>
      <c r="E3" s="38" t="s">
        <v>103</v>
      </c>
      <c r="F3" s="36" t="s">
        <v>104</v>
      </c>
      <c r="G3" s="36"/>
    </row>
    <row r="4" spans="1:8">
      <c r="A4" s="41"/>
      <c r="B4" s="38" t="s">
        <v>105</v>
      </c>
      <c r="C4" s="36" t="s">
        <v>106</v>
      </c>
      <c r="D4" s="41" t="s">
        <v>102</v>
      </c>
      <c r="E4" s="38" t="s">
        <v>107</v>
      </c>
      <c r="F4" s="36" t="s">
        <v>108</v>
      </c>
      <c r="G4" s="36"/>
    </row>
    <row r="5" spans="1:8">
      <c r="A5" s="41"/>
      <c r="B5" s="38" t="s">
        <v>109</v>
      </c>
      <c r="C5" s="36" t="s">
        <v>110</v>
      </c>
      <c r="D5" s="41" t="s">
        <v>102</v>
      </c>
      <c r="E5" s="38" t="s">
        <v>111</v>
      </c>
      <c r="F5" s="36" t="s">
        <v>112</v>
      </c>
      <c r="G5" s="36"/>
    </row>
    <row r="6" spans="1:8">
      <c r="A6" s="41"/>
      <c r="B6" s="38" t="s">
        <v>113</v>
      </c>
      <c r="C6" s="36" t="s">
        <v>114</v>
      </c>
      <c r="D6" s="41" t="s">
        <v>102</v>
      </c>
      <c r="E6" s="38" t="s">
        <v>115</v>
      </c>
      <c r="F6" s="39" t="s">
        <v>116</v>
      </c>
      <c r="G6" s="36"/>
    </row>
    <row r="7" spans="1:8">
      <c r="A7" s="41"/>
      <c r="B7" s="38" t="s">
        <v>117</v>
      </c>
      <c r="C7" s="36" t="s">
        <v>118</v>
      </c>
      <c r="D7" s="41" t="s">
        <v>102</v>
      </c>
      <c r="E7" s="42"/>
      <c r="F7" s="42"/>
      <c r="G7" s="36"/>
    </row>
    <row r="8" spans="1:8">
      <c r="A8" s="36"/>
      <c r="B8" s="36"/>
      <c r="C8" s="36"/>
      <c r="D8" s="36"/>
      <c r="E8" s="36"/>
      <c r="F8" s="36"/>
      <c r="G8" s="36"/>
    </row>
    <row r="9" spans="1:8">
      <c r="A9" s="36"/>
      <c r="B9" s="36"/>
      <c r="C9" s="36"/>
      <c r="D9" s="36"/>
      <c r="E9" s="36"/>
      <c r="F9" s="36"/>
      <c r="G9" s="36"/>
    </row>
    <row r="10" spans="1:8">
      <c r="A10" s="43" t="s">
        <v>119</v>
      </c>
      <c r="B10" s="43"/>
      <c r="C10" s="43"/>
      <c r="D10" s="43"/>
      <c r="E10" s="43"/>
      <c r="F10" s="43"/>
      <c r="G10" s="43"/>
    </row>
    <row r="11" spans="1:8" ht="37">
      <c r="A11" s="44" t="s">
        <v>120</v>
      </c>
      <c r="B11" s="45" t="s">
        <v>121</v>
      </c>
      <c r="C11" s="45" t="s">
        <v>122</v>
      </c>
      <c r="D11" s="45" t="s">
        <v>123</v>
      </c>
      <c r="E11" s="45" t="s">
        <v>124</v>
      </c>
      <c r="F11" s="45" t="s">
        <v>125</v>
      </c>
      <c r="G11" s="45" t="s">
        <v>126</v>
      </c>
      <c r="H11" s="45" t="s">
        <v>326</v>
      </c>
    </row>
    <row r="12" spans="1:8">
      <c r="A12" s="46" t="s">
        <v>127</v>
      </c>
      <c r="B12" s="47" t="s">
        <v>128</v>
      </c>
      <c r="C12" s="47" t="s">
        <v>128</v>
      </c>
      <c r="D12" s="47" t="s">
        <v>128</v>
      </c>
      <c r="E12" s="47" t="s">
        <v>128</v>
      </c>
      <c r="F12" s="47" t="s">
        <v>128</v>
      </c>
      <c r="G12" s="47" t="s">
        <v>128</v>
      </c>
    </row>
    <row r="13" spans="1:8">
      <c r="A13" s="48" t="s">
        <v>129</v>
      </c>
      <c r="B13" s="41"/>
      <c r="C13" s="41"/>
      <c r="D13" s="41"/>
      <c r="E13" s="41"/>
      <c r="F13" s="41"/>
      <c r="G13" s="41"/>
    </row>
    <row r="14" spans="1:8">
      <c r="A14" s="48" t="s">
        <v>81</v>
      </c>
      <c r="B14" s="49">
        <v>-976</v>
      </c>
      <c r="C14" s="49">
        <v>-862</v>
      </c>
      <c r="D14" s="49">
        <v>721</v>
      </c>
      <c r="E14" s="49">
        <v>5519</v>
      </c>
      <c r="F14" s="49">
        <v>12556</v>
      </c>
      <c r="G14" s="49">
        <v>10756</v>
      </c>
      <c r="H14" s="70">
        <f>G14*(4/3)</f>
        <v>14341.333333333332</v>
      </c>
    </row>
    <row r="15" spans="1:8">
      <c r="A15" s="41" t="s">
        <v>130</v>
      </c>
      <c r="B15" s="50">
        <v>1822</v>
      </c>
      <c r="C15" s="50">
        <v>2048</v>
      </c>
      <c r="D15" s="50">
        <v>2322</v>
      </c>
      <c r="E15" s="50">
        <v>2911</v>
      </c>
      <c r="F15" s="50">
        <v>3747</v>
      </c>
      <c r="G15" s="50">
        <v>4424</v>
      </c>
      <c r="H15" s="70">
        <f t="shared" ref="H15:H64" si="0">G15*(4/3)</f>
        <v>5898.6666666666661</v>
      </c>
    </row>
    <row r="16" spans="1:8">
      <c r="A16" s="41" t="s">
        <v>131</v>
      </c>
      <c r="B16" s="50">
        <v>66</v>
      </c>
      <c r="C16" s="50">
        <v>44</v>
      </c>
      <c r="D16" s="50" t="s">
        <v>83</v>
      </c>
      <c r="E16" s="50" t="s">
        <v>83</v>
      </c>
      <c r="F16" s="50" t="s">
        <v>83</v>
      </c>
      <c r="G16" s="50" t="s">
        <v>83</v>
      </c>
      <c r="H16" s="70" t="e">
        <f t="shared" si="0"/>
        <v>#VALUE!</v>
      </c>
    </row>
    <row r="17" spans="1:8">
      <c r="A17" s="48" t="s">
        <v>132</v>
      </c>
      <c r="B17" s="51">
        <v>1888</v>
      </c>
      <c r="C17" s="51">
        <v>2092</v>
      </c>
      <c r="D17" s="51">
        <v>2322</v>
      </c>
      <c r="E17" s="51">
        <v>2911</v>
      </c>
      <c r="F17" s="51">
        <v>3747</v>
      </c>
      <c r="G17" s="51">
        <v>4424</v>
      </c>
      <c r="H17" s="70">
        <f t="shared" si="0"/>
        <v>5898.6666666666661</v>
      </c>
    </row>
    <row r="18" spans="1:8">
      <c r="A18" s="41"/>
      <c r="B18" s="41"/>
      <c r="C18" s="41"/>
      <c r="D18" s="41"/>
      <c r="E18" s="41"/>
      <c r="F18" s="41"/>
      <c r="G18" s="41"/>
      <c r="H18" s="70">
        <f t="shared" si="0"/>
        <v>0</v>
      </c>
    </row>
    <row r="19" spans="1:8">
      <c r="A19" s="41" t="s">
        <v>133</v>
      </c>
      <c r="B19" s="50">
        <v>159</v>
      </c>
      <c r="C19" s="50" t="s">
        <v>83</v>
      </c>
      <c r="D19" s="50" t="s">
        <v>83</v>
      </c>
      <c r="E19" s="50" t="s">
        <v>83</v>
      </c>
      <c r="F19" s="50" t="s">
        <v>83</v>
      </c>
      <c r="G19" s="50" t="s">
        <v>83</v>
      </c>
      <c r="H19" s="70" t="e">
        <f t="shared" si="0"/>
        <v>#VALUE!</v>
      </c>
    </row>
    <row r="20" spans="1:8">
      <c r="A20" s="41" t="s">
        <v>134</v>
      </c>
      <c r="B20" s="50">
        <v>162</v>
      </c>
      <c r="C20" s="50" t="s">
        <v>83</v>
      </c>
      <c r="D20" s="50" t="s">
        <v>83</v>
      </c>
      <c r="E20" s="50" t="s">
        <v>83</v>
      </c>
      <c r="F20" s="50" t="s">
        <v>83</v>
      </c>
      <c r="G20" s="50" t="s">
        <v>83</v>
      </c>
      <c r="H20" s="70" t="e">
        <f t="shared" si="0"/>
        <v>#VALUE!</v>
      </c>
    </row>
    <row r="21" spans="1:8">
      <c r="A21" s="41" t="s">
        <v>135</v>
      </c>
      <c r="B21" s="50">
        <v>13</v>
      </c>
      <c r="C21" s="50">
        <v>62</v>
      </c>
      <c r="D21" s="50" t="s">
        <v>83</v>
      </c>
      <c r="E21" s="50" t="s">
        <v>83</v>
      </c>
      <c r="F21" s="50" t="s">
        <v>83</v>
      </c>
      <c r="G21" s="50" t="s">
        <v>83</v>
      </c>
      <c r="H21" s="70" t="e">
        <f t="shared" si="0"/>
        <v>#VALUE!</v>
      </c>
    </row>
    <row r="22" spans="1:8">
      <c r="A22" s="41" t="s">
        <v>136</v>
      </c>
      <c r="B22" s="50">
        <v>749</v>
      </c>
      <c r="C22" s="50">
        <v>898</v>
      </c>
      <c r="D22" s="50">
        <v>1734</v>
      </c>
      <c r="E22" s="50">
        <v>2121</v>
      </c>
      <c r="F22" s="50">
        <v>1560</v>
      </c>
      <c r="G22" s="50">
        <v>1747</v>
      </c>
      <c r="H22" s="70">
        <f t="shared" si="0"/>
        <v>2329.333333333333</v>
      </c>
    </row>
    <row r="23" spans="1:8">
      <c r="A23" s="41" t="s">
        <v>137</v>
      </c>
      <c r="B23" s="50">
        <v>45</v>
      </c>
      <c r="C23" s="50">
        <v>564</v>
      </c>
      <c r="D23" s="50">
        <v>982</v>
      </c>
      <c r="E23" s="50">
        <v>428</v>
      </c>
      <c r="F23" s="50">
        <v>769</v>
      </c>
      <c r="G23" s="50">
        <v>474</v>
      </c>
      <c r="H23" s="70">
        <f t="shared" si="0"/>
        <v>632</v>
      </c>
    </row>
    <row r="24" spans="1:8">
      <c r="A24" s="41" t="s">
        <v>138</v>
      </c>
      <c r="B24" s="50">
        <v>-497</v>
      </c>
      <c r="C24" s="50">
        <v>-367</v>
      </c>
      <c r="D24" s="50">
        <v>-652</v>
      </c>
      <c r="E24" s="50">
        <v>-130</v>
      </c>
      <c r="F24" s="50">
        <v>-1124</v>
      </c>
      <c r="G24" s="50">
        <v>-321</v>
      </c>
      <c r="H24" s="70">
        <f t="shared" si="0"/>
        <v>-428</v>
      </c>
    </row>
    <row r="25" spans="1:8">
      <c r="A25" s="41" t="s">
        <v>139</v>
      </c>
      <c r="B25" s="50">
        <v>-1023</v>
      </c>
      <c r="C25" s="50">
        <v>-429</v>
      </c>
      <c r="D25" s="50">
        <v>-422</v>
      </c>
      <c r="E25" s="50">
        <v>-1709</v>
      </c>
      <c r="F25" s="50">
        <v>-6465</v>
      </c>
      <c r="G25" s="50">
        <v>-3926</v>
      </c>
      <c r="H25" s="70">
        <f t="shared" si="0"/>
        <v>-5234.6666666666661</v>
      </c>
    </row>
    <row r="26" spans="1:8">
      <c r="A26" s="41" t="s">
        <v>140</v>
      </c>
      <c r="B26" s="50">
        <v>1797</v>
      </c>
      <c r="C26" s="50">
        <v>646</v>
      </c>
      <c r="D26" s="50">
        <v>2102</v>
      </c>
      <c r="E26" s="50">
        <v>4578</v>
      </c>
      <c r="F26" s="50">
        <v>6029</v>
      </c>
      <c r="G26" s="50">
        <v>1346</v>
      </c>
      <c r="H26" s="70">
        <f t="shared" si="0"/>
        <v>1794.6666666666665</v>
      </c>
    </row>
    <row r="27" spans="1:8">
      <c r="A27" s="41" t="s">
        <v>141</v>
      </c>
      <c r="B27" s="50">
        <v>406</v>
      </c>
      <c r="C27" s="50">
        <v>801</v>
      </c>
      <c r="D27" s="50">
        <v>321</v>
      </c>
      <c r="E27" s="50">
        <v>793</v>
      </c>
      <c r="F27" s="50">
        <v>1131</v>
      </c>
      <c r="G27" s="50">
        <v>1049</v>
      </c>
      <c r="H27" s="70">
        <f t="shared" si="0"/>
        <v>1398.6666666666665</v>
      </c>
    </row>
    <row r="28" spans="1:8">
      <c r="A28" s="41" t="s">
        <v>142</v>
      </c>
      <c r="B28" s="50">
        <v>-625</v>
      </c>
      <c r="C28" s="50">
        <v>-1000</v>
      </c>
      <c r="D28" s="50">
        <v>-1165</v>
      </c>
      <c r="E28" s="50">
        <v>-3014</v>
      </c>
      <c r="F28" s="50">
        <v>-3479</v>
      </c>
      <c r="G28" s="50">
        <v>-3385</v>
      </c>
      <c r="H28" s="70">
        <f t="shared" si="0"/>
        <v>-4513.333333333333</v>
      </c>
    </row>
    <row r="29" spans="1:8">
      <c r="A29" s="48" t="s">
        <v>143</v>
      </c>
      <c r="B29" s="51">
        <v>2098</v>
      </c>
      <c r="C29" s="51">
        <v>2405</v>
      </c>
      <c r="D29" s="51">
        <v>5943</v>
      </c>
      <c r="E29" s="51">
        <v>11497</v>
      </c>
      <c r="F29" s="51">
        <v>14724</v>
      </c>
      <c r="G29" s="51">
        <v>12164</v>
      </c>
      <c r="H29" s="70">
        <f t="shared" si="0"/>
        <v>16218.666666666666</v>
      </c>
    </row>
    <row r="30" spans="1:8">
      <c r="A30" s="41"/>
      <c r="B30" s="41"/>
      <c r="C30" s="41"/>
      <c r="D30" s="41"/>
      <c r="E30" s="41"/>
      <c r="F30" s="41"/>
      <c r="G30" s="41"/>
      <c r="H30" s="70">
        <f t="shared" si="0"/>
        <v>0</v>
      </c>
    </row>
    <row r="31" spans="1:8">
      <c r="A31" s="41" t="s">
        <v>144</v>
      </c>
      <c r="B31" s="50">
        <v>-2319</v>
      </c>
      <c r="C31" s="50">
        <v>-1432</v>
      </c>
      <c r="D31" s="50">
        <v>-3232</v>
      </c>
      <c r="E31" s="50">
        <v>-6514</v>
      </c>
      <c r="F31" s="50">
        <v>-7163</v>
      </c>
      <c r="G31" s="50">
        <v>-8450</v>
      </c>
      <c r="H31" s="70">
        <f t="shared" si="0"/>
        <v>-11266.666666666666</v>
      </c>
    </row>
    <row r="32" spans="1:8">
      <c r="A32" s="41" t="s">
        <v>145</v>
      </c>
      <c r="B32" s="50">
        <v>-18</v>
      </c>
      <c r="C32" s="50">
        <v>-45</v>
      </c>
      <c r="D32" s="50">
        <v>-13</v>
      </c>
      <c r="E32" s="50" t="s">
        <v>83</v>
      </c>
      <c r="F32" s="50" t="s">
        <v>83</v>
      </c>
      <c r="G32" s="50">
        <v>-64</v>
      </c>
      <c r="H32" s="70">
        <f t="shared" si="0"/>
        <v>-85.333333333333329</v>
      </c>
    </row>
    <row r="33" spans="1:8">
      <c r="A33" s="41" t="s">
        <v>146</v>
      </c>
      <c r="B33" s="50" t="s">
        <v>83</v>
      </c>
      <c r="C33" s="50" t="s">
        <v>83</v>
      </c>
      <c r="D33" s="50" t="s">
        <v>83</v>
      </c>
      <c r="E33" s="50" t="s">
        <v>83</v>
      </c>
      <c r="F33" s="50" t="s">
        <v>83</v>
      </c>
      <c r="G33" s="50" t="s">
        <v>83</v>
      </c>
      <c r="H33" s="70" t="e">
        <f t="shared" si="0"/>
        <v>#VALUE!</v>
      </c>
    </row>
    <row r="34" spans="1:8">
      <c r="A34" s="41" t="s">
        <v>147</v>
      </c>
      <c r="B34" s="50" t="s">
        <v>83</v>
      </c>
      <c r="C34" s="50">
        <v>-5</v>
      </c>
      <c r="D34" s="50">
        <v>-10</v>
      </c>
      <c r="E34" s="50" t="s">
        <v>83</v>
      </c>
      <c r="F34" s="50">
        <v>-9</v>
      </c>
      <c r="G34" s="50">
        <v>0</v>
      </c>
      <c r="H34" s="70">
        <f t="shared" si="0"/>
        <v>0</v>
      </c>
    </row>
    <row r="35" spans="1:8">
      <c r="A35" s="41" t="s">
        <v>148</v>
      </c>
      <c r="B35" s="50" t="s">
        <v>83</v>
      </c>
      <c r="C35" s="50" t="s">
        <v>83</v>
      </c>
      <c r="D35" s="50" t="s">
        <v>83</v>
      </c>
      <c r="E35" s="50">
        <v>-132</v>
      </c>
      <c r="F35" s="50">
        <v>-5813</v>
      </c>
      <c r="G35" s="50">
        <v>-8473</v>
      </c>
      <c r="H35" s="70">
        <f t="shared" si="0"/>
        <v>-11297.333333333332</v>
      </c>
    </row>
    <row r="36" spans="1:8">
      <c r="A36" s="41" t="s">
        <v>149</v>
      </c>
      <c r="B36" s="50" t="s">
        <v>83</v>
      </c>
      <c r="C36" s="50" t="s">
        <v>83</v>
      </c>
      <c r="D36" s="50" t="s">
        <v>83</v>
      </c>
      <c r="E36" s="50" t="s">
        <v>83</v>
      </c>
      <c r="F36" s="50" t="s">
        <v>83</v>
      </c>
      <c r="G36" s="50" t="s">
        <v>83</v>
      </c>
      <c r="H36" s="70" t="e">
        <f t="shared" si="0"/>
        <v>#VALUE!</v>
      </c>
    </row>
    <row r="37" spans="1:8">
      <c r="A37" s="41" t="s">
        <v>150</v>
      </c>
      <c r="B37" s="50" t="s">
        <v>83</v>
      </c>
      <c r="C37" s="50">
        <v>46</v>
      </c>
      <c r="D37" s="50">
        <v>123</v>
      </c>
      <c r="E37" s="50">
        <v>-1222</v>
      </c>
      <c r="F37" s="50">
        <v>1012</v>
      </c>
      <c r="G37" s="50">
        <v>76</v>
      </c>
      <c r="H37" s="70">
        <f t="shared" si="0"/>
        <v>101.33333333333333</v>
      </c>
    </row>
    <row r="38" spans="1:8">
      <c r="A38" s="48" t="s">
        <v>151</v>
      </c>
      <c r="B38" s="51">
        <v>-2337</v>
      </c>
      <c r="C38" s="51">
        <v>-1436</v>
      </c>
      <c r="D38" s="51">
        <v>-3132</v>
      </c>
      <c r="E38" s="51">
        <v>-7868</v>
      </c>
      <c r="F38" s="51">
        <v>-11973</v>
      </c>
      <c r="G38" s="51">
        <v>-16911</v>
      </c>
      <c r="H38" s="70">
        <f t="shared" si="0"/>
        <v>-22548</v>
      </c>
    </row>
    <row r="39" spans="1:8">
      <c r="A39" s="41"/>
      <c r="B39" s="41"/>
      <c r="C39" s="41"/>
      <c r="D39" s="41"/>
      <c r="E39" s="41"/>
      <c r="F39" s="41"/>
      <c r="G39" s="41"/>
      <c r="H39" s="70">
        <f t="shared" si="0"/>
        <v>0</v>
      </c>
    </row>
    <row r="40" spans="1:8">
      <c r="A40" s="41" t="s">
        <v>152</v>
      </c>
      <c r="B40" s="50" t="s">
        <v>83</v>
      </c>
      <c r="C40" s="50" t="s">
        <v>83</v>
      </c>
      <c r="D40" s="50" t="s">
        <v>83</v>
      </c>
      <c r="E40" s="50" t="s">
        <v>83</v>
      </c>
      <c r="F40" s="50" t="s">
        <v>83</v>
      </c>
      <c r="G40" s="50" t="s">
        <v>83</v>
      </c>
      <c r="H40" s="70" t="e">
        <f t="shared" si="0"/>
        <v>#VALUE!</v>
      </c>
    </row>
    <row r="41" spans="1:8">
      <c r="A41" s="41" t="s">
        <v>153</v>
      </c>
      <c r="B41" s="50">
        <v>6176</v>
      </c>
      <c r="C41" s="50">
        <v>10669</v>
      </c>
      <c r="D41" s="50">
        <v>9713</v>
      </c>
      <c r="E41" s="50">
        <v>8883</v>
      </c>
      <c r="F41" s="50" t="s">
        <v>83</v>
      </c>
      <c r="G41" s="50" t="s">
        <v>83</v>
      </c>
      <c r="H41" s="70" t="e">
        <f t="shared" si="0"/>
        <v>#VALUE!</v>
      </c>
    </row>
    <row r="42" spans="1:8">
      <c r="A42" s="48" t="s">
        <v>154</v>
      </c>
      <c r="B42" s="51">
        <v>6176</v>
      </c>
      <c r="C42" s="51">
        <v>10669</v>
      </c>
      <c r="D42" s="51">
        <v>9713</v>
      </c>
      <c r="E42" s="51">
        <v>8883</v>
      </c>
      <c r="F42" s="51" t="s">
        <v>83</v>
      </c>
      <c r="G42" s="51">
        <v>2526</v>
      </c>
      <c r="H42" s="70">
        <f t="shared" si="0"/>
        <v>3368</v>
      </c>
    </row>
    <row r="43" spans="1:8">
      <c r="A43" s="41" t="s">
        <v>155</v>
      </c>
      <c r="B43" s="50" t="s">
        <v>83</v>
      </c>
      <c r="C43" s="50" t="s">
        <v>83</v>
      </c>
      <c r="D43" s="50" t="s">
        <v>83</v>
      </c>
      <c r="E43" s="50" t="s">
        <v>83</v>
      </c>
      <c r="F43" s="50" t="s">
        <v>83</v>
      </c>
      <c r="G43" s="50" t="s">
        <v>83</v>
      </c>
      <c r="H43" s="70" t="e">
        <f t="shared" si="0"/>
        <v>#VALUE!</v>
      </c>
    </row>
    <row r="44" spans="1:8">
      <c r="A44" s="41" t="s">
        <v>156</v>
      </c>
      <c r="B44" s="50">
        <v>-6087</v>
      </c>
      <c r="C44" s="50">
        <v>-9871</v>
      </c>
      <c r="D44" s="50">
        <v>-12201</v>
      </c>
      <c r="E44" s="50">
        <v>-14615</v>
      </c>
      <c r="F44" s="50">
        <v>-3866</v>
      </c>
      <c r="G44" s="50" t="s">
        <v>83</v>
      </c>
      <c r="H44" s="70" t="e">
        <f t="shared" si="0"/>
        <v>#VALUE!</v>
      </c>
    </row>
    <row r="45" spans="1:8">
      <c r="A45" s="48" t="s">
        <v>157</v>
      </c>
      <c r="B45" s="51">
        <v>-6087</v>
      </c>
      <c r="C45" s="51">
        <v>-9871</v>
      </c>
      <c r="D45" s="51">
        <v>-12201</v>
      </c>
      <c r="E45" s="51">
        <v>-14615</v>
      </c>
      <c r="F45" s="51">
        <v>-3866</v>
      </c>
      <c r="G45" s="51">
        <v>-1724</v>
      </c>
      <c r="H45" s="70">
        <f t="shared" si="0"/>
        <v>-2298.6666666666665</v>
      </c>
    </row>
    <row r="46" spans="1:8">
      <c r="A46" s="41"/>
      <c r="B46" s="41"/>
      <c r="C46" s="41"/>
      <c r="D46" s="41"/>
      <c r="E46" s="41"/>
      <c r="F46" s="41"/>
      <c r="G46" s="41"/>
      <c r="H46" s="70">
        <f t="shared" si="0"/>
        <v>0</v>
      </c>
    </row>
    <row r="47" spans="1:8">
      <c r="A47" s="41" t="s">
        <v>158</v>
      </c>
      <c r="B47" s="50">
        <v>296</v>
      </c>
      <c r="C47" s="50">
        <v>1111</v>
      </c>
      <c r="D47" s="50">
        <v>12686</v>
      </c>
      <c r="E47" s="50">
        <v>707</v>
      </c>
      <c r="F47" s="50">
        <v>541</v>
      </c>
      <c r="G47" s="50">
        <v>615</v>
      </c>
      <c r="H47" s="70">
        <f t="shared" si="0"/>
        <v>820</v>
      </c>
    </row>
    <row r="48" spans="1:8">
      <c r="A48" s="41"/>
      <c r="B48" s="41"/>
      <c r="C48" s="41"/>
      <c r="D48" s="41"/>
      <c r="E48" s="41"/>
      <c r="F48" s="41"/>
      <c r="G48" s="41"/>
      <c r="H48" s="70">
        <f t="shared" si="0"/>
        <v>0</v>
      </c>
    </row>
    <row r="49" spans="1:8">
      <c r="A49" s="48" t="s">
        <v>159</v>
      </c>
      <c r="B49" s="51" t="s">
        <v>83</v>
      </c>
      <c r="C49" s="51" t="s">
        <v>83</v>
      </c>
      <c r="D49" s="51" t="s">
        <v>83</v>
      </c>
      <c r="E49" s="51" t="s">
        <v>83</v>
      </c>
      <c r="F49" s="51" t="s">
        <v>83</v>
      </c>
      <c r="G49" s="51" t="s">
        <v>83</v>
      </c>
      <c r="H49" s="70" t="e">
        <f t="shared" si="0"/>
        <v>#VALUE!</v>
      </c>
    </row>
    <row r="50" spans="1:8">
      <c r="A50" s="41"/>
      <c r="B50" s="41"/>
      <c r="C50" s="41"/>
      <c r="D50" s="41"/>
      <c r="E50" s="41"/>
      <c r="F50" s="41"/>
      <c r="G50" s="41"/>
      <c r="H50" s="70">
        <f t="shared" si="0"/>
        <v>0</v>
      </c>
    </row>
    <row r="51" spans="1:8">
      <c r="A51" s="41" t="s">
        <v>160</v>
      </c>
      <c r="B51" s="50" t="s">
        <v>83</v>
      </c>
      <c r="C51" s="50" t="s">
        <v>83</v>
      </c>
      <c r="D51" s="50" t="s">
        <v>83</v>
      </c>
      <c r="E51" s="50" t="s">
        <v>83</v>
      </c>
      <c r="F51" s="50" t="s">
        <v>83</v>
      </c>
      <c r="G51" s="50" t="s">
        <v>83</v>
      </c>
      <c r="H51" s="70" t="e">
        <f t="shared" si="0"/>
        <v>#VALUE!</v>
      </c>
    </row>
    <row r="52" spans="1:8">
      <c r="A52" s="41" t="s">
        <v>161</v>
      </c>
      <c r="B52" s="50">
        <v>189</v>
      </c>
      <c r="C52" s="50">
        <v>-380</v>
      </c>
      <c r="D52" s="50">
        <v>-225</v>
      </c>
      <c r="E52" s="50">
        <v>-178</v>
      </c>
      <c r="F52" s="50">
        <v>-202</v>
      </c>
      <c r="G52" s="50">
        <v>-210</v>
      </c>
      <c r="H52" s="70">
        <f t="shared" si="0"/>
        <v>-280</v>
      </c>
    </row>
    <row r="53" spans="1:8">
      <c r="A53" s="48" t="s">
        <v>162</v>
      </c>
      <c r="B53" s="51">
        <v>574</v>
      </c>
      <c r="C53" s="51">
        <v>1529</v>
      </c>
      <c r="D53" s="51">
        <v>9973</v>
      </c>
      <c r="E53" s="51">
        <v>-5203</v>
      </c>
      <c r="F53" s="51">
        <v>-3527</v>
      </c>
      <c r="G53" s="51">
        <v>1207</v>
      </c>
      <c r="H53" s="70">
        <f t="shared" si="0"/>
        <v>1609.3333333333333</v>
      </c>
    </row>
    <row r="54" spans="1:8">
      <c r="A54" s="41"/>
      <c r="B54" s="41"/>
      <c r="C54" s="41"/>
      <c r="D54" s="41"/>
      <c r="E54" s="41"/>
      <c r="F54" s="41"/>
      <c r="G54" s="41"/>
      <c r="H54" s="70">
        <f t="shared" si="0"/>
        <v>0</v>
      </c>
    </row>
    <row r="55" spans="1:8">
      <c r="A55" s="41" t="s">
        <v>163</v>
      </c>
      <c r="B55" s="50">
        <v>-23</v>
      </c>
      <c r="C55" s="50">
        <v>8</v>
      </c>
      <c r="D55" s="50">
        <v>334</v>
      </c>
      <c r="E55" s="50">
        <v>-183</v>
      </c>
      <c r="F55" s="50">
        <v>-444</v>
      </c>
      <c r="G55" s="50">
        <v>-19</v>
      </c>
      <c r="H55" s="70">
        <f t="shared" si="0"/>
        <v>-25.333333333333332</v>
      </c>
    </row>
    <row r="56" spans="1:8">
      <c r="A56" s="48" t="s">
        <v>164</v>
      </c>
      <c r="B56" s="52">
        <v>312</v>
      </c>
      <c r="C56" s="52">
        <v>2506</v>
      </c>
      <c r="D56" s="52">
        <v>13118</v>
      </c>
      <c r="E56" s="52">
        <v>-1757</v>
      </c>
      <c r="F56" s="52">
        <v>-1220</v>
      </c>
      <c r="G56" s="52">
        <v>-3559</v>
      </c>
      <c r="H56" s="70">
        <f t="shared" si="0"/>
        <v>-4745.333333333333</v>
      </c>
    </row>
    <row r="57" spans="1:8">
      <c r="A57" s="41"/>
      <c r="B57" s="41"/>
      <c r="C57" s="41"/>
      <c r="D57" s="41"/>
      <c r="E57" s="41"/>
      <c r="F57" s="41"/>
      <c r="G57" s="41"/>
      <c r="H57" s="70">
        <f t="shared" si="0"/>
        <v>0</v>
      </c>
    </row>
    <row r="58" spans="1:8">
      <c r="A58" s="48" t="s">
        <v>165</v>
      </c>
      <c r="B58" s="41"/>
      <c r="C58" s="41"/>
      <c r="D58" s="41"/>
      <c r="E58" s="41"/>
      <c r="F58" s="41"/>
      <c r="G58" s="41"/>
      <c r="H58" s="70">
        <f t="shared" si="0"/>
        <v>0</v>
      </c>
    </row>
    <row r="59" spans="1:8">
      <c r="A59" s="41" t="s">
        <v>166</v>
      </c>
      <c r="B59" s="50">
        <v>381</v>
      </c>
      <c r="C59" s="50">
        <v>455</v>
      </c>
      <c r="D59" s="50">
        <v>444</v>
      </c>
      <c r="E59" s="50">
        <v>266</v>
      </c>
      <c r="F59" s="50">
        <v>152</v>
      </c>
      <c r="G59" s="50">
        <v>152</v>
      </c>
      <c r="H59" s="70">
        <f t="shared" si="0"/>
        <v>202.66666666666666</v>
      </c>
    </row>
    <row r="60" spans="1:8">
      <c r="A60" s="41" t="s">
        <v>167</v>
      </c>
      <c r="B60" s="50">
        <v>35</v>
      </c>
      <c r="C60" s="50">
        <v>54</v>
      </c>
      <c r="D60" s="50">
        <v>115</v>
      </c>
      <c r="E60" s="50">
        <v>561</v>
      </c>
      <c r="F60" s="50">
        <v>1203</v>
      </c>
      <c r="G60" s="50">
        <v>1203</v>
      </c>
      <c r="H60" s="70">
        <f t="shared" si="0"/>
        <v>1604</v>
      </c>
    </row>
    <row r="61" spans="1:8">
      <c r="A61" s="41" t="s">
        <v>168</v>
      </c>
      <c r="B61" s="50">
        <v>-922.5</v>
      </c>
      <c r="C61" s="50">
        <v>1308.875</v>
      </c>
      <c r="D61" s="50">
        <v>3243.875</v>
      </c>
      <c r="E61" s="50">
        <v>6221</v>
      </c>
      <c r="F61" s="50">
        <v>4208.125</v>
      </c>
      <c r="G61" s="50">
        <v>1612</v>
      </c>
      <c r="H61" s="70">
        <f t="shared" si="0"/>
        <v>2149.333333333333</v>
      </c>
    </row>
    <row r="62" spans="1:8">
      <c r="A62" s="41" t="s">
        <v>169</v>
      </c>
      <c r="B62" s="50">
        <v>-673.4</v>
      </c>
      <c r="C62" s="50">
        <v>1762</v>
      </c>
      <c r="D62" s="50">
        <v>3711.375</v>
      </c>
      <c r="E62" s="50">
        <v>6452.875</v>
      </c>
      <c r="F62" s="50">
        <v>4327.5</v>
      </c>
      <c r="G62" s="50">
        <v>1692</v>
      </c>
      <c r="H62" s="70">
        <f t="shared" si="0"/>
        <v>2256</v>
      </c>
    </row>
    <row r="63" spans="1:8">
      <c r="A63" s="41" t="s">
        <v>170</v>
      </c>
      <c r="B63" s="50">
        <v>833.28700000000003</v>
      </c>
      <c r="C63" s="50">
        <v>-159</v>
      </c>
      <c r="D63" s="50">
        <v>-1678</v>
      </c>
      <c r="E63" s="50">
        <v>-3858</v>
      </c>
      <c r="F63" s="50">
        <v>2365</v>
      </c>
      <c r="G63" s="50">
        <v>2734</v>
      </c>
      <c r="H63" s="70">
        <f t="shared" si="0"/>
        <v>3645.333333333333</v>
      </c>
    </row>
    <row r="64" spans="1:8">
      <c r="A64" s="41" t="s">
        <v>171</v>
      </c>
      <c r="B64" s="50">
        <v>89</v>
      </c>
      <c r="C64" s="50">
        <v>798</v>
      </c>
      <c r="D64" s="50">
        <v>-2488</v>
      </c>
      <c r="E64" s="50">
        <v>-5732</v>
      </c>
      <c r="F64" s="50">
        <v>-3866</v>
      </c>
      <c r="G64" s="50">
        <v>802</v>
      </c>
      <c r="H64" s="70">
        <f t="shared" si="0"/>
        <v>1069.3333333333333</v>
      </c>
    </row>
    <row r="65" spans="1:7">
      <c r="A65" s="41" t="s">
        <v>172</v>
      </c>
      <c r="B65" s="53">
        <v>44235</v>
      </c>
      <c r="C65" s="53">
        <v>44599</v>
      </c>
      <c r="D65" s="53">
        <v>44957</v>
      </c>
      <c r="E65" s="53">
        <v>44957</v>
      </c>
      <c r="F65" s="53">
        <v>44957</v>
      </c>
      <c r="G65" s="53">
        <v>45222</v>
      </c>
    </row>
    <row r="66" spans="1:7">
      <c r="A66" s="41" t="s">
        <v>173</v>
      </c>
      <c r="B66" s="54" t="s">
        <v>174</v>
      </c>
      <c r="C66" s="54" t="s">
        <v>175</v>
      </c>
      <c r="D66" s="54" t="s">
        <v>175</v>
      </c>
      <c r="E66" s="54" t="s">
        <v>175</v>
      </c>
      <c r="F66" s="54" t="s">
        <v>176</v>
      </c>
      <c r="G66" s="54" t="s">
        <v>176</v>
      </c>
    </row>
    <row r="67" spans="1:7">
      <c r="A67" s="41" t="s">
        <v>177</v>
      </c>
      <c r="B67" s="54" t="s">
        <v>178</v>
      </c>
      <c r="C67" s="54" t="s">
        <v>178</v>
      </c>
      <c r="D67" s="54" t="s">
        <v>178</v>
      </c>
      <c r="E67" s="54" t="s">
        <v>178</v>
      </c>
      <c r="F67" s="54" t="s">
        <v>178</v>
      </c>
      <c r="G67" s="54"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Sheet1</vt:lpstr>
      <vt:lpstr>Cover Page</vt:lpstr>
      <vt:lpstr>Question 1</vt:lpstr>
      <vt:lpstr>Question 2</vt:lpstr>
      <vt:lpstr>Question 3</vt:lpstr>
      <vt:lpstr>FCFE Calculations</vt:lpstr>
      <vt:lpstr>Balance Sheet</vt:lpstr>
      <vt:lpstr>Income Statement</vt:lpstr>
      <vt:lpstr>Cash 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Muskan Malik</dc:creator>
  <cp:keywords/>
  <dc:description/>
  <cp:lastModifiedBy>Muskan Malik</cp:lastModifiedBy>
  <cp:revision/>
  <dcterms:created xsi:type="dcterms:W3CDTF">2023-10-25T18:42:12Z</dcterms:created>
  <dcterms:modified xsi:type="dcterms:W3CDTF">2023-11-01T04:12:10Z</dcterms:modified>
  <cp:category/>
  <cp:contentStatus/>
</cp:coreProperties>
</file>