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skan/Desktop/"/>
    </mc:Choice>
  </mc:AlternateContent>
  <xr:revisionPtr revIDLastSave="0" documentId="13_ncr:1_{3AD49854-19C7-4649-9BA7-EB8281098D89}" xr6:coauthVersionLast="47" xr6:coauthVersionMax="47" xr10:uidLastSave="{00000000-0000-0000-0000-000000000000}"/>
  <bookViews>
    <workbookView xWindow="780" yWindow="1700" windowWidth="22060" windowHeight="14940" activeTab="4" xr2:uid="{6BE77840-77AC-4D4C-9B50-419B53D6A83A}"/>
  </bookViews>
  <sheets>
    <sheet name="question 1" sheetId="5" r:id="rId1"/>
    <sheet name="question 2" sheetId="1" r:id="rId2"/>
    <sheet name="question 3" sheetId="2" r:id="rId3"/>
    <sheet name="question 4" sheetId="3" r:id="rId4"/>
    <sheet name="question 5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5" l="1"/>
  <c r="D26" i="5"/>
  <c r="E26" i="5"/>
  <c r="C24" i="5"/>
  <c r="D24" i="5"/>
  <c r="E24" i="5"/>
  <c r="F24" i="5"/>
  <c r="C23" i="5"/>
  <c r="D23" i="5"/>
  <c r="E23" i="5"/>
  <c r="F23" i="5"/>
  <c r="C16" i="5"/>
  <c r="C13" i="5"/>
  <c r="D13" i="5"/>
  <c r="E13" i="5"/>
  <c r="F13" i="5"/>
  <c r="D16" i="5"/>
  <c r="E16" i="5"/>
  <c r="F14" i="5"/>
  <c r="E14" i="5"/>
  <c r="D14" i="5"/>
  <c r="C14" i="5"/>
  <c r="F5" i="5"/>
  <c r="E5" i="5"/>
  <c r="D5" i="5"/>
  <c r="C5" i="5"/>
  <c r="F4" i="5"/>
  <c r="D4" i="5"/>
  <c r="E4" i="5"/>
  <c r="C4" i="5"/>
  <c r="C10" i="2"/>
  <c r="C8" i="2" s="1"/>
  <c r="D11" i="2"/>
  <c r="D9" i="2" s="1"/>
  <c r="E12" i="2"/>
  <c r="E10" i="2" s="1"/>
  <c r="C10" i="3"/>
  <c r="C8" i="3" s="1"/>
  <c r="D11" i="3"/>
  <c r="E12" i="3"/>
  <c r="E8" i="3" s="1"/>
  <c r="E43" i="3" s="1"/>
  <c r="E12" i="4"/>
  <c r="E47" i="4" s="1"/>
  <c r="D11" i="4"/>
  <c r="D9" i="4" s="1"/>
  <c r="C10" i="4"/>
  <c r="C8" i="4" s="1"/>
  <c r="F3" i="4"/>
  <c r="D7" i="3"/>
  <c r="E47" i="3"/>
  <c r="B3" i="1"/>
  <c r="C3" i="1"/>
  <c r="D3" i="1"/>
  <c r="E3" i="1"/>
  <c r="F3" i="1"/>
  <c r="F43" i="1" s="1"/>
  <c r="F3" i="3"/>
  <c r="E8" i="2"/>
  <c r="F3" i="2"/>
  <c r="F45" i="4"/>
  <c r="F39" i="4"/>
  <c r="E39" i="4"/>
  <c r="E29" i="4"/>
  <c r="C16" i="4"/>
  <c r="B17" i="4" s="1"/>
  <c r="E10" i="4"/>
  <c r="E45" i="4" s="1"/>
  <c r="D46" i="4" s="1"/>
  <c r="E8" i="4"/>
  <c r="E43" i="4" s="1"/>
  <c r="D7" i="4"/>
  <c r="E6" i="4"/>
  <c r="E41" i="4" s="1"/>
  <c r="F47" i="4"/>
  <c r="D29" i="4"/>
  <c r="C21" i="4"/>
  <c r="E39" i="3"/>
  <c r="E29" i="3"/>
  <c r="C16" i="3"/>
  <c r="B17" i="3" s="1"/>
  <c r="E10" i="3"/>
  <c r="E45" i="3" s="1"/>
  <c r="D9" i="3"/>
  <c r="E6" i="3"/>
  <c r="E41" i="3" s="1"/>
  <c r="F47" i="3"/>
  <c r="D29" i="3"/>
  <c r="C21" i="3"/>
  <c r="C16" i="2"/>
  <c r="B17" i="2" s="1"/>
  <c r="D7" i="2"/>
  <c r="E6" i="2"/>
  <c r="E41" i="2" s="1"/>
  <c r="F47" i="2"/>
  <c r="E47" i="2" s="1"/>
  <c r="D29" i="2"/>
  <c r="C21" i="2"/>
  <c r="D9" i="1"/>
  <c r="E39" i="1"/>
  <c r="D25" i="1"/>
  <c r="C25" i="1" s="1"/>
  <c r="C16" i="1"/>
  <c r="B17" i="1" s="1"/>
  <c r="E6" i="1"/>
  <c r="E8" i="1"/>
  <c r="E10" i="1"/>
  <c r="D7" i="1"/>
  <c r="C8" i="1"/>
  <c r="F41" i="1"/>
  <c r="E33" i="1"/>
  <c r="D23" i="1"/>
  <c r="C23" i="1" s="1"/>
  <c r="B26" i="5" l="1"/>
  <c r="E8" i="5"/>
  <c r="D8" i="5" s="1"/>
  <c r="C8" i="5" s="1"/>
  <c r="B8" i="5" s="1"/>
  <c r="B16" i="5"/>
  <c r="D46" i="3"/>
  <c r="D44" i="4"/>
  <c r="C45" i="4" s="1"/>
  <c r="D42" i="4"/>
  <c r="D44" i="3"/>
  <c r="C45" i="3" s="1"/>
  <c r="D42" i="3"/>
  <c r="F39" i="2"/>
  <c r="F45" i="2"/>
  <c r="E45" i="2" s="1"/>
  <c r="E29" i="2"/>
  <c r="E39" i="2"/>
  <c r="D21" i="4"/>
  <c r="E35" i="4"/>
  <c r="D35" i="4" s="1"/>
  <c r="D23" i="4"/>
  <c r="C23" i="4" s="1"/>
  <c r="C29" i="4"/>
  <c r="E31" i="4"/>
  <c r="D31" i="4" s="1"/>
  <c r="E33" i="4"/>
  <c r="D33" i="4" s="1"/>
  <c r="C39" i="4"/>
  <c r="D25" i="4"/>
  <c r="C25" i="4" s="1"/>
  <c r="D39" i="4"/>
  <c r="F41" i="4"/>
  <c r="F43" i="4"/>
  <c r="F45" i="3"/>
  <c r="D21" i="3"/>
  <c r="D25" i="3"/>
  <c r="C25" i="3" s="1"/>
  <c r="E35" i="3"/>
  <c r="D35" i="3" s="1"/>
  <c r="F39" i="3"/>
  <c r="D23" i="3"/>
  <c r="C23" i="3" s="1"/>
  <c r="C29" i="3"/>
  <c r="E31" i="3"/>
  <c r="D31" i="3" s="1"/>
  <c r="E33" i="3"/>
  <c r="D33" i="3" s="1"/>
  <c r="C39" i="3"/>
  <c r="D39" i="3"/>
  <c r="F41" i="3"/>
  <c r="F43" i="3"/>
  <c r="D21" i="2"/>
  <c r="D23" i="2"/>
  <c r="C23" i="2" s="1"/>
  <c r="C29" i="2"/>
  <c r="E31" i="2"/>
  <c r="D31" i="2" s="1"/>
  <c r="E33" i="2"/>
  <c r="D33" i="2" s="1"/>
  <c r="C39" i="2"/>
  <c r="D25" i="2"/>
  <c r="C25" i="2" s="1"/>
  <c r="E35" i="2"/>
  <c r="D35" i="2" s="1"/>
  <c r="D39" i="2"/>
  <c r="F41" i="2"/>
  <c r="F43" i="2"/>
  <c r="E43" i="2" s="1"/>
  <c r="D29" i="1"/>
  <c r="E43" i="1"/>
  <c r="E29" i="1"/>
  <c r="D39" i="1"/>
  <c r="F45" i="1"/>
  <c r="E45" i="1" s="1"/>
  <c r="B24" i="1"/>
  <c r="E41" i="1"/>
  <c r="D42" i="1" s="1"/>
  <c r="D21" i="1"/>
  <c r="C21" i="1"/>
  <c r="E31" i="1"/>
  <c r="F39" i="1"/>
  <c r="F47" i="1"/>
  <c r="E47" i="1" s="1"/>
  <c r="E35" i="1"/>
  <c r="D35" i="1" s="1"/>
  <c r="D31" i="1"/>
  <c r="D33" i="1"/>
  <c r="C29" i="1"/>
  <c r="C39" i="1"/>
  <c r="D46" i="2" l="1"/>
  <c r="C43" i="3"/>
  <c r="B44" i="3" s="1"/>
  <c r="C43" i="4"/>
  <c r="B24" i="4"/>
  <c r="C32" i="3"/>
  <c r="C32" i="1"/>
  <c r="B24" i="3"/>
  <c r="C32" i="2"/>
  <c r="D44" i="2"/>
  <c r="C45" i="2" s="1"/>
  <c r="B44" i="4"/>
  <c r="C32" i="4"/>
  <c r="C34" i="4"/>
  <c r="C34" i="3"/>
  <c r="B24" i="2"/>
  <c r="C34" i="2"/>
  <c r="D42" i="2"/>
  <c r="D46" i="1"/>
  <c r="D44" i="1"/>
  <c r="C34" i="1"/>
  <c r="B33" i="1" s="1"/>
  <c r="C43" i="2" l="1"/>
  <c r="B44" i="2" s="1"/>
  <c r="B33" i="3"/>
  <c r="C45" i="1"/>
  <c r="B33" i="2"/>
  <c r="B33" i="4"/>
  <c r="C43" i="1"/>
  <c r="B44" i="1" s="1"/>
</calcChain>
</file>

<file path=xl/sharedStrings.xml><?xml version="1.0" encoding="utf-8"?>
<sst xmlns="http://schemas.openxmlformats.org/spreadsheetml/2006/main" count="213" uniqueCount="53">
  <si>
    <t>YTM</t>
  </si>
  <si>
    <t>Maturity</t>
  </si>
  <si>
    <t>Par rate/ytm</t>
  </si>
  <si>
    <t>ytm semi annual</t>
  </si>
  <si>
    <t>Par</t>
  </si>
  <si>
    <t xml:space="preserve">interest rate volatility </t>
  </si>
  <si>
    <t xml:space="preserve">Time </t>
  </si>
  <si>
    <t>Cash Flows:</t>
  </si>
  <si>
    <t xml:space="preserve">6 month Par Bond </t>
  </si>
  <si>
    <t xml:space="preserve">12 month Par Bond </t>
  </si>
  <si>
    <t>Value:</t>
  </si>
  <si>
    <t xml:space="preserve">Cash Flows: </t>
  </si>
  <si>
    <t xml:space="preserve">18 month Par Bond </t>
  </si>
  <si>
    <t xml:space="preserve">24 month Par Bond </t>
  </si>
  <si>
    <t>sum=</t>
  </si>
  <si>
    <t>Kusum Matlani</t>
  </si>
  <si>
    <t>Girish Venkateswaran</t>
  </si>
  <si>
    <t>Muskan Malik</t>
  </si>
  <si>
    <t>Vanshika Goel</t>
  </si>
  <si>
    <t>Group Members</t>
  </si>
  <si>
    <t xml:space="preserve">Student Numbers </t>
  </si>
  <si>
    <t>-</t>
  </si>
  <si>
    <t>Bond Rating</t>
  </si>
  <si>
    <t>AAA</t>
  </si>
  <si>
    <t>A</t>
  </si>
  <si>
    <t>BBB</t>
  </si>
  <si>
    <t>BB</t>
  </si>
  <si>
    <t>Zspread (BPs)%</t>
  </si>
  <si>
    <t>According to Table 3, market price of Bond 1 $101. However, our arbitrage free valuation of Bond 1 gives us $88.33. Hence, we belive the bond is overpriced in the market.</t>
  </si>
  <si>
    <t>24 month Par Bond  for LULULEMMING CORP.</t>
  </si>
  <si>
    <t>Interest Rate Tree for LULULEMMING CORP.</t>
  </si>
  <si>
    <t>Interest Rate Tree</t>
  </si>
  <si>
    <t>Option Exercise Price:</t>
  </si>
  <si>
    <t>According to Table 3, market price of Bond 2 $98. However, our arbitrage free valuation of Bond 2 gives us $90.76. Hence, we belive the bond is overpriced in the market.</t>
  </si>
  <si>
    <t>Interest Rate tree for ARCTHERESE CORP.</t>
  </si>
  <si>
    <t>24 month Callable Bond for ARCTHERESE CORP.</t>
  </si>
  <si>
    <t>Interest Rate tree for CANADIAN MOOSE CORP.</t>
  </si>
  <si>
    <t>24 month Par Bond for CANADIAN MOOSE CORP.</t>
  </si>
  <si>
    <t>According to Table 3, market price of Bond 3 $102. However, our arbitrage free valuation of Bond 3 gives us $106. Hence, we belive the bond is undervalued in the market.</t>
  </si>
  <si>
    <t>Value of the Callable Bond</t>
  </si>
  <si>
    <t>Value of the Putable Bond</t>
  </si>
  <si>
    <t xml:space="preserve">Value of the Option Free Bond </t>
  </si>
  <si>
    <t>Bond 1: LULULEMMING CORP.</t>
  </si>
  <si>
    <t>Cash Flow annually</t>
  </si>
  <si>
    <t xml:space="preserve">Forward Rates + Z-spread </t>
  </si>
  <si>
    <t>0</t>
  </si>
  <si>
    <t>0.5</t>
  </si>
  <si>
    <t>1</t>
  </si>
  <si>
    <t>1.5</t>
  </si>
  <si>
    <t>2</t>
  </si>
  <si>
    <t>Bond 2: ARCTHERESE CORP.</t>
  </si>
  <si>
    <t>option exercise price</t>
  </si>
  <si>
    <t>Bond 3: CANADIAN MOOSE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</si>
</sst>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₹&quot;* #,##0.00_);_(&quot;₹&quot;* \(#,##0.00\);_(&quot;₹&quot;* &quot;-&quot;??_);_(@_)"/>
    <numFmt numFmtId="164" formatCode="#,##0.00##_);[Red]\(#,##0.00##\)"/>
    <numFmt numFmtId="166" formatCode="_([$$-409]* #,##0.00_);_([$$-409]* \(#,##0.00\);_([$$-409]* &quot;-&quot;??_);_(@_)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b/>
      <sz val="12"/>
      <color theme="1"/>
      <name val="Aptos Narrow"/>
      <scheme val="minor"/>
    </font>
    <font>
      <sz val="11"/>
      <color theme="1"/>
      <name val="Calibri"/>
      <family val="2"/>
    </font>
    <font>
      <sz val="11"/>
      <color indexed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medium">
        <color rgb="FFFF0000"/>
      </right>
      <top style="thin">
        <color indexed="64"/>
      </top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/>
    <xf numFmtId="164" fontId="3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0" fontId="0" fillId="0" borderId="0" xfId="2" applyNumberFormat="1" applyFont="1"/>
    <xf numFmtId="0" fontId="2" fillId="2" borderId="1" xfId="3" applyBorder="1" applyAlignment="1">
      <alignment horizontal="center"/>
    </xf>
    <xf numFmtId="0" fontId="2" fillId="2" borderId="2" xfId="3" applyBorder="1" applyAlignment="1">
      <alignment horizontal="center"/>
    </xf>
    <xf numFmtId="0" fontId="2" fillId="2" borderId="3" xfId="3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/>
    <xf numFmtId="166" fontId="0" fillId="0" borderId="0" xfId="0" applyNumberFormat="1" applyBorder="1"/>
    <xf numFmtId="164" fontId="3" fillId="4" borderId="0" xfId="4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0" borderId="0" xfId="3" applyFill="1" applyBorder="1" applyAlignment="1"/>
    <xf numFmtId="164" fontId="3" fillId="0" borderId="0" xfId="4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3" applyFill="1" applyBorder="1" applyAlignment="1">
      <alignment horizontal="center"/>
    </xf>
    <xf numFmtId="0" fontId="3" fillId="0" borderId="0" xfId="4" applyNumberFormat="1" applyFill="1" applyBorder="1" applyAlignment="1">
      <alignment horizontal="center"/>
    </xf>
    <xf numFmtId="0" fontId="2" fillId="0" borderId="0" xfId="3" applyFill="1" applyBorder="1" applyAlignment="1">
      <alignment horizontal="center"/>
    </xf>
    <xf numFmtId="0" fontId="0" fillId="0" borderId="0" xfId="0" applyAlignment="1"/>
    <xf numFmtId="10" fontId="0" fillId="3" borderId="8" xfId="0" applyNumberFormat="1" applyFill="1" applyBorder="1"/>
    <xf numFmtId="0" fontId="0" fillId="0" borderId="7" xfId="0" applyBorder="1"/>
    <xf numFmtId="166" fontId="0" fillId="0" borderId="7" xfId="1" applyNumberFormat="1" applyFont="1" applyBorder="1"/>
    <xf numFmtId="166" fontId="0" fillId="0" borderId="7" xfId="0" applyNumberFormat="1" applyBorder="1"/>
    <xf numFmtId="166" fontId="0" fillId="0" borderId="7" xfId="0" applyNumberFormat="1" applyBorder="1" applyAlignment="1">
      <alignment horizontal="center"/>
    </xf>
    <xf numFmtId="0" fontId="3" fillId="4" borderId="0" xfId="4" applyNumberFormat="1" applyFill="1" applyBorder="1" applyAlignment="1">
      <alignment horizontal="center"/>
    </xf>
    <xf numFmtId="2" fontId="3" fillId="4" borderId="0" xfId="4" applyNumberFormat="1" applyFill="1" applyBorder="1" applyAlignment="1">
      <alignment horizontal="center"/>
    </xf>
    <xf numFmtId="164" fontId="3" fillId="4" borderId="5" xfId="4" applyFill="1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0" fillId="0" borderId="10" xfId="0" applyBorder="1"/>
    <xf numFmtId="166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4" xfId="0" applyBorder="1"/>
    <xf numFmtId="166" fontId="0" fillId="0" borderId="9" xfId="0" applyNumberFormat="1" applyBorder="1"/>
    <xf numFmtId="166" fontId="0" fillId="0" borderId="5" xfId="0" applyNumberFormat="1" applyBorder="1"/>
    <xf numFmtId="166" fontId="0" fillId="0" borderId="12" xfId="0" applyNumberFormat="1" applyBorder="1"/>
    <xf numFmtId="166" fontId="0" fillId="0" borderId="8" xfId="0" applyNumberFormat="1" applyBorder="1"/>
    <xf numFmtId="0" fontId="4" fillId="0" borderId="8" xfId="0" applyFont="1" applyFill="1" applyBorder="1"/>
    <xf numFmtId="0" fontId="0" fillId="0" borderId="8" xfId="0" applyFill="1" applyBorder="1"/>
    <xf numFmtId="0" fontId="4" fillId="0" borderId="8" xfId="0" applyFont="1" applyBorder="1"/>
    <xf numFmtId="9" fontId="0" fillId="0" borderId="8" xfId="0" applyNumberFormat="1" applyBorder="1"/>
    <xf numFmtId="10" fontId="0" fillId="0" borderId="8" xfId="0" applyNumberFormat="1" applyBorder="1"/>
    <xf numFmtId="0" fontId="4" fillId="0" borderId="8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0" xfId="3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3" fillId="4" borderId="0" xfId="4" applyNumberFormat="1" applyFont="1" applyFill="1" applyBorder="1" applyAlignment="1">
      <alignment horizontal="center"/>
    </xf>
    <xf numFmtId="164" fontId="3" fillId="4" borderId="0" xfId="4" applyFont="1" applyFill="1" applyBorder="1" applyAlignment="1">
      <alignment horizontal="center"/>
    </xf>
    <xf numFmtId="2" fontId="3" fillId="4" borderId="0" xfId="4" applyNumberFormat="1" applyFont="1" applyFill="1" applyBorder="1" applyAlignment="1">
      <alignment horizontal="center"/>
    </xf>
    <xf numFmtId="166" fontId="0" fillId="0" borderId="0" xfId="0" applyNumberFormat="1" applyFont="1" applyBorder="1"/>
    <xf numFmtId="0" fontId="0" fillId="0" borderId="0" xfId="0" applyFont="1" applyBorder="1"/>
    <xf numFmtId="0" fontId="6" fillId="2" borderId="16" xfId="3" applyFont="1" applyBorder="1" applyAlignment="1">
      <alignment horizontal="center"/>
    </xf>
    <xf numFmtId="0" fontId="6" fillId="2" borderId="17" xfId="3" applyFont="1" applyBorder="1" applyAlignment="1">
      <alignment horizontal="center"/>
    </xf>
    <xf numFmtId="0" fontId="6" fillId="2" borderId="18" xfId="3" applyFont="1" applyBorder="1" applyAlignment="1">
      <alignment horizontal="center"/>
    </xf>
    <xf numFmtId="0" fontId="0" fillId="4" borderId="19" xfId="0" applyFont="1" applyFill="1" applyBorder="1" applyAlignment="1">
      <alignment horizontal="center"/>
    </xf>
    <xf numFmtId="164" fontId="3" fillId="4" borderId="20" xfId="4" applyFont="1" applyFill="1" applyBorder="1" applyAlignment="1">
      <alignment horizontal="center"/>
    </xf>
    <xf numFmtId="0" fontId="0" fillId="0" borderId="19" xfId="0" applyFont="1" applyBorder="1"/>
    <xf numFmtId="166" fontId="0" fillId="0" borderId="20" xfId="0" applyNumberFormat="1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22" xfId="0" applyFont="1" applyBorder="1"/>
    <xf numFmtId="166" fontId="0" fillId="0" borderId="22" xfId="0" applyNumberFormat="1" applyFont="1" applyBorder="1"/>
    <xf numFmtId="166" fontId="0" fillId="0" borderId="23" xfId="0" applyNumberFormat="1" applyFont="1" applyBorder="1"/>
    <xf numFmtId="10" fontId="5" fillId="0" borderId="0" xfId="3" applyNumberFormat="1" applyFont="1" applyFill="1" applyBorder="1" applyAlignment="1">
      <alignment horizontal="center"/>
    </xf>
    <xf numFmtId="9" fontId="0" fillId="0" borderId="0" xfId="0" applyNumberFormat="1" applyFont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0" borderId="8" xfId="0" quotePrefix="1" applyNumberFormat="1" applyBorder="1" applyAlignment="1">
      <alignment horizontal="center"/>
    </xf>
    <xf numFmtId="166" fontId="0" fillId="0" borderId="15" xfId="0" applyNumberFormat="1" applyFont="1" applyBorder="1"/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2" fillId="2" borderId="16" xfId="3" applyBorder="1" applyAlignment="1">
      <alignment horizontal="center"/>
    </xf>
    <xf numFmtId="0" fontId="2" fillId="2" borderId="17" xfId="3" applyBorder="1" applyAlignment="1">
      <alignment horizontal="center"/>
    </xf>
    <xf numFmtId="0" fontId="2" fillId="2" borderId="18" xfId="3" applyBorder="1" applyAlignment="1">
      <alignment horizontal="center"/>
    </xf>
    <xf numFmtId="0" fontId="0" fillId="4" borderId="19" xfId="0" applyFill="1" applyBorder="1" applyAlignment="1">
      <alignment horizontal="center"/>
    </xf>
    <xf numFmtId="164" fontId="3" fillId="4" borderId="20" xfId="4" applyFill="1" applyBorder="1" applyAlignment="1">
      <alignment horizontal="center"/>
    </xf>
    <xf numFmtId="0" fontId="0" fillId="0" borderId="30" xfId="0" applyBorder="1"/>
    <xf numFmtId="166" fontId="0" fillId="0" borderId="31" xfId="0" applyNumberFormat="1" applyBorder="1"/>
    <xf numFmtId="0" fontId="0" fillId="0" borderId="19" xfId="0" applyBorder="1"/>
    <xf numFmtId="166" fontId="0" fillId="0" borderId="20" xfId="0" applyNumberFormat="1" applyBorder="1"/>
    <xf numFmtId="0" fontId="0" fillId="0" borderId="21" xfId="0" applyBorder="1"/>
    <xf numFmtId="0" fontId="0" fillId="0" borderId="22" xfId="0" applyBorder="1"/>
    <xf numFmtId="166" fontId="0" fillId="0" borderId="22" xfId="0" applyNumberFormat="1" applyBorder="1"/>
    <xf numFmtId="166" fontId="0" fillId="0" borderId="23" xfId="0" applyNumberFormat="1" applyBorder="1"/>
    <xf numFmtId="9" fontId="0" fillId="0" borderId="8" xfId="0" quotePrefix="1" applyNumberFormat="1" applyBorder="1" applyAlignment="1">
      <alignment horizontal="center"/>
    </xf>
    <xf numFmtId="166" fontId="0" fillId="0" borderId="15" xfId="0" applyNumberFormat="1" applyBorder="1"/>
    <xf numFmtId="0" fontId="0" fillId="0" borderId="32" xfId="0" applyBorder="1"/>
    <xf numFmtId="0" fontId="0" fillId="0" borderId="33" xfId="0" applyBorder="1"/>
    <xf numFmtId="166" fontId="0" fillId="0" borderId="33" xfId="0" applyNumberFormat="1" applyBorder="1"/>
    <xf numFmtId="0" fontId="0" fillId="0" borderId="34" xfId="0" applyBorder="1"/>
    <xf numFmtId="166" fontId="0" fillId="0" borderId="0" xfId="0" quotePrefix="1" applyNumberFormat="1"/>
    <xf numFmtId="10" fontId="0" fillId="0" borderId="0" xfId="0" quotePrefix="1" applyNumberFormat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166" fontId="0" fillId="0" borderId="0" xfId="2" applyNumberFormat="1" applyFont="1"/>
    <xf numFmtId="166" fontId="0" fillId="0" borderId="36" xfId="0" quotePrefix="1" applyNumberFormat="1" applyFont="1" applyBorder="1"/>
    <xf numFmtId="166" fontId="0" fillId="0" borderId="35" xfId="0" applyNumberFormat="1" applyFont="1" applyBorder="1"/>
    <xf numFmtId="10" fontId="0" fillId="5" borderId="35" xfId="0" quotePrefix="1" applyNumberFormat="1" applyFont="1" applyFill="1" applyBorder="1" applyAlignment="1">
      <alignment horizontal="center"/>
    </xf>
    <xf numFmtId="10" fontId="0" fillId="0" borderId="35" xfId="0" quotePrefix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blp_amount" xfId="4" xr:uid="{6663B63A-761B-8B45-9BFC-4561B30C4A07}"/>
    <cellStyle name="blp_column_header" xfId="3" xr:uid="{FA1D81DA-3DCA-A147-BEAA-C8444227905E}"/>
    <cellStyle name="Currency" xfId="1" builtinId="4"/>
    <cellStyle name="Normal" xfId="0" builtinId="0"/>
    <cellStyle name="Per cent" xfId="2" builtinId="5"/>
  </cellStyles>
  <dxfs count="2"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43</xdr:row>
      <xdr:rowOff>203200</xdr:rowOff>
    </xdr:from>
    <xdr:to>
      <xdr:col>1</xdr:col>
      <xdr:colOff>660400</xdr:colOff>
      <xdr:row>49</xdr:row>
      <xdr:rowOff>177800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ECC25F9-D390-8A1C-F3B3-89388CCFBE40}"/>
            </a:ext>
          </a:extLst>
        </xdr:cNvPr>
        <xdr:cNvCxnSpPr/>
      </xdr:nvCxnSpPr>
      <xdr:spPr>
        <a:xfrm>
          <a:off x="2019300" y="4508500"/>
          <a:ext cx="0" cy="1219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698500</xdr:colOff>
      <xdr:row>44</xdr:row>
      <xdr:rowOff>12700</xdr:rowOff>
    </xdr:from>
    <xdr:to>
      <xdr:col>1</xdr:col>
      <xdr:colOff>698500</xdr:colOff>
      <xdr:row>50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ECFADFF-BA42-DC4F-8736-72A8F07C0019}"/>
            </a:ext>
          </a:extLst>
        </xdr:cNvPr>
        <xdr:cNvCxnSpPr/>
      </xdr:nvCxnSpPr>
      <xdr:spPr>
        <a:xfrm>
          <a:off x="2108200" y="4533900"/>
          <a:ext cx="0" cy="12319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44</xdr:row>
      <xdr:rowOff>12700</xdr:rowOff>
    </xdr:from>
    <xdr:to>
      <xdr:col>1</xdr:col>
      <xdr:colOff>685800</xdr:colOff>
      <xdr:row>50</xdr:row>
      <xdr:rowOff>12700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525BD68-7929-D745-A487-2FF5364A8ABE}"/>
            </a:ext>
          </a:extLst>
        </xdr:cNvPr>
        <xdr:cNvCxnSpPr/>
      </xdr:nvCxnSpPr>
      <xdr:spPr>
        <a:xfrm>
          <a:off x="2044700" y="4508500"/>
          <a:ext cx="0" cy="12319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32D1CA-CB3F-9045-BD6A-C3F6FAE21692}" name="Table1" displayName="Table1" ref="A2:F8" totalsRowShown="0">
  <autoFilter ref="A2:F8" xr:uid="{9032D1CA-CB3F-9045-BD6A-C3F6FAE2169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1F0B281-4674-534C-8FC2-AA49330109FC}" name="Maturity"/>
    <tableColumn id="2" xr3:uid="{5B557076-08DA-DD46-9309-F8D680791CB2}" name="0"/>
    <tableColumn id="3" xr3:uid="{054318C4-384D-654F-A848-1F52CBBA0B7F}" name="0.5"/>
    <tableColumn id="4" xr3:uid="{435CAF37-D291-1D4A-9117-3CAD39317680}" name="1"/>
    <tableColumn id="5" xr3:uid="{1FABB20D-C4F3-F648-8168-E00086295F4A}" name="1.5"/>
    <tableColumn id="6" xr3:uid="{38C38F1A-3186-9643-8696-9E6857E2599E}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14525D-4082-ED40-BD38-B9E1D8451BAA}" name="Table2" displayName="Table2" ref="A11:F16" totalsRowShown="0">
  <autoFilter ref="A11:F16" xr:uid="{A214525D-4082-ED40-BD38-B9E1D8451BA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98A9460-5CB4-494A-8678-5455636C01C4}" name="Maturity"/>
    <tableColumn id="2" xr3:uid="{BE64174F-51EA-3B45-96BC-CB1B83D1BD65}" name="0"/>
    <tableColumn id="3" xr3:uid="{1D427654-EB9D-2D41-B525-CE0BAF9EFBEE}" name="0.5" dataDxfId="1"/>
    <tableColumn id="4" xr3:uid="{BDE53228-1393-4548-8A82-0830F15B0813}" name="1"/>
    <tableColumn id="5" xr3:uid="{24DB0CB9-F54C-3A44-B27D-A1E361D01312}" name="1.5"/>
    <tableColumn id="6" xr3:uid="{E2C7A43C-4B99-3C4D-81D3-2EBD34C72EA1}" name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C341F2-4AAE-1B4D-A9AC-CE55B0CBA53B}" name="Table24" displayName="Table24" ref="A21:F26" totalsRowShown="0">
  <autoFilter ref="A21:F26" xr:uid="{12C341F2-4AAE-1B4D-A9AC-CE55B0CBA5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75DC0B9-A566-2543-9E5C-17A5F6F91252}" name="Maturity"/>
    <tableColumn id="2" xr3:uid="{F12FCAF5-4E5E-7B44-BE8D-12660B5E8C8C}" name="0"/>
    <tableColumn id="3" xr3:uid="{B6C6B9B4-3A30-1446-98F5-7DA09E468B3B}" name="0.5" dataDxfId="0"/>
    <tableColumn id="4" xr3:uid="{CF6B60A5-7BF8-8A48-92BF-567375B2DA55}" name="1"/>
    <tableColumn id="5" xr3:uid="{05E61308-458E-DC44-97D4-DAA2AC3712DE}" name="1.5"/>
    <tableColumn id="6" xr3:uid="{A075775E-2895-8146-AFC2-BD09521E4A99}" name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528D2-3181-3C44-8976-1E3C17DC52A3}">
  <dimension ref="A1:I26"/>
  <sheetViews>
    <sheetView workbookViewId="0">
      <selection activeCell="I27" sqref="I27"/>
    </sheetView>
  </sheetViews>
  <sheetFormatPr baseColWidth="10" defaultRowHeight="16" x14ac:dyDescent="0.2"/>
  <cols>
    <col min="1" max="1" width="23.83203125" customWidth="1"/>
  </cols>
  <sheetData>
    <row r="1" spans="1:9" ht="17" thickBot="1" x14ac:dyDescent="0.25">
      <c r="A1" s="112" t="s">
        <v>42</v>
      </c>
      <c r="B1" s="113"/>
      <c r="C1" s="113"/>
      <c r="D1" s="113"/>
      <c r="E1" s="113"/>
      <c r="F1" s="114"/>
      <c r="H1" s="1" t="s">
        <v>22</v>
      </c>
      <c r="I1" s="1" t="s">
        <v>27</v>
      </c>
    </row>
    <row r="2" spans="1:9" x14ac:dyDescent="0.2">
      <c r="A2" t="s">
        <v>1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H2" s="1" t="s">
        <v>23</v>
      </c>
      <c r="I2" s="80">
        <v>0</v>
      </c>
    </row>
    <row r="3" spans="1:9" x14ac:dyDescent="0.2">
      <c r="A3" t="s">
        <v>0</v>
      </c>
      <c r="B3" s="2">
        <v>0</v>
      </c>
      <c r="C3" s="2">
        <v>0</v>
      </c>
      <c r="D3" s="2">
        <v>7.0000000000000007E-2</v>
      </c>
      <c r="E3" s="2">
        <v>0.06</v>
      </c>
      <c r="F3" s="2">
        <v>0.08</v>
      </c>
      <c r="H3" s="58" t="s">
        <v>24</v>
      </c>
      <c r="I3" s="79">
        <v>7.0000000000000001E-3</v>
      </c>
    </row>
    <row r="4" spans="1:9" x14ac:dyDescent="0.2">
      <c r="A4" t="s">
        <v>43</v>
      </c>
      <c r="B4" s="4">
        <v>0</v>
      </c>
      <c r="C4" s="4">
        <f>3/2</f>
        <v>1.5</v>
      </c>
      <c r="D4" s="4">
        <f t="shared" ref="D4:E4" si="0">3/2</f>
        <v>1.5</v>
      </c>
      <c r="E4" s="4">
        <f t="shared" si="0"/>
        <v>1.5</v>
      </c>
      <c r="F4" s="4">
        <f>3/2+100</f>
        <v>101.5</v>
      </c>
      <c r="H4" s="21" t="s">
        <v>25</v>
      </c>
      <c r="I4" s="81">
        <v>6.0000000000000001E-3</v>
      </c>
    </row>
    <row r="5" spans="1:9" x14ac:dyDescent="0.2">
      <c r="A5" t="s">
        <v>44</v>
      </c>
      <c r="B5" s="111" t="s">
        <v>21</v>
      </c>
      <c r="C5" s="3">
        <f>0%+I5</f>
        <v>8.0000000000000002E-3</v>
      </c>
      <c r="D5" s="6">
        <f>(((1+D3)^2/(1+C3))-1)%+I5</f>
        <v>9.4490000000000008E-3</v>
      </c>
      <c r="E5" s="6">
        <f>(((1+E3)^2/(1+D3))-1)%+I5</f>
        <v>8.5009345794392534E-3</v>
      </c>
      <c r="F5" s="6">
        <f>(((1+F3)^2/(1+E3))-1)%+I5</f>
        <v>9.0037735849056617E-3</v>
      </c>
      <c r="H5" s="1" t="s">
        <v>26</v>
      </c>
      <c r="I5" s="82">
        <v>8.0000000000000002E-3</v>
      </c>
    </row>
    <row r="6" spans="1:9" hidden="1" x14ac:dyDescent="0.2">
      <c r="A6" t="s">
        <v>39</v>
      </c>
    </row>
    <row r="7" spans="1:9" hidden="1" x14ac:dyDescent="0.2">
      <c r="A7" t="s">
        <v>40</v>
      </c>
    </row>
    <row r="8" spans="1:9" x14ac:dyDescent="0.2">
      <c r="A8" t="s">
        <v>41</v>
      </c>
      <c r="B8" s="4">
        <f>(C8+C4)/(1+C5)</f>
        <v>102.4524274763309</v>
      </c>
      <c r="C8" s="4">
        <f>(D8+D4)/(1+D5)</f>
        <v>101.77204689614155</v>
      </c>
      <c r="D8" s="4">
        <f>(E8+E4)/(1+E5)</f>
        <v>101.23369096726319</v>
      </c>
      <c r="E8" s="4">
        <f>F4/(1+F5)</f>
        <v>100.59427195141107</v>
      </c>
      <c r="F8" s="110">
        <v>0</v>
      </c>
    </row>
    <row r="10" spans="1:9" x14ac:dyDescent="0.2">
      <c r="A10" s="120" t="s">
        <v>50</v>
      </c>
      <c r="B10" s="120"/>
      <c r="C10" s="120"/>
      <c r="D10" s="120"/>
      <c r="E10" s="120"/>
      <c r="F10" s="120"/>
    </row>
    <row r="11" spans="1:9" x14ac:dyDescent="0.2">
      <c r="A11" t="s">
        <v>1</v>
      </c>
      <c r="B11" t="s">
        <v>45</v>
      </c>
      <c r="C11" t="s">
        <v>46</v>
      </c>
      <c r="D11" t="s">
        <v>47</v>
      </c>
      <c r="E11" t="s">
        <v>48</v>
      </c>
      <c r="F11" t="s">
        <v>49</v>
      </c>
    </row>
    <row r="12" spans="1:9" x14ac:dyDescent="0.2">
      <c r="A12" t="s">
        <v>0</v>
      </c>
      <c r="B12" s="2">
        <v>0</v>
      </c>
      <c r="C12" s="2">
        <v>0</v>
      </c>
      <c r="D12" s="2">
        <v>7.0000000000000007E-2</v>
      </c>
      <c r="E12" s="2">
        <v>0.06</v>
      </c>
      <c r="F12" s="2">
        <v>0.08</v>
      </c>
    </row>
    <row r="13" spans="1:9" x14ac:dyDescent="0.2">
      <c r="A13" t="s">
        <v>43</v>
      </c>
      <c r="B13" s="117">
        <v>0</v>
      </c>
      <c r="C13" s="4">
        <f t="shared" ref="C13:D13" si="1">4/2</f>
        <v>2</v>
      </c>
      <c r="D13" s="4">
        <f t="shared" si="1"/>
        <v>2</v>
      </c>
      <c r="E13" s="4">
        <f>4/2</f>
        <v>2</v>
      </c>
      <c r="F13" s="4">
        <f>4/2+100</f>
        <v>102</v>
      </c>
    </row>
    <row r="14" spans="1:9" x14ac:dyDescent="0.2">
      <c r="A14" t="s">
        <v>44</v>
      </c>
      <c r="B14" s="118" t="s">
        <v>21</v>
      </c>
      <c r="C14" s="2">
        <f>0%+$I$4</f>
        <v>6.0000000000000001E-3</v>
      </c>
      <c r="D14" s="6">
        <f>(((1+D12)^2/(1+C12))-1)%+$I$4</f>
        <v>7.4490000000000008E-3</v>
      </c>
      <c r="E14" s="6">
        <f>(((1+E12)^2/(1+D12))-1)%+$I$4</f>
        <v>6.5009345794392543E-3</v>
      </c>
      <c r="F14" s="6">
        <f>(((1+F12)^2/(1+E12))-1)%+$I$4</f>
        <v>7.0037735849056608E-3</v>
      </c>
    </row>
    <row r="15" spans="1:9" x14ac:dyDescent="0.2">
      <c r="A15" t="s">
        <v>51</v>
      </c>
      <c r="B15" s="119" t="s">
        <v>21</v>
      </c>
      <c r="C15" s="4">
        <v>103</v>
      </c>
      <c r="D15" s="115">
        <v>101</v>
      </c>
      <c r="E15" s="115">
        <v>100</v>
      </c>
      <c r="F15" s="116">
        <v>0</v>
      </c>
    </row>
    <row r="16" spans="1:9" x14ac:dyDescent="0.2">
      <c r="A16" t="s">
        <v>39</v>
      </c>
      <c r="B16" s="4">
        <f>(C16+C13)/(1+C14)</f>
        <v>103.61672561131888</v>
      </c>
      <c r="C16" s="4">
        <f>MIN((D16+D13)/(1+D14),C15)</f>
        <v>102.2384259649868</v>
      </c>
      <c r="D16">
        <f>MIN((E16+E13)/(1+E14),D15)</f>
        <v>101</v>
      </c>
      <c r="E16" s="4">
        <f>MIN(F13/(1+F14),E15)</f>
        <v>100</v>
      </c>
      <c r="F16" s="116">
        <v>0</v>
      </c>
    </row>
    <row r="17" spans="1:6" hidden="1" x14ac:dyDescent="0.2">
      <c r="A17" t="s">
        <v>40</v>
      </c>
    </row>
    <row r="18" spans="1:6" hidden="1" x14ac:dyDescent="0.2">
      <c r="A18" t="s">
        <v>41</v>
      </c>
    </row>
    <row r="20" spans="1:6" x14ac:dyDescent="0.2">
      <c r="A20" s="5" t="s">
        <v>52</v>
      </c>
      <c r="B20" s="5"/>
      <c r="C20" s="5"/>
      <c r="D20" s="5"/>
      <c r="E20" s="5"/>
      <c r="F20" s="5"/>
    </row>
    <row r="21" spans="1:6" x14ac:dyDescent="0.2">
      <c r="A21" t="s">
        <v>1</v>
      </c>
      <c r="B21" t="s">
        <v>45</v>
      </c>
      <c r="C21" t="s">
        <v>46</v>
      </c>
      <c r="D21" t="s">
        <v>47</v>
      </c>
      <c r="E21" t="s">
        <v>48</v>
      </c>
      <c r="F21" t="s">
        <v>49</v>
      </c>
    </row>
    <row r="22" spans="1:6" x14ac:dyDescent="0.2">
      <c r="A22" t="s">
        <v>0</v>
      </c>
      <c r="B22" s="2">
        <v>0</v>
      </c>
      <c r="C22" s="2">
        <v>0</v>
      </c>
      <c r="D22" s="2">
        <v>7.0000000000000007E-2</v>
      </c>
      <c r="E22" s="2">
        <v>0.06</v>
      </c>
      <c r="F22" s="2">
        <v>0.08</v>
      </c>
    </row>
    <row r="23" spans="1:6" x14ac:dyDescent="0.2">
      <c r="A23" t="s">
        <v>43</v>
      </c>
      <c r="B23" s="117">
        <v>0</v>
      </c>
      <c r="C23" s="4">
        <f t="shared" ref="C23:D23" si="2">2/2</f>
        <v>1</v>
      </c>
      <c r="D23" s="4">
        <f t="shared" si="2"/>
        <v>1</v>
      </c>
      <c r="E23" s="4">
        <f>2/2</f>
        <v>1</v>
      </c>
      <c r="F23" s="4">
        <f>2/2+100</f>
        <v>101</v>
      </c>
    </row>
    <row r="24" spans="1:6" x14ac:dyDescent="0.2">
      <c r="A24" t="s">
        <v>44</v>
      </c>
      <c r="B24" s="118" t="s">
        <v>21</v>
      </c>
      <c r="C24" s="2">
        <f>0%+$I$2</f>
        <v>0</v>
      </c>
      <c r="D24" s="6">
        <f>(((1+D22)^2/(1+C22))-1)%+$I$2</f>
        <v>1.4490000000000002E-3</v>
      </c>
      <c r="E24" s="6">
        <f>(((1+E22)^2/(1+D22))-1)%+$I$2</f>
        <v>5.0093457943925393E-4</v>
      </c>
      <c r="F24" s="6">
        <f>(((1+F22)^2/(1+E22))-1)%+$I$2</f>
        <v>1.0037735849056607E-3</v>
      </c>
    </row>
    <row r="25" spans="1:6" x14ac:dyDescent="0.2">
      <c r="A25" t="s">
        <v>51</v>
      </c>
      <c r="B25" s="119" t="s">
        <v>21</v>
      </c>
      <c r="C25" s="4">
        <v>104</v>
      </c>
      <c r="D25" s="115">
        <v>102</v>
      </c>
      <c r="E25" s="115">
        <v>100</v>
      </c>
      <c r="F25" s="116">
        <v>0</v>
      </c>
    </row>
    <row r="26" spans="1:6" x14ac:dyDescent="0.2">
      <c r="A26" t="s">
        <v>40</v>
      </c>
      <c r="B26" s="4">
        <f>(C26+C23)/(1+C24)</f>
        <v>105</v>
      </c>
      <c r="C26" s="4">
        <f>MAX((D26+D23)/(1+D24),C25)</f>
        <v>104</v>
      </c>
      <c r="D26" s="4">
        <f>MAX((E26+E23)/(1+E24),D25)</f>
        <v>102</v>
      </c>
      <c r="E26" s="4">
        <f>MAX(F23/(1+F24),E25)</f>
        <v>100.89872052958164</v>
      </c>
      <c r="F26" s="116">
        <v>0</v>
      </c>
    </row>
  </sheetData>
  <mergeCells count="3">
    <mergeCell ref="A1:F1"/>
    <mergeCell ref="A10:F10"/>
    <mergeCell ref="A20:F20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88D4-824A-DC40-889E-10223805150F}">
  <dimension ref="A1:J47"/>
  <sheetViews>
    <sheetView topLeftCell="B1" workbookViewId="0">
      <selection activeCell="B4" sqref="B4"/>
    </sheetView>
  </sheetViews>
  <sheetFormatPr baseColWidth="10" defaultRowHeight="16" x14ac:dyDescent="0.2"/>
  <cols>
    <col min="1" max="7" width="17.83203125" customWidth="1"/>
    <col min="8" max="8" width="18.33203125" customWidth="1"/>
    <col min="9" max="9" width="17.83203125" customWidth="1"/>
    <col min="10" max="10" width="18.83203125" customWidth="1"/>
    <col min="11" max="11" width="17.83203125" customWidth="1"/>
  </cols>
  <sheetData>
    <row r="1" spans="1:10" x14ac:dyDescent="0.2">
      <c r="A1" s="47" t="s">
        <v>1</v>
      </c>
      <c r="B1" s="48">
        <v>0</v>
      </c>
      <c r="C1" s="48">
        <v>0.5</v>
      </c>
      <c r="D1" s="48">
        <v>1</v>
      </c>
      <c r="E1" s="48">
        <v>1.5</v>
      </c>
      <c r="F1" s="48">
        <v>2</v>
      </c>
      <c r="H1" s="52" t="s">
        <v>4</v>
      </c>
      <c r="J1" s="52" t="s">
        <v>5</v>
      </c>
    </row>
    <row r="2" spans="1:10" x14ac:dyDescent="0.2">
      <c r="A2" s="49" t="s">
        <v>2</v>
      </c>
      <c r="B2" s="50">
        <v>0</v>
      </c>
      <c r="C2" s="50">
        <v>0</v>
      </c>
      <c r="D2" s="50">
        <v>7.0000000000000007E-2</v>
      </c>
      <c r="E2" s="50">
        <v>0.06</v>
      </c>
      <c r="F2" s="50">
        <v>0.08</v>
      </c>
      <c r="H2" s="46">
        <v>100</v>
      </c>
      <c r="J2" s="50">
        <v>0.1</v>
      </c>
    </row>
    <row r="3" spans="1:10" x14ac:dyDescent="0.2">
      <c r="A3" s="49" t="s">
        <v>3</v>
      </c>
      <c r="B3" s="51">
        <f>B2/2</f>
        <v>0</v>
      </c>
      <c r="C3" s="51">
        <f>C2/2</f>
        <v>0</v>
      </c>
      <c r="D3" s="51">
        <f>D2/2</f>
        <v>3.5000000000000003E-2</v>
      </c>
      <c r="E3" s="51">
        <f>E2/2</f>
        <v>0.03</v>
      </c>
      <c r="F3" s="51">
        <f>F2/2</f>
        <v>0.04</v>
      </c>
    </row>
    <row r="4" spans="1:10" ht="17" thickBot="1" x14ac:dyDescent="0.25">
      <c r="H4" s="53" t="s">
        <v>19</v>
      </c>
      <c r="I4" s="55" t="s">
        <v>20</v>
      </c>
    </row>
    <row r="5" spans="1:10" x14ac:dyDescent="0.2">
      <c r="A5" s="7" t="s">
        <v>31</v>
      </c>
      <c r="B5" s="8"/>
      <c r="C5" s="8"/>
      <c r="D5" s="8"/>
      <c r="E5" s="8"/>
      <c r="F5" s="8"/>
      <c r="G5" s="26"/>
      <c r="H5" t="s">
        <v>15</v>
      </c>
      <c r="I5" s="26">
        <v>301593345</v>
      </c>
    </row>
    <row r="6" spans="1:10" x14ac:dyDescent="0.2">
      <c r="E6">
        <f>E12*EXP(6*J2)</f>
        <v>9.7928842442464054E-2</v>
      </c>
      <c r="H6" t="s">
        <v>16</v>
      </c>
      <c r="I6">
        <v>301604831</v>
      </c>
    </row>
    <row r="7" spans="1:10" x14ac:dyDescent="0.2">
      <c r="D7">
        <f>D11*EXP(4*J2)</f>
        <v>2.3538283106447993E-2</v>
      </c>
      <c r="H7" t="s">
        <v>17</v>
      </c>
      <c r="I7">
        <v>301585994</v>
      </c>
    </row>
    <row r="8" spans="1:10" x14ac:dyDescent="0.2">
      <c r="C8" s="6">
        <f>C10*EXP(2*J2)</f>
        <v>7.9812811539458198E-2</v>
      </c>
      <c r="E8">
        <f>E12*EXP(4*J2)</f>
        <v>8.0177354920973623E-2</v>
      </c>
      <c r="H8" t="s">
        <v>18</v>
      </c>
      <c r="I8">
        <v>301553598</v>
      </c>
    </row>
    <row r="9" spans="1:10" x14ac:dyDescent="0.2">
      <c r="B9" s="3">
        <v>0</v>
      </c>
      <c r="D9">
        <f>D11*EXP(2*J2)</f>
        <v>1.9271516253904903E-2</v>
      </c>
      <c r="H9" s="53" t="s">
        <v>14</v>
      </c>
      <c r="I9" s="54">
        <v>1206337768</v>
      </c>
    </row>
    <row r="10" spans="1:10" x14ac:dyDescent="0.2">
      <c r="C10" s="27">
        <v>6.5345203296971646E-2</v>
      </c>
      <c r="E10">
        <f>E12*EXP(2*J2)</f>
        <v>6.5643666174249368E-2</v>
      </c>
    </row>
    <row r="11" spans="1:10" x14ac:dyDescent="0.2">
      <c r="D11" s="27">
        <v>1.5778183015514129E-2</v>
      </c>
    </row>
    <row r="12" spans="1:10" x14ac:dyDescent="0.2">
      <c r="E12" s="27">
        <v>5.3744488241642831E-2</v>
      </c>
    </row>
    <row r="13" spans="1:10" ht="17" thickBot="1" x14ac:dyDescent="0.25"/>
    <row r="14" spans="1:10" x14ac:dyDescent="0.2">
      <c r="A14" s="7" t="s">
        <v>8</v>
      </c>
      <c r="B14" s="8"/>
      <c r="C14" s="8"/>
      <c r="D14" s="8"/>
      <c r="E14" s="8"/>
      <c r="F14" s="9"/>
      <c r="G14" s="19"/>
      <c r="H14" s="19"/>
      <c r="I14" s="19"/>
    </row>
    <row r="15" spans="1:10" x14ac:dyDescent="0.2">
      <c r="A15" s="10" t="s">
        <v>6</v>
      </c>
      <c r="B15" s="18">
        <v>0</v>
      </c>
      <c r="C15" s="32">
        <v>0.5</v>
      </c>
      <c r="D15" s="17">
        <v>1</v>
      </c>
      <c r="E15" s="33"/>
      <c r="F15" s="34"/>
      <c r="G15" s="20"/>
      <c r="H15" s="21"/>
      <c r="I15" s="22"/>
    </row>
    <row r="16" spans="1:10" x14ac:dyDescent="0.2">
      <c r="A16" s="35" t="s">
        <v>7</v>
      </c>
      <c r="B16" s="29">
        <v>0</v>
      </c>
      <c r="C16" s="30">
        <f>H2</f>
        <v>100</v>
      </c>
      <c r="D16" s="28"/>
      <c r="E16" s="28"/>
      <c r="F16" s="36"/>
    </row>
    <row r="17" spans="1:9" ht="17" thickBot="1" x14ac:dyDescent="0.25">
      <c r="A17" s="37" t="s">
        <v>10</v>
      </c>
      <c r="B17" s="38">
        <f>C16/(1+B9)</f>
        <v>100</v>
      </c>
      <c r="C17" s="39"/>
      <c r="D17" s="39"/>
      <c r="E17" s="39"/>
      <c r="F17" s="40"/>
    </row>
    <row r="18" spans="1:9" ht="17" thickBot="1" x14ac:dyDescent="0.25"/>
    <row r="19" spans="1:9" x14ac:dyDescent="0.2">
      <c r="A19" s="7" t="s">
        <v>9</v>
      </c>
      <c r="B19" s="8"/>
      <c r="C19" s="8"/>
      <c r="D19" s="8"/>
      <c r="E19" s="8"/>
      <c r="F19" s="9"/>
      <c r="G19" s="19"/>
      <c r="H19" s="19"/>
      <c r="I19" s="19"/>
    </row>
    <row r="20" spans="1:9" x14ac:dyDescent="0.2">
      <c r="A20" s="10" t="s">
        <v>6</v>
      </c>
      <c r="B20" s="18">
        <v>0</v>
      </c>
      <c r="C20" s="32">
        <v>0.5</v>
      </c>
      <c r="D20" s="17">
        <v>1</v>
      </c>
      <c r="E20" s="33"/>
      <c r="F20" s="34"/>
      <c r="G20" s="20"/>
      <c r="H20" s="21"/>
      <c r="I20" s="22"/>
    </row>
    <row r="21" spans="1:9" x14ac:dyDescent="0.2">
      <c r="A21" s="12" t="s">
        <v>7</v>
      </c>
      <c r="B21" s="31">
        <v>0</v>
      </c>
      <c r="C21" s="30">
        <f>D3*$H$2</f>
        <v>3.5000000000000004</v>
      </c>
      <c r="D21" s="30">
        <f>D3*$H$2+H2</f>
        <v>103.5</v>
      </c>
      <c r="E21" s="28"/>
      <c r="F21" s="36"/>
    </row>
    <row r="22" spans="1:9" x14ac:dyDescent="0.2">
      <c r="A22" s="11"/>
      <c r="B22" s="13"/>
      <c r="C22" s="15"/>
      <c r="D22" s="15"/>
      <c r="E22" s="15"/>
      <c r="F22" s="41"/>
    </row>
    <row r="23" spans="1:9" x14ac:dyDescent="0.2">
      <c r="A23" s="11"/>
      <c r="B23" s="14"/>
      <c r="C23" s="16">
        <f>D23/(1+C8)</f>
        <v>95.84994629989896</v>
      </c>
      <c r="D23" s="16">
        <f>D3*$H$2+H2</f>
        <v>103.5</v>
      </c>
      <c r="E23" s="15"/>
      <c r="F23" s="41"/>
    </row>
    <row r="24" spans="1:9" x14ac:dyDescent="0.2">
      <c r="A24" s="42" t="s">
        <v>10</v>
      </c>
      <c r="B24" s="16">
        <f>(0.5*C23+0.5*C25+C21)/(1+B9)</f>
        <v>100.00077734923337</v>
      </c>
      <c r="C24" s="15"/>
      <c r="D24" s="15"/>
      <c r="E24" s="15"/>
      <c r="F24" s="41"/>
    </row>
    <row r="25" spans="1:9" ht="17" thickBot="1" x14ac:dyDescent="0.25">
      <c r="A25" s="37"/>
      <c r="B25" s="39"/>
      <c r="C25" s="38">
        <f>D25/(1+C10)</f>
        <v>97.151608398567802</v>
      </c>
      <c r="D25" s="38">
        <f>D3*$H$2+H2</f>
        <v>103.5</v>
      </c>
      <c r="E25" s="39"/>
      <c r="F25" s="40"/>
      <c r="G25" s="22"/>
      <c r="H25" s="22"/>
      <c r="I25" s="22"/>
    </row>
    <row r="26" spans="1:9" ht="17" thickBot="1" x14ac:dyDescent="0.25">
      <c r="D26" s="4"/>
      <c r="G26" s="22"/>
      <c r="H26" s="22"/>
      <c r="I26" s="22"/>
    </row>
    <row r="27" spans="1:9" x14ac:dyDescent="0.2">
      <c r="A27" s="7" t="s">
        <v>12</v>
      </c>
      <c r="B27" s="8"/>
      <c r="C27" s="8"/>
      <c r="D27" s="8"/>
      <c r="E27" s="8"/>
      <c r="F27" s="9"/>
      <c r="G27" s="23"/>
      <c r="H27" s="23"/>
      <c r="I27" s="23"/>
    </row>
    <row r="28" spans="1:9" x14ac:dyDescent="0.2">
      <c r="A28" s="10" t="s">
        <v>6</v>
      </c>
      <c r="B28" s="18">
        <v>0</v>
      </c>
      <c r="C28" s="32">
        <v>0.5</v>
      </c>
      <c r="D28" s="17">
        <v>1</v>
      </c>
      <c r="E28" s="33">
        <v>1.5</v>
      </c>
      <c r="F28" s="34"/>
      <c r="G28" s="21"/>
      <c r="H28" s="21"/>
      <c r="I28" s="24"/>
    </row>
    <row r="29" spans="1:9" x14ac:dyDescent="0.2">
      <c r="A29" s="35" t="s">
        <v>7</v>
      </c>
      <c r="B29" s="30">
        <v>0</v>
      </c>
      <c r="C29" s="30">
        <f>$E$3*$H$2</f>
        <v>3</v>
      </c>
      <c r="D29" s="30">
        <f t="shared" ref="D29" si="0">$E$3*$H$2</f>
        <v>3</v>
      </c>
      <c r="E29" s="30">
        <f>$E$3*$H$2+$H$2</f>
        <v>103</v>
      </c>
      <c r="F29" s="36"/>
      <c r="G29" s="22"/>
      <c r="H29" s="22"/>
      <c r="I29" s="22"/>
    </row>
    <row r="30" spans="1:9" x14ac:dyDescent="0.2">
      <c r="A30" s="42"/>
      <c r="B30" s="15"/>
      <c r="C30" s="15"/>
      <c r="D30" s="15"/>
      <c r="E30" s="15"/>
      <c r="F30" s="41"/>
      <c r="G30" s="22"/>
      <c r="H30" s="22"/>
      <c r="I30" s="22"/>
    </row>
    <row r="31" spans="1:9" x14ac:dyDescent="0.2">
      <c r="A31" s="42"/>
      <c r="B31" s="15"/>
      <c r="C31" s="15"/>
      <c r="D31" s="16">
        <f>E31/(1+D7)</f>
        <v>100.63131169592805</v>
      </c>
      <c r="E31" s="16">
        <f>$E$3*$H$2+$H$2</f>
        <v>103</v>
      </c>
      <c r="F31" s="41"/>
      <c r="G31" s="22"/>
      <c r="H31" s="22"/>
      <c r="I31" s="22"/>
    </row>
    <row r="32" spans="1:9" x14ac:dyDescent="0.2">
      <c r="A32" s="42"/>
      <c r="B32" s="15"/>
      <c r="C32" s="16">
        <f>(0.5*D31+0.5*D33+D29)/(1+C8)</f>
        <v>96.166610244540962</v>
      </c>
      <c r="D32" s="15"/>
      <c r="E32" s="15"/>
      <c r="F32" s="41"/>
      <c r="G32" s="22"/>
      <c r="H32" s="22"/>
      <c r="I32" s="22"/>
    </row>
    <row r="33" spans="1:9" x14ac:dyDescent="0.2">
      <c r="A33" s="42" t="s">
        <v>10</v>
      </c>
      <c r="B33" s="16">
        <f>(0.5*C32+0.5*C34+C29)/(1+B9)</f>
        <v>99.999997579592645</v>
      </c>
      <c r="C33" s="15"/>
      <c r="D33" s="16">
        <f>E33/(1+D9)</f>
        <v>101.05256387282606</v>
      </c>
      <c r="E33" s="16">
        <f>$E$3*$H$2+$H$2</f>
        <v>103</v>
      </c>
      <c r="F33" s="41"/>
      <c r="G33" s="22"/>
      <c r="H33" s="22"/>
      <c r="I33" s="22"/>
    </row>
    <row r="34" spans="1:9" x14ac:dyDescent="0.2">
      <c r="A34" s="42"/>
      <c r="B34" s="15"/>
      <c r="C34" s="16">
        <f>(0.5*D33+0.5*D35+D29)/(1+C10)</f>
        <v>97.833384914644327</v>
      </c>
      <c r="D34" s="15"/>
      <c r="E34" s="16"/>
      <c r="F34" s="41"/>
      <c r="G34" s="22"/>
      <c r="H34" s="22"/>
      <c r="I34" s="22"/>
    </row>
    <row r="35" spans="1:9" ht="17" thickBot="1" x14ac:dyDescent="0.25">
      <c r="A35" s="37"/>
      <c r="B35" s="39"/>
      <c r="C35" s="39"/>
      <c r="D35" s="38">
        <f>E35/(1+D11)</f>
        <v>101.40009080941923</v>
      </c>
      <c r="E35" s="38">
        <f>$E$3*$H$2+$H$2</f>
        <v>103</v>
      </c>
      <c r="F35" s="40"/>
      <c r="G35" s="22"/>
      <c r="H35" s="22"/>
      <c r="I35" s="22"/>
    </row>
    <row r="36" spans="1:9" ht="17" thickBot="1" x14ac:dyDescent="0.25">
      <c r="E36" s="4"/>
      <c r="G36" s="22"/>
      <c r="H36" s="22"/>
      <c r="I36" s="22"/>
    </row>
    <row r="37" spans="1:9" x14ac:dyDescent="0.2">
      <c r="A37" s="7" t="s">
        <v>13</v>
      </c>
      <c r="B37" s="8"/>
      <c r="C37" s="8"/>
      <c r="D37" s="8"/>
      <c r="E37" s="8"/>
      <c r="F37" s="9"/>
      <c r="G37" s="25"/>
      <c r="H37" s="25"/>
      <c r="I37" s="25"/>
    </row>
    <row r="38" spans="1:9" x14ac:dyDescent="0.2">
      <c r="A38" s="10" t="s">
        <v>6</v>
      </c>
      <c r="B38" s="18">
        <v>0</v>
      </c>
      <c r="C38" s="32">
        <v>0.5</v>
      </c>
      <c r="D38" s="17">
        <v>1</v>
      </c>
      <c r="E38" s="33">
        <v>1.5</v>
      </c>
      <c r="F38" s="34">
        <v>2</v>
      </c>
      <c r="G38" s="21"/>
      <c r="H38" s="21"/>
      <c r="I38" s="24"/>
    </row>
    <row r="39" spans="1:9" x14ac:dyDescent="0.2">
      <c r="A39" s="35" t="s">
        <v>11</v>
      </c>
      <c r="B39" s="30">
        <v>0</v>
      </c>
      <c r="C39" s="30">
        <f>$F$3*$H$2</f>
        <v>4</v>
      </c>
      <c r="D39" s="30">
        <f t="shared" ref="D39:E39" si="1">$F$3*$H$2</f>
        <v>4</v>
      </c>
      <c r="E39" s="30">
        <f t="shared" si="1"/>
        <v>4</v>
      </c>
      <c r="F39" s="43">
        <f>$F$3*$H$2+$H$2</f>
        <v>104</v>
      </c>
    </row>
    <row r="40" spans="1:9" x14ac:dyDescent="0.2">
      <c r="A40" s="42"/>
      <c r="B40" s="15"/>
      <c r="C40" s="15"/>
      <c r="D40" s="15"/>
      <c r="E40" s="15"/>
      <c r="F40" s="41"/>
    </row>
    <row r="41" spans="1:9" x14ac:dyDescent="0.2">
      <c r="A41" s="42"/>
      <c r="B41" s="15"/>
      <c r="C41" s="15"/>
      <c r="D41" s="15"/>
      <c r="E41" s="16">
        <f>F41/(1+E6)</f>
        <v>94.723807208343771</v>
      </c>
      <c r="F41" s="44">
        <f>$F$3*$H$2+$H$2</f>
        <v>104</v>
      </c>
    </row>
    <row r="42" spans="1:9" x14ac:dyDescent="0.2">
      <c r="A42" s="42"/>
      <c r="B42" s="15"/>
      <c r="C42" s="15"/>
      <c r="D42" s="16">
        <f>(0.5*E41+0.5*E43+E39)/(1+D7)</f>
        <v>97.213898027432293</v>
      </c>
      <c r="E42" s="16"/>
      <c r="F42" s="44"/>
    </row>
    <row r="43" spans="1:9" x14ac:dyDescent="0.2">
      <c r="A43" s="42"/>
      <c r="B43" s="15"/>
      <c r="C43" s="16">
        <f>(0.5*D42+0.5*D44+D39)/(1+C8)</f>
        <v>94.573108528369858</v>
      </c>
      <c r="D43" s="15"/>
      <c r="E43" s="16">
        <f>F43/(1+E8)</f>
        <v>96.280485353822925</v>
      </c>
      <c r="F43" s="44">
        <f>$F$3*$H$2+$H$2</f>
        <v>104</v>
      </c>
    </row>
    <row r="44" spans="1:9" x14ac:dyDescent="0.2">
      <c r="A44" s="42" t="s">
        <v>10</v>
      </c>
      <c r="B44" s="16">
        <f>(0.5*C43+0.5*C45+C39)/(1+B9)</f>
        <v>100.00001651070016</v>
      </c>
      <c r="C44" s="15"/>
      <c r="D44" s="16">
        <f>(0.5*E43+0.5*E45+E39)/(1+D9)</f>
        <v>99.028610404658465</v>
      </c>
      <c r="E44" s="16"/>
      <c r="F44" s="44"/>
    </row>
    <row r="45" spans="1:9" x14ac:dyDescent="0.2">
      <c r="A45" s="42"/>
      <c r="B45" s="15"/>
      <c r="C45" s="16">
        <f>(0.5*D44+0.5*D46+D39)/(1+C10)</f>
        <v>97.426924493030469</v>
      </c>
      <c r="D45" s="15"/>
      <c r="E45" s="16">
        <f t="shared" ref="E45:E47" si="2">F45/(1+E10)</f>
        <v>97.59359840552402</v>
      </c>
      <c r="F45" s="44">
        <f>$F$3*$H$2+$H$2</f>
        <v>104</v>
      </c>
    </row>
    <row r="46" spans="1:9" x14ac:dyDescent="0.2">
      <c r="A46" s="42"/>
      <c r="B46" s="15"/>
      <c r="C46" s="15"/>
      <c r="D46" s="16">
        <f>(0.5*E45+0.5*E47+E39)/(1+D11)</f>
        <v>100.55800295659405</v>
      </c>
      <c r="E46" s="16"/>
      <c r="F46" s="44"/>
    </row>
    <row r="47" spans="1:9" ht="17" thickBot="1" x14ac:dyDescent="0.25">
      <c r="A47" s="37"/>
      <c r="B47" s="39"/>
      <c r="C47" s="39"/>
      <c r="D47" s="39"/>
      <c r="E47" s="38">
        <f t="shared" si="2"/>
        <v>98.695652656311594</v>
      </c>
      <c r="F47" s="45">
        <f>$F$3*$H$2+$H$2</f>
        <v>104</v>
      </c>
    </row>
  </sheetData>
  <mergeCells count="6">
    <mergeCell ref="G37:I37"/>
    <mergeCell ref="A5:F5"/>
    <mergeCell ref="A14:F14"/>
    <mergeCell ref="A19:F19"/>
    <mergeCell ref="A27:F27"/>
    <mergeCell ref="A37:F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5895-7440-674C-B4A3-5B14BA39F89E}">
  <dimension ref="A1:K52"/>
  <sheetViews>
    <sheetView workbookViewId="0">
      <selection activeCell="J5" sqref="J5:K9"/>
    </sheetView>
  </sheetViews>
  <sheetFormatPr baseColWidth="10" defaultRowHeight="16" x14ac:dyDescent="0.2"/>
  <cols>
    <col min="1" max="10" width="17.83203125" customWidth="1"/>
  </cols>
  <sheetData>
    <row r="1" spans="1:11" x14ac:dyDescent="0.2">
      <c r="A1" s="47" t="s">
        <v>1</v>
      </c>
      <c r="B1" s="48">
        <v>0</v>
      </c>
      <c r="C1" s="48">
        <v>0.5</v>
      </c>
      <c r="D1" s="48">
        <v>1</v>
      </c>
      <c r="E1" s="48">
        <v>1.5</v>
      </c>
      <c r="F1" s="48">
        <v>2</v>
      </c>
      <c r="H1" s="52" t="s">
        <v>4</v>
      </c>
      <c r="J1" s="52" t="s">
        <v>5</v>
      </c>
    </row>
    <row r="2" spans="1:11" x14ac:dyDescent="0.2">
      <c r="A2" s="49" t="s">
        <v>2</v>
      </c>
      <c r="B2" s="83" t="s">
        <v>21</v>
      </c>
      <c r="C2" s="83" t="s">
        <v>21</v>
      </c>
      <c r="D2" s="83" t="s">
        <v>21</v>
      </c>
      <c r="E2" s="83" t="s">
        <v>21</v>
      </c>
      <c r="F2" s="50">
        <v>0.03</v>
      </c>
      <c r="H2" s="46">
        <v>100</v>
      </c>
      <c r="J2" s="50">
        <v>0.1</v>
      </c>
    </row>
    <row r="3" spans="1:11" x14ac:dyDescent="0.2">
      <c r="A3" s="49" t="s">
        <v>3</v>
      </c>
      <c r="B3" s="83" t="s">
        <v>21</v>
      </c>
      <c r="C3" s="83" t="s">
        <v>21</v>
      </c>
      <c r="D3" s="83" t="s">
        <v>21</v>
      </c>
      <c r="E3" s="83" t="s">
        <v>21</v>
      </c>
      <c r="F3" s="51">
        <f>3%/2</f>
        <v>1.4999999999999999E-2</v>
      </c>
    </row>
    <row r="4" spans="1:11" ht="17" thickBot="1" x14ac:dyDescent="0.25"/>
    <row r="5" spans="1:11" x14ac:dyDescent="0.2">
      <c r="A5" s="7" t="s">
        <v>30</v>
      </c>
      <c r="B5" s="8"/>
      <c r="C5" s="8"/>
      <c r="D5" s="8"/>
      <c r="E5" s="8"/>
      <c r="F5" s="8"/>
      <c r="G5" s="26"/>
      <c r="H5" s="56" t="s">
        <v>19</v>
      </c>
      <c r="I5" s="57" t="s">
        <v>20</v>
      </c>
      <c r="J5" s="1" t="s">
        <v>22</v>
      </c>
      <c r="K5" s="1" t="s">
        <v>27</v>
      </c>
    </row>
    <row r="6" spans="1:11" x14ac:dyDescent="0.2">
      <c r="E6">
        <f>E12*EXP(6*J2)</f>
        <v>0.11250579284558808</v>
      </c>
      <c r="H6" s="1" t="s">
        <v>15</v>
      </c>
      <c r="I6" s="1">
        <v>301593345</v>
      </c>
      <c r="J6" s="1" t="s">
        <v>23</v>
      </c>
      <c r="K6" s="80">
        <v>0</v>
      </c>
    </row>
    <row r="7" spans="1:11" x14ac:dyDescent="0.2">
      <c r="D7">
        <f>D11*EXP(4*J2)</f>
        <v>3.5472880687578118E-2</v>
      </c>
      <c r="H7" s="1" t="s">
        <v>16</v>
      </c>
      <c r="I7" s="1">
        <v>301604831</v>
      </c>
      <c r="J7" s="58" t="s">
        <v>24</v>
      </c>
      <c r="K7" s="79">
        <v>7.0000000000000001E-3</v>
      </c>
    </row>
    <row r="8" spans="1:11" x14ac:dyDescent="0.2">
      <c r="C8" s="6">
        <f>C10*EXP(2*J2)</f>
        <v>8.9584033604739516E-2</v>
      </c>
      <c r="E8">
        <f>E12*EXP(4*J2)</f>
        <v>9.2111952502103744E-2</v>
      </c>
      <c r="H8" s="1" t="s">
        <v>17</v>
      </c>
      <c r="I8" s="1">
        <v>301585994</v>
      </c>
      <c r="J8" s="21" t="s">
        <v>25</v>
      </c>
      <c r="K8" s="81">
        <v>6.0000000000000001E-3</v>
      </c>
    </row>
    <row r="9" spans="1:11" x14ac:dyDescent="0.2">
      <c r="B9" s="3">
        <v>0</v>
      </c>
      <c r="D9">
        <f>D11*EXP(2*J2)</f>
        <v>2.9042738319186228E-2</v>
      </c>
      <c r="H9" s="1" t="s">
        <v>18</v>
      </c>
      <c r="I9" s="1">
        <v>301553598</v>
      </c>
      <c r="J9" s="1" t="s">
        <v>26</v>
      </c>
      <c r="K9" s="82">
        <v>8.0000000000000002E-3</v>
      </c>
    </row>
    <row r="10" spans="1:11" x14ac:dyDescent="0.2">
      <c r="C10" s="27">
        <f>6.53452032969716%+$K$9</f>
        <v>7.3345203296971612E-2</v>
      </c>
      <c r="E10">
        <f>E12*EXP(2*J2)</f>
        <v>7.54148882395307E-2</v>
      </c>
      <c r="H10" s="56" t="s">
        <v>14</v>
      </c>
      <c r="I10" s="57">
        <v>1206337768</v>
      </c>
    </row>
    <row r="11" spans="1:11" x14ac:dyDescent="0.2">
      <c r="D11" s="27">
        <f>1.57781830155141%+$K$9</f>
        <v>2.3778183015514102E-2</v>
      </c>
    </row>
    <row r="12" spans="1:11" x14ac:dyDescent="0.2">
      <c r="E12" s="27">
        <f>5.37444882416428%+$K$9</f>
        <v>6.1744488241642803E-2</v>
      </c>
    </row>
    <row r="14" spans="1:11" hidden="1" x14ac:dyDescent="0.2">
      <c r="A14" s="7" t="s">
        <v>8</v>
      </c>
      <c r="B14" s="8"/>
      <c r="C14" s="8"/>
      <c r="D14" s="8"/>
      <c r="E14" s="8"/>
      <c r="F14" s="9"/>
      <c r="G14" s="19"/>
    </row>
    <row r="15" spans="1:11" hidden="1" x14ac:dyDescent="0.2">
      <c r="A15" s="10" t="s">
        <v>6</v>
      </c>
      <c r="B15" s="18">
        <v>0</v>
      </c>
      <c r="C15" s="32">
        <v>0.5</v>
      </c>
      <c r="D15" s="17">
        <v>1</v>
      </c>
      <c r="E15" s="33"/>
      <c r="F15" s="34"/>
      <c r="G15" s="20"/>
    </row>
    <row r="16" spans="1:11" hidden="1" x14ac:dyDescent="0.2">
      <c r="A16" s="35" t="s">
        <v>7</v>
      </c>
      <c r="B16" s="29">
        <v>0</v>
      </c>
      <c r="C16" s="30">
        <f>H2</f>
        <v>100</v>
      </c>
      <c r="D16" s="28"/>
      <c r="E16" s="28"/>
      <c r="F16" s="36"/>
    </row>
    <row r="17" spans="1:9" ht="17" hidden="1" thickBot="1" x14ac:dyDescent="0.25">
      <c r="A17" s="37" t="s">
        <v>10</v>
      </c>
      <c r="B17" s="38">
        <f>C16/(1+B9)</f>
        <v>100</v>
      </c>
      <c r="C17" s="39"/>
      <c r="D17" s="39"/>
      <c r="E17" s="39"/>
      <c r="F17" s="40"/>
    </row>
    <row r="18" spans="1:9" ht="17" hidden="1" thickBot="1" x14ac:dyDescent="0.25"/>
    <row r="19" spans="1:9" hidden="1" x14ac:dyDescent="0.2">
      <c r="A19" s="7" t="s">
        <v>9</v>
      </c>
      <c r="B19" s="8"/>
      <c r="C19" s="8"/>
      <c r="D19" s="8"/>
      <c r="E19" s="8"/>
      <c r="F19" s="9"/>
      <c r="G19" s="19"/>
      <c r="H19" s="19"/>
      <c r="I19" s="19"/>
    </row>
    <row r="20" spans="1:9" hidden="1" x14ac:dyDescent="0.2">
      <c r="A20" s="10" t="s">
        <v>6</v>
      </c>
      <c r="B20" s="18">
        <v>0</v>
      </c>
      <c r="C20" s="32">
        <v>0.5</v>
      </c>
      <c r="D20" s="17">
        <v>1</v>
      </c>
      <c r="E20" s="33"/>
      <c r="F20" s="34"/>
      <c r="G20" s="20"/>
      <c r="H20" s="21"/>
      <c r="I20" s="22"/>
    </row>
    <row r="21" spans="1:9" hidden="1" x14ac:dyDescent="0.2">
      <c r="A21" s="12" t="s">
        <v>7</v>
      </c>
      <c r="B21" s="31">
        <v>0</v>
      </c>
      <c r="C21" s="30" t="e">
        <f>D3*$H$2</f>
        <v>#VALUE!</v>
      </c>
      <c r="D21" s="30" t="e">
        <f>D3*$H$2+H2</f>
        <v>#VALUE!</v>
      </c>
      <c r="E21" s="28"/>
      <c r="F21" s="36"/>
    </row>
    <row r="22" spans="1:9" hidden="1" x14ac:dyDescent="0.2">
      <c r="A22" s="11"/>
      <c r="B22" s="13"/>
      <c r="C22" s="15"/>
      <c r="D22" s="15"/>
      <c r="E22" s="15"/>
      <c r="F22" s="41"/>
    </row>
    <row r="23" spans="1:9" hidden="1" x14ac:dyDescent="0.2">
      <c r="A23" s="11"/>
      <c r="B23" s="14"/>
      <c r="C23" s="16" t="e">
        <f>D23/(1+C8)</f>
        <v>#VALUE!</v>
      </c>
      <c r="D23" s="16" t="e">
        <f>D3*$H$2+H2</f>
        <v>#VALUE!</v>
      </c>
      <c r="E23" s="15"/>
      <c r="F23" s="41"/>
    </row>
    <row r="24" spans="1:9" hidden="1" x14ac:dyDescent="0.2">
      <c r="A24" s="42" t="s">
        <v>10</v>
      </c>
      <c r="B24" s="16" t="e">
        <f>(0.5*C23+0.5*C25+C21)/(1+B9)</f>
        <v>#VALUE!</v>
      </c>
      <c r="C24" s="15"/>
      <c r="D24" s="15"/>
      <c r="E24" s="15"/>
      <c r="F24" s="41"/>
    </row>
    <row r="25" spans="1:9" ht="17" hidden="1" thickBot="1" x14ac:dyDescent="0.25">
      <c r="A25" s="37"/>
      <c r="B25" s="39"/>
      <c r="C25" s="38" t="e">
        <f>D25/(1+C10)</f>
        <v>#VALUE!</v>
      </c>
      <c r="D25" s="38" t="e">
        <f>D3*$H$2+H2</f>
        <v>#VALUE!</v>
      </c>
      <c r="E25" s="39"/>
      <c r="F25" s="40"/>
      <c r="G25" s="22"/>
      <c r="H25" s="22"/>
      <c r="I25" s="22"/>
    </row>
    <row r="26" spans="1:9" ht="17" hidden="1" thickBot="1" x14ac:dyDescent="0.25">
      <c r="D26" s="4"/>
      <c r="G26" s="22"/>
      <c r="H26" s="22"/>
      <c r="I26" s="22"/>
    </row>
    <row r="27" spans="1:9" hidden="1" x14ac:dyDescent="0.2">
      <c r="A27" s="7" t="s">
        <v>12</v>
      </c>
      <c r="B27" s="8"/>
      <c r="C27" s="8"/>
      <c r="D27" s="8"/>
      <c r="E27" s="8"/>
      <c r="F27" s="9"/>
      <c r="G27" s="23"/>
      <c r="H27" s="23"/>
      <c r="I27" s="23"/>
    </row>
    <row r="28" spans="1:9" hidden="1" x14ac:dyDescent="0.2">
      <c r="A28" s="10" t="s">
        <v>6</v>
      </c>
      <c r="B28" s="18">
        <v>0</v>
      </c>
      <c r="C28" s="32">
        <v>0.5</v>
      </c>
      <c r="D28" s="17">
        <v>1</v>
      </c>
      <c r="E28" s="33">
        <v>1.5</v>
      </c>
      <c r="F28" s="34"/>
      <c r="G28" s="21"/>
      <c r="H28" s="21"/>
      <c r="I28" s="24"/>
    </row>
    <row r="29" spans="1:9" hidden="1" x14ac:dyDescent="0.2">
      <c r="A29" s="35" t="s">
        <v>7</v>
      </c>
      <c r="B29" s="30">
        <v>0</v>
      </c>
      <c r="C29" s="30" t="e">
        <f>$E$3*$H$2</f>
        <v>#VALUE!</v>
      </c>
      <c r="D29" s="30" t="e">
        <f t="shared" ref="D29" si="0">$E$3*$H$2</f>
        <v>#VALUE!</v>
      </c>
      <c r="E29" s="30" t="e">
        <f>$E$3*$H$2+$H$2</f>
        <v>#VALUE!</v>
      </c>
      <c r="F29" s="36"/>
      <c r="G29" s="22"/>
      <c r="H29" s="22"/>
      <c r="I29" s="22"/>
    </row>
    <row r="30" spans="1:9" hidden="1" x14ac:dyDescent="0.2">
      <c r="A30" s="42"/>
      <c r="B30" s="15"/>
      <c r="C30" s="15"/>
      <c r="D30" s="15"/>
      <c r="E30" s="15"/>
      <c r="F30" s="41"/>
      <c r="G30" s="22"/>
      <c r="H30" s="22"/>
      <c r="I30" s="22"/>
    </row>
    <row r="31" spans="1:9" hidden="1" x14ac:dyDescent="0.2">
      <c r="A31" s="42"/>
      <c r="B31" s="15"/>
      <c r="C31" s="15"/>
      <c r="D31" s="16" t="e">
        <f>E31/(1+D7)</f>
        <v>#VALUE!</v>
      </c>
      <c r="E31" s="16" t="e">
        <f>$E$3*$H$2+$H$2</f>
        <v>#VALUE!</v>
      </c>
      <c r="F31" s="41"/>
      <c r="G31" s="22"/>
      <c r="H31" s="22"/>
      <c r="I31" s="22"/>
    </row>
    <row r="32" spans="1:9" hidden="1" x14ac:dyDescent="0.2">
      <c r="A32" s="42"/>
      <c r="B32" s="15"/>
      <c r="C32" s="16" t="e">
        <f>(0.5*D31+0.5*D33+D29)/(1+C8)</f>
        <v>#VALUE!</v>
      </c>
      <c r="D32" s="15"/>
      <c r="E32" s="15"/>
      <c r="F32" s="41"/>
      <c r="G32" s="22"/>
      <c r="H32" s="22"/>
      <c r="I32" s="22"/>
    </row>
    <row r="33" spans="1:9" hidden="1" x14ac:dyDescent="0.2">
      <c r="A33" s="42" t="s">
        <v>10</v>
      </c>
      <c r="B33" s="16" t="e">
        <f>(0.5*C32+0.5*C34+C29)/(1+B9)</f>
        <v>#VALUE!</v>
      </c>
      <c r="C33" s="15"/>
      <c r="D33" s="16" t="e">
        <f>E33/(1+D9)</f>
        <v>#VALUE!</v>
      </c>
      <c r="E33" s="16" t="e">
        <f>$E$3*$H$2+$H$2</f>
        <v>#VALUE!</v>
      </c>
      <c r="F33" s="41"/>
      <c r="G33" s="22"/>
      <c r="H33" s="22"/>
      <c r="I33" s="22"/>
    </row>
    <row r="34" spans="1:9" hidden="1" x14ac:dyDescent="0.2">
      <c r="A34" s="42"/>
      <c r="B34" s="15"/>
      <c r="C34" s="16" t="e">
        <f>(0.5*D33+0.5*D35+D29)/(1+C10)</f>
        <v>#VALUE!</v>
      </c>
      <c r="D34" s="15"/>
      <c r="E34" s="16"/>
      <c r="F34" s="41"/>
      <c r="G34" s="22"/>
      <c r="H34" s="22"/>
      <c r="I34" s="22"/>
    </row>
    <row r="35" spans="1:9" ht="17" hidden="1" thickBot="1" x14ac:dyDescent="0.25">
      <c r="A35" s="37"/>
      <c r="B35" s="39"/>
      <c r="C35" s="39"/>
      <c r="D35" s="38" t="e">
        <f>E35/(1+D11)</f>
        <v>#VALUE!</v>
      </c>
      <c r="E35" s="38" t="e">
        <f>$E$3*$H$2+$H$2</f>
        <v>#VALUE!</v>
      </c>
      <c r="F35" s="40"/>
      <c r="G35" s="22"/>
      <c r="H35" s="22"/>
      <c r="I35" s="22"/>
    </row>
    <row r="36" spans="1:9" ht="17" thickBot="1" x14ac:dyDescent="0.25">
      <c r="E36" s="4"/>
      <c r="G36" s="22"/>
      <c r="H36" s="22"/>
      <c r="I36" s="22"/>
    </row>
    <row r="37" spans="1:9" x14ac:dyDescent="0.2">
      <c r="A37" s="67" t="s">
        <v>29</v>
      </c>
      <c r="B37" s="68"/>
      <c r="C37" s="68"/>
      <c r="D37" s="68"/>
      <c r="E37" s="68"/>
      <c r="F37" s="69"/>
      <c r="G37" s="19"/>
      <c r="H37" s="19"/>
      <c r="I37" s="19"/>
    </row>
    <row r="38" spans="1:9" x14ac:dyDescent="0.2">
      <c r="A38" s="70" t="s">
        <v>6</v>
      </c>
      <c r="B38" s="61">
        <v>0</v>
      </c>
      <c r="C38" s="62">
        <v>0.5</v>
      </c>
      <c r="D38" s="63">
        <v>1</v>
      </c>
      <c r="E38" s="64">
        <v>1.5</v>
      </c>
      <c r="F38" s="71">
        <v>2</v>
      </c>
      <c r="G38" s="21"/>
      <c r="H38" s="21"/>
      <c r="I38" s="24"/>
    </row>
    <row r="39" spans="1:9" x14ac:dyDescent="0.2">
      <c r="A39" s="72" t="s">
        <v>11</v>
      </c>
      <c r="B39" s="65">
        <v>0</v>
      </c>
      <c r="C39" s="65">
        <f>$F$3*$H$2</f>
        <v>1.5</v>
      </c>
      <c r="D39" s="65">
        <f t="shared" ref="D39:E39" si="1">$F$3*$H$2</f>
        <v>1.5</v>
      </c>
      <c r="E39" s="65">
        <f t="shared" si="1"/>
        <v>1.5</v>
      </c>
      <c r="F39" s="73">
        <f>$F$3*$H$2+$H$2</f>
        <v>101.5</v>
      </c>
    </row>
    <row r="40" spans="1:9" x14ac:dyDescent="0.2">
      <c r="A40" s="72"/>
      <c r="B40" s="66"/>
      <c r="C40" s="66"/>
      <c r="D40" s="66"/>
      <c r="E40" s="66"/>
      <c r="F40" s="74"/>
    </row>
    <row r="41" spans="1:9" x14ac:dyDescent="0.2">
      <c r="A41" s="72"/>
      <c r="B41" s="66"/>
      <c r="C41" s="66"/>
      <c r="D41" s="66"/>
      <c r="E41" s="65">
        <f>F41/(1+E6)</f>
        <v>91.235479988271706</v>
      </c>
      <c r="F41" s="73">
        <f>$F$3*$H$2+$H$2</f>
        <v>101.5</v>
      </c>
    </row>
    <row r="42" spans="1:9" x14ac:dyDescent="0.2">
      <c r="A42" s="72"/>
      <c r="B42" s="66"/>
      <c r="C42" s="66"/>
      <c r="D42" s="65">
        <f>(0.5*E41+0.5*E43+E39)/(1+D7)</f>
        <v>90.381251525687162</v>
      </c>
      <c r="E42" s="65"/>
      <c r="F42" s="73"/>
    </row>
    <row r="43" spans="1:9" ht="17" thickBot="1" x14ac:dyDescent="0.25">
      <c r="A43" s="72"/>
      <c r="B43" s="66"/>
      <c r="C43" s="65">
        <f>(0.5*D42+0.5*D44+D39)/(1+C8)</f>
        <v>85.287689587303959</v>
      </c>
      <c r="D43" s="66"/>
      <c r="E43" s="65">
        <f>F43/(1+E8)</f>
        <v>92.939189766631998</v>
      </c>
      <c r="F43" s="73">
        <f>$F$3*$H$2+$H$2</f>
        <v>101.5</v>
      </c>
    </row>
    <row r="44" spans="1:9" ht="17" thickBot="1" x14ac:dyDescent="0.25">
      <c r="A44" s="72" t="s">
        <v>10</v>
      </c>
      <c r="B44" s="84">
        <f>(0.5*C43+0.5*C45+C39)/(1+B9)</f>
        <v>88.333653818425944</v>
      </c>
      <c r="C44" s="66"/>
      <c r="D44" s="65">
        <f>(0.5*E43+0.5*E45+E39)/(1+D9)</f>
        <v>92.47495814904002</v>
      </c>
      <c r="E44" s="65"/>
      <c r="F44" s="73"/>
    </row>
    <row r="45" spans="1:9" x14ac:dyDescent="0.2">
      <c r="A45" s="72"/>
      <c r="B45" s="66"/>
      <c r="C45" s="65">
        <f>(0.5*D44+0.5*D46+D39)/(1+C10)</f>
        <v>88.379618049547943</v>
      </c>
      <c r="D45" s="66"/>
      <c r="E45" s="65">
        <f t="shared" ref="E45:E47" si="2">F45/(1+E10)</f>
        <v>94.382178552648583</v>
      </c>
      <c r="F45" s="73">
        <f>$F$3*$H$2+$H$2</f>
        <v>101.5</v>
      </c>
    </row>
    <row r="46" spans="1:9" x14ac:dyDescent="0.2">
      <c r="A46" s="72"/>
      <c r="B46" s="66"/>
      <c r="C46" s="66"/>
      <c r="D46" s="65">
        <f>(0.5*E45+0.5*E47+E39)/(1+D11)</f>
        <v>94.248720056361478</v>
      </c>
      <c r="E46" s="65"/>
      <c r="F46" s="73"/>
    </row>
    <row r="47" spans="1:9" ht="17" thickBot="1" x14ac:dyDescent="0.25">
      <c r="A47" s="75"/>
      <c r="B47" s="76"/>
      <c r="C47" s="76"/>
      <c r="D47" s="76"/>
      <c r="E47" s="77">
        <f t="shared" si="2"/>
        <v>95.597388189030639</v>
      </c>
      <c r="F47" s="78">
        <f>$F$3*$H$2+$H$2</f>
        <v>101.5</v>
      </c>
    </row>
    <row r="50" spans="2:6" ht="17" thickBot="1" x14ac:dyDescent="0.25"/>
    <row r="51" spans="2:6" x14ac:dyDescent="0.2">
      <c r="B51" s="85" t="s">
        <v>28</v>
      </c>
      <c r="C51" s="86"/>
      <c r="D51" s="86"/>
      <c r="E51" s="86"/>
      <c r="F51" s="87"/>
    </row>
    <row r="52" spans="2:6" ht="17" thickBot="1" x14ac:dyDescent="0.25">
      <c r="B52" s="88"/>
      <c r="C52" s="89"/>
      <c r="D52" s="89"/>
      <c r="E52" s="89"/>
      <c r="F52" s="90"/>
    </row>
  </sheetData>
  <mergeCells count="6">
    <mergeCell ref="B51:F52"/>
    <mergeCell ref="A5:F5"/>
    <mergeCell ref="A14:F14"/>
    <mergeCell ref="A19:F19"/>
    <mergeCell ref="A27:F27"/>
    <mergeCell ref="A37:F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F13AB-C6D6-724B-840C-7ED5AFD20083}">
  <dimension ref="A1:K52"/>
  <sheetViews>
    <sheetView workbookViewId="0">
      <selection activeCell="C11" sqref="C11"/>
    </sheetView>
  </sheetViews>
  <sheetFormatPr baseColWidth="10" defaultRowHeight="16" x14ac:dyDescent="0.2"/>
  <cols>
    <col min="1" max="1" width="18.5" customWidth="1"/>
    <col min="2" max="10" width="17.83203125" customWidth="1"/>
  </cols>
  <sheetData>
    <row r="1" spans="1:11" x14ac:dyDescent="0.2">
      <c r="A1" s="47" t="s">
        <v>1</v>
      </c>
      <c r="B1" s="48">
        <v>0</v>
      </c>
      <c r="C1" s="48">
        <v>0.5</v>
      </c>
      <c r="D1" s="48">
        <v>1</v>
      </c>
      <c r="E1" s="48">
        <v>1.5</v>
      </c>
      <c r="F1" s="48">
        <v>2</v>
      </c>
      <c r="H1" s="52" t="s">
        <v>4</v>
      </c>
      <c r="J1" s="52" t="s">
        <v>5</v>
      </c>
    </row>
    <row r="2" spans="1:11" x14ac:dyDescent="0.2">
      <c r="A2" s="49" t="s">
        <v>2</v>
      </c>
      <c r="B2" s="104" t="s">
        <v>21</v>
      </c>
      <c r="C2" s="104" t="s">
        <v>21</v>
      </c>
      <c r="D2" s="104" t="s">
        <v>21</v>
      </c>
      <c r="E2" s="104" t="s">
        <v>21</v>
      </c>
      <c r="F2" s="50">
        <v>0.04</v>
      </c>
      <c r="H2" s="46">
        <v>100</v>
      </c>
      <c r="J2" s="50">
        <v>0.1</v>
      </c>
    </row>
    <row r="3" spans="1:11" x14ac:dyDescent="0.2">
      <c r="A3" s="49" t="s">
        <v>3</v>
      </c>
      <c r="B3" s="104" t="s">
        <v>21</v>
      </c>
      <c r="C3" s="104" t="s">
        <v>21</v>
      </c>
      <c r="D3" s="104" t="s">
        <v>21</v>
      </c>
      <c r="E3" s="104" t="s">
        <v>21</v>
      </c>
      <c r="F3" s="51">
        <f>4%/2</f>
        <v>0.02</v>
      </c>
    </row>
    <row r="4" spans="1:11" ht="17" thickBot="1" x14ac:dyDescent="0.25"/>
    <row r="5" spans="1:11" x14ac:dyDescent="0.2">
      <c r="A5" s="7" t="s">
        <v>34</v>
      </c>
      <c r="B5" s="8"/>
      <c r="C5" s="8"/>
      <c r="D5" s="8"/>
      <c r="E5" s="8"/>
      <c r="F5" s="8"/>
      <c r="G5" s="26"/>
      <c r="H5" s="53" t="s">
        <v>19</v>
      </c>
      <c r="I5" s="55" t="s">
        <v>20</v>
      </c>
      <c r="J5" s="1" t="s">
        <v>22</v>
      </c>
      <c r="K5" s="1" t="s">
        <v>27</v>
      </c>
    </row>
    <row r="6" spans="1:11" x14ac:dyDescent="0.2">
      <c r="E6">
        <f>E12*EXP(6*J2)</f>
        <v>0.10886155524480706</v>
      </c>
      <c r="H6" t="s">
        <v>15</v>
      </c>
      <c r="I6" s="26">
        <v>301593345</v>
      </c>
      <c r="J6" s="1" t="s">
        <v>23</v>
      </c>
      <c r="K6" s="80">
        <v>0</v>
      </c>
    </row>
    <row r="7" spans="1:11" x14ac:dyDescent="0.2">
      <c r="D7">
        <f>D11*EXP(4*J2)</f>
        <v>3.2489231292295577E-2</v>
      </c>
      <c r="H7" t="s">
        <v>16</v>
      </c>
      <c r="I7">
        <v>301604831</v>
      </c>
      <c r="J7" s="58" t="s">
        <v>24</v>
      </c>
      <c r="K7" s="79">
        <v>7.0000000000000001E-3</v>
      </c>
    </row>
    <row r="8" spans="1:11" x14ac:dyDescent="0.2">
      <c r="C8" s="6">
        <f>C10*EXP(2*J2)</f>
        <v>8.7141228088419162E-2</v>
      </c>
      <c r="E8">
        <f>E12*EXP(4*J2)</f>
        <v>8.9128303106821211E-2</v>
      </c>
      <c r="H8" t="s">
        <v>17</v>
      </c>
      <c r="I8">
        <v>301585994</v>
      </c>
      <c r="J8" s="21" t="s">
        <v>25</v>
      </c>
      <c r="K8" s="81">
        <v>6.0000000000000001E-3</v>
      </c>
    </row>
    <row r="9" spans="1:11" x14ac:dyDescent="0.2">
      <c r="B9" s="3">
        <v>0</v>
      </c>
      <c r="D9">
        <f>D11*EXP(2*J2)</f>
        <v>2.6599932802865892E-2</v>
      </c>
      <c r="H9" t="s">
        <v>18</v>
      </c>
      <c r="I9">
        <v>301553598</v>
      </c>
      <c r="J9" s="1" t="s">
        <v>26</v>
      </c>
      <c r="K9" s="82">
        <v>8.0000000000000002E-3</v>
      </c>
    </row>
    <row r="10" spans="1:11" x14ac:dyDescent="0.2">
      <c r="C10" s="27">
        <f>6.53452032969716%+$K$8</f>
        <v>7.134520329697161E-2</v>
      </c>
      <c r="E10">
        <f>E12*EXP(2*J2)</f>
        <v>7.297208272321036E-2</v>
      </c>
      <c r="H10" s="53" t="s">
        <v>14</v>
      </c>
      <c r="I10" s="54">
        <v>1206337768</v>
      </c>
    </row>
    <row r="11" spans="1:11" x14ac:dyDescent="0.2">
      <c r="D11" s="27">
        <f>1.57781830155141%+$K$8</f>
        <v>2.1778183015514103E-2</v>
      </c>
    </row>
    <row r="12" spans="1:11" x14ac:dyDescent="0.2">
      <c r="E12" s="27">
        <f>5.37444882416428%+$K$8</f>
        <v>5.9744488241642801E-2</v>
      </c>
    </row>
    <row r="14" spans="1:11" hidden="1" x14ac:dyDescent="0.2">
      <c r="A14" s="7" t="s">
        <v>8</v>
      </c>
      <c r="B14" s="8"/>
      <c r="C14" s="8"/>
      <c r="D14" s="8"/>
      <c r="E14" s="8"/>
      <c r="F14" s="9"/>
      <c r="G14" s="19"/>
    </row>
    <row r="15" spans="1:11" hidden="1" x14ac:dyDescent="0.2">
      <c r="A15" s="10" t="s">
        <v>6</v>
      </c>
      <c r="B15" s="18">
        <v>0</v>
      </c>
      <c r="C15" s="32">
        <v>0.5</v>
      </c>
      <c r="D15" s="17">
        <v>1</v>
      </c>
      <c r="E15" s="33"/>
      <c r="F15" s="34"/>
      <c r="G15" s="20"/>
    </row>
    <row r="16" spans="1:11" hidden="1" x14ac:dyDescent="0.2">
      <c r="A16" s="35" t="s">
        <v>7</v>
      </c>
      <c r="B16" s="29">
        <v>0</v>
      </c>
      <c r="C16" s="30">
        <f>H2</f>
        <v>100</v>
      </c>
      <c r="D16" s="28"/>
      <c r="E16" s="28"/>
      <c r="F16" s="36"/>
    </row>
    <row r="17" spans="1:9" ht="17" hidden="1" thickBot="1" x14ac:dyDescent="0.25">
      <c r="A17" s="37" t="s">
        <v>10</v>
      </c>
      <c r="B17" s="38">
        <f>C16/(1+B9)</f>
        <v>100</v>
      </c>
      <c r="C17" s="39"/>
      <c r="D17" s="39"/>
      <c r="E17" s="39"/>
      <c r="F17" s="40"/>
    </row>
    <row r="18" spans="1:9" ht="17" hidden="1" thickBot="1" x14ac:dyDescent="0.25"/>
    <row r="19" spans="1:9" hidden="1" x14ac:dyDescent="0.2">
      <c r="A19" s="7" t="s">
        <v>9</v>
      </c>
      <c r="B19" s="8"/>
      <c r="C19" s="8"/>
      <c r="D19" s="8"/>
      <c r="E19" s="8"/>
      <c r="F19" s="9"/>
      <c r="G19" s="19"/>
      <c r="H19" s="19"/>
      <c r="I19" s="19"/>
    </row>
    <row r="20" spans="1:9" hidden="1" x14ac:dyDescent="0.2">
      <c r="A20" s="10" t="s">
        <v>6</v>
      </c>
      <c r="B20" s="18">
        <v>0</v>
      </c>
      <c r="C20" s="32">
        <v>0.5</v>
      </c>
      <c r="D20" s="17">
        <v>1</v>
      </c>
      <c r="E20" s="33"/>
      <c r="F20" s="34"/>
      <c r="G20" s="20"/>
      <c r="H20" s="21"/>
      <c r="I20" s="22"/>
    </row>
    <row r="21" spans="1:9" hidden="1" x14ac:dyDescent="0.2">
      <c r="A21" s="12" t="s">
        <v>7</v>
      </c>
      <c r="B21" s="31">
        <v>0</v>
      </c>
      <c r="C21" s="30" t="e">
        <f>D3*$H$2</f>
        <v>#VALUE!</v>
      </c>
      <c r="D21" s="30" t="e">
        <f>D3*$H$2+H2</f>
        <v>#VALUE!</v>
      </c>
      <c r="E21" s="28"/>
      <c r="F21" s="36"/>
    </row>
    <row r="22" spans="1:9" hidden="1" x14ac:dyDescent="0.2">
      <c r="A22" s="11"/>
      <c r="B22" s="13"/>
      <c r="C22" s="15"/>
      <c r="D22" s="15"/>
      <c r="E22" s="15"/>
      <c r="F22" s="41"/>
    </row>
    <row r="23" spans="1:9" hidden="1" x14ac:dyDescent="0.2">
      <c r="A23" s="11"/>
      <c r="B23" s="14"/>
      <c r="C23" s="16" t="e">
        <f>D23/(1+C8)</f>
        <v>#VALUE!</v>
      </c>
      <c r="D23" s="16" t="e">
        <f>D3*$H$2+H2</f>
        <v>#VALUE!</v>
      </c>
      <c r="E23" s="15"/>
      <c r="F23" s="41"/>
    </row>
    <row r="24" spans="1:9" hidden="1" x14ac:dyDescent="0.2">
      <c r="A24" s="42" t="s">
        <v>10</v>
      </c>
      <c r="B24" s="16" t="e">
        <f>(0.5*C23+0.5*C25+C21)/(1+B9)</f>
        <v>#VALUE!</v>
      </c>
      <c r="C24" s="15"/>
      <c r="D24" s="15"/>
      <c r="E24" s="15"/>
      <c r="F24" s="41"/>
    </row>
    <row r="25" spans="1:9" ht="17" hidden="1" thickBot="1" x14ac:dyDescent="0.25">
      <c r="A25" s="37"/>
      <c r="B25" s="39"/>
      <c r="C25" s="38" t="e">
        <f>D25/(1+C10)</f>
        <v>#VALUE!</v>
      </c>
      <c r="D25" s="38" t="e">
        <f>D3*$H$2+H2</f>
        <v>#VALUE!</v>
      </c>
      <c r="E25" s="39"/>
      <c r="F25" s="40"/>
      <c r="G25" s="22"/>
      <c r="H25" s="22"/>
      <c r="I25" s="22"/>
    </row>
    <row r="26" spans="1:9" ht="17" hidden="1" thickBot="1" x14ac:dyDescent="0.25">
      <c r="D26" s="4"/>
      <c r="G26" s="22"/>
      <c r="H26" s="22"/>
      <c r="I26" s="22"/>
    </row>
    <row r="27" spans="1:9" hidden="1" x14ac:dyDescent="0.2">
      <c r="A27" s="7" t="s">
        <v>12</v>
      </c>
      <c r="B27" s="8"/>
      <c r="C27" s="8"/>
      <c r="D27" s="8"/>
      <c r="E27" s="8"/>
      <c r="F27" s="9"/>
      <c r="G27" s="23"/>
      <c r="H27" s="23"/>
      <c r="I27" s="23"/>
    </row>
    <row r="28" spans="1:9" hidden="1" x14ac:dyDescent="0.2">
      <c r="A28" s="10" t="s">
        <v>6</v>
      </c>
      <c r="B28" s="18">
        <v>0</v>
      </c>
      <c r="C28" s="32">
        <v>0.5</v>
      </c>
      <c r="D28" s="17">
        <v>1</v>
      </c>
      <c r="E28" s="33">
        <v>1.5</v>
      </c>
      <c r="F28" s="34"/>
      <c r="G28" s="21"/>
      <c r="H28" s="21"/>
      <c r="I28" s="24"/>
    </row>
    <row r="29" spans="1:9" hidden="1" x14ac:dyDescent="0.2">
      <c r="A29" s="35" t="s">
        <v>7</v>
      </c>
      <c r="B29" s="30">
        <v>0</v>
      </c>
      <c r="C29" s="30" t="e">
        <f>$E$3*$H$2</f>
        <v>#VALUE!</v>
      </c>
      <c r="D29" s="30" t="e">
        <f t="shared" ref="D29" si="0">$E$3*$H$2</f>
        <v>#VALUE!</v>
      </c>
      <c r="E29" s="30" t="e">
        <f>$E$3*$H$2+$H$2</f>
        <v>#VALUE!</v>
      </c>
      <c r="F29" s="36"/>
      <c r="G29" s="22"/>
      <c r="H29" s="22"/>
      <c r="I29" s="22"/>
    </row>
    <row r="30" spans="1:9" hidden="1" x14ac:dyDescent="0.2">
      <c r="A30" s="42"/>
      <c r="B30" s="15"/>
      <c r="C30" s="15"/>
      <c r="D30" s="15"/>
      <c r="E30" s="15"/>
      <c r="F30" s="41"/>
      <c r="G30" s="22"/>
      <c r="H30" s="22"/>
      <c r="I30" s="22"/>
    </row>
    <row r="31" spans="1:9" hidden="1" x14ac:dyDescent="0.2">
      <c r="A31" s="42"/>
      <c r="B31" s="15"/>
      <c r="C31" s="15"/>
      <c r="D31" s="16" t="e">
        <f>E31/(1+D7)</f>
        <v>#VALUE!</v>
      </c>
      <c r="E31" s="16" t="e">
        <f>$E$3*$H$2+$H$2</f>
        <v>#VALUE!</v>
      </c>
      <c r="F31" s="41"/>
      <c r="G31" s="22"/>
      <c r="H31" s="22"/>
      <c r="I31" s="22"/>
    </row>
    <row r="32" spans="1:9" hidden="1" x14ac:dyDescent="0.2">
      <c r="A32" s="42"/>
      <c r="B32" s="15"/>
      <c r="C32" s="16" t="e">
        <f>(0.5*D31+0.5*D33+D29)/(1+C8)</f>
        <v>#VALUE!</v>
      </c>
      <c r="D32" s="15"/>
      <c r="E32" s="15"/>
      <c r="F32" s="41"/>
      <c r="G32" s="22"/>
      <c r="H32" s="22"/>
      <c r="I32" s="22"/>
    </row>
    <row r="33" spans="1:9" hidden="1" x14ac:dyDescent="0.2">
      <c r="A33" s="42" t="s">
        <v>10</v>
      </c>
      <c r="B33" s="16" t="e">
        <f>(0.5*C32+0.5*C34+C29)/(1+B9)</f>
        <v>#VALUE!</v>
      </c>
      <c r="C33" s="15"/>
      <c r="D33" s="16" t="e">
        <f>E33/(1+D9)</f>
        <v>#VALUE!</v>
      </c>
      <c r="E33" s="16" t="e">
        <f>$E$3*$H$2+$H$2</f>
        <v>#VALUE!</v>
      </c>
      <c r="F33" s="41"/>
      <c r="G33" s="22"/>
      <c r="H33" s="22"/>
      <c r="I33" s="22"/>
    </row>
    <row r="34" spans="1:9" hidden="1" x14ac:dyDescent="0.2">
      <c r="A34" s="42"/>
      <c r="B34" s="15"/>
      <c r="C34" s="16" t="e">
        <f>(0.5*D33+0.5*D35+D29)/(1+C10)</f>
        <v>#VALUE!</v>
      </c>
      <c r="D34" s="15"/>
      <c r="E34" s="16"/>
      <c r="F34" s="41"/>
      <c r="G34" s="22"/>
      <c r="H34" s="22"/>
      <c r="I34" s="22"/>
    </row>
    <row r="35" spans="1:9" ht="17" hidden="1" thickBot="1" x14ac:dyDescent="0.25">
      <c r="A35" s="37"/>
      <c r="B35" s="39"/>
      <c r="C35" s="39"/>
      <c r="D35" s="38" t="e">
        <f>E35/(1+D11)</f>
        <v>#VALUE!</v>
      </c>
      <c r="E35" s="38" t="e">
        <f>$E$3*$H$2+$H$2</f>
        <v>#VALUE!</v>
      </c>
      <c r="F35" s="40"/>
      <c r="G35" s="22"/>
      <c r="H35" s="22"/>
      <c r="I35" s="22"/>
    </row>
    <row r="36" spans="1:9" ht="17" thickBot="1" x14ac:dyDescent="0.25">
      <c r="E36" s="4"/>
      <c r="G36" s="22"/>
      <c r="H36" s="22"/>
      <c r="I36" s="22"/>
    </row>
    <row r="37" spans="1:9" x14ac:dyDescent="0.2">
      <c r="A37" s="91" t="s">
        <v>35</v>
      </c>
      <c r="B37" s="92"/>
      <c r="C37" s="92"/>
      <c r="D37" s="92"/>
      <c r="E37" s="92"/>
      <c r="F37" s="93"/>
      <c r="G37" s="25"/>
      <c r="H37" s="25"/>
      <c r="I37" s="25"/>
    </row>
    <row r="38" spans="1:9" x14ac:dyDescent="0.2">
      <c r="A38" s="94" t="s">
        <v>6</v>
      </c>
      <c r="B38" s="18">
        <v>0</v>
      </c>
      <c r="C38" s="32">
        <v>0.5</v>
      </c>
      <c r="D38" s="17">
        <v>1</v>
      </c>
      <c r="E38" s="33">
        <v>1.5</v>
      </c>
      <c r="F38" s="95">
        <v>2</v>
      </c>
      <c r="G38" s="21"/>
      <c r="H38" s="21"/>
      <c r="I38" s="24"/>
    </row>
    <row r="39" spans="1:9" x14ac:dyDescent="0.2">
      <c r="A39" s="96" t="s">
        <v>11</v>
      </c>
      <c r="B39" s="30">
        <v>0</v>
      </c>
      <c r="C39" s="30">
        <f>$F$3*$H$2</f>
        <v>2</v>
      </c>
      <c r="D39" s="30">
        <f t="shared" ref="D39:E39" si="1">$F$3*$H$2</f>
        <v>2</v>
      </c>
      <c r="E39" s="30">
        <f t="shared" si="1"/>
        <v>2</v>
      </c>
      <c r="F39" s="97">
        <f>$F$3*$H$2+$H$2</f>
        <v>102</v>
      </c>
    </row>
    <row r="40" spans="1:9" x14ac:dyDescent="0.2">
      <c r="A40" s="106" t="s">
        <v>32</v>
      </c>
      <c r="B40" s="107"/>
      <c r="C40" s="108">
        <v>103</v>
      </c>
      <c r="D40" s="108">
        <v>101</v>
      </c>
      <c r="E40" s="108">
        <v>100</v>
      </c>
      <c r="F40" s="109"/>
    </row>
    <row r="41" spans="1:9" x14ac:dyDescent="0.2">
      <c r="A41" s="98"/>
      <c r="B41" s="15"/>
      <c r="C41" s="15"/>
      <c r="D41" s="15"/>
      <c r="E41" s="16">
        <f>MIN(F41/(1+E6),$E$40)</f>
        <v>91.986235357831589</v>
      </c>
      <c r="F41" s="99">
        <f>$F$3*$H$2+$H$2</f>
        <v>102</v>
      </c>
    </row>
    <row r="42" spans="1:9" x14ac:dyDescent="0.2">
      <c r="A42" s="98"/>
      <c r="B42" s="15"/>
      <c r="C42" s="15"/>
      <c r="D42" s="16">
        <f>MIN((0.5*E41+0.5*E43+E39)/(1+D7),$D$40)</f>
        <v>91.835879504146689</v>
      </c>
      <c r="E42" s="16"/>
      <c r="F42" s="99"/>
    </row>
    <row r="43" spans="1:9" ht="17" thickBot="1" x14ac:dyDescent="0.25">
      <c r="A43" s="98"/>
      <c r="B43" s="15"/>
      <c r="C43" s="16">
        <f>MIN((0.5*D42+0.5*D44+D39)/(1+C8),$C$40)</f>
        <v>87.245859092755737</v>
      </c>
      <c r="D43" s="15"/>
      <c r="E43" s="16">
        <f t="shared" ref="E42:E47" si="2">MIN(F43/(1+E8),$E$40)</f>
        <v>93.652877910744991</v>
      </c>
      <c r="F43" s="99">
        <f>$F$3*$H$2+$H$2</f>
        <v>102</v>
      </c>
    </row>
    <row r="44" spans="1:9" ht="17" thickBot="1" x14ac:dyDescent="0.25">
      <c r="A44" s="98" t="s">
        <v>10</v>
      </c>
      <c r="B44" s="105">
        <f>(0.5*C43+0.5*C45+C39)/(1+B9)</f>
        <v>90.761542874676124</v>
      </c>
      <c r="C44" s="15"/>
      <c r="D44" s="16">
        <f>MIN((0.5*E43+0.5*E45+E39)/(1+D9),$D$40)</f>
        <v>93.861261295308609</v>
      </c>
      <c r="E44" s="16"/>
      <c r="F44" s="99"/>
    </row>
    <row r="45" spans="1:9" x14ac:dyDescent="0.2">
      <c r="A45" s="98"/>
      <c r="B45" s="15"/>
      <c r="C45" s="16">
        <f>MIN((0.5*D44+0.5*D46+D39)/(1+C10),C40)</f>
        <v>90.277226656596511</v>
      </c>
      <c r="D45" s="15"/>
      <c r="E45" s="16">
        <f t="shared" si="2"/>
        <v>95.063051166367089</v>
      </c>
      <c r="F45" s="99">
        <f>$F$3*$H$2+$H$2</f>
        <v>102</v>
      </c>
    </row>
    <row r="46" spans="1:9" x14ac:dyDescent="0.2">
      <c r="A46" s="98"/>
      <c r="B46" s="15"/>
      <c r="C46" s="15"/>
      <c r="D46" s="16">
        <f>MIN((0.5*E45+0.5*E47+E39)/(1+D11),$D$40)</f>
        <v>95.574886195687739</v>
      </c>
      <c r="E46" s="16"/>
      <c r="F46" s="99"/>
    </row>
    <row r="47" spans="1:9" ht="17" thickBot="1" x14ac:dyDescent="0.25">
      <c r="A47" s="100"/>
      <c r="B47" s="101"/>
      <c r="C47" s="101"/>
      <c r="D47" s="101"/>
      <c r="E47" s="102">
        <f t="shared" si="2"/>
        <v>96.249615951521662</v>
      </c>
      <c r="F47" s="103">
        <f>$F$3*$H$2+$H$2</f>
        <v>102</v>
      </c>
    </row>
    <row r="50" spans="2:6" ht="17" thickBot="1" x14ac:dyDescent="0.25"/>
    <row r="51" spans="2:6" x14ac:dyDescent="0.2">
      <c r="B51" s="85" t="s">
        <v>33</v>
      </c>
      <c r="C51" s="86"/>
      <c r="D51" s="86"/>
      <c r="E51" s="86"/>
      <c r="F51" s="87"/>
    </row>
    <row r="52" spans="2:6" ht="17" thickBot="1" x14ac:dyDescent="0.25">
      <c r="B52" s="88"/>
      <c r="C52" s="89"/>
      <c r="D52" s="89"/>
      <c r="E52" s="89"/>
      <c r="F52" s="90"/>
    </row>
  </sheetData>
  <mergeCells count="7">
    <mergeCell ref="B51:F52"/>
    <mergeCell ref="A5:F5"/>
    <mergeCell ref="A14:F14"/>
    <mergeCell ref="A19:F19"/>
    <mergeCell ref="A27:F27"/>
    <mergeCell ref="A37:F37"/>
    <mergeCell ref="G37:I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34DF-D757-3646-92DE-FFC1CB1F6D1A}">
  <dimension ref="A1:K52"/>
  <sheetViews>
    <sheetView tabSelected="1" workbookViewId="0">
      <selection activeCell="H42" sqref="H42"/>
    </sheetView>
  </sheetViews>
  <sheetFormatPr baseColWidth="10" defaultRowHeight="16" x14ac:dyDescent="0.2"/>
  <cols>
    <col min="1" max="10" width="17.83203125" customWidth="1"/>
  </cols>
  <sheetData>
    <row r="1" spans="1:11" x14ac:dyDescent="0.2">
      <c r="A1" s="47" t="s">
        <v>1</v>
      </c>
      <c r="B1" s="48">
        <v>0</v>
      </c>
      <c r="C1" s="48">
        <v>0.5</v>
      </c>
      <c r="D1" s="48">
        <v>1</v>
      </c>
      <c r="E1" s="48">
        <v>1.5</v>
      </c>
      <c r="F1" s="48">
        <v>2</v>
      </c>
      <c r="H1" s="52" t="s">
        <v>4</v>
      </c>
      <c r="J1" s="52" t="s">
        <v>5</v>
      </c>
    </row>
    <row r="2" spans="1:11" x14ac:dyDescent="0.2">
      <c r="A2" s="49" t="s">
        <v>2</v>
      </c>
      <c r="B2" s="104" t="s">
        <v>21</v>
      </c>
      <c r="C2" s="104" t="s">
        <v>21</v>
      </c>
      <c r="D2" s="104" t="s">
        <v>21</v>
      </c>
      <c r="E2" s="104" t="s">
        <v>21</v>
      </c>
      <c r="F2" s="50">
        <v>0.02</v>
      </c>
      <c r="H2" s="46">
        <v>100</v>
      </c>
      <c r="J2" s="50">
        <v>0.1</v>
      </c>
    </row>
    <row r="3" spans="1:11" x14ac:dyDescent="0.2">
      <c r="A3" s="49" t="s">
        <v>3</v>
      </c>
      <c r="B3" s="104" t="s">
        <v>21</v>
      </c>
      <c r="C3" s="104" t="s">
        <v>21</v>
      </c>
      <c r="D3" s="104" t="s">
        <v>21</v>
      </c>
      <c r="E3" s="104" t="s">
        <v>21</v>
      </c>
      <c r="F3" s="51">
        <f>4%/2</f>
        <v>0.02</v>
      </c>
    </row>
    <row r="4" spans="1:11" ht="17" thickBot="1" x14ac:dyDescent="0.25"/>
    <row r="5" spans="1:11" x14ac:dyDescent="0.2">
      <c r="A5" s="7" t="s">
        <v>36</v>
      </c>
      <c r="B5" s="8"/>
      <c r="C5" s="8"/>
      <c r="D5" s="8"/>
      <c r="E5" s="8"/>
      <c r="F5" s="8"/>
      <c r="G5" s="26"/>
      <c r="H5" s="53" t="s">
        <v>19</v>
      </c>
      <c r="I5" s="55" t="s">
        <v>20</v>
      </c>
      <c r="J5" s="1" t="s">
        <v>22</v>
      </c>
      <c r="K5" s="1" t="s">
        <v>27</v>
      </c>
    </row>
    <row r="6" spans="1:11" x14ac:dyDescent="0.2">
      <c r="E6">
        <f>E12*EXP(6*J2)</f>
        <v>9.7928842442464012E-2</v>
      </c>
      <c r="H6" t="s">
        <v>15</v>
      </c>
      <c r="I6" s="26">
        <v>301593345</v>
      </c>
      <c r="J6" s="1" t="s">
        <v>23</v>
      </c>
      <c r="K6" s="80">
        <v>0</v>
      </c>
    </row>
    <row r="7" spans="1:11" x14ac:dyDescent="0.2">
      <c r="D7">
        <f>D11*EXP(4*J2)</f>
        <v>2.3538283106447951E-2</v>
      </c>
      <c r="H7" t="s">
        <v>16</v>
      </c>
      <c r="I7">
        <v>301604831</v>
      </c>
      <c r="J7" s="58" t="s">
        <v>24</v>
      </c>
      <c r="K7" s="79">
        <v>7.0000000000000001E-3</v>
      </c>
    </row>
    <row r="8" spans="1:11" x14ac:dyDescent="0.2">
      <c r="C8" s="6">
        <f>C10*EXP(2*J2)</f>
        <v>7.9812811539458142E-2</v>
      </c>
      <c r="E8">
        <f>E12*EXP(4*J2)</f>
        <v>8.0177354920973581E-2</v>
      </c>
      <c r="H8" t="s">
        <v>17</v>
      </c>
      <c r="I8">
        <v>301585994</v>
      </c>
      <c r="J8" s="21" t="s">
        <v>25</v>
      </c>
      <c r="K8" s="81">
        <v>6.0000000000000001E-3</v>
      </c>
    </row>
    <row r="9" spans="1:11" x14ac:dyDescent="0.2">
      <c r="B9" s="3">
        <v>0</v>
      </c>
      <c r="D9">
        <f>D11*EXP(2*J2)</f>
        <v>1.9271516253904868E-2</v>
      </c>
      <c r="H9" t="s">
        <v>18</v>
      </c>
      <c r="I9">
        <v>301553598</v>
      </c>
      <c r="J9" s="1" t="s">
        <v>26</v>
      </c>
      <c r="K9" s="82">
        <v>8.0000000000000002E-3</v>
      </c>
    </row>
    <row r="10" spans="1:11" x14ac:dyDescent="0.2">
      <c r="C10" s="27">
        <f>6.53452032969716%+$K$6</f>
        <v>6.5345203296971605E-2</v>
      </c>
      <c r="E10">
        <f>E12*EXP(2*J2)</f>
        <v>6.564366617424934E-2</v>
      </c>
      <c r="H10" s="53" t="s">
        <v>14</v>
      </c>
      <c r="I10" s="54">
        <v>1206337768</v>
      </c>
    </row>
    <row r="11" spans="1:11" x14ac:dyDescent="0.2">
      <c r="D11" s="27">
        <f>1.57781830155141%+$K$6</f>
        <v>1.5778183015514102E-2</v>
      </c>
    </row>
    <row r="12" spans="1:11" x14ac:dyDescent="0.2">
      <c r="E12" s="27">
        <f>5.37444882416428%+$K$6</f>
        <v>5.3744488241642803E-2</v>
      </c>
      <c r="H12" s="1"/>
      <c r="I12" s="1"/>
    </row>
    <row r="13" spans="1:11" x14ac:dyDescent="0.2">
      <c r="H13" s="1"/>
      <c r="I13" s="59"/>
    </row>
    <row r="14" spans="1:11" hidden="1" x14ac:dyDescent="0.2">
      <c r="A14" s="7" t="s">
        <v>8</v>
      </c>
      <c r="B14" s="8"/>
      <c r="C14" s="8"/>
      <c r="D14" s="8"/>
      <c r="E14" s="8"/>
      <c r="F14" s="9"/>
      <c r="G14" s="19"/>
      <c r="H14" s="58"/>
      <c r="I14" s="58"/>
    </row>
    <row r="15" spans="1:11" hidden="1" x14ac:dyDescent="0.2">
      <c r="A15" s="10" t="s">
        <v>6</v>
      </c>
      <c r="B15" s="18">
        <v>0</v>
      </c>
      <c r="C15" s="32">
        <v>0.5</v>
      </c>
      <c r="D15" s="17">
        <v>1</v>
      </c>
      <c r="E15" s="33"/>
      <c r="F15" s="34"/>
      <c r="G15" s="20"/>
      <c r="H15" s="21"/>
      <c r="I15" s="60"/>
    </row>
    <row r="16" spans="1:11" hidden="1" x14ac:dyDescent="0.2">
      <c r="A16" s="35" t="s">
        <v>7</v>
      </c>
      <c r="B16" s="29">
        <v>0</v>
      </c>
      <c r="C16" s="30">
        <f>H2</f>
        <v>100</v>
      </c>
      <c r="D16" s="28"/>
      <c r="E16" s="28"/>
      <c r="F16" s="36"/>
      <c r="H16" s="1"/>
      <c r="I16" s="59"/>
    </row>
    <row r="17" spans="1:9" ht="17" hidden="1" thickBot="1" x14ac:dyDescent="0.25">
      <c r="A17" s="37" t="s">
        <v>10</v>
      </c>
      <c r="B17" s="38">
        <f>C16/(1+B9)</f>
        <v>100</v>
      </c>
      <c r="C17" s="39"/>
      <c r="D17" s="39"/>
      <c r="E17" s="39"/>
      <c r="F17" s="40"/>
    </row>
    <row r="18" spans="1:9" ht="17" hidden="1" thickBot="1" x14ac:dyDescent="0.25"/>
    <row r="19" spans="1:9" hidden="1" x14ac:dyDescent="0.2">
      <c r="A19" s="7" t="s">
        <v>9</v>
      </c>
      <c r="B19" s="8"/>
      <c r="C19" s="8"/>
      <c r="D19" s="8"/>
      <c r="E19" s="8"/>
      <c r="F19" s="9"/>
      <c r="G19" s="19"/>
      <c r="H19" s="19"/>
      <c r="I19" s="19"/>
    </row>
    <row r="20" spans="1:9" hidden="1" x14ac:dyDescent="0.2">
      <c r="A20" s="10" t="s">
        <v>6</v>
      </c>
      <c r="B20" s="18">
        <v>0</v>
      </c>
      <c r="C20" s="32">
        <v>0.5</v>
      </c>
      <c r="D20" s="17">
        <v>1</v>
      </c>
      <c r="E20" s="33"/>
      <c r="F20" s="34"/>
      <c r="G20" s="20"/>
      <c r="H20" s="21"/>
      <c r="I20" s="22"/>
    </row>
    <row r="21" spans="1:9" hidden="1" x14ac:dyDescent="0.2">
      <c r="A21" s="12" t="s">
        <v>7</v>
      </c>
      <c r="B21" s="31">
        <v>0</v>
      </c>
      <c r="C21" s="30" t="e">
        <f>D3*$H$2</f>
        <v>#VALUE!</v>
      </c>
      <c r="D21" s="30" t="e">
        <f>D3*$H$2+H2</f>
        <v>#VALUE!</v>
      </c>
      <c r="E21" s="28"/>
      <c r="F21" s="36"/>
    </row>
    <row r="22" spans="1:9" hidden="1" x14ac:dyDescent="0.2">
      <c r="A22" s="11"/>
      <c r="B22" s="13"/>
      <c r="C22" s="15"/>
      <c r="D22" s="15"/>
      <c r="E22" s="15"/>
      <c r="F22" s="41"/>
    </row>
    <row r="23" spans="1:9" hidden="1" x14ac:dyDescent="0.2">
      <c r="A23" s="11"/>
      <c r="B23" s="14"/>
      <c r="C23" s="16" t="e">
        <f>D23/(1+C8)</f>
        <v>#VALUE!</v>
      </c>
      <c r="D23" s="16" t="e">
        <f>D3*$H$2+H2</f>
        <v>#VALUE!</v>
      </c>
      <c r="E23" s="15"/>
      <c r="F23" s="41"/>
    </row>
    <row r="24" spans="1:9" hidden="1" x14ac:dyDescent="0.2">
      <c r="A24" s="42" t="s">
        <v>10</v>
      </c>
      <c r="B24" s="16" t="e">
        <f>(0.5*C23+0.5*C25+C21)/(1+B9)</f>
        <v>#VALUE!</v>
      </c>
      <c r="C24" s="15"/>
      <c r="D24" s="15"/>
      <c r="E24" s="15"/>
      <c r="F24" s="41"/>
    </row>
    <row r="25" spans="1:9" ht="17" hidden="1" thickBot="1" x14ac:dyDescent="0.25">
      <c r="A25" s="37"/>
      <c r="B25" s="39"/>
      <c r="C25" s="38" t="e">
        <f>D25/(1+C10)</f>
        <v>#VALUE!</v>
      </c>
      <c r="D25" s="38" t="e">
        <f>D3*$H$2+H2</f>
        <v>#VALUE!</v>
      </c>
      <c r="E25" s="39"/>
      <c r="F25" s="40"/>
      <c r="G25" s="22"/>
      <c r="H25" s="22"/>
      <c r="I25" s="22"/>
    </row>
    <row r="26" spans="1:9" ht="17" hidden="1" thickBot="1" x14ac:dyDescent="0.25">
      <c r="D26" s="4"/>
      <c r="G26" s="22"/>
      <c r="H26" s="22"/>
      <c r="I26" s="22"/>
    </row>
    <row r="27" spans="1:9" hidden="1" x14ac:dyDescent="0.2">
      <c r="A27" s="7" t="s">
        <v>12</v>
      </c>
      <c r="B27" s="8"/>
      <c r="C27" s="8"/>
      <c r="D27" s="8"/>
      <c r="E27" s="8"/>
      <c r="F27" s="9"/>
      <c r="G27" s="23"/>
      <c r="H27" s="23"/>
      <c r="I27" s="23"/>
    </row>
    <row r="28" spans="1:9" hidden="1" x14ac:dyDescent="0.2">
      <c r="A28" s="10" t="s">
        <v>6</v>
      </c>
      <c r="B28" s="18">
        <v>0</v>
      </c>
      <c r="C28" s="32">
        <v>0.5</v>
      </c>
      <c r="D28" s="17">
        <v>1</v>
      </c>
      <c r="E28" s="33">
        <v>1.5</v>
      </c>
      <c r="F28" s="34"/>
      <c r="G28" s="21"/>
      <c r="H28" s="21"/>
      <c r="I28" s="24"/>
    </row>
    <row r="29" spans="1:9" hidden="1" x14ac:dyDescent="0.2">
      <c r="A29" s="35" t="s">
        <v>7</v>
      </c>
      <c r="B29" s="30">
        <v>0</v>
      </c>
      <c r="C29" s="30" t="e">
        <f>$E$3*$H$2</f>
        <v>#VALUE!</v>
      </c>
      <c r="D29" s="30" t="e">
        <f t="shared" ref="D29" si="0">$E$3*$H$2</f>
        <v>#VALUE!</v>
      </c>
      <c r="E29" s="30" t="e">
        <f>$E$3*$H$2+$H$2</f>
        <v>#VALUE!</v>
      </c>
      <c r="F29" s="36"/>
      <c r="G29" s="22"/>
      <c r="H29" s="22"/>
      <c r="I29" s="22"/>
    </row>
    <row r="30" spans="1:9" hidden="1" x14ac:dyDescent="0.2">
      <c r="A30" s="42"/>
      <c r="B30" s="15"/>
      <c r="C30" s="15"/>
      <c r="D30" s="15"/>
      <c r="E30" s="15"/>
      <c r="F30" s="41"/>
      <c r="G30" s="22"/>
      <c r="H30" s="22"/>
      <c r="I30" s="22"/>
    </row>
    <row r="31" spans="1:9" hidden="1" x14ac:dyDescent="0.2">
      <c r="A31" s="42"/>
      <c r="B31" s="15"/>
      <c r="C31" s="15"/>
      <c r="D31" s="16" t="e">
        <f>E31/(1+D7)</f>
        <v>#VALUE!</v>
      </c>
      <c r="E31" s="16" t="e">
        <f>$E$3*$H$2+$H$2</f>
        <v>#VALUE!</v>
      </c>
      <c r="F31" s="41"/>
      <c r="G31" s="22"/>
      <c r="H31" s="22"/>
      <c r="I31" s="22"/>
    </row>
    <row r="32" spans="1:9" hidden="1" x14ac:dyDescent="0.2">
      <c r="A32" s="42"/>
      <c r="B32" s="15"/>
      <c r="C32" s="16" t="e">
        <f>(0.5*D31+0.5*D33+D29)/(1+C8)</f>
        <v>#VALUE!</v>
      </c>
      <c r="D32" s="15"/>
      <c r="E32" s="15"/>
      <c r="F32" s="41"/>
      <c r="G32" s="22"/>
      <c r="H32" s="22"/>
      <c r="I32" s="22"/>
    </row>
    <row r="33" spans="1:9" hidden="1" x14ac:dyDescent="0.2">
      <c r="A33" s="42" t="s">
        <v>10</v>
      </c>
      <c r="B33" s="16" t="e">
        <f>(0.5*C32+0.5*C34+C29)/(1+B9)</f>
        <v>#VALUE!</v>
      </c>
      <c r="C33" s="15"/>
      <c r="D33" s="16" t="e">
        <f>E33/(1+D9)</f>
        <v>#VALUE!</v>
      </c>
      <c r="E33" s="16" t="e">
        <f>$E$3*$H$2+$H$2</f>
        <v>#VALUE!</v>
      </c>
      <c r="F33" s="41"/>
      <c r="G33" s="22"/>
      <c r="H33" s="22"/>
      <c r="I33" s="22"/>
    </row>
    <row r="34" spans="1:9" hidden="1" x14ac:dyDescent="0.2">
      <c r="A34" s="42"/>
      <c r="B34" s="15"/>
      <c r="C34" s="16" t="e">
        <f>(0.5*D33+0.5*D35+D29)/(1+C10)</f>
        <v>#VALUE!</v>
      </c>
      <c r="D34" s="15"/>
      <c r="E34" s="16"/>
      <c r="F34" s="41"/>
      <c r="G34" s="22"/>
      <c r="H34" s="22"/>
      <c r="I34" s="22"/>
    </row>
    <row r="35" spans="1:9" ht="17" hidden="1" thickBot="1" x14ac:dyDescent="0.25">
      <c r="A35" s="37"/>
      <c r="B35" s="39"/>
      <c r="C35" s="39"/>
      <c r="D35" s="38" t="e">
        <f>E35/(1+D11)</f>
        <v>#VALUE!</v>
      </c>
      <c r="E35" s="38" t="e">
        <f>$E$3*$H$2+$H$2</f>
        <v>#VALUE!</v>
      </c>
      <c r="F35" s="40"/>
      <c r="G35" s="22"/>
      <c r="H35" s="22"/>
      <c r="I35" s="22"/>
    </row>
    <row r="36" spans="1:9" ht="17" thickBot="1" x14ac:dyDescent="0.25">
      <c r="E36" s="4"/>
      <c r="G36" s="22"/>
      <c r="H36" s="22"/>
      <c r="I36" s="22"/>
    </row>
    <row r="37" spans="1:9" x14ac:dyDescent="0.2">
      <c r="A37" s="91" t="s">
        <v>37</v>
      </c>
      <c r="B37" s="92"/>
      <c r="C37" s="92"/>
      <c r="D37" s="92"/>
      <c r="E37" s="92"/>
      <c r="F37" s="93"/>
      <c r="G37" s="25"/>
      <c r="H37" s="25"/>
      <c r="I37" s="25"/>
    </row>
    <row r="38" spans="1:9" x14ac:dyDescent="0.2">
      <c r="A38" s="94" t="s">
        <v>6</v>
      </c>
      <c r="B38" s="18">
        <v>0</v>
      </c>
      <c r="C38" s="32">
        <v>0.5</v>
      </c>
      <c r="D38" s="17">
        <v>1</v>
      </c>
      <c r="E38" s="33">
        <v>1.5</v>
      </c>
      <c r="F38" s="95">
        <v>2</v>
      </c>
      <c r="G38" s="21"/>
      <c r="H38" s="21"/>
      <c r="I38" s="24"/>
    </row>
    <row r="39" spans="1:9" x14ac:dyDescent="0.2">
      <c r="A39" s="96" t="s">
        <v>11</v>
      </c>
      <c r="B39" s="30">
        <v>0</v>
      </c>
      <c r="C39" s="30">
        <f>$F$3*$H$2</f>
        <v>2</v>
      </c>
      <c r="D39" s="30">
        <f t="shared" ref="D39:E39" si="1">$F$3*$H$2</f>
        <v>2</v>
      </c>
      <c r="E39" s="30">
        <f t="shared" si="1"/>
        <v>2</v>
      </c>
      <c r="F39" s="97">
        <f>$F$3*$H$2+$H$2</f>
        <v>102</v>
      </c>
    </row>
    <row r="40" spans="1:9" x14ac:dyDescent="0.2">
      <c r="A40" s="106" t="s">
        <v>32</v>
      </c>
      <c r="B40" s="107"/>
      <c r="C40" s="108">
        <v>104</v>
      </c>
      <c r="D40" s="108">
        <v>102</v>
      </c>
      <c r="E40" s="108">
        <v>100</v>
      </c>
      <c r="F40" s="109"/>
    </row>
    <row r="41" spans="1:9" x14ac:dyDescent="0.2">
      <c r="A41" s="98"/>
      <c r="B41" s="15"/>
      <c r="C41" s="15"/>
      <c r="D41" s="15"/>
      <c r="E41" s="16">
        <f>MAX((F41/(1+E6)),$E$40)</f>
        <v>100</v>
      </c>
      <c r="F41" s="99">
        <f>$F$3*$H$2+$H$2</f>
        <v>102</v>
      </c>
    </row>
    <row r="42" spans="1:9" x14ac:dyDescent="0.2">
      <c r="A42" s="98"/>
      <c r="B42" s="15"/>
      <c r="C42" s="15"/>
      <c r="D42" s="16">
        <f>MAX((0.5*E41+0.5*E43+E39)/(1+D7),$D$40)</f>
        <v>102</v>
      </c>
      <c r="E42" s="16"/>
      <c r="F42" s="99"/>
    </row>
    <row r="43" spans="1:9" ht="17" thickBot="1" x14ac:dyDescent="0.25">
      <c r="A43" s="98"/>
      <c r="B43" s="15"/>
      <c r="C43" s="16">
        <f>MAX((0.5*D42+0.5*D44+D39)/(1+C8),$C$40)</f>
        <v>104</v>
      </c>
      <c r="D43" s="15"/>
      <c r="E43" s="16">
        <f t="shared" ref="E42:E47" si="2">MAX((F43/(1+E8)),$E$40)</f>
        <v>100</v>
      </c>
      <c r="F43" s="99">
        <f>$F$3*$H$2+$H$2</f>
        <v>102</v>
      </c>
    </row>
    <row r="44" spans="1:9" ht="17" thickBot="1" x14ac:dyDescent="0.25">
      <c r="A44" s="98" t="s">
        <v>10</v>
      </c>
      <c r="B44" s="105">
        <f>(0.5*C43+0.5*C45+C39)/(1+B9)</f>
        <v>106</v>
      </c>
      <c r="C44" s="15"/>
      <c r="D44" s="16">
        <f>MAX((0.5*E43+0.5*E45+E39)/(1+D9),$D$40)</f>
        <v>102</v>
      </c>
      <c r="E44" s="16"/>
      <c r="F44" s="99"/>
    </row>
    <row r="45" spans="1:9" x14ac:dyDescent="0.2">
      <c r="A45" s="98"/>
      <c r="B45" s="15"/>
      <c r="C45" s="16">
        <f>MAX((0.5*D44+0.5*D46+D39)/(1+C10),C40)</f>
        <v>104</v>
      </c>
      <c r="D45" s="15"/>
      <c r="E45" s="16">
        <f t="shared" si="2"/>
        <v>100</v>
      </c>
      <c r="F45" s="99">
        <f>$F$3*$H$2+$H$2</f>
        <v>102</v>
      </c>
    </row>
    <row r="46" spans="1:9" x14ac:dyDescent="0.2">
      <c r="A46" s="98"/>
      <c r="B46" s="15"/>
      <c r="C46" s="15"/>
      <c r="D46" s="16">
        <f>MAX((0.5*E45+0.5*E47+E39)/(1+D11),$D$40)</f>
        <v>102</v>
      </c>
      <c r="E46" s="16"/>
      <c r="F46" s="99"/>
    </row>
    <row r="47" spans="1:9" ht="17" thickBot="1" x14ac:dyDescent="0.25">
      <c r="A47" s="100"/>
      <c r="B47" s="101"/>
      <c r="C47" s="101"/>
      <c r="D47" s="101"/>
      <c r="E47" s="102">
        <f t="shared" si="2"/>
        <v>100</v>
      </c>
      <c r="F47" s="103">
        <f>$F$3*$H$2+$H$2</f>
        <v>102</v>
      </c>
    </row>
    <row r="50" spans="2:6" ht="17" thickBot="1" x14ac:dyDescent="0.25"/>
    <row r="51" spans="2:6" x14ac:dyDescent="0.2">
      <c r="B51" s="85" t="s">
        <v>38</v>
      </c>
      <c r="C51" s="86"/>
      <c r="D51" s="86"/>
      <c r="E51" s="86"/>
      <c r="F51" s="87"/>
    </row>
    <row r="52" spans="2:6" ht="17" thickBot="1" x14ac:dyDescent="0.25">
      <c r="B52" s="88"/>
      <c r="C52" s="89"/>
      <c r="D52" s="89"/>
      <c r="E52" s="89"/>
      <c r="F52" s="90"/>
    </row>
  </sheetData>
  <mergeCells count="7">
    <mergeCell ref="B51:F52"/>
    <mergeCell ref="A5:F5"/>
    <mergeCell ref="A14:F14"/>
    <mergeCell ref="A19:F19"/>
    <mergeCell ref="A27:F27"/>
    <mergeCell ref="A37:F37"/>
    <mergeCell ref="G37:I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Malik</dc:creator>
  <cp:lastModifiedBy>Muskan Malik</cp:lastModifiedBy>
  <dcterms:created xsi:type="dcterms:W3CDTF">2024-03-16T01:34:02Z</dcterms:created>
  <dcterms:modified xsi:type="dcterms:W3CDTF">2024-03-16T04:46:55Z</dcterms:modified>
</cp:coreProperties>
</file>