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6B383FD7-DAEC-4B85-8606-96BBD7E7F844}" xr6:coauthVersionLast="47" xr6:coauthVersionMax="47" xr10:uidLastSave="{00000000-0000-0000-0000-000000000000}"/>
  <bookViews>
    <workbookView xWindow="-120" yWindow="-120" windowWidth="24240" windowHeight="13140" activeTab="4" xr2:uid="{2393B517-C6DF-4E17-85CE-AE9CB6C1902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3" l="1"/>
  <c r="P12" i="3"/>
  <c r="P13" i="3"/>
  <c r="P14" i="3"/>
  <c r="P15" i="3"/>
  <c r="P16" i="3"/>
  <c r="P17" i="3"/>
  <c r="P18" i="3"/>
  <c r="P19" i="3"/>
  <c r="P10" i="3"/>
  <c r="O11" i="3"/>
  <c r="O12" i="3"/>
  <c r="O13" i="3"/>
  <c r="O14" i="3"/>
  <c r="O15" i="3"/>
  <c r="O16" i="3"/>
  <c r="O17" i="3"/>
  <c r="O18" i="3"/>
  <c r="O19" i="3"/>
  <c r="O10" i="3"/>
  <c r="N11" i="3"/>
  <c r="N12" i="3"/>
  <c r="N13" i="3"/>
  <c r="N14" i="3"/>
  <c r="N15" i="3"/>
  <c r="N16" i="3"/>
  <c r="N17" i="3"/>
  <c r="N18" i="3"/>
  <c r="N19" i="3"/>
  <c r="N10" i="3"/>
  <c r="M11" i="3"/>
  <c r="M12" i="3"/>
  <c r="M13" i="3"/>
  <c r="M14" i="3"/>
  <c r="M15" i="3"/>
  <c r="M16" i="3"/>
  <c r="M17" i="3"/>
  <c r="M18" i="3"/>
  <c r="M19" i="3"/>
  <c r="M10" i="3"/>
  <c r="L19" i="3"/>
  <c r="L11" i="3"/>
  <c r="L12" i="3"/>
  <c r="L13" i="3"/>
  <c r="L14" i="3"/>
  <c r="L15" i="3"/>
  <c r="L16" i="3"/>
  <c r="L17" i="3"/>
  <c r="L18" i="3"/>
  <c r="L10" i="3"/>
  <c r="F11" i="3"/>
  <c r="F12" i="3"/>
  <c r="F13" i="3"/>
  <c r="F14" i="3"/>
  <c r="F15" i="3"/>
  <c r="F16" i="3"/>
  <c r="F17" i="3"/>
  <c r="F18" i="3"/>
  <c r="F19" i="3"/>
  <c r="F10" i="3"/>
  <c r="I14" i="2"/>
  <c r="I13" i="2"/>
  <c r="I12" i="2"/>
  <c r="I11" i="2"/>
  <c r="I10" i="2"/>
  <c r="I9" i="2"/>
  <c r="I6" i="2"/>
  <c r="L16" i="1"/>
  <c r="J15" i="1"/>
  <c r="L15" i="1" s="1"/>
  <c r="J16" i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I16" i="1"/>
  <c r="I15" i="1"/>
  <c r="I14" i="1"/>
  <c r="I13" i="1" l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<sst xmlns="http://schemas.openxmlformats.org/spreadsheetml/2006/main" count="118" uniqueCount="86">
  <si>
    <t>ROLL NO</t>
  </si>
  <si>
    <t>SUBJECT</t>
  </si>
  <si>
    <t>Maths</t>
  </si>
  <si>
    <t xml:space="preserve">SST </t>
  </si>
  <si>
    <t>History</t>
  </si>
  <si>
    <t>ToTAL</t>
  </si>
  <si>
    <t>Presentag</t>
  </si>
  <si>
    <t>Grade</t>
  </si>
  <si>
    <t>PASS/FAIl</t>
  </si>
  <si>
    <t>Pooja</t>
  </si>
  <si>
    <t>Mansi</t>
  </si>
  <si>
    <t>Radha</t>
  </si>
  <si>
    <t>Pinki</t>
  </si>
  <si>
    <t>Jiya</t>
  </si>
  <si>
    <t>Manisha</t>
  </si>
  <si>
    <t xml:space="preserve">11th </t>
  </si>
  <si>
    <t>Father Name</t>
  </si>
  <si>
    <t xml:space="preserve">Manish </t>
  </si>
  <si>
    <t>Ashok</t>
  </si>
  <si>
    <t>Hari Sanker</t>
  </si>
  <si>
    <t>Shyam</t>
  </si>
  <si>
    <t>Ram Singh</t>
  </si>
  <si>
    <t xml:space="preserve">Ravi </t>
  </si>
  <si>
    <t>Sivanshu</t>
  </si>
  <si>
    <t xml:space="preserve">Raju </t>
  </si>
  <si>
    <t>Sudama</t>
  </si>
  <si>
    <t>Moti Lal</t>
  </si>
  <si>
    <t>C</t>
  </si>
  <si>
    <t>D</t>
  </si>
  <si>
    <t>B</t>
  </si>
  <si>
    <t>A</t>
  </si>
  <si>
    <t>c</t>
  </si>
  <si>
    <t>S.No</t>
  </si>
  <si>
    <t>Name</t>
  </si>
  <si>
    <t>class</t>
  </si>
  <si>
    <t>sikha</t>
  </si>
  <si>
    <t>Jyoti</t>
  </si>
  <si>
    <t>Sarita</t>
  </si>
  <si>
    <t>Lila</t>
  </si>
  <si>
    <t>Roll No.</t>
  </si>
  <si>
    <t>Subject</t>
  </si>
  <si>
    <t>Marks</t>
  </si>
  <si>
    <t>SSt</t>
  </si>
  <si>
    <t>Reseult</t>
  </si>
  <si>
    <t>REPORT CARD</t>
  </si>
  <si>
    <t>SALARY SHEET</t>
  </si>
  <si>
    <t>S.NO</t>
  </si>
  <si>
    <t>Employe Name</t>
  </si>
  <si>
    <t>Designation</t>
  </si>
  <si>
    <t>Basic Salary</t>
  </si>
  <si>
    <t>Attendance</t>
  </si>
  <si>
    <t xml:space="preserve">Salary </t>
  </si>
  <si>
    <t>D.A.</t>
  </si>
  <si>
    <t>H.R.A</t>
  </si>
  <si>
    <t>T.A.</t>
  </si>
  <si>
    <t>C.A</t>
  </si>
  <si>
    <t>OverTime</t>
  </si>
  <si>
    <t>Overtime Salary</t>
  </si>
  <si>
    <t>Gross Salary</t>
  </si>
  <si>
    <t>P.F.</t>
  </si>
  <si>
    <t>E.S.I</t>
  </si>
  <si>
    <t>Net Salary</t>
  </si>
  <si>
    <t>sonu</t>
  </si>
  <si>
    <t>monu</t>
  </si>
  <si>
    <t>Golu</t>
  </si>
  <si>
    <t>Priya</t>
  </si>
  <si>
    <t>Ram</t>
  </si>
  <si>
    <t>Mohan</t>
  </si>
  <si>
    <t>Shiv</t>
  </si>
  <si>
    <t>Gopal</t>
  </si>
  <si>
    <t>Manager</t>
  </si>
  <si>
    <t>Assistant Manager</t>
  </si>
  <si>
    <t>Staff</t>
  </si>
  <si>
    <t>ABC PUBLIC SCHOOL</t>
  </si>
  <si>
    <t>ACADEMICE SESSION2023-2024</t>
  </si>
  <si>
    <t>MARKS SHEET</t>
  </si>
  <si>
    <t>FROM</t>
  </si>
  <si>
    <t>NAME</t>
  </si>
  <si>
    <t>CLASS</t>
  </si>
  <si>
    <t>ROLL NO.</t>
  </si>
  <si>
    <t>FATHER NAME</t>
  </si>
  <si>
    <t>CONATCT NUMBER</t>
  </si>
  <si>
    <t>CONTACT NO.</t>
  </si>
  <si>
    <t>POOJA</t>
  </si>
  <si>
    <t>MOHAN</t>
  </si>
  <si>
    <t>91615 40227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</si>
</sst>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60"/>
      <color rgb="FF002060"/>
      <name val="Algerian"/>
      <family val="5"/>
    </font>
    <font>
      <sz val="28"/>
      <color rgb="FFFF0000"/>
      <name val="Algerian"/>
      <family val="5"/>
    </font>
    <font>
      <sz val="14"/>
      <color rgb="FF7030A0"/>
      <name val="Algerian"/>
      <family val="5"/>
    </font>
    <font>
      <sz val="11"/>
      <color rgb="FFC0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theme="1"/>
      <name val="Arial Black"/>
      <family val="2"/>
    </font>
    <font>
      <sz val="36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2" borderId="1" xfId="0" applyFill="1" applyBorder="1"/>
    <xf numFmtId="0" fontId="0" fillId="2" borderId="9" xfId="0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5E9-5539-4CB9-B45B-80AA483F6C29}">
  <dimension ref="A1:L17"/>
  <sheetViews>
    <sheetView workbookViewId="0">
      <selection activeCell="C21" sqref="C21"/>
    </sheetView>
  </sheetViews>
  <sheetFormatPr defaultRowHeight="15" x14ac:dyDescent="0.25"/>
  <cols>
    <col min="5" max="5" width="15.5703125" bestFit="1" customWidth="1"/>
    <col min="10" max="10" width="12.28515625" bestFit="1" customWidth="1"/>
    <col min="12" max="12" width="12.140625" bestFit="1" customWidth="1"/>
  </cols>
  <sheetData>
    <row r="1" spans="1:12" ht="15" customHeight="1" x14ac:dyDescent="0.25">
      <c r="E1" s="9" t="s">
        <v>75</v>
      </c>
      <c r="F1" s="10"/>
      <c r="G1" s="10"/>
      <c r="H1" s="10"/>
      <c r="I1" s="10"/>
      <c r="J1" s="10"/>
      <c r="K1" s="10"/>
    </row>
    <row r="2" spans="1:12" ht="15" customHeight="1" x14ac:dyDescent="0.25">
      <c r="E2" s="10"/>
      <c r="F2" s="10"/>
      <c r="G2" s="10"/>
      <c r="H2" s="10"/>
      <c r="I2" s="10"/>
      <c r="J2" s="10"/>
      <c r="K2" s="10"/>
    </row>
    <row r="3" spans="1:12" ht="15" customHeight="1" x14ac:dyDescent="0.25">
      <c r="E3" s="10"/>
      <c r="F3" s="10"/>
      <c r="G3" s="10"/>
      <c r="H3" s="10"/>
      <c r="I3" s="10"/>
      <c r="J3" s="10"/>
      <c r="K3" s="10"/>
    </row>
    <row r="4" spans="1:12" ht="15" customHeight="1" x14ac:dyDescent="0.25">
      <c r="E4" s="10"/>
      <c r="F4" s="10"/>
      <c r="G4" s="10"/>
      <c r="H4" s="10"/>
      <c r="I4" s="10"/>
      <c r="J4" s="10"/>
      <c r="K4" s="10"/>
    </row>
    <row r="5" spans="1:12" ht="18.75" x14ac:dyDescent="0.3">
      <c r="E5" s="8" t="s">
        <v>1</v>
      </c>
      <c r="F5" s="8"/>
      <c r="G5" s="8"/>
      <c r="H5" s="8"/>
      <c r="I5" s="8"/>
      <c r="J5" s="8"/>
    </row>
    <row r="6" spans="1:12" ht="18.75" x14ac:dyDescent="0.3">
      <c r="A6" s="1" t="s">
        <v>0</v>
      </c>
      <c r="B6" s="1" t="s">
        <v>33</v>
      </c>
      <c r="C6" s="1" t="s">
        <v>34</v>
      </c>
      <c r="D6" s="2" t="s">
        <v>0</v>
      </c>
      <c r="E6" s="1" t="s">
        <v>16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</row>
    <row r="7" spans="1:12" ht="18.75" x14ac:dyDescent="0.3">
      <c r="A7" s="1">
        <v>1</v>
      </c>
      <c r="B7" s="2" t="s">
        <v>35</v>
      </c>
      <c r="C7" t="s">
        <v>15</v>
      </c>
      <c r="D7" s="1">
        <v>1</v>
      </c>
      <c r="E7" s="1" t="s">
        <v>17</v>
      </c>
      <c r="F7">
        <v>80</v>
      </c>
      <c r="G7">
        <v>77</v>
      </c>
      <c r="H7">
        <v>87</v>
      </c>
      <c r="I7">
        <f t="shared" ref="I7:I14" si="0">SUM(F7:H7)</f>
        <v>244</v>
      </c>
      <c r="J7">
        <f>244*100/500</f>
        <v>48.8</v>
      </c>
      <c r="K7" t="s">
        <v>27</v>
      </c>
      <c r="L7" t="str">
        <f>IF(J7&lt;33,"FALL","PASS")</f>
        <v>PASS</v>
      </c>
    </row>
    <row r="8" spans="1:12" ht="18.75" x14ac:dyDescent="0.3">
      <c r="A8" s="1">
        <v>2</v>
      </c>
      <c r="B8" t="s">
        <v>36</v>
      </c>
      <c r="C8" t="s">
        <v>15</v>
      </c>
      <c r="D8" s="1">
        <v>2</v>
      </c>
      <c r="E8" s="1" t="s">
        <v>18</v>
      </c>
      <c r="F8">
        <v>85</v>
      </c>
      <c r="G8">
        <v>72</v>
      </c>
      <c r="H8">
        <v>76</v>
      </c>
      <c r="I8">
        <f t="shared" si="0"/>
        <v>233</v>
      </c>
      <c r="J8">
        <f>233*100/500</f>
        <v>46.6</v>
      </c>
      <c r="K8" t="s">
        <v>27</v>
      </c>
      <c r="L8" t="str">
        <f t="shared" ref="L8:L16" si="1">IF(J8&lt;33,"FALL","PASS")</f>
        <v>PASS</v>
      </c>
    </row>
    <row r="9" spans="1:12" ht="18.75" x14ac:dyDescent="0.3">
      <c r="A9" s="1">
        <v>3</v>
      </c>
      <c r="B9" t="s">
        <v>37</v>
      </c>
      <c r="C9" t="s">
        <v>15</v>
      </c>
      <c r="D9" s="1">
        <v>3</v>
      </c>
      <c r="E9" s="1" t="s">
        <v>19</v>
      </c>
      <c r="F9">
        <v>75</v>
      </c>
      <c r="G9">
        <v>81</v>
      </c>
      <c r="H9">
        <v>85</v>
      </c>
      <c r="I9">
        <f t="shared" si="0"/>
        <v>241</v>
      </c>
      <c r="J9">
        <f>241*100/500</f>
        <v>48.2</v>
      </c>
      <c r="K9" t="s">
        <v>27</v>
      </c>
      <c r="L9" t="str">
        <f t="shared" si="1"/>
        <v>PASS</v>
      </c>
    </row>
    <row r="10" spans="1:12" ht="18.75" x14ac:dyDescent="0.3">
      <c r="A10" s="1">
        <v>4</v>
      </c>
      <c r="B10" t="s">
        <v>38</v>
      </c>
      <c r="C10" t="s">
        <v>15</v>
      </c>
      <c r="D10" s="1">
        <v>4</v>
      </c>
      <c r="E10" s="1" t="s">
        <v>20</v>
      </c>
      <c r="F10">
        <v>72</v>
      </c>
      <c r="G10">
        <v>71</v>
      </c>
      <c r="H10">
        <v>81</v>
      </c>
      <c r="I10">
        <f t="shared" si="0"/>
        <v>224</v>
      </c>
      <c r="J10">
        <f>224*100/500</f>
        <v>44.8</v>
      </c>
      <c r="K10" t="s">
        <v>28</v>
      </c>
      <c r="L10" t="str">
        <f t="shared" si="1"/>
        <v>PASS</v>
      </c>
    </row>
    <row r="11" spans="1:12" ht="18.75" x14ac:dyDescent="0.3">
      <c r="A11" s="1">
        <v>5</v>
      </c>
      <c r="B11" t="s">
        <v>9</v>
      </c>
      <c r="C11" t="s">
        <v>15</v>
      </c>
      <c r="D11" s="1">
        <v>5</v>
      </c>
      <c r="E11" s="1" t="s">
        <v>21</v>
      </c>
      <c r="F11">
        <v>83</v>
      </c>
      <c r="G11">
        <v>77</v>
      </c>
      <c r="H11">
        <v>79</v>
      </c>
      <c r="I11">
        <f t="shared" si="0"/>
        <v>239</v>
      </c>
      <c r="J11">
        <f>239*100/500</f>
        <v>47.8</v>
      </c>
      <c r="K11" t="s">
        <v>27</v>
      </c>
      <c r="L11" t="str">
        <f t="shared" si="1"/>
        <v>PASS</v>
      </c>
    </row>
    <row r="12" spans="1:12" ht="18.75" x14ac:dyDescent="0.3">
      <c r="A12" s="1">
        <v>6</v>
      </c>
      <c r="B12" t="s">
        <v>10</v>
      </c>
      <c r="C12" t="s">
        <v>15</v>
      </c>
      <c r="D12" s="1">
        <v>6</v>
      </c>
      <c r="E12" s="1" t="s">
        <v>22</v>
      </c>
      <c r="F12">
        <v>73</v>
      </c>
      <c r="G12">
        <v>82</v>
      </c>
      <c r="H12">
        <v>87</v>
      </c>
      <c r="I12">
        <f t="shared" si="0"/>
        <v>242</v>
      </c>
      <c r="J12">
        <f>242*100/500</f>
        <v>48.4</v>
      </c>
      <c r="K12" t="s">
        <v>27</v>
      </c>
      <c r="L12" t="str">
        <f t="shared" si="1"/>
        <v>PASS</v>
      </c>
    </row>
    <row r="13" spans="1:12" ht="21" x14ac:dyDescent="0.35">
      <c r="A13" s="3">
        <v>7</v>
      </c>
      <c r="B13" t="s">
        <v>11</v>
      </c>
      <c r="C13" t="s">
        <v>15</v>
      </c>
      <c r="D13" s="1">
        <v>7</v>
      </c>
      <c r="E13" s="1" t="s">
        <v>23</v>
      </c>
      <c r="F13">
        <v>70</v>
      </c>
      <c r="G13">
        <v>79</v>
      </c>
      <c r="H13">
        <v>89</v>
      </c>
      <c r="I13">
        <f t="shared" si="0"/>
        <v>238</v>
      </c>
      <c r="J13">
        <f>238*100/500</f>
        <v>47.6</v>
      </c>
      <c r="K13" t="s">
        <v>31</v>
      </c>
      <c r="L13" t="str">
        <f t="shared" si="1"/>
        <v>PASS</v>
      </c>
    </row>
    <row r="14" spans="1:12" ht="18.75" x14ac:dyDescent="0.3">
      <c r="A14" s="1">
        <v>8</v>
      </c>
      <c r="B14" t="s">
        <v>12</v>
      </c>
      <c r="C14" t="s">
        <v>15</v>
      </c>
      <c r="D14" s="1">
        <v>8</v>
      </c>
      <c r="E14" s="1" t="s">
        <v>24</v>
      </c>
      <c r="F14">
        <v>82</v>
      </c>
      <c r="G14">
        <v>83</v>
      </c>
      <c r="H14">
        <v>86</v>
      </c>
      <c r="I14">
        <f t="shared" si="0"/>
        <v>251</v>
      </c>
      <c r="J14">
        <f>251*100/500</f>
        <v>50.2</v>
      </c>
      <c r="K14" t="s">
        <v>29</v>
      </c>
      <c r="L14" t="str">
        <f t="shared" si="1"/>
        <v>PASS</v>
      </c>
    </row>
    <row r="15" spans="1:12" ht="18.75" x14ac:dyDescent="0.3">
      <c r="A15" s="1">
        <v>9</v>
      </c>
      <c r="B15" t="s">
        <v>13</v>
      </c>
      <c r="C15" t="s">
        <v>15</v>
      </c>
      <c r="D15" s="1">
        <v>9</v>
      </c>
      <c r="E15" s="1" t="s">
        <v>25</v>
      </c>
      <c r="F15">
        <v>77</v>
      </c>
      <c r="G15">
        <v>79</v>
      </c>
      <c r="H15">
        <v>70</v>
      </c>
      <c r="I15">
        <f>SUM(F14:H15)</f>
        <v>477</v>
      </c>
      <c r="J15">
        <f>477*100/500</f>
        <v>95.4</v>
      </c>
      <c r="K15" t="s">
        <v>30</v>
      </c>
      <c r="L15" t="str">
        <f t="shared" si="1"/>
        <v>PASS</v>
      </c>
    </row>
    <row r="16" spans="1:12" ht="18.75" x14ac:dyDescent="0.3">
      <c r="A16" s="1">
        <v>10</v>
      </c>
      <c r="B16" t="s">
        <v>14</v>
      </c>
      <c r="C16" t="s">
        <v>15</v>
      </c>
      <c r="D16" s="1">
        <v>10</v>
      </c>
      <c r="E16" s="1" t="s">
        <v>26</v>
      </c>
      <c r="F16">
        <v>82</v>
      </c>
      <c r="G16">
        <v>79</v>
      </c>
      <c r="H16">
        <v>86</v>
      </c>
      <c r="I16">
        <f>SUM(F16:H16)</f>
        <v>247</v>
      </c>
      <c r="J16">
        <f>247*100/500</f>
        <v>49.4</v>
      </c>
      <c r="K16" t="s">
        <v>27</v>
      </c>
      <c r="L16" t="str">
        <f t="shared" si="1"/>
        <v>PASS</v>
      </c>
    </row>
    <row r="17" spans="4:4" ht="18.75" x14ac:dyDescent="0.3">
      <c r="D17" s="1"/>
    </row>
  </sheetData>
  <mergeCells count="2">
    <mergeCell ref="E5:J5"/>
    <mergeCell ref="E1: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B61A-A921-4C78-82E2-1B0A1FCFCC50}">
  <dimension ref="F1:J14"/>
  <sheetViews>
    <sheetView workbookViewId="0">
      <selection activeCell="L4" sqref="L4"/>
    </sheetView>
  </sheetViews>
  <sheetFormatPr defaultRowHeight="15" x14ac:dyDescent="0.25"/>
  <sheetData>
    <row r="1" spans="6:10" ht="15" customHeight="1" x14ac:dyDescent="0.25">
      <c r="F1" s="14" t="s">
        <v>44</v>
      </c>
      <c r="G1" s="15"/>
      <c r="H1" s="15"/>
      <c r="I1" s="15"/>
      <c r="J1" s="15"/>
    </row>
    <row r="2" spans="6:10" ht="15" customHeight="1" x14ac:dyDescent="0.25">
      <c r="F2" s="16"/>
      <c r="G2" s="17"/>
      <c r="H2" s="17"/>
      <c r="I2" s="17"/>
      <c r="J2" s="17"/>
    </row>
    <row r="3" spans="6:10" ht="18.75" customHeight="1" x14ac:dyDescent="0.25">
      <c r="F3" s="18"/>
      <c r="G3" s="19"/>
      <c r="H3" s="19"/>
      <c r="I3" s="19"/>
      <c r="J3" s="19"/>
    </row>
    <row r="4" spans="6:10" ht="19.5" x14ac:dyDescent="0.3">
      <c r="F4" s="20" t="s">
        <v>73</v>
      </c>
      <c r="G4" s="21"/>
      <c r="H4" s="21"/>
      <c r="I4" s="21"/>
      <c r="J4" s="21"/>
    </row>
    <row r="5" spans="6:10" x14ac:dyDescent="0.25">
      <c r="F5" s="22" t="s">
        <v>74</v>
      </c>
      <c r="G5" s="23"/>
      <c r="H5" s="23"/>
      <c r="I5" s="23"/>
      <c r="J5" s="23"/>
    </row>
    <row r="6" spans="6:10" x14ac:dyDescent="0.25">
      <c r="F6" s="4" t="s">
        <v>39</v>
      </c>
      <c r="G6" s="4">
        <v>1</v>
      </c>
      <c r="H6" s="5"/>
      <c r="I6" s="11" t="str">
        <f>VLOOKUP(G6,Sheet1!A6:M16,2,0)</f>
        <v>sikha</v>
      </c>
      <c r="J6" s="12"/>
    </row>
    <row r="7" spans="6:10" x14ac:dyDescent="0.25">
      <c r="F7" s="24"/>
      <c r="G7" s="25"/>
      <c r="H7" s="25"/>
      <c r="I7" s="25"/>
      <c r="J7" s="26"/>
    </row>
    <row r="8" spans="6:10" x14ac:dyDescent="0.25">
      <c r="F8" s="4" t="s">
        <v>32</v>
      </c>
      <c r="G8" s="11" t="s">
        <v>40</v>
      </c>
      <c r="H8" s="12"/>
      <c r="I8" s="11" t="s">
        <v>41</v>
      </c>
      <c r="J8" s="12"/>
    </row>
    <row r="9" spans="6:10" x14ac:dyDescent="0.25">
      <c r="F9" s="4">
        <v>1</v>
      </c>
      <c r="G9" s="11" t="s">
        <v>2</v>
      </c>
      <c r="H9" s="12"/>
      <c r="I9" s="11">
        <f>VLOOKUP(G6,Sheet1!A6:L16,6,0)</f>
        <v>80</v>
      </c>
      <c r="J9" s="12"/>
    </row>
    <row r="10" spans="6:10" x14ac:dyDescent="0.25">
      <c r="F10" s="4">
        <v>2</v>
      </c>
      <c r="G10" s="11" t="s">
        <v>42</v>
      </c>
      <c r="H10" s="12"/>
      <c r="I10" s="11">
        <f>VLOOKUP(G6,Sheet1!A6:L16,7,0)</f>
        <v>77</v>
      </c>
      <c r="J10" s="12"/>
    </row>
    <row r="11" spans="6:10" x14ac:dyDescent="0.25">
      <c r="F11" s="4">
        <v>3</v>
      </c>
      <c r="G11" s="11" t="s">
        <v>4</v>
      </c>
      <c r="H11" s="12"/>
      <c r="I11" s="11">
        <f>VLOOKUP(G6,Sheet1!A6:L16,8,0)</f>
        <v>87</v>
      </c>
      <c r="J11" s="12"/>
    </row>
    <row r="12" spans="6:10" x14ac:dyDescent="0.25">
      <c r="F12" s="11" t="s">
        <v>6</v>
      </c>
      <c r="G12" s="13"/>
      <c r="H12" s="12"/>
      <c r="I12" s="11">
        <f>VLOOKUP(G6,Sheet1!A6:L16,10,0)</f>
        <v>48.8</v>
      </c>
      <c r="J12" s="12"/>
    </row>
    <row r="13" spans="6:10" x14ac:dyDescent="0.25">
      <c r="F13" s="11" t="s">
        <v>7</v>
      </c>
      <c r="G13" s="13"/>
      <c r="H13" s="12"/>
      <c r="I13" s="11" t="str">
        <f>VLOOKUP(G6,Sheet1!A6:L16,11,0)</f>
        <v>C</v>
      </c>
      <c r="J13" s="12"/>
    </row>
    <row r="14" spans="6:10" x14ac:dyDescent="0.25">
      <c r="F14" s="11" t="s">
        <v>43</v>
      </c>
      <c r="G14" s="13"/>
      <c r="H14" s="12"/>
      <c r="I14" s="11" t="str">
        <f>VLOOKUP(G6,Sheet1!A6:L16,12,0)</f>
        <v>PASS</v>
      </c>
      <c r="J14" s="12"/>
    </row>
  </sheetData>
  <mergeCells count="19">
    <mergeCell ref="F1:J3"/>
    <mergeCell ref="F4:J4"/>
    <mergeCell ref="F5:J5"/>
    <mergeCell ref="I6:J6"/>
    <mergeCell ref="F7:J7"/>
    <mergeCell ref="G8:H8"/>
    <mergeCell ref="I8:J8"/>
    <mergeCell ref="G9:H9"/>
    <mergeCell ref="I9:J9"/>
    <mergeCell ref="I10:J10"/>
    <mergeCell ref="I11:J11"/>
    <mergeCell ref="I12:J12"/>
    <mergeCell ref="I13:J13"/>
    <mergeCell ref="I14:J14"/>
    <mergeCell ref="G10:H10"/>
    <mergeCell ref="G11:H11"/>
    <mergeCell ref="F12:H12"/>
    <mergeCell ref="F13:H13"/>
    <mergeCell ref="F14:H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4876-2FC4-4DBB-87EC-A10919BCEC9B}">
  <dimension ref="A1:P19"/>
  <sheetViews>
    <sheetView workbookViewId="0">
      <selection activeCell="E1" sqref="E1:N7"/>
    </sheetView>
  </sheetViews>
  <sheetFormatPr defaultRowHeight="15" x14ac:dyDescent="0.25"/>
  <cols>
    <col min="2" max="2" width="15.28515625" customWidth="1"/>
    <col min="3" max="3" width="16.7109375" customWidth="1"/>
    <col min="4" max="4" width="11.85546875" customWidth="1"/>
    <col min="5" max="5" width="11.28515625" bestFit="1" customWidth="1"/>
    <col min="11" max="11" width="10.85546875" customWidth="1"/>
    <col min="12" max="12" width="15.5703125" customWidth="1"/>
    <col min="13" max="13" width="12.42578125" customWidth="1"/>
  </cols>
  <sheetData>
    <row r="1" spans="1:16" ht="15" customHeight="1" x14ac:dyDescent="0.25">
      <c r="E1" s="27" t="s">
        <v>45</v>
      </c>
      <c r="F1" s="27"/>
      <c r="G1" s="27"/>
      <c r="H1" s="27"/>
      <c r="I1" s="27"/>
      <c r="J1" s="27"/>
      <c r="K1" s="27"/>
      <c r="L1" s="27"/>
      <c r="M1" s="27"/>
      <c r="N1" s="27"/>
    </row>
    <row r="2" spans="1:16" x14ac:dyDescent="0.25"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6" x14ac:dyDescent="0.25"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6" x14ac:dyDescent="0.25"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6" x14ac:dyDescent="0.25"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6" x14ac:dyDescent="0.25"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6" x14ac:dyDescent="0.25">
      <c r="E7" s="27"/>
      <c r="F7" s="27"/>
      <c r="G7" s="27"/>
      <c r="H7" s="27"/>
      <c r="I7" s="27"/>
      <c r="J7" s="27"/>
      <c r="K7" s="27"/>
      <c r="L7" s="27"/>
      <c r="M7" s="27"/>
      <c r="N7" s="27"/>
    </row>
    <row r="9" spans="1:16" ht="15.75" x14ac:dyDescent="0.25">
      <c r="A9" s="6" t="s">
        <v>46</v>
      </c>
      <c r="B9" s="7" t="s">
        <v>47</v>
      </c>
      <c r="C9" s="7" t="s">
        <v>48</v>
      </c>
      <c r="D9" s="7" t="s">
        <v>49</v>
      </c>
      <c r="E9" s="7" t="s">
        <v>50</v>
      </c>
      <c r="F9" s="7" t="s">
        <v>51</v>
      </c>
      <c r="G9" s="7" t="s">
        <v>52</v>
      </c>
      <c r="H9" s="7" t="s">
        <v>53</v>
      </c>
      <c r="I9" s="7" t="s">
        <v>54</v>
      </c>
      <c r="J9" s="7" t="s">
        <v>55</v>
      </c>
      <c r="K9" s="7" t="s">
        <v>56</v>
      </c>
      <c r="L9" s="7" t="s">
        <v>57</v>
      </c>
      <c r="M9" s="7" t="s">
        <v>58</v>
      </c>
      <c r="N9" s="7" t="s">
        <v>59</v>
      </c>
      <c r="O9" s="7" t="s">
        <v>60</v>
      </c>
      <c r="P9" s="7" t="s">
        <v>61</v>
      </c>
    </row>
    <row r="10" spans="1:16" x14ac:dyDescent="0.25">
      <c r="A10" s="7">
        <v>1</v>
      </c>
      <c r="B10" s="7" t="s">
        <v>35</v>
      </c>
      <c r="C10" s="7" t="s">
        <v>70</v>
      </c>
      <c r="D10" s="7">
        <v>30000</v>
      </c>
      <c r="E10" s="7">
        <v>30</v>
      </c>
      <c r="F10" s="7">
        <f>D10/30*E10</f>
        <v>30000</v>
      </c>
      <c r="G10" s="7">
        <v>300</v>
      </c>
      <c r="H10" s="7">
        <v>2000</v>
      </c>
      <c r="I10" s="7">
        <v>8000</v>
      </c>
      <c r="J10" s="7">
        <v>1200</v>
      </c>
      <c r="K10" s="7">
        <v>20</v>
      </c>
      <c r="L10" s="7">
        <f>D10/30/8*K10</f>
        <v>2500</v>
      </c>
      <c r="M10" s="7">
        <f>F10+G10+H10+I10+J10+L10</f>
        <v>44000</v>
      </c>
      <c r="N10" s="7">
        <f>D10*5%</f>
        <v>1500</v>
      </c>
      <c r="O10" s="7">
        <f>D10*0.75</f>
        <v>22500</v>
      </c>
      <c r="P10" s="7">
        <f>M10-N10-O10</f>
        <v>20000</v>
      </c>
    </row>
    <row r="11" spans="1:16" x14ac:dyDescent="0.25">
      <c r="A11" s="7">
        <v>2</v>
      </c>
      <c r="B11" s="7" t="s">
        <v>62</v>
      </c>
      <c r="C11" s="7" t="s">
        <v>71</v>
      </c>
      <c r="D11" s="7">
        <v>25000</v>
      </c>
      <c r="E11" s="7">
        <v>25</v>
      </c>
      <c r="F11" s="7">
        <f t="shared" ref="F11:F19" si="0">D11/30*E11</f>
        <v>20833.333333333336</v>
      </c>
      <c r="G11" s="7">
        <v>300</v>
      </c>
      <c r="H11" s="7">
        <v>1500</v>
      </c>
      <c r="I11" s="7">
        <v>5000</v>
      </c>
      <c r="J11" s="7">
        <v>1400</v>
      </c>
      <c r="K11" s="7">
        <v>40</v>
      </c>
      <c r="L11" s="7">
        <f t="shared" ref="L11:L19" si="1">D11/30/8*K11</f>
        <v>4166.666666666667</v>
      </c>
      <c r="M11" s="7">
        <f t="shared" ref="M11:M19" si="2">F11+G11+H11+I11+J11+L11</f>
        <v>33200</v>
      </c>
      <c r="N11" s="7">
        <f t="shared" ref="N11:N19" si="3">D11*5%</f>
        <v>1250</v>
      </c>
      <c r="O11" s="7">
        <f t="shared" ref="O11:O19" si="4">D11*0.75</f>
        <v>18750</v>
      </c>
      <c r="P11" s="7">
        <f t="shared" ref="P11:P19" si="5">M11-N11-O11</f>
        <v>13200</v>
      </c>
    </row>
    <row r="12" spans="1:16" x14ac:dyDescent="0.25">
      <c r="A12" s="7">
        <v>3</v>
      </c>
      <c r="B12" s="7" t="s">
        <v>63</v>
      </c>
      <c r="C12" s="7" t="s">
        <v>72</v>
      </c>
      <c r="D12" s="7">
        <v>20000</v>
      </c>
      <c r="E12" s="7">
        <v>20</v>
      </c>
      <c r="F12" s="7">
        <f t="shared" si="0"/>
        <v>13333.333333333332</v>
      </c>
      <c r="G12" s="7">
        <v>300</v>
      </c>
      <c r="H12" s="7">
        <v>1500</v>
      </c>
      <c r="I12" s="7">
        <v>3000</v>
      </c>
      <c r="J12" s="7">
        <v>1600</v>
      </c>
      <c r="K12" s="7">
        <v>30</v>
      </c>
      <c r="L12" s="7">
        <f t="shared" si="1"/>
        <v>2500</v>
      </c>
      <c r="M12" s="7">
        <f t="shared" si="2"/>
        <v>22233.333333333332</v>
      </c>
      <c r="N12" s="7">
        <f t="shared" si="3"/>
        <v>1000</v>
      </c>
      <c r="O12" s="7">
        <f t="shared" si="4"/>
        <v>15000</v>
      </c>
      <c r="P12" s="7">
        <f t="shared" si="5"/>
        <v>6233.3333333333321</v>
      </c>
    </row>
    <row r="13" spans="1:16" x14ac:dyDescent="0.25">
      <c r="A13" s="7">
        <v>4</v>
      </c>
      <c r="B13" s="7" t="s">
        <v>64</v>
      </c>
      <c r="C13" s="7" t="s">
        <v>72</v>
      </c>
      <c r="D13" s="7">
        <v>20000</v>
      </c>
      <c r="E13" s="7">
        <v>29</v>
      </c>
      <c r="F13" s="7">
        <f t="shared" si="0"/>
        <v>19333.333333333332</v>
      </c>
      <c r="G13" s="7">
        <v>300</v>
      </c>
      <c r="H13" s="7">
        <v>1500</v>
      </c>
      <c r="I13" s="7">
        <v>5000</v>
      </c>
      <c r="J13" s="7">
        <v>1400</v>
      </c>
      <c r="K13" s="7">
        <v>40</v>
      </c>
      <c r="L13" s="7">
        <f t="shared" si="1"/>
        <v>3333.333333333333</v>
      </c>
      <c r="M13" s="7">
        <f t="shared" si="2"/>
        <v>30866.666666666664</v>
      </c>
      <c r="N13" s="7">
        <f t="shared" si="3"/>
        <v>1000</v>
      </c>
      <c r="O13" s="7">
        <f t="shared" si="4"/>
        <v>15000</v>
      </c>
      <c r="P13" s="7">
        <f t="shared" si="5"/>
        <v>14866.666666666664</v>
      </c>
    </row>
    <row r="14" spans="1:16" x14ac:dyDescent="0.25">
      <c r="A14" s="7">
        <v>5</v>
      </c>
      <c r="B14" s="7" t="s">
        <v>9</v>
      </c>
      <c r="C14" s="7" t="s">
        <v>72</v>
      </c>
      <c r="D14" s="7">
        <v>20000</v>
      </c>
      <c r="E14" s="7">
        <v>28</v>
      </c>
      <c r="F14" s="7">
        <f t="shared" si="0"/>
        <v>18666.666666666664</v>
      </c>
      <c r="G14" s="7">
        <v>300</v>
      </c>
      <c r="H14" s="7">
        <v>1500</v>
      </c>
      <c r="I14" s="7">
        <v>4000</v>
      </c>
      <c r="J14" s="7">
        <v>1600</v>
      </c>
      <c r="K14" s="7">
        <v>40</v>
      </c>
      <c r="L14" s="7">
        <f t="shared" si="1"/>
        <v>3333.333333333333</v>
      </c>
      <c r="M14" s="7">
        <f t="shared" si="2"/>
        <v>29399.999999999996</v>
      </c>
      <c r="N14" s="7">
        <f t="shared" si="3"/>
        <v>1000</v>
      </c>
      <c r="O14" s="7">
        <f t="shared" si="4"/>
        <v>15000</v>
      </c>
      <c r="P14" s="7">
        <f t="shared" si="5"/>
        <v>13399.999999999996</v>
      </c>
    </row>
    <row r="15" spans="1:16" x14ac:dyDescent="0.25">
      <c r="A15" s="7">
        <v>6</v>
      </c>
      <c r="B15" s="7" t="s">
        <v>65</v>
      </c>
      <c r="C15" s="7" t="s">
        <v>72</v>
      </c>
      <c r="D15" s="7">
        <v>20000</v>
      </c>
      <c r="E15" s="7">
        <v>29</v>
      </c>
      <c r="F15" s="7">
        <f t="shared" si="0"/>
        <v>19333.333333333332</v>
      </c>
      <c r="G15" s="7">
        <v>300</v>
      </c>
      <c r="H15" s="7">
        <v>1500</v>
      </c>
      <c r="I15" s="7">
        <v>6000</v>
      </c>
      <c r="J15" s="7">
        <v>1500</v>
      </c>
      <c r="K15" s="7">
        <v>30</v>
      </c>
      <c r="L15" s="7">
        <f t="shared" si="1"/>
        <v>2500</v>
      </c>
      <c r="M15" s="7">
        <f t="shared" si="2"/>
        <v>31133.333333333332</v>
      </c>
      <c r="N15" s="7">
        <f t="shared" si="3"/>
        <v>1000</v>
      </c>
      <c r="O15" s="7">
        <f t="shared" si="4"/>
        <v>15000</v>
      </c>
      <c r="P15" s="7">
        <f t="shared" si="5"/>
        <v>15133.333333333332</v>
      </c>
    </row>
    <row r="16" spans="1:16" x14ac:dyDescent="0.25">
      <c r="A16" s="7">
        <v>7</v>
      </c>
      <c r="B16" s="7" t="s">
        <v>66</v>
      </c>
      <c r="C16" s="7" t="s">
        <v>72</v>
      </c>
      <c r="D16" s="7">
        <v>20000</v>
      </c>
      <c r="E16" s="7">
        <v>30</v>
      </c>
      <c r="F16" s="7">
        <f t="shared" si="0"/>
        <v>20000</v>
      </c>
      <c r="G16" s="7">
        <v>300</v>
      </c>
      <c r="H16" s="7">
        <v>1500</v>
      </c>
      <c r="I16" s="7">
        <v>7000</v>
      </c>
      <c r="J16" s="7">
        <v>1800</v>
      </c>
      <c r="K16" s="7">
        <v>20</v>
      </c>
      <c r="L16" s="7">
        <f t="shared" si="1"/>
        <v>1666.6666666666665</v>
      </c>
      <c r="M16" s="7">
        <f t="shared" si="2"/>
        <v>32266.666666666668</v>
      </c>
      <c r="N16" s="7">
        <f t="shared" si="3"/>
        <v>1000</v>
      </c>
      <c r="O16" s="7">
        <f t="shared" si="4"/>
        <v>15000</v>
      </c>
      <c r="P16" s="7">
        <f t="shared" si="5"/>
        <v>16266.666666666668</v>
      </c>
    </row>
    <row r="17" spans="1:16" x14ac:dyDescent="0.25">
      <c r="A17" s="7">
        <v>8</v>
      </c>
      <c r="B17" s="7" t="s">
        <v>67</v>
      </c>
      <c r="C17" s="7" t="s">
        <v>72</v>
      </c>
      <c r="D17" s="7">
        <v>20000</v>
      </c>
      <c r="E17" s="7">
        <v>28</v>
      </c>
      <c r="F17" s="7">
        <f t="shared" si="0"/>
        <v>18666.666666666664</v>
      </c>
      <c r="G17" s="7">
        <v>300</v>
      </c>
      <c r="H17" s="7">
        <v>1500</v>
      </c>
      <c r="I17" s="7">
        <v>10000</v>
      </c>
      <c r="J17" s="7">
        <v>1900</v>
      </c>
      <c r="K17" s="7">
        <v>60</v>
      </c>
      <c r="L17" s="7">
        <f t="shared" si="1"/>
        <v>5000</v>
      </c>
      <c r="M17" s="7">
        <f t="shared" si="2"/>
        <v>37366.666666666664</v>
      </c>
      <c r="N17" s="7">
        <f t="shared" si="3"/>
        <v>1000</v>
      </c>
      <c r="O17" s="7">
        <f t="shared" si="4"/>
        <v>15000</v>
      </c>
      <c r="P17" s="7">
        <f t="shared" si="5"/>
        <v>21366.666666666664</v>
      </c>
    </row>
    <row r="18" spans="1:16" x14ac:dyDescent="0.25">
      <c r="A18" s="7">
        <v>9</v>
      </c>
      <c r="B18" s="7" t="s">
        <v>68</v>
      </c>
      <c r="C18" s="7" t="s">
        <v>72</v>
      </c>
      <c r="D18" s="7">
        <v>20000</v>
      </c>
      <c r="E18" s="7">
        <v>26</v>
      </c>
      <c r="F18" s="7">
        <f t="shared" si="0"/>
        <v>17333.333333333332</v>
      </c>
      <c r="G18" s="7">
        <v>300</v>
      </c>
      <c r="H18" s="7">
        <v>1500</v>
      </c>
      <c r="I18" s="7">
        <v>6000</v>
      </c>
      <c r="J18" s="7">
        <v>1500</v>
      </c>
      <c r="K18" s="7">
        <v>30</v>
      </c>
      <c r="L18" s="7">
        <f t="shared" si="1"/>
        <v>2500</v>
      </c>
      <c r="M18" s="7">
        <f t="shared" si="2"/>
        <v>29133.333333333332</v>
      </c>
      <c r="N18" s="7">
        <f t="shared" si="3"/>
        <v>1000</v>
      </c>
      <c r="O18" s="7">
        <f t="shared" si="4"/>
        <v>15000</v>
      </c>
      <c r="P18" s="7">
        <f t="shared" si="5"/>
        <v>13133.333333333332</v>
      </c>
    </row>
    <row r="19" spans="1:16" x14ac:dyDescent="0.25">
      <c r="A19" s="7">
        <v>10</v>
      </c>
      <c r="B19" s="7" t="s">
        <v>69</v>
      </c>
      <c r="C19" s="7" t="s">
        <v>72</v>
      </c>
      <c r="D19" s="7">
        <v>20000</v>
      </c>
      <c r="E19" s="7">
        <v>25</v>
      </c>
      <c r="F19" s="7">
        <f t="shared" si="0"/>
        <v>16666.666666666664</v>
      </c>
      <c r="G19" s="7">
        <v>300</v>
      </c>
      <c r="H19" s="7">
        <v>1500</v>
      </c>
      <c r="I19" s="7">
        <v>6000</v>
      </c>
      <c r="J19" s="7">
        <v>2000</v>
      </c>
      <c r="K19" s="7">
        <v>40</v>
      </c>
      <c r="L19" s="7">
        <f t="shared" si="1"/>
        <v>3333.333333333333</v>
      </c>
      <c r="M19" s="7">
        <f t="shared" si="2"/>
        <v>29799.999999999996</v>
      </c>
      <c r="N19" s="7">
        <f t="shared" si="3"/>
        <v>1000</v>
      </c>
      <c r="O19" s="7">
        <f t="shared" si="4"/>
        <v>15000</v>
      </c>
      <c r="P19" s="7">
        <f t="shared" si="5"/>
        <v>13799.999999999996</v>
      </c>
    </row>
  </sheetData>
  <mergeCells count="1">
    <mergeCell ref="E1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D169-BD1C-479E-A95A-88D73F249948}">
  <dimension ref="A1:O10"/>
  <sheetViews>
    <sheetView workbookViewId="0">
      <selection activeCell="E11" sqref="E11"/>
    </sheetView>
  </sheetViews>
  <sheetFormatPr defaultRowHeight="15" x14ac:dyDescent="0.25"/>
  <cols>
    <col min="3" max="3" width="14.42578125" customWidth="1"/>
    <col min="4" max="4" width="19.42578125" customWidth="1"/>
    <col min="5" max="5" width="24.5703125" customWidth="1"/>
    <col min="6" max="6" width="11.28515625" customWidth="1"/>
  </cols>
  <sheetData>
    <row r="1" spans="1:15" x14ac:dyDescent="0.25">
      <c r="G1" s="28" t="s">
        <v>76</v>
      </c>
      <c r="H1" s="29"/>
      <c r="I1" s="29"/>
      <c r="J1" s="29"/>
      <c r="K1" s="29"/>
      <c r="L1" s="29"/>
      <c r="M1" s="29"/>
      <c r="N1" s="29"/>
      <c r="O1" s="29"/>
    </row>
    <row r="2" spans="1:15" x14ac:dyDescent="0.25">
      <c r="G2" s="29"/>
      <c r="H2" s="29"/>
      <c r="I2" s="29"/>
      <c r="J2" s="29"/>
      <c r="K2" s="29"/>
      <c r="L2" s="29"/>
      <c r="M2" s="29"/>
      <c r="N2" s="29"/>
      <c r="O2" s="29"/>
    </row>
    <row r="3" spans="1:15" x14ac:dyDescent="0.25"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25"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25"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25">
      <c r="G6" s="29"/>
      <c r="H6" s="29"/>
      <c r="I6" s="29"/>
      <c r="J6" s="29"/>
      <c r="K6" s="29"/>
      <c r="L6" s="29"/>
      <c r="M6" s="29"/>
      <c r="N6" s="29"/>
      <c r="O6" s="29"/>
    </row>
    <row r="10" spans="1:15" ht="21" x14ac:dyDescent="0.35">
      <c r="A10" s="3" t="s">
        <v>77</v>
      </c>
      <c r="B10" s="3" t="s">
        <v>78</v>
      </c>
      <c r="C10" s="3" t="s">
        <v>79</v>
      </c>
      <c r="D10" s="3" t="s">
        <v>80</v>
      </c>
      <c r="E10" s="3" t="s">
        <v>81</v>
      </c>
    </row>
  </sheetData>
  <mergeCells count="1">
    <mergeCell ref="G1:O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A692-FEE2-4CDB-8729-B9A41CB4048A}">
  <dimension ref="A5:J17"/>
  <sheetViews>
    <sheetView tabSelected="1" workbookViewId="0">
      <selection activeCell="B3" sqref="B3"/>
    </sheetView>
  </sheetViews>
  <sheetFormatPr defaultRowHeight="15" x14ac:dyDescent="0.25"/>
  <cols>
    <col min="7" max="7" width="18" customWidth="1"/>
    <col min="8" max="8" width="9.28515625" customWidth="1"/>
  </cols>
  <sheetData>
    <row r="5" spans="1:10" ht="18.75" x14ac:dyDescent="0.3">
      <c r="A5" s="1"/>
    </row>
    <row r="9" spans="1:10" ht="18.75" x14ac:dyDescent="0.3">
      <c r="G9" s="1" t="s">
        <v>77</v>
      </c>
      <c r="H9" s="32" t="s">
        <v>83</v>
      </c>
      <c r="I9" s="32"/>
    </row>
    <row r="10" spans="1:10" ht="17.25" x14ac:dyDescent="0.3">
      <c r="J10" s="30"/>
    </row>
    <row r="11" spans="1:10" ht="18.75" x14ac:dyDescent="0.3">
      <c r="G11" s="1" t="s">
        <v>78</v>
      </c>
      <c r="H11" s="8">
        <v>11</v>
      </c>
      <c r="I11" s="8"/>
    </row>
    <row r="13" spans="1:10" ht="18.75" x14ac:dyDescent="0.3">
      <c r="G13" s="1" t="s">
        <v>79</v>
      </c>
      <c r="H13" s="31">
        <v>29</v>
      </c>
      <c r="I13" s="31"/>
    </row>
    <row r="15" spans="1:10" ht="18.75" x14ac:dyDescent="0.3">
      <c r="G15" s="1" t="s">
        <v>80</v>
      </c>
      <c r="H15" s="8" t="s">
        <v>84</v>
      </c>
      <c r="I15" s="8"/>
    </row>
    <row r="17" spans="7:9" ht="18.75" x14ac:dyDescent="0.3">
      <c r="G17" s="1" t="s">
        <v>82</v>
      </c>
      <c r="H17" s="8" t="s">
        <v>85</v>
      </c>
      <c r="I17" s="8"/>
    </row>
  </sheetData>
  <mergeCells count="5">
    <mergeCell ref="H17:I17"/>
    <mergeCell ref="H11:I11"/>
    <mergeCell ref="H13:I13"/>
    <mergeCell ref="H15:I15"/>
    <mergeCell ref="H9:I9"/>
  </mergeCells>
  <conditionalFormatting sqref="H9:I9 H11:I11 H13:I13 H15:I15 H17:I17">
    <cfRule type="notContainsBlanks" dxfId="0" priority="1">
      <formula>LEN(TRIM(H9))&gt;0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2023-11-23T08:43:11Z</dcterms:created>
  <dcterms:modified xsi:type="dcterms:W3CDTF">2023-12-11T09:10:13Z</dcterms:modified>
</cp:coreProperties>
</file>