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uskanmittal/Downloads/Starter_Code/"/>
    </mc:Choice>
  </mc:AlternateContent>
  <xr:revisionPtr revIDLastSave="0" documentId="13_ncr:1_{14ECCE83-C375-C440-B1CA-C8B8938CCE37}" xr6:coauthVersionLast="47" xr6:coauthVersionMax="47" xr10:uidLastSave="{00000000-0000-0000-0000-000000000000}"/>
  <bookViews>
    <workbookView xWindow="1080" yWindow="500" windowWidth="26440" windowHeight="14480" xr2:uid="{00000000-000D-0000-FFFF-FFFF00000000}"/>
  </bookViews>
  <sheets>
    <sheet name="Crowdfunding" sheetId="1" r:id="rId1"/>
    <sheet name="Pivot table (Parent Category)" sheetId="9" r:id="rId2"/>
    <sheet name="Pivot Table (Sub-category)" sheetId="10" r:id="rId3"/>
    <sheet name="Pivot Table (outcome)" sheetId="11" r:id="rId4"/>
    <sheet name="Crowdfunding goal analysis" sheetId="3" r:id="rId5"/>
    <sheet name="Statistical Analysis" sheetId="12" r:id="rId6"/>
  </sheets>
  <definedNames>
    <definedName name="_xlnm._FilterDatabase" localSheetId="0" hidden="1">Crowdfunding!$A$1:$T$1001</definedName>
    <definedName name="_xlchart.v1.0" hidden="1">'Statistical Analysis'!$A$2:$A$566</definedName>
    <definedName name="_xlchart.v1.1" hidden="1">'Statistical Analysis'!$B$1</definedName>
    <definedName name="_xlchart.v1.2" hidden="1">'Statistical Analysis'!$B$2:$B$566</definedName>
    <definedName name="_xlchart.v1.3" hidden="1">'Statistical Analysis'!$C$1</definedName>
    <definedName name="_xlchart.v1.4" hidden="1">'Statistical Analysis'!$C$2:$C$566</definedName>
    <definedName name="_xlchart.v1.5" hidden="1">'Statistical Analysis'!$D$1</definedName>
    <definedName name="_xlchart.v1.6" hidden="1">'Statistical Analysis'!$D$2:$D$566</definedName>
    <definedName name="_xlchart.v1.7" hidden="1">'Statistical Analysis'!$E$1</definedName>
    <definedName name="_xlchart.v1.8" hidden="1">'Statistical Analysis'!$E$2:$E$566</definedName>
    <definedName name="worksheet">Crowdfunding!$1:$1048576</definedName>
  </definedNames>
  <calcPr calcId="191029"/>
  <pivotCaches>
    <pivotCache cacheId="4" r:id="rId7"/>
    <pivotCache cacheId="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2" l="1"/>
  <c r="N3" i="12"/>
  <c r="M4" i="12"/>
  <c r="M3" i="12"/>
  <c r="L4" i="12"/>
  <c r="L3" i="12"/>
  <c r="K4" i="12"/>
  <c r="K3" i="12"/>
  <c r="J4" i="12"/>
  <c r="J3" i="12"/>
  <c r="I4" i="12"/>
  <c r="D115" i="12" a="1"/>
  <c r="D115" i="12"/>
  <c r="D116" i="12" a="1"/>
  <c r="D116" i="12"/>
  <c r="D117" i="12" a="1"/>
  <c r="D117" i="12"/>
  <c r="D118" i="12" a="1"/>
  <c r="D118" i="12"/>
  <c r="D119" i="12" a="1"/>
  <c r="D119" i="12"/>
  <c r="D120" i="12" a="1"/>
  <c r="D120" i="12"/>
  <c r="D121" i="12" a="1"/>
  <c r="D121" i="12"/>
  <c r="D122" i="12" a="1"/>
  <c r="D122" i="12"/>
  <c r="D123" i="12" a="1"/>
  <c r="D123" i="12"/>
  <c r="D124" i="12" a="1"/>
  <c r="D124" i="12"/>
  <c r="D125" i="12" a="1"/>
  <c r="D125" i="12"/>
  <c r="D126" i="12" a="1"/>
  <c r="D126" i="12"/>
  <c r="D127" i="12" a="1"/>
  <c r="D127" i="12"/>
  <c r="D128" i="12" a="1"/>
  <c r="D128" i="12"/>
  <c r="D129" i="12" a="1"/>
  <c r="D129" i="12"/>
  <c r="D130" i="12" a="1"/>
  <c r="D130" i="12"/>
  <c r="D131" i="12" a="1"/>
  <c r="D131" i="12"/>
  <c r="D132" i="12" a="1"/>
  <c r="D132" i="12"/>
  <c r="D133" i="12" a="1"/>
  <c r="D133" i="12"/>
  <c r="D134" i="12" a="1"/>
  <c r="D134" i="12"/>
  <c r="D135" i="12" a="1"/>
  <c r="D135" i="12"/>
  <c r="D136" i="12" a="1"/>
  <c r="D136" i="12"/>
  <c r="D137" i="12" a="1"/>
  <c r="D137" i="12"/>
  <c r="D138" i="12" a="1"/>
  <c r="D138" i="12"/>
  <c r="D139" i="12" a="1"/>
  <c r="D139" i="12"/>
  <c r="D140" i="12" a="1"/>
  <c r="D140" i="12"/>
  <c r="D141" i="12" a="1"/>
  <c r="D141" i="12"/>
  <c r="D142" i="12" a="1"/>
  <c r="D142" i="12"/>
  <c r="D143" i="12" a="1"/>
  <c r="D143" i="12"/>
  <c r="D144" i="12" a="1"/>
  <c r="D144" i="12"/>
  <c r="D145" i="12" a="1"/>
  <c r="D145" i="12"/>
  <c r="D146" i="12" a="1"/>
  <c r="D146" i="12"/>
  <c r="D147" i="12" a="1"/>
  <c r="D147" i="12"/>
  <c r="D148" i="12" a="1"/>
  <c r="D148" i="12"/>
  <c r="D149" i="12" a="1"/>
  <c r="D149" i="12"/>
  <c r="D150" i="12" a="1"/>
  <c r="D150" i="12"/>
  <c r="D151" i="12" a="1"/>
  <c r="D151" i="12"/>
  <c r="D152" i="12" a="1"/>
  <c r="D152" i="12"/>
  <c r="D153" i="12" a="1"/>
  <c r="D153" i="12"/>
  <c r="D154" i="12" a="1"/>
  <c r="D154" i="12"/>
  <c r="D155" i="12" a="1"/>
  <c r="D155" i="12"/>
  <c r="D156" i="12" a="1"/>
  <c r="D156" i="12"/>
  <c r="D157" i="12" a="1"/>
  <c r="D157" i="12"/>
  <c r="D158" i="12" a="1"/>
  <c r="D158" i="12"/>
  <c r="D159" i="12" a="1"/>
  <c r="D159" i="12"/>
  <c r="D160" i="12" a="1"/>
  <c r="D160" i="12"/>
  <c r="D161" i="12" a="1"/>
  <c r="D161" i="12"/>
  <c r="D162" i="12" a="1"/>
  <c r="D162" i="12"/>
  <c r="D163" i="12" a="1"/>
  <c r="D163" i="12"/>
  <c r="D164" i="12" a="1"/>
  <c r="D164" i="12"/>
  <c r="D165" i="12" a="1"/>
  <c r="D165" i="12"/>
  <c r="D166" i="12" a="1"/>
  <c r="D166" i="12"/>
  <c r="D167" i="12" a="1"/>
  <c r="D167" i="12"/>
  <c r="D168" i="12" a="1"/>
  <c r="D168" i="12"/>
  <c r="D169" i="12" a="1"/>
  <c r="D169" i="12"/>
  <c r="D170" i="12" a="1"/>
  <c r="D170" i="12"/>
  <c r="D171" i="12" a="1"/>
  <c r="D171" i="12"/>
  <c r="D172" i="12" a="1"/>
  <c r="D172" i="12"/>
  <c r="D173" i="12" a="1"/>
  <c r="D173" i="12"/>
  <c r="D174" i="12" a="1"/>
  <c r="D174" i="12"/>
  <c r="D175" i="12" a="1"/>
  <c r="D175" i="12"/>
  <c r="D176" i="12" a="1"/>
  <c r="D176" i="12"/>
  <c r="D177" i="12" a="1"/>
  <c r="D177" i="12"/>
  <c r="D178" i="12" a="1"/>
  <c r="D178" i="12"/>
  <c r="D179" i="12" a="1"/>
  <c r="D179" i="12"/>
  <c r="D180" i="12" a="1"/>
  <c r="D180" i="12"/>
  <c r="D181" i="12" a="1"/>
  <c r="D181" i="12"/>
  <c r="D182" i="12" a="1"/>
  <c r="D182" i="12"/>
  <c r="D183" i="12" a="1"/>
  <c r="D183" i="12"/>
  <c r="D184" i="12" a="1"/>
  <c r="D184" i="12"/>
  <c r="D185" i="12" a="1"/>
  <c r="D185" i="12"/>
  <c r="D186" i="12" a="1"/>
  <c r="D186" i="12"/>
  <c r="D187" i="12" a="1"/>
  <c r="D187" i="12"/>
  <c r="D188" i="12" a="1"/>
  <c r="D188" i="12"/>
  <c r="D189" i="12" a="1"/>
  <c r="D189" i="12"/>
  <c r="D190" i="12" a="1"/>
  <c r="D190" i="12"/>
  <c r="D191" i="12" a="1"/>
  <c r="D191" i="12"/>
  <c r="D192" i="12" a="1"/>
  <c r="D192" i="12"/>
  <c r="D193" i="12" a="1"/>
  <c r="D193" i="12"/>
  <c r="D194" i="12" a="1"/>
  <c r="D194" i="12"/>
  <c r="D195" i="12" a="1"/>
  <c r="D195" i="12"/>
  <c r="D196" i="12" a="1"/>
  <c r="D196" i="12"/>
  <c r="D197" i="12" a="1"/>
  <c r="D197" i="12"/>
  <c r="D198" i="12" a="1"/>
  <c r="D198" i="12"/>
  <c r="D199" i="12" a="1"/>
  <c r="D199" i="12"/>
  <c r="D200" i="12" a="1"/>
  <c r="D200" i="12"/>
  <c r="D201" i="12" a="1"/>
  <c r="D201" i="12"/>
  <c r="D202" i="12" a="1"/>
  <c r="D202" i="12"/>
  <c r="D203" i="12" a="1"/>
  <c r="D203" i="12"/>
  <c r="D204" i="12" a="1"/>
  <c r="D204" i="12"/>
  <c r="D205" i="12" a="1"/>
  <c r="D205" i="12"/>
  <c r="D206" i="12" a="1"/>
  <c r="D206" i="12"/>
  <c r="D207" i="12" a="1"/>
  <c r="D207" i="12"/>
  <c r="D208" i="12" a="1"/>
  <c r="D208" i="12"/>
  <c r="D209" i="12" a="1"/>
  <c r="D209" i="12"/>
  <c r="D210" i="12" a="1"/>
  <c r="D210" i="12"/>
  <c r="D211" i="12" a="1"/>
  <c r="D211" i="12"/>
  <c r="D212" i="12" a="1"/>
  <c r="D212" i="12"/>
  <c r="D213" i="12" a="1"/>
  <c r="D213" i="12"/>
  <c r="D214" i="12" a="1"/>
  <c r="D214" i="12"/>
  <c r="D215" i="12" a="1"/>
  <c r="D215" i="12"/>
  <c r="D216" i="12" a="1"/>
  <c r="D216" i="12"/>
  <c r="D217" i="12" a="1"/>
  <c r="D217" i="12"/>
  <c r="D218" i="12" a="1"/>
  <c r="D218" i="12"/>
  <c r="D219" i="12" a="1"/>
  <c r="D219" i="12"/>
  <c r="D220" i="12" a="1"/>
  <c r="D220" i="12"/>
  <c r="D221" i="12" a="1"/>
  <c r="D221" i="12"/>
  <c r="D222" i="12" a="1"/>
  <c r="D222" i="12"/>
  <c r="D223" i="12" a="1"/>
  <c r="D223" i="12"/>
  <c r="D224" i="12" a="1"/>
  <c r="D224" i="12"/>
  <c r="D225" i="12" a="1"/>
  <c r="D225" i="12"/>
  <c r="D226" i="12" a="1"/>
  <c r="D226" i="12"/>
  <c r="D227" i="12" a="1"/>
  <c r="D227" i="12"/>
  <c r="D228" i="12" a="1"/>
  <c r="D228" i="12"/>
  <c r="D229" i="12" a="1"/>
  <c r="D229" i="12"/>
  <c r="D230" i="12" a="1"/>
  <c r="D230" i="12"/>
  <c r="D231" i="12" a="1"/>
  <c r="D231" i="12"/>
  <c r="D232" i="12" a="1"/>
  <c r="D232" i="12"/>
  <c r="D233" i="12" a="1"/>
  <c r="D233" i="12"/>
  <c r="D234" i="12" a="1"/>
  <c r="D234" i="12"/>
  <c r="D235" i="12" a="1"/>
  <c r="D235" i="12"/>
  <c r="D236" i="12" a="1"/>
  <c r="D236" i="12"/>
  <c r="D237" i="12" a="1"/>
  <c r="D237" i="12"/>
  <c r="D238" i="12" a="1"/>
  <c r="D238" i="12"/>
  <c r="D239" i="12" a="1"/>
  <c r="D239" i="12"/>
  <c r="D240" i="12" a="1"/>
  <c r="D240" i="12"/>
  <c r="D241" i="12" a="1"/>
  <c r="D241" i="12"/>
  <c r="D242" i="12" a="1"/>
  <c r="D242" i="12"/>
  <c r="D243" i="12" a="1"/>
  <c r="D243" i="12"/>
  <c r="D244" i="12" a="1"/>
  <c r="D244" i="12"/>
  <c r="D245" i="12" a="1"/>
  <c r="D245" i="12"/>
  <c r="D246" i="12" a="1"/>
  <c r="D246" i="12"/>
  <c r="D247" i="12" a="1"/>
  <c r="D247" i="12"/>
  <c r="D248" i="12" a="1"/>
  <c r="D248" i="12"/>
  <c r="D249" i="12" a="1"/>
  <c r="D249" i="12"/>
  <c r="D250" i="12" a="1"/>
  <c r="D250" i="12"/>
  <c r="D251" i="12" a="1"/>
  <c r="D251" i="12"/>
  <c r="D252" i="12" a="1"/>
  <c r="D252" i="12"/>
  <c r="D253" i="12" a="1"/>
  <c r="D253" i="12"/>
  <c r="D254" i="12" a="1"/>
  <c r="D254" i="12"/>
  <c r="D255" i="12" a="1"/>
  <c r="D255" i="12"/>
  <c r="D256" i="12" a="1"/>
  <c r="D256" i="12"/>
  <c r="D257" i="12" a="1"/>
  <c r="D257" i="12"/>
  <c r="D258" i="12" a="1"/>
  <c r="D258" i="12"/>
  <c r="D259" i="12" a="1"/>
  <c r="D259" i="12"/>
  <c r="D260" i="12" a="1"/>
  <c r="D260" i="12"/>
  <c r="D261" i="12" a="1"/>
  <c r="D261" i="12"/>
  <c r="D262" i="12" a="1"/>
  <c r="D262" i="12"/>
  <c r="D263" i="12" a="1"/>
  <c r="D263" i="12"/>
  <c r="D264" i="12" a="1"/>
  <c r="D264" i="12"/>
  <c r="D265" i="12" a="1"/>
  <c r="D265" i="12"/>
  <c r="D266" i="12" a="1"/>
  <c r="D266" i="12"/>
  <c r="D267" i="12" a="1"/>
  <c r="D267" i="12"/>
  <c r="D268" i="12" a="1"/>
  <c r="D268" i="12"/>
  <c r="D269" i="12" a="1"/>
  <c r="D269" i="12"/>
  <c r="D270" i="12" a="1"/>
  <c r="D270" i="12"/>
  <c r="D271" i="12" a="1"/>
  <c r="D271" i="12"/>
  <c r="D272" i="12" a="1"/>
  <c r="D272" i="12"/>
  <c r="D273" i="12" a="1"/>
  <c r="D273" i="12"/>
  <c r="D274" i="12" a="1"/>
  <c r="D274" i="12"/>
  <c r="D275" i="12" a="1"/>
  <c r="D275" i="12"/>
  <c r="D276" i="12" a="1"/>
  <c r="D276" i="12"/>
  <c r="D277" i="12" a="1"/>
  <c r="D277" i="12"/>
  <c r="D278" i="12" a="1"/>
  <c r="D278" i="12"/>
  <c r="D279" i="12" a="1"/>
  <c r="D279" i="12"/>
  <c r="D280" i="12" a="1"/>
  <c r="D280" i="12"/>
  <c r="D281" i="12" a="1"/>
  <c r="D281" i="12"/>
  <c r="D282" i="12" a="1"/>
  <c r="D282" i="12"/>
  <c r="D283" i="12" a="1"/>
  <c r="D283" i="12"/>
  <c r="D284" i="12" a="1"/>
  <c r="D284" i="12"/>
  <c r="D285" i="12" a="1"/>
  <c r="D285" i="12"/>
  <c r="D286" i="12" a="1"/>
  <c r="D286" i="12"/>
  <c r="D287" i="12" a="1"/>
  <c r="D287" i="12"/>
  <c r="D288" i="12" a="1"/>
  <c r="D288" i="12"/>
  <c r="D289" i="12" a="1"/>
  <c r="D289" i="12"/>
  <c r="D290" i="12" a="1"/>
  <c r="D290" i="12"/>
  <c r="D291" i="12" a="1"/>
  <c r="D291" i="12"/>
  <c r="D292" i="12" a="1"/>
  <c r="D292" i="12"/>
  <c r="D293" i="12" a="1"/>
  <c r="D293" i="12"/>
  <c r="D294" i="12" a="1"/>
  <c r="D294" i="12"/>
  <c r="D295" i="12" a="1"/>
  <c r="D295" i="12"/>
  <c r="D296" i="12" a="1"/>
  <c r="D296" i="12"/>
  <c r="D297" i="12" a="1"/>
  <c r="D297" i="12"/>
  <c r="D298" i="12" a="1"/>
  <c r="D298" i="12"/>
  <c r="D299" i="12" a="1"/>
  <c r="D299" i="12"/>
  <c r="D300" i="12" a="1"/>
  <c r="D300" i="12"/>
  <c r="D301" i="12" a="1"/>
  <c r="D301" i="12"/>
  <c r="D302" i="12" a="1"/>
  <c r="D302" i="12"/>
  <c r="D303" i="12" a="1"/>
  <c r="D303" i="12"/>
  <c r="D304" i="12" a="1"/>
  <c r="D304" i="12"/>
  <c r="D305" i="12" a="1"/>
  <c r="D305" i="12"/>
  <c r="D306" i="12" a="1"/>
  <c r="D306" i="12"/>
  <c r="D307" i="12" a="1"/>
  <c r="D307" i="12"/>
  <c r="D308" i="12" a="1"/>
  <c r="D308" i="12"/>
  <c r="D309" i="12" a="1"/>
  <c r="D309" i="12"/>
  <c r="D310" i="12" a="1"/>
  <c r="D310" i="12"/>
  <c r="D311" i="12" a="1"/>
  <c r="D311" i="12"/>
  <c r="D312" i="12" a="1"/>
  <c r="D312" i="12"/>
  <c r="D313" i="12" a="1"/>
  <c r="D313" i="12"/>
  <c r="D314" i="12" a="1"/>
  <c r="D314" i="12"/>
  <c r="D315" i="12" a="1"/>
  <c r="D315" i="12"/>
  <c r="D316" i="12" a="1"/>
  <c r="D316" i="12"/>
  <c r="D317" i="12" a="1"/>
  <c r="D317" i="12"/>
  <c r="D318" i="12" a="1"/>
  <c r="D318" i="12"/>
  <c r="D319" i="12" a="1"/>
  <c r="D319" i="12"/>
  <c r="D320" i="12" a="1"/>
  <c r="D320" i="12"/>
  <c r="D321" i="12" a="1"/>
  <c r="D321" i="12"/>
  <c r="D322" i="12" a="1"/>
  <c r="D322" i="12"/>
  <c r="D323" i="12" a="1"/>
  <c r="D323" i="12"/>
  <c r="D324" i="12" a="1"/>
  <c r="D324" i="12"/>
  <c r="D325" i="12" a="1"/>
  <c r="D325" i="12"/>
  <c r="D326" i="12" a="1"/>
  <c r="D326" i="12"/>
  <c r="D327" i="12" a="1"/>
  <c r="D327" i="12"/>
  <c r="D328" i="12" a="1"/>
  <c r="D328" i="12"/>
  <c r="D329" i="12" a="1"/>
  <c r="D329" i="12"/>
  <c r="D330" i="12" a="1"/>
  <c r="D330" i="12"/>
  <c r="D331" i="12" a="1"/>
  <c r="D331" i="12"/>
  <c r="D332" i="12" a="1"/>
  <c r="D332" i="12"/>
  <c r="D333" i="12" a="1"/>
  <c r="D333" i="12"/>
  <c r="D334" i="12" a="1"/>
  <c r="D334" i="12"/>
  <c r="D335" i="12" a="1"/>
  <c r="D335" i="12"/>
  <c r="D336" i="12" a="1"/>
  <c r="D336" i="12"/>
  <c r="D337" i="12" a="1"/>
  <c r="D337" i="12"/>
  <c r="D338" i="12" a="1"/>
  <c r="D338" i="12"/>
  <c r="D339" i="12" a="1"/>
  <c r="D339" i="12"/>
  <c r="D340" i="12" a="1"/>
  <c r="D340" i="12"/>
  <c r="D341" i="12" a="1"/>
  <c r="D341" i="12"/>
  <c r="D342" i="12" a="1"/>
  <c r="D342" i="12"/>
  <c r="D343" i="12" a="1"/>
  <c r="D343" i="12"/>
  <c r="D344" i="12" a="1"/>
  <c r="D344" i="12"/>
  <c r="D345" i="12" a="1"/>
  <c r="D345" i="12"/>
  <c r="D346" i="12" a="1"/>
  <c r="D346" i="12"/>
  <c r="D347" i="12" a="1"/>
  <c r="D347" i="12"/>
  <c r="D348" i="12" a="1"/>
  <c r="D348" i="12"/>
  <c r="D349" i="12" a="1"/>
  <c r="D349" i="12"/>
  <c r="D350" i="12" a="1"/>
  <c r="D350" i="12"/>
  <c r="D351" i="12" a="1"/>
  <c r="D351" i="12"/>
  <c r="D352" i="12" a="1"/>
  <c r="D352" i="12"/>
  <c r="D353" i="12" a="1"/>
  <c r="D353" i="12"/>
  <c r="D354" i="12" a="1"/>
  <c r="D354" i="12"/>
  <c r="D355" i="12" a="1"/>
  <c r="D355" i="12"/>
  <c r="D356" i="12" a="1"/>
  <c r="D356" i="12"/>
  <c r="D357" i="12" a="1"/>
  <c r="D357" i="12"/>
  <c r="D358" i="12" a="1"/>
  <c r="D358" i="12"/>
  <c r="D359" i="12" a="1"/>
  <c r="D359" i="12"/>
  <c r="D360" i="12" a="1"/>
  <c r="D360" i="12"/>
  <c r="D361" i="12" a="1"/>
  <c r="D361" i="12"/>
  <c r="D362" i="12" a="1"/>
  <c r="D362" i="12"/>
  <c r="D363" i="12" a="1"/>
  <c r="D363" i="12" s="1"/>
  <c r="D364" i="12" a="1"/>
  <c r="D364" i="12" s="1"/>
  <c r="D365" i="12" a="1"/>
  <c r="D365" i="12" s="1"/>
  <c r="A552" i="12" a="1"/>
  <c r="A552" i="12"/>
  <c r="A407" i="12" a="1"/>
  <c r="A407" i="12"/>
  <c r="A469" i="12" a="1"/>
  <c r="A469" i="12"/>
  <c r="A53" i="12" a="1"/>
  <c r="A53" i="12"/>
  <c r="A458" i="12" a="1"/>
  <c r="A458" i="12"/>
  <c r="A353" i="12" a="1"/>
  <c r="A353" i="12"/>
  <c r="A311" i="12" a="1"/>
  <c r="A311" i="12"/>
  <c r="A257" i="12" a="1"/>
  <c r="A257" i="12"/>
  <c r="A184" i="12" a="1"/>
  <c r="A184" i="12"/>
  <c r="A342" i="12" a="1"/>
  <c r="A342" i="12"/>
  <c r="A219" i="12" a="1"/>
  <c r="A219" i="12"/>
  <c r="A452" i="12" a="1"/>
  <c r="A452" i="12"/>
  <c r="A241" i="12" a="1"/>
  <c r="A241" i="12"/>
  <c r="A393" i="12" a="1"/>
  <c r="A393" i="12"/>
  <c r="A173" i="12" a="1"/>
  <c r="A173" i="12"/>
  <c r="A149" i="12" a="1"/>
  <c r="A149" i="12"/>
  <c r="A507" i="12" a="1"/>
  <c r="A507" i="12"/>
  <c r="A199" i="12" a="1"/>
  <c r="A199" i="12"/>
  <c r="A47" i="12" a="1"/>
  <c r="A47" i="12"/>
  <c r="A492" i="12" a="1"/>
  <c r="A492" i="12"/>
  <c r="A526" i="12" a="1"/>
  <c r="A526" i="12"/>
  <c r="A169" i="12" a="1"/>
  <c r="A169" i="12"/>
  <c r="A423" i="12" a="1"/>
  <c r="A423" i="12"/>
  <c r="A281" i="12" a="1"/>
  <c r="A281" i="12"/>
  <c r="A4" i="12" a="1"/>
  <c r="A4" i="12"/>
  <c r="A7" i="12" a="1"/>
  <c r="A7" i="12"/>
  <c r="A414" i="12" a="1"/>
  <c r="A414" i="12"/>
  <c r="A475" i="12" a="1"/>
  <c r="A475" i="12"/>
  <c r="A424" i="12" a="1"/>
  <c r="A424" i="12"/>
  <c r="A255" i="12" a="1"/>
  <c r="A255" i="12"/>
  <c r="A512" i="12" a="1"/>
  <c r="A512" i="12"/>
  <c r="A225" i="12" a="1"/>
  <c r="A225" i="12"/>
  <c r="A314" i="12" a="1"/>
  <c r="A314" i="12"/>
  <c r="A222" i="12" a="1"/>
  <c r="A222" i="12"/>
  <c r="A10" i="12" a="1"/>
  <c r="A10" i="12"/>
  <c r="A464" i="12" a="1"/>
  <c r="A464" i="12"/>
  <c r="A283" i="12" a="1"/>
  <c r="A283" i="12"/>
  <c r="A515" i="12" a="1"/>
  <c r="A515" i="12"/>
  <c r="A171" i="12" a="1"/>
  <c r="A171" i="12"/>
  <c r="A126" i="12" a="1"/>
  <c r="A126" i="12"/>
  <c r="A254" i="12" a="1"/>
  <c r="A254" i="12"/>
  <c r="A29" i="12" a="1"/>
  <c r="A29" i="12"/>
  <c r="A304" i="12" a="1"/>
  <c r="A304" i="12"/>
  <c r="A434" i="12" a="1"/>
  <c r="A434" i="12"/>
  <c r="A411" i="12" a="1"/>
  <c r="A411" i="12"/>
  <c r="A193" i="12" a="1"/>
  <c r="A193" i="12"/>
  <c r="A482" i="12" a="1"/>
  <c r="A482" i="12"/>
  <c r="A224" i="12" a="1"/>
  <c r="A224" i="12"/>
  <c r="A44" i="12" a="1"/>
  <c r="A44" i="12"/>
  <c r="A422" i="12" a="1"/>
  <c r="A422" i="12"/>
  <c r="A253" i="12" a="1"/>
  <c r="A253" i="12"/>
  <c r="A120" i="12" a="1"/>
  <c r="A120" i="12"/>
  <c r="A165" i="12" a="1"/>
  <c r="A165" i="12"/>
  <c r="A98" i="12" a="1"/>
  <c r="A98" i="12"/>
  <c r="A56" i="12" a="1"/>
  <c r="A56" i="12"/>
  <c r="A93" i="12" a="1"/>
  <c r="A93" i="12"/>
  <c r="A477" i="12" a="1"/>
  <c r="A477" i="12"/>
  <c r="A370" i="12" a="1"/>
  <c r="A370" i="12"/>
  <c r="A183" i="12" a="1"/>
  <c r="A183" i="12"/>
  <c r="A194" i="12" a="1"/>
  <c r="A194" i="12"/>
  <c r="A31" i="12" a="1"/>
  <c r="A31" i="12"/>
  <c r="A530" i="12" a="1"/>
  <c r="A530" i="12"/>
  <c r="A70" i="12" a="1"/>
  <c r="A70" i="12"/>
  <c r="A265" i="12" a="1"/>
  <c r="A265" i="12"/>
  <c r="A127" i="12" a="1"/>
  <c r="A127" i="12"/>
  <c r="A2" i="12" a="1"/>
  <c r="A2" i="12"/>
  <c r="A546" i="12" a="1"/>
  <c r="A546" i="12"/>
  <c r="A500" i="12" a="1"/>
  <c r="A500" i="12"/>
  <c r="A262" i="12" a="1"/>
  <c r="A262" i="12"/>
  <c r="A218" i="12" a="1"/>
  <c r="A218" i="12"/>
  <c r="A26" i="12" a="1"/>
  <c r="A26" i="12"/>
  <c r="A168" i="12" a="1"/>
  <c r="A168" i="12"/>
  <c r="A234" i="12" a="1"/>
  <c r="A234" i="12"/>
  <c r="A291" i="12" a="1"/>
  <c r="A291" i="12"/>
  <c r="A318" i="12" a="1"/>
  <c r="A318" i="12"/>
  <c r="A32" i="12" a="1"/>
  <c r="A32" i="12"/>
  <c r="A268" i="12" a="1"/>
  <c r="A268" i="12"/>
  <c r="A489" i="12" a="1"/>
  <c r="A489" i="12"/>
  <c r="A119" i="12" a="1"/>
  <c r="A119" i="12"/>
  <c r="A192" i="12" a="1"/>
  <c r="A192" i="12"/>
  <c r="A427" i="12" a="1"/>
  <c r="A427" i="12"/>
  <c r="A538" i="12" a="1"/>
  <c r="A538" i="12"/>
  <c r="A172" i="12" a="1"/>
  <c r="A172" i="12"/>
  <c r="A329" i="12" a="1"/>
  <c r="A329" i="12"/>
  <c r="A40" i="12" a="1"/>
  <c r="A40" i="12"/>
  <c r="A565" i="12" a="1"/>
  <c r="A565" i="12"/>
  <c r="A85" i="12" a="1"/>
  <c r="A85" i="12"/>
  <c r="A413" i="12" a="1"/>
  <c r="A413" i="12"/>
  <c r="A13" i="12" a="1"/>
  <c r="A13" i="12"/>
  <c r="A405" i="12" a="1"/>
  <c r="A405" i="12"/>
  <c r="A33" i="12" a="1"/>
  <c r="A33" i="12"/>
  <c r="A100" i="12" a="1"/>
  <c r="A100" i="12"/>
  <c r="A287" i="12" a="1"/>
  <c r="A287" i="12"/>
  <c r="A80" i="12" a="1"/>
  <c r="A80" i="12"/>
  <c r="A196" i="12" a="1"/>
  <c r="A196" i="12"/>
  <c r="A180" i="12" a="1"/>
  <c r="A180" i="12"/>
  <c r="A372" i="12" a="1"/>
  <c r="A372" i="12"/>
  <c r="A382" i="12" a="1"/>
  <c r="A382" i="12"/>
  <c r="A543" i="12" a="1"/>
  <c r="A543" i="12"/>
  <c r="A533" i="12" a="1"/>
  <c r="A533" i="12"/>
  <c r="A72" i="12" a="1"/>
  <c r="A72" i="12"/>
  <c r="A76" i="12" a="1"/>
  <c r="A76" i="12"/>
  <c r="A141" i="12" a="1"/>
  <c r="A141" i="12"/>
  <c r="A503" i="12" a="1"/>
  <c r="A503" i="12"/>
  <c r="A531" i="12" a="1"/>
  <c r="A531" i="12"/>
  <c r="A170" i="12" a="1"/>
  <c r="A170" i="12"/>
  <c r="A24" i="12" a="1"/>
  <c r="A24" i="12"/>
  <c r="A564" i="12" a="1"/>
  <c r="A564" i="12"/>
  <c r="A471" i="12" a="1"/>
  <c r="A471" i="12"/>
  <c r="A463" i="12" a="1"/>
  <c r="A463" i="12"/>
  <c r="A212" i="12" a="1"/>
  <c r="A212" i="12"/>
  <c r="A443" i="12" a="1"/>
  <c r="A443" i="12"/>
  <c r="A43" i="12" a="1"/>
  <c r="A43" i="12"/>
  <c r="A525" i="12" a="1"/>
  <c r="A525" i="12"/>
  <c r="A240" i="12" a="1"/>
  <c r="A240" i="12"/>
  <c r="A374" i="12" a="1"/>
  <c r="A374" i="12"/>
  <c r="A189" i="12" a="1"/>
  <c r="A189" i="12"/>
  <c r="A41" i="12" a="1"/>
  <c r="A41" i="12"/>
  <c r="A290" i="12" a="1"/>
  <c r="A290" i="12"/>
  <c r="A514" i="12" a="1"/>
  <c r="A514" i="12"/>
  <c r="A325" i="12" a="1"/>
  <c r="A325" i="12"/>
  <c r="A36" i="12" a="1"/>
  <c r="A36" i="12"/>
  <c r="A378" i="12" a="1"/>
  <c r="A378" i="12"/>
  <c r="A153" i="12" a="1"/>
  <c r="A153" i="12"/>
  <c r="A348" i="12" a="1"/>
  <c r="A348" i="12"/>
  <c r="A109" i="12" a="1"/>
  <c r="A109" i="12"/>
  <c r="A387" i="12" a="1"/>
  <c r="A387" i="12"/>
  <c r="A295" i="12" a="1"/>
  <c r="A295" i="12"/>
  <c r="A346" i="12" a="1"/>
  <c r="A346" i="12"/>
  <c r="A441" i="12" a="1"/>
  <c r="A441" i="12"/>
  <c r="A535" i="12" a="1"/>
  <c r="A535" i="12"/>
  <c r="A320" i="12" a="1"/>
  <c r="A320" i="12" s="1"/>
  <c r="B78" i="12" a="1"/>
  <c r="B78" i="12" s="1"/>
  <c r="B131" i="12" a="1"/>
  <c r="B131" i="12"/>
  <c r="B418" i="12" a="1"/>
  <c r="B418" i="12"/>
  <c r="B363" i="12" a="1"/>
  <c r="B363" i="12"/>
  <c r="B503" i="12" a="1"/>
  <c r="B503" i="12"/>
  <c r="B474" i="12" a="1"/>
  <c r="B474" i="12"/>
  <c r="B130" i="12" a="1"/>
  <c r="B130" i="12"/>
  <c r="B561" i="12" a="1"/>
  <c r="B561" i="12"/>
  <c r="B55" i="12" a="1"/>
  <c r="B55" i="12"/>
  <c r="B479" i="12" a="1"/>
  <c r="B479" i="12"/>
  <c r="B152" i="12" a="1"/>
  <c r="B152" i="12"/>
  <c r="B13" i="12" a="1"/>
  <c r="B13" i="12"/>
  <c r="B83" i="12" a="1"/>
  <c r="B83" i="12"/>
  <c r="B170" i="12" a="1"/>
  <c r="B170" i="12"/>
  <c r="B376" i="12" a="1"/>
  <c r="B376" i="12"/>
  <c r="B282" i="12" a="1"/>
  <c r="B282" i="12"/>
  <c r="B133" i="12" a="1"/>
  <c r="B133" i="12"/>
  <c r="B402" i="12" a="1"/>
  <c r="B402" i="12"/>
  <c r="B22" i="12" a="1"/>
  <c r="B22" i="12"/>
  <c r="B284" i="12" a="1"/>
  <c r="B284" i="12"/>
  <c r="B484" i="12" a="1"/>
  <c r="B484" i="12"/>
  <c r="B333" i="12" a="1"/>
  <c r="B333" i="12"/>
  <c r="B192" i="12" a="1"/>
  <c r="B192" i="12"/>
  <c r="B185" i="12" a="1"/>
  <c r="B185" i="12"/>
  <c r="B233" i="12" a="1"/>
  <c r="B233" i="12"/>
  <c r="B88" i="12" a="1"/>
  <c r="B88" i="12"/>
  <c r="B132" i="12" a="1"/>
  <c r="B132" i="12"/>
  <c r="B534" i="12" a="1"/>
  <c r="B534" i="12"/>
  <c r="B116" i="12" a="1"/>
  <c r="B116" i="12"/>
  <c r="B229" i="12" a="1"/>
  <c r="B229" i="12"/>
  <c r="B25" i="12" a="1"/>
  <c r="B25" i="12"/>
  <c r="B412" i="12" a="1"/>
  <c r="B412" i="12"/>
  <c r="B394" i="12" a="1"/>
  <c r="B394" i="12"/>
  <c r="B251" i="12" a="1"/>
  <c r="B251" i="12"/>
  <c r="B421" i="12" a="1"/>
  <c r="B421" i="12"/>
  <c r="B417" i="12" a="1"/>
  <c r="B417" i="12"/>
  <c r="B29" i="12" a="1"/>
  <c r="B29" i="12"/>
  <c r="B212" i="12" a="1"/>
  <c r="B212" i="12"/>
  <c r="B46" i="12" a="1"/>
  <c r="B46" i="12"/>
  <c r="B545" i="12" a="1"/>
  <c r="B545" i="12"/>
  <c r="B339" i="12" a="1"/>
  <c r="B339" i="12"/>
  <c r="B89" i="12" a="1"/>
  <c r="B89" i="12" s="1"/>
  <c r="B49" i="12" a="1"/>
  <c r="B49" i="12" s="1"/>
  <c r="B491" i="12" a="1"/>
  <c r="B491" i="12"/>
  <c r="B464" i="12" a="1"/>
  <c r="B464" i="12"/>
  <c r="B419" i="12" a="1"/>
  <c r="B419" i="12" s="1"/>
  <c r="B347" i="12" a="1"/>
  <c r="B347" i="12" s="1"/>
  <c r="B407" i="12" a="1"/>
  <c r="B407" i="12" s="1"/>
  <c r="B307" i="12" a="1"/>
  <c r="B307" i="12"/>
  <c r="B336" i="12" a="1"/>
  <c r="B336" i="12" s="1"/>
  <c r="B182" i="12" a="1"/>
  <c r="B182" i="12" s="1"/>
  <c r="B201" i="12" a="1"/>
  <c r="B201" i="12" s="1"/>
  <c r="B514" i="12" a="1"/>
  <c r="B514" i="12" s="1"/>
  <c r="B532" i="12" a="1"/>
  <c r="B532" i="12" s="1"/>
  <c r="B35" i="12" a="1"/>
  <c r="B35" i="12" s="1"/>
  <c r="B164" i="12" a="1"/>
  <c r="B164" i="12" s="1"/>
  <c r="B156" i="12" a="1"/>
  <c r="B156" i="12" s="1"/>
  <c r="B437" i="12" a="1"/>
  <c r="B437" i="12" s="1"/>
  <c r="B180" i="12" a="1"/>
  <c r="B180" i="12" s="1"/>
  <c r="B253" i="12" a="1"/>
  <c r="B253" i="12" s="1"/>
  <c r="B193" i="12" a="1"/>
  <c r="B193" i="12" s="1"/>
  <c r="B540" i="12" a="1"/>
  <c r="B540" i="12" s="1"/>
  <c r="B188" i="12" a="1"/>
  <c r="B188" i="12" s="1"/>
  <c r="B41" i="12" a="1"/>
  <c r="B41" i="12" s="1"/>
  <c r="B220" i="12" a="1"/>
  <c r="B220" i="12" s="1"/>
  <c r="B206" i="12" a="1"/>
  <c r="B206" i="12" s="1"/>
  <c r="B326" i="12" a="1"/>
  <c r="B326" i="12" s="1"/>
  <c r="B548" i="12" a="1"/>
  <c r="B548" i="12" s="1"/>
  <c r="B466" i="12" a="1"/>
  <c r="B466" i="12" s="1"/>
  <c r="B470" i="12" a="1"/>
  <c r="B470" i="12" s="1"/>
  <c r="B107" i="12" a="1"/>
  <c r="B107" i="12" s="1"/>
  <c r="B457" i="12" a="1"/>
  <c r="B457" i="12" s="1"/>
  <c r="B481" i="12" a="1"/>
  <c r="B481" i="12" s="1"/>
  <c r="B303" i="12" a="1"/>
  <c r="B303" i="12" s="1"/>
  <c r="B537" i="12" a="1"/>
  <c r="B537" i="12" s="1"/>
  <c r="B494" i="12" a="1"/>
  <c r="B494" i="12" s="1"/>
  <c r="B211" i="12" a="1"/>
  <c r="B211" i="12" s="1"/>
  <c r="B30" i="12" a="1"/>
  <c r="B30" i="12" s="1"/>
  <c r="B463" i="12" a="1"/>
  <c r="B463" i="12" s="1"/>
  <c r="B497" i="12" a="1"/>
  <c r="B497" i="12" s="1"/>
  <c r="B92" i="12" a="1"/>
  <c r="B92" i="12" s="1"/>
  <c r="B117" i="12" a="1"/>
  <c r="B117" i="12" s="1"/>
  <c r="B70" i="12" a="1"/>
  <c r="B70" i="12" s="1"/>
  <c r="B169" i="12" a="1"/>
  <c r="B169" i="12" s="1"/>
  <c r="B431" i="12" a="1"/>
  <c r="B431" i="12" s="1"/>
  <c r="B157" i="12" a="1"/>
  <c r="B157" i="12" s="1"/>
  <c r="B499" i="12" a="1"/>
  <c r="B499" i="12" s="1"/>
  <c r="B149" i="12" a="1"/>
  <c r="B149" i="12" s="1"/>
  <c r="B508" i="12" a="1"/>
  <c r="B508" i="12" s="1"/>
  <c r="B129" i="12" a="1"/>
  <c r="B129" i="12" s="1"/>
  <c r="B344" i="12" a="1"/>
  <c r="B344" i="12" s="1"/>
  <c r="B454" i="12" a="1"/>
  <c r="B454" i="12" s="1"/>
  <c r="B369" i="12" a="1"/>
  <c r="B369" i="12" s="1"/>
  <c r="B447" i="12" a="1"/>
  <c r="B447" i="12" s="1"/>
  <c r="B319" i="12" a="1"/>
  <c r="B319" i="12" s="1"/>
  <c r="B240" i="12" a="1"/>
  <c r="B240" i="12" s="1"/>
  <c r="B401" i="12" a="1"/>
  <c r="B401" i="12" s="1"/>
  <c r="B32" i="12" a="1"/>
  <c r="B32" i="12" s="1"/>
  <c r="B154" i="12" a="1"/>
  <c r="B154" i="12" s="1"/>
  <c r="B186" i="12" a="1"/>
  <c r="B186" i="12" s="1"/>
  <c r="B45" i="12" a="1"/>
  <c r="B45" i="12" s="1"/>
  <c r="B136" i="12" a="1"/>
  <c r="B136" i="12" s="1"/>
  <c r="B194" i="12" a="1"/>
  <c r="B194" i="12" s="1"/>
  <c r="B42" i="12" a="1"/>
  <c r="B42" i="12" s="1"/>
  <c r="B243" i="12" a="1"/>
  <c r="B243" i="12" s="1"/>
  <c r="B121" i="12" a="1"/>
  <c r="B121" i="12" s="1"/>
  <c r="B160" i="12" a="1"/>
  <c r="B160" i="12" s="1"/>
  <c r="B304" i="12" a="1"/>
  <c r="B304" i="12" s="1"/>
  <c r="B126" i="12" a="1"/>
  <c r="B126" i="12" s="1"/>
  <c r="B318" i="12" a="1"/>
  <c r="B318" i="12" s="1"/>
  <c r="B112" i="12" a="1"/>
  <c r="B112" i="12" s="1"/>
  <c r="B238" i="12" a="1"/>
  <c r="B238" i="12" s="1"/>
  <c r="B543" i="12" a="1"/>
  <c r="B543" i="12" s="1"/>
  <c r="B322" i="12" a="1"/>
  <c r="B322" i="12" s="1"/>
  <c r="B554" i="12" a="1"/>
  <c r="B554" i="12" s="1"/>
  <c r="B413" i="12" a="1"/>
  <c r="B413" i="12" s="1"/>
  <c r="B159" i="12" a="1"/>
  <c r="B159" i="12" s="1"/>
  <c r="B313" i="12" a="1"/>
  <c r="B313" i="12" s="1"/>
  <c r="B153" i="12" a="1"/>
  <c r="B153" i="12" s="1"/>
  <c r="B135" i="12" a="1"/>
  <c r="B135" i="12" s="1"/>
  <c r="B62" i="12" a="1"/>
  <c r="B62" i="12" s="1"/>
  <c r="B215" i="12" a="1"/>
  <c r="B215" i="12" s="1"/>
  <c r="B106" i="12" a="1"/>
  <c r="B106" i="12" s="1"/>
  <c r="B565" i="12" a="1"/>
  <c r="B565" i="12" s="1"/>
  <c r="B383" i="12" a="1"/>
  <c r="B383" i="12" s="1"/>
  <c r="B430" i="12" a="1"/>
  <c r="B430" i="12" s="1"/>
  <c r="B518" i="12" a="1"/>
  <c r="B518" i="12" s="1"/>
  <c r="B358" i="12" a="1"/>
  <c r="B358" i="12" s="1"/>
  <c r="B259" i="12" a="1"/>
  <c r="B259" i="12" s="1"/>
  <c r="B144" i="12" a="1"/>
  <c r="B144" i="12" s="1"/>
  <c r="B99" i="12" a="1"/>
  <c r="B99" i="12" s="1"/>
  <c r="E353" i="12" a="1"/>
  <c r="E353" i="12" s="1"/>
  <c r="E354" i="12" a="1"/>
  <c r="E354" i="12" s="1"/>
  <c r="E355" i="12" a="1"/>
  <c r="E355" i="12" s="1"/>
  <c r="E356" i="12" a="1"/>
  <c r="E356" i="12" s="1"/>
  <c r="E357" i="12" a="1"/>
  <c r="E357" i="12" s="1"/>
  <c r="E358" i="12" a="1"/>
  <c r="E358" i="12" s="1"/>
  <c r="E359" i="12" a="1"/>
  <c r="E359" i="12" s="1"/>
  <c r="E360" i="12" a="1"/>
  <c r="E360" i="12" s="1"/>
  <c r="E361" i="12" a="1"/>
  <c r="E361" i="12" s="1"/>
  <c r="E362" i="12" a="1"/>
  <c r="E362" i="12" s="1"/>
  <c r="E363" i="12" a="1"/>
  <c r="E363" i="12" s="1"/>
  <c r="E364" i="12" a="1"/>
  <c r="E364" i="12" s="1"/>
  <c r="E365" i="12" a="1"/>
  <c r="E365" i="12" s="1"/>
  <c r="E148" i="12" a="1"/>
  <c r="E148" i="12" s="1"/>
  <c r="E149" i="12" a="1"/>
  <c r="E149" i="12" s="1"/>
  <c r="E150" i="12" a="1"/>
  <c r="E150" i="12" s="1"/>
  <c r="E151" i="12" a="1"/>
  <c r="E151" i="12" s="1"/>
  <c r="E152" i="12" a="1"/>
  <c r="E152" i="12" s="1"/>
  <c r="E153" i="12" a="1"/>
  <c r="E153" i="12" s="1"/>
  <c r="E154" i="12" a="1"/>
  <c r="E154" i="12" s="1"/>
  <c r="E155" i="12" a="1"/>
  <c r="E155" i="12" s="1"/>
  <c r="E156" i="12" a="1"/>
  <c r="E156" i="12" s="1"/>
  <c r="E157" i="12" a="1"/>
  <c r="E157" i="12" s="1"/>
  <c r="E158" i="12" a="1"/>
  <c r="E158" i="12" s="1"/>
  <c r="E159" i="12" a="1"/>
  <c r="E159" i="12" s="1"/>
  <c r="E160" i="12" a="1"/>
  <c r="E160" i="12" s="1"/>
  <c r="E161" i="12" a="1"/>
  <c r="E161" i="12" s="1"/>
  <c r="E162" i="12" a="1"/>
  <c r="E162" i="12" s="1"/>
  <c r="E163" i="12" a="1"/>
  <c r="E163" i="12" s="1"/>
  <c r="E164" i="12" a="1"/>
  <c r="E164" i="12" s="1"/>
  <c r="E165" i="12" a="1"/>
  <c r="E165" i="12" s="1"/>
  <c r="E166" i="12" a="1"/>
  <c r="E166" i="12" s="1"/>
  <c r="E167" i="12" a="1"/>
  <c r="E167" i="12" s="1"/>
  <c r="E168" i="12" a="1"/>
  <c r="E168" i="12" s="1"/>
  <c r="E169" i="12" a="1"/>
  <c r="E169" i="12" s="1"/>
  <c r="E170" i="12" a="1"/>
  <c r="E170" i="12" s="1"/>
  <c r="E171" i="12" a="1"/>
  <c r="E171" i="12" s="1"/>
  <c r="E172" i="12" a="1"/>
  <c r="E172" i="12" s="1"/>
  <c r="E173" i="12" a="1"/>
  <c r="E173" i="12" s="1"/>
  <c r="E174" i="12" a="1"/>
  <c r="E174" i="12" s="1"/>
  <c r="E175" i="12" a="1"/>
  <c r="E175" i="12" s="1"/>
  <c r="E176" i="12" a="1"/>
  <c r="E176" i="12" s="1"/>
  <c r="E177" i="12" a="1"/>
  <c r="E177" i="12" s="1"/>
  <c r="E178" i="12" a="1"/>
  <c r="E178" i="12" s="1"/>
  <c r="E179" i="12" a="1"/>
  <c r="E179" i="12" s="1"/>
  <c r="E180" i="12" a="1"/>
  <c r="E180" i="12" s="1"/>
  <c r="E181" i="12" a="1"/>
  <c r="E181" i="12" s="1"/>
  <c r="E182" i="12" a="1"/>
  <c r="E182" i="12" s="1"/>
  <c r="E183" i="12" a="1"/>
  <c r="E183" i="12" s="1"/>
  <c r="E184" i="12" a="1"/>
  <c r="E184" i="12" s="1"/>
  <c r="E185" i="12" a="1"/>
  <c r="E185" i="12" s="1"/>
  <c r="E186" i="12" a="1"/>
  <c r="E186" i="12" s="1"/>
  <c r="E187" i="12" a="1"/>
  <c r="E187" i="12" s="1"/>
  <c r="E188" i="12" a="1"/>
  <c r="E188" i="12" s="1"/>
  <c r="E189" i="12" a="1"/>
  <c r="E189" i="12" s="1"/>
  <c r="E190" i="12" a="1"/>
  <c r="E190" i="12" s="1"/>
  <c r="E191" i="12" a="1"/>
  <c r="E191" i="12" s="1"/>
  <c r="E192" i="12" a="1"/>
  <c r="E192" i="12" s="1"/>
  <c r="E193" i="12" a="1"/>
  <c r="E193" i="12" s="1"/>
  <c r="E194" i="12" a="1"/>
  <c r="E194" i="12" s="1"/>
  <c r="E195" i="12" a="1"/>
  <c r="E195" i="12" s="1"/>
  <c r="E196" i="12" a="1"/>
  <c r="E196" i="12" s="1"/>
  <c r="E197" i="12" a="1"/>
  <c r="E197" i="12" s="1"/>
  <c r="E198" i="12" a="1"/>
  <c r="E198" i="12" s="1"/>
  <c r="E199" i="12" a="1"/>
  <c r="E199" i="12" s="1"/>
  <c r="E200" i="12" a="1"/>
  <c r="E200" i="12" s="1"/>
  <c r="E201" i="12" a="1"/>
  <c r="E201" i="12" s="1"/>
  <c r="E202" i="12" a="1"/>
  <c r="E202" i="12" s="1"/>
  <c r="E203" i="12" a="1"/>
  <c r="E203" i="12" s="1"/>
  <c r="E204" i="12" a="1"/>
  <c r="E204" i="12" s="1"/>
  <c r="E205" i="12" a="1"/>
  <c r="E205" i="12" s="1"/>
  <c r="E206" i="12" a="1"/>
  <c r="E206" i="12" s="1"/>
  <c r="E207" i="12" a="1"/>
  <c r="E207" i="12" s="1"/>
  <c r="E208" i="12" a="1"/>
  <c r="E208" i="12" s="1"/>
  <c r="E209" i="12" a="1"/>
  <c r="E209" i="12" s="1"/>
  <c r="E210" i="12" a="1"/>
  <c r="E210" i="12" s="1"/>
  <c r="E211" i="12" a="1"/>
  <c r="E211" i="12" s="1"/>
  <c r="E212" i="12" a="1"/>
  <c r="E212" i="12" s="1"/>
  <c r="E213" i="12" a="1"/>
  <c r="E213" i="12" s="1"/>
  <c r="E214" i="12" a="1"/>
  <c r="E214" i="12" s="1"/>
  <c r="E215" i="12" a="1"/>
  <c r="E215" i="12" s="1"/>
  <c r="E216" i="12" a="1"/>
  <c r="E216" i="12" s="1"/>
  <c r="E217" i="12" a="1"/>
  <c r="E217" i="12" s="1"/>
  <c r="E218" i="12" a="1"/>
  <c r="E218" i="12" s="1"/>
  <c r="E219" i="12" a="1"/>
  <c r="E219" i="12" s="1"/>
  <c r="E220" i="12" a="1"/>
  <c r="E220" i="12" s="1"/>
  <c r="E221" i="12" a="1"/>
  <c r="E221" i="12" s="1"/>
  <c r="E222" i="12" a="1"/>
  <c r="E222" i="12" s="1"/>
  <c r="E223" i="12" a="1"/>
  <c r="E223" i="12" s="1"/>
  <c r="E224" i="12" a="1"/>
  <c r="E224" i="12" s="1"/>
  <c r="E225" i="12" a="1"/>
  <c r="E225" i="12" s="1"/>
  <c r="E226" i="12" a="1"/>
  <c r="E226" i="12" s="1"/>
  <c r="E227" i="12" a="1"/>
  <c r="E227" i="12" s="1"/>
  <c r="E228" i="12" a="1"/>
  <c r="E228" i="12" s="1"/>
  <c r="E229" i="12" a="1"/>
  <c r="E229" i="12" s="1"/>
  <c r="E230" i="12" a="1"/>
  <c r="E230" i="12" s="1"/>
  <c r="E231" i="12" a="1"/>
  <c r="E231" i="12" s="1"/>
  <c r="E232" i="12" a="1"/>
  <c r="E232" i="12" s="1"/>
  <c r="E233" i="12" a="1"/>
  <c r="E233" i="12" s="1"/>
  <c r="E234" i="12" a="1"/>
  <c r="E234" i="12" s="1"/>
  <c r="E235" i="12" a="1"/>
  <c r="E235" i="12" s="1"/>
  <c r="E236" i="12" a="1"/>
  <c r="E236" i="12" s="1"/>
  <c r="E237" i="12" a="1"/>
  <c r="E237" i="12" s="1"/>
  <c r="E238" i="12" a="1"/>
  <c r="E238" i="12" s="1"/>
  <c r="E239" i="12" a="1"/>
  <c r="E239" i="12" s="1"/>
  <c r="E240" i="12" a="1"/>
  <c r="E240" i="12" s="1"/>
  <c r="E241" i="12" a="1"/>
  <c r="E241" i="12" s="1"/>
  <c r="E242" i="12" a="1"/>
  <c r="E242" i="12" s="1"/>
  <c r="E243" i="12" a="1"/>
  <c r="E243" i="12" s="1"/>
  <c r="E244" i="12" a="1"/>
  <c r="E244" i="12" s="1"/>
  <c r="E245" i="12" a="1"/>
  <c r="E245" i="12" s="1"/>
  <c r="E246" i="12" a="1"/>
  <c r="E246" i="12" s="1"/>
  <c r="E247" i="12" a="1"/>
  <c r="E247" i="12" s="1"/>
  <c r="E248" i="12" a="1"/>
  <c r="E248" i="12" s="1"/>
  <c r="E249" i="12" a="1"/>
  <c r="E249" i="12" s="1"/>
  <c r="E250" i="12" a="1"/>
  <c r="E250" i="12" s="1"/>
  <c r="E251" i="12" a="1"/>
  <c r="E251" i="12" s="1"/>
  <c r="E252" i="12" a="1"/>
  <c r="E252" i="12" s="1"/>
  <c r="E253" i="12" a="1"/>
  <c r="E253" i="12" s="1"/>
  <c r="E254" i="12" a="1"/>
  <c r="E254" i="12" s="1"/>
  <c r="E255" i="12" a="1"/>
  <c r="E255" i="12" s="1"/>
  <c r="E256" i="12" a="1"/>
  <c r="E256" i="12" s="1"/>
  <c r="E257" i="12" a="1"/>
  <c r="E257" i="12" s="1"/>
  <c r="E258" i="12" a="1"/>
  <c r="E258" i="12" s="1"/>
  <c r="E259" i="12" a="1"/>
  <c r="E259" i="12" s="1"/>
  <c r="E260" i="12" a="1"/>
  <c r="E260" i="12" s="1"/>
  <c r="E261" i="12" a="1"/>
  <c r="E261" i="12" s="1"/>
  <c r="E262" i="12" a="1"/>
  <c r="E262" i="12" s="1"/>
  <c r="E263" i="12" a="1"/>
  <c r="E263" i="12" s="1"/>
  <c r="E264" i="12" a="1"/>
  <c r="E264" i="12" s="1"/>
  <c r="E265" i="12" a="1"/>
  <c r="E265" i="12" s="1"/>
  <c r="E266" i="12" a="1"/>
  <c r="E266" i="12" s="1"/>
  <c r="E267" i="12" a="1"/>
  <c r="E267" i="12" s="1"/>
  <c r="E268" i="12" a="1"/>
  <c r="E268" i="12" s="1"/>
  <c r="E269" i="12" a="1"/>
  <c r="E269" i="12" s="1"/>
  <c r="E270" i="12" a="1"/>
  <c r="E270" i="12" s="1"/>
  <c r="E271" i="12" a="1"/>
  <c r="E271" i="12" s="1"/>
  <c r="E272" i="12" a="1"/>
  <c r="E272" i="12" s="1"/>
  <c r="E273" i="12" a="1"/>
  <c r="E273" i="12" s="1"/>
  <c r="E274" i="12" a="1"/>
  <c r="E274" i="12" s="1"/>
  <c r="E275" i="12" a="1"/>
  <c r="E275" i="12" s="1"/>
  <c r="E276" i="12" a="1"/>
  <c r="E276" i="12" s="1"/>
  <c r="E277" i="12" a="1"/>
  <c r="E277" i="12" s="1"/>
  <c r="E278" i="12" a="1"/>
  <c r="E278" i="12" s="1"/>
  <c r="E279" i="12" a="1"/>
  <c r="E279" i="12" s="1"/>
  <c r="E280" i="12" a="1"/>
  <c r="E280" i="12" s="1"/>
  <c r="E281" i="12" a="1"/>
  <c r="E281" i="12" s="1"/>
  <c r="E282" i="12" a="1"/>
  <c r="E282" i="12" s="1"/>
  <c r="E283" i="12" a="1"/>
  <c r="E283" i="12" s="1"/>
  <c r="E284" i="12" a="1"/>
  <c r="E284" i="12" s="1"/>
  <c r="E285" i="12" a="1"/>
  <c r="E285" i="12" s="1"/>
  <c r="E286" i="12" a="1"/>
  <c r="E286" i="12" s="1"/>
  <c r="E287" i="12" a="1"/>
  <c r="E287" i="12" s="1"/>
  <c r="E288" i="12" a="1"/>
  <c r="E288" i="12" s="1"/>
  <c r="E289" i="12" a="1"/>
  <c r="E289" i="12" s="1"/>
  <c r="E290" i="12" a="1"/>
  <c r="E290" i="12" s="1"/>
  <c r="E291" i="12" a="1"/>
  <c r="E291" i="12" s="1"/>
  <c r="E292" i="12" a="1"/>
  <c r="E292" i="12" s="1"/>
  <c r="E293" i="12" a="1"/>
  <c r="E293" i="12" s="1"/>
  <c r="E294" i="12" a="1"/>
  <c r="E294" i="12" s="1"/>
  <c r="E295" i="12" a="1"/>
  <c r="E295" i="12" s="1"/>
  <c r="E296" i="12" a="1"/>
  <c r="E296" i="12" s="1"/>
  <c r="E297" i="12" a="1"/>
  <c r="E297" i="12" s="1"/>
  <c r="E298" i="12" a="1"/>
  <c r="E298" i="12" s="1"/>
  <c r="E299" i="12" a="1"/>
  <c r="E299" i="12" s="1"/>
  <c r="E300" i="12" a="1"/>
  <c r="E300" i="12" s="1"/>
  <c r="E301" i="12" a="1"/>
  <c r="E301" i="12" s="1"/>
  <c r="E302" i="12" a="1"/>
  <c r="E302" i="12" s="1"/>
  <c r="E303" i="12" a="1"/>
  <c r="E303" i="12" s="1"/>
  <c r="E304" i="12" a="1"/>
  <c r="E304" i="12" s="1"/>
  <c r="E305" i="12" a="1"/>
  <c r="E305" i="12" s="1"/>
  <c r="E306" i="12" a="1"/>
  <c r="E306" i="12" s="1"/>
  <c r="E307" i="12" a="1"/>
  <c r="E307" i="12" s="1"/>
  <c r="E308" i="12" a="1"/>
  <c r="E308" i="12" s="1"/>
  <c r="E309" i="12" a="1"/>
  <c r="E309" i="12" s="1"/>
  <c r="E310" i="12" a="1"/>
  <c r="E310" i="12" s="1"/>
  <c r="E311" i="12" a="1"/>
  <c r="E311" i="12" s="1"/>
  <c r="E312" i="12" a="1"/>
  <c r="E312" i="12" s="1"/>
  <c r="E313" i="12" a="1"/>
  <c r="E313" i="12" s="1"/>
  <c r="E314" i="12" a="1"/>
  <c r="E314" i="12" s="1"/>
  <c r="E315" i="12" a="1"/>
  <c r="E315" i="12" s="1"/>
  <c r="E316" i="12" a="1"/>
  <c r="E316" i="12" s="1"/>
  <c r="E317" i="12" a="1"/>
  <c r="E317" i="12" s="1"/>
  <c r="E318" i="12" a="1"/>
  <c r="E318" i="12" s="1"/>
  <c r="E319" i="12" a="1"/>
  <c r="E319" i="12" s="1"/>
  <c r="E320" i="12" a="1"/>
  <c r="E320" i="12" s="1"/>
  <c r="E321" i="12" a="1"/>
  <c r="E321" i="12" s="1"/>
  <c r="E322" i="12" a="1"/>
  <c r="E322" i="12" s="1"/>
  <c r="E323" i="12" a="1"/>
  <c r="E323" i="12" s="1"/>
  <c r="E324" i="12" a="1"/>
  <c r="E324" i="12" s="1"/>
  <c r="E325" i="12" a="1"/>
  <c r="E325" i="12" s="1"/>
  <c r="E326" i="12" a="1"/>
  <c r="E326" i="12" s="1"/>
  <c r="E327" i="12" a="1"/>
  <c r="E327" i="12" s="1"/>
  <c r="E328" i="12" a="1"/>
  <c r="E328" i="12" s="1"/>
  <c r="E329" i="12" a="1"/>
  <c r="E329" i="12" s="1"/>
  <c r="E330" i="12" a="1"/>
  <c r="E330" i="12" s="1"/>
  <c r="E331" i="12" a="1"/>
  <c r="E331" i="12" s="1"/>
  <c r="E332" i="12" a="1"/>
  <c r="E332" i="12" s="1"/>
  <c r="E333" i="12" a="1"/>
  <c r="E333" i="12" s="1"/>
  <c r="E334" i="12" a="1"/>
  <c r="E334" i="12" s="1"/>
  <c r="E335" i="12" a="1"/>
  <c r="E335" i="12" s="1"/>
  <c r="E336" i="12" a="1"/>
  <c r="E336" i="12" s="1"/>
  <c r="E337" i="12" a="1"/>
  <c r="E337" i="12" s="1"/>
  <c r="E338" i="12" a="1"/>
  <c r="E338" i="12" s="1"/>
  <c r="E339" i="12" a="1"/>
  <c r="E339" i="12" s="1"/>
  <c r="E340" i="12" a="1"/>
  <c r="E340" i="12" s="1"/>
  <c r="E341" i="12" a="1"/>
  <c r="E341" i="12" s="1"/>
  <c r="E342" i="12" a="1"/>
  <c r="E342" i="12" s="1"/>
  <c r="E343" i="12" a="1"/>
  <c r="E343" i="12" s="1"/>
  <c r="E344" i="12" a="1"/>
  <c r="E344" i="12" s="1"/>
  <c r="E345" i="12" a="1"/>
  <c r="E345" i="12" s="1"/>
  <c r="E346" i="12" a="1"/>
  <c r="E346" i="12" s="1"/>
  <c r="E347" i="12" a="1"/>
  <c r="E347" i="12" s="1"/>
  <c r="E348" i="12" a="1"/>
  <c r="E348" i="12" s="1"/>
  <c r="E349" i="12" a="1"/>
  <c r="E349" i="12" s="1"/>
  <c r="E350" i="12" a="1"/>
  <c r="E350" i="12" s="1"/>
  <c r="E351" i="12" a="1"/>
  <c r="E351" i="12" s="1"/>
  <c r="E352" i="12" a="1"/>
  <c r="E352" i="12" s="1"/>
  <c r="E115" i="12" a="1"/>
  <c r="E115" i="12" s="1"/>
  <c r="E116" i="12" a="1"/>
  <c r="E116" i="12" s="1"/>
  <c r="E117" i="12" a="1"/>
  <c r="E117" i="12" s="1"/>
  <c r="E118" i="12" a="1"/>
  <c r="E118" i="12" s="1"/>
  <c r="E119" i="12" a="1"/>
  <c r="E119" i="12" s="1"/>
  <c r="E120" i="12" a="1"/>
  <c r="E120" i="12" s="1"/>
  <c r="E121" i="12" a="1"/>
  <c r="E121" i="12" s="1"/>
  <c r="E122" i="12" a="1"/>
  <c r="E122" i="12" s="1"/>
  <c r="E123" i="12" a="1"/>
  <c r="E123" i="12" s="1"/>
  <c r="E124" i="12" a="1"/>
  <c r="E124" i="12" s="1"/>
  <c r="E125" i="12" a="1"/>
  <c r="E125" i="12" s="1"/>
  <c r="E126" i="12" a="1"/>
  <c r="E126" i="12" s="1"/>
  <c r="E127" i="12" a="1"/>
  <c r="E127" i="12" s="1"/>
  <c r="E128" i="12" a="1"/>
  <c r="E128" i="12" s="1"/>
  <c r="E129" i="12" a="1"/>
  <c r="E129" i="12" s="1"/>
  <c r="E130" i="12" a="1"/>
  <c r="E130" i="12" s="1"/>
  <c r="E131" i="12" a="1"/>
  <c r="E131" i="12" s="1"/>
  <c r="E132" i="12" a="1"/>
  <c r="E132" i="12" s="1"/>
  <c r="E133" i="12" a="1"/>
  <c r="E133" i="12" s="1"/>
  <c r="E134" i="12" a="1"/>
  <c r="E134" i="12" s="1"/>
  <c r="E135" i="12" a="1"/>
  <c r="E135" i="12" s="1"/>
  <c r="E136" i="12" a="1"/>
  <c r="E136" i="12" s="1"/>
  <c r="E137" i="12" a="1"/>
  <c r="E137" i="12" s="1"/>
  <c r="E138" i="12" a="1"/>
  <c r="E138" i="12" s="1"/>
  <c r="E139" i="12" a="1"/>
  <c r="E139" i="12" s="1"/>
  <c r="E140" i="12" a="1"/>
  <c r="E140" i="12" s="1"/>
  <c r="E141" i="12" a="1"/>
  <c r="E141" i="12" s="1"/>
  <c r="E142" i="12" a="1"/>
  <c r="E142" i="12" s="1"/>
  <c r="E143" i="12" a="1"/>
  <c r="E143" i="12" s="1"/>
  <c r="E144" i="12" a="1"/>
  <c r="E144" i="12" s="1"/>
  <c r="E145" i="12" a="1"/>
  <c r="E145" i="12" s="1"/>
  <c r="E146" i="12" a="1"/>
  <c r="E146" i="12" s="1"/>
  <c r="E147" i="12" a="1"/>
  <c r="E147" i="12" s="1"/>
  <c r="A206" i="12" a="1"/>
  <c r="A206" i="12" s="1"/>
  <c r="A214" i="12" a="1"/>
  <c r="A214" i="12" s="1"/>
  <c r="A161" i="12" a="1"/>
  <c r="A161" i="12" s="1"/>
  <c r="A487" i="12" a="1"/>
  <c r="A487" i="12"/>
  <c r="A116" i="12" a="1"/>
  <c r="A116" i="12" s="1"/>
  <c r="A519" i="12" a="1"/>
  <c r="A519" i="12" s="1"/>
  <c r="A560" i="12" a="1"/>
  <c r="A560" i="12" s="1"/>
  <c r="A244" i="12" a="1"/>
  <c r="A244" i="12"/>
  <c r="A81" i="12" a="1"/>
  <c r="A81" i="12" s="1"/>
  <c r="A496" i="12" a="1"/>
  <c r="A496" i="12" s="1"/>
  <c r="A493" i="12" a="1"/>
  <c r="A493" i="12" s="1"/>
  <c r="A95" i="12" a="1"/>
  <c r="A95" i="12"/>
  <c r="A282" i="12" a="1"/>
  <c r="A282" i="12" s="1"/>
  <c r="A286" i="12" a="1"/>
  <c r="A286" i="12" s="1"/>
  <c r="A215" i="12" a="1"/>
  <c r="A215" i="12" s="1"/>
  <c r="A330" i="12" a="1"/>
  <c r="A330" i="12"/>
  <c r="A285" i="12" a="1"/>
  <c r="A285" i="12" s="1"/>
  <c r="A97" i="12" a="1"/>
  <c r="A97" i="12" s="1"/>
  <c r="A429" i="12" a="1"/>
  <c r="A429" i="12" s="1"/>
  <c r="A107" i="12" a="1"/>
  <c r="A107" i="12"/>
  <c r="A305" i="12" a="1"/>
  <c r="A305" i="12" s="1"/>
  <c r="A280" i="12" a="1"/>
  <c r="A280" i="12" s="1"/>
  <c r="A317" i="12" a="1"/>
  <c r="A317" i="12" s="1"/>
  <c r="A137" i="12" a="1"/>
  <c r="A137" i="12"/>
  <c r="A39" i="12" a="1"/>
  <c r="A39" i="12" s="1"/>
  <c r="A111" i="12" a="1"/>
  <c r="A111" i="12" s="1"/>
  <c r="A71" i="12" a="1"/>
  <c r="A71" i="12" s="1"/>
  <c r="A360" i="12" a="1"/>
  <c r="A360" i="12"/>
  <c r="A226" i="12" a="1"/>
  <c r="A226" i="12" s="1"/>
  <c r="A364" i="12" a="1"/>
  <c r="A364" i="12" s="1"/>
  <c r="A147" i="12" a="1"/>
  <c r="A147" i="12" s="1"/>
  <c r="A333" i="12" a="1"/>
  <c r="A333" i="12"/>
  <c r="A238" i="12" a="1"/>
  <c r="A238" i="12" s="1"/>
  <c r="A355" i="12" a="1"/>
  <c r="A355" i="12" s="1"/>
  <c r="A38" i="12" a="1"/>
  <c r="A38" i="12" s="1"/>
  <c r="A369" i="12" a="1"/>
  <c r="A369" i="12"/>
  <c r="A124" i="12" a="1"/>
  <c r="A124" i="12" s="1"/>
  <c r="A376" i="12" a="1"/>
  <c r="A376" i="12" s="1"/>
  <c r="A373" i="12" a="1"/>
  <c r="A373" i="12" s="1"/>
  <c r="A501" i="12" a="1"/>
  <c r="A501" i="12"/>
  <c r="A5" i="12" a="1"/>
  <c r="A5" i="12" s="1"/>
  <c r="A145" i="12" a="1"/>
  <c r="A145" i="12" s="1"/>
  <c r="A125" i="12" a="1"/>
  <c r="A125" i="12" s="1"/>
  <c r="A250" i="12" a="1"/>
  <c r="A250" i="12"/>
  <c r="A216" i="12" a="1"/>
  <c r="A216" i="12" s="1"/>
  <c r="A520" i="12" a="1"/>
  <c r="A520" i="12" s="1"/>
  <c r="A460" i="12" a="1"/>
  <c r="A460" i="12" s="1"/>
  <c r="A237" i="12" a="1"/>
  <c r="A237" i="12"/>
  <c r="A186" i="12" a="1"/>
  <c r="A186" i="12" s="1"/>
  <c r="A236" i="12" a="1"/>
  <c r="A236" i="12" s="1"/>
  <c r="A52" i="12" a="1"/>
  <c r="A52" i="12" s="1"/>
  <c r="A380" i="12" a="1"/>
  <c r="A380" i="12"/>
  <c r="A358" i="12" a="1"/>
  <c r="A358" i="12" s="1"/>
  <c r="A297" i="12" a="1"/>
  <c r="A297" i="12" s="1"/>
  <c r="A142" i="12" a="1"/>
  <c r="A142" i="12" s="1"/>
  <c r="A260" i="12" a="1"/>
  <c r="A260" i="12"/>
  <c r="A35" i="12" a="1"/>
  <c r="A35" i="12" s="1"/>
  <c r="A324" i="12" a="1"/>
  <c r="A324" i="12" s="1"/>
  <c r="A447" i="12" a="1"/>
  <c r="A447" i="12" s="1"/>
  <c r="A239" i="12" a="1"/>
  <c r="A239" i="12"/>
  <c r="A87" i="12" a="1"/>
  <c r="A87" i="12" s="1"/>
  <c r="A91" i="12" a="1"/>
  <c r="A91" i="12" s="1"/>
  <c r="A377" i="12" a="1"/>
  <c r="A377" i="12" s="1"/>
  <c r="A261" i="12" a="1"/>
  <c r="A261" i="12"/>
  <c r="A74" i="12" a="1"/>
  <c r="A74" i="12" s="1"/>
  <c r="A104" i="12" a="1"/>
  <c r="A104" i="12" s="1"/>
  <c r="A20" i="12" a="1"/>
  <c r="A20" i="12" s="1"/>
  <c r="A229" i="12" a="1"/>
  <c r="A229" i="12"/>
  <c r="A397" i="12" a="1"/>
  <c r="A397" i="12" s="1"/>
  <c r="A46" i="12" a="1"/>
  <c r="A46" i="12" s="1"/>
  <c r="A37" i="12" a="1"/>
  <c r="A37" i="12" s="1"/>
  <c r="A556" i="12" a="1"/>
  <c r="A556" i="12"/>
  <c r="A386" i="12" a="1"/>
  <c r="A386" i="12" s="1"/>
  <c r="A182" i="12" a="1"/>
  <c r="A182" i="12" s="1"/>
  <c r="A112" i="12" a="1"/>
  <c r="A112" i="12" s="1"/>
  <c r="A232" i="12" a="1"/>
  <c r="A232" i="12"/>
  <c r="A534" i="12" a="1"/>
  <c r="A534" i="12" s="1"/>
  <c r="A409" i="12" a="1"/>
  <c r="A409" i="12" s="1"/>
  <c r="A453" i="12" a="1"/>
  <c r="A453" i="12" s="1"/>
  <c r="A403" i="12" a="1"/>
  <c r="A403" i="12"/>
  <c r="A201" i="12" a="1"/>
  <c r="A201" i="12" s="1"/>
  <c r="A436" i="12" a="1"/>
  <c r="A436" i="12" s="1"/>
  <c r="A418" i="12" a="1"/>
  <c r="A418" i="12" s="1"/>
  <c r="A221" i="12" a="1"/>
  <c r="A221" i="12"/>
  <c r="A313" i="12" a="1"/>
  <c r="A313" i="12" s="1"/>
  <c r="A135" i="12" a="1"/>
  <c r="A135" i="12" s="1"/>
  <c r="A412" i="12" a="1"/>
  <c r="A412" i="12" s="1"/>
  <c r="A148" i="12" a="1"/>
  <c r="A148" i="12"/>
  <c r="A17" i="12" a="1"/>
  <c r="A17" i="12" s="1"/>
  <c r="A306" i="12" a="1"/>
  <c r="A306" i="12" s="1"/>
  <c r="A536" i="12" a="1"/>
  <c r="A536" i="12" s="1"/>
  <c r="A231" i="12" a="1"/>
  <c r="A231" i="12"/>
  <c r="A532" i="12" a="1"/>
  <c r="A532" i="12" s="1"/>
  <c r="A335" i="12" a="1"/>
  <c r="A335" i="12" s="1"/>
  <c r="A421" i="12" a="1"/>
  <c r="A421" i="12" s="1"/>
  <c r="A505" i="12" a="1"/>
  <c r="A505" i="12"/>
  <c r="A375" i="12" a="1"/>
  <c r="A375" i="12" s="1"/>
  <c r="A133" i="12" a="1"/>
  <c r="A133" i="12" s="1"/>
  <c r="A202" i="12" a="1"/>
  <c r="A202" i="12" s="1"/>
  <c r="A86" i="12" a="1"/>
  <c r="A86" i="12"/>
  <c r="A45" i="12" a="1"/>
  <c r="A45" i="12" s="1"/>
  <c r="A175" i="12" a="1"/>
  <c r="A175" i="12" s="1"/>
  <c r="A465" i="12" a="1"/>
  <c r="A465" i="12" s="1"/>
  <c r="A367" i="12" a="1"/>
  <c r="A367" i="12"/>
  <c r="A545" i="12" a="1"/>
  <c r="A545" i="12" s="1"/>
  <c r="A522" i="12" a="1"/>
  <c r="A522" i="12" s="1"/>
  <c r="A451" i="12" a="1"/>
  <c r="A451" i="12" s="1"/>
  <c r="A115" i="12" a="1"/>
  <c r="A115" i="12"/>
  <c r="A426" i="12" a="1"/>
  <c r="A426" i="12" s="1"/>
  <c r="A338" i="12" a="1"/>
  <c r="A338" i="12" s="1"/>
  <c r="A537" i="12" a="1"/>
  <c r="A537" i="12" s="1"/>
  <c r="A486" i="12" a="1"/>
  <c r="A486" i="12"/>
  <c r="A117" i="12" a="1"/>
  <c r="A117" i="12" s="1"/>
  <c r="A396" i="12" a="1"/>
  <c r="A396" i="12" s="1"/>
  <c r="A499" i="12" a="1"/>
  <c r="A499" i="12" s="1"/>
  <c r="A27" i="12" a="1"/>
  <c r="A27" i="12"/>
  <c r="A103" i="12" a="1"/>
  <c r="A103" i="12" s="1"/>
  <c r="A155" i="12" a="1"/>
  <c r="A155" i="12" s="1"/>
  <c r="A30" i="12" a="1"/>
  <c r="A30" i="12" s="1"/>
  <c r="A415" i="12" a="1"/>
  <c r="A415" i="12"/>
  <c r="A354" i="12" a="1"/>
  <c r="A354" i="12" s="1"/>
  <c r="A208" i="12" a="1"/>
  <c r="A208" i="12" s="1"/>
  <c r="A448" i="12" a="1"/>
  <c r="A448" i="12" s="1"/>
  <c r="A16" i="12" a="1"/>
  <c r="A16" i="12"/>
  <c r="A323" i="12" a="1"/>
  <c r="A323" i="12" s="1"/>
  <c r="A550" i="12" a="1"/>
  <c r="A550" i="12" s="1"/>
  <c r="A22" i="12" a="1"/>
  <c r="A22" i="12" s="1"/>
  <c r="A187" i="12" a="1"/>
  <c r="A187" i="12"/>
  <c r="A298" i="12" a="1"/>
  <c r="A298" i="12" s="1"/>
  <c r="A204" i="12" a="1"/>
  <c r="A204" i="12" s="1"/>
  <c r="A288" i="12" a="1"/>
  <c r="A288" i="12" s="1"/>
  <c r="A157" i="12" a="1"/>
  <c r="A157" i="12"/>
  <c r="A28" i="12" a="1"/>
  <c r="A28" i="12" s="1"/>
  <c r="A459" i="12" a="1"/>
  <c r="A459" i="12" s="1"/>
  <c r="A442" i="12" a="1"/>
  <c r="A442" i="12" s="1"/>
  <c r="A140" i="12" a="1"/>
  <c r="A140" i="12"/>
  <c r="A246" i="12" a="1"/>
  <c r="A246" i="12" s="1"/>
  <c r="A129" i="12" a="1"/>
  <c r="A129" i="12" s="1"/>
  <c r="A327" i="12" a="1"/>
  <c r="A327" i="12" s="1"/>
  <c r="A316" i="12" a="1"/>
  <c r="A316" i="12"/>
  <c r="A272" i="12" a="1"/>
  <c r="A272" i="12" s="1"/>
  <c r="A352" i="12" a="1"/>
  <c r="A352" i="12" s="1"/>
  <c r="A63" i="12" a="1"/>
  <c r="A63" i="12" s="1"/>
  <c r="A541" i="12" a="1"/>
  <c r="A541" i="12"/>
  <c r="A18" i="12" a="1"/>
  <c r="A18" i="12" s="1"/>
  <c r="A123" i="12" a="1"/>
  <c r="A123" i="12" s="1"/>
  <c r="A457" i="12" a="1"/>
  <c r="A457" i="12" s="1"/>
  <c r="A230" i="12" a="1"/>
  <c r="A230" i="12"/>
  <c r="A128" i="12" a="1"/>
  <c r="A128" i="12" s="1"/>
  <c r="A146" i="12" a="1"/>
  <c r="A146" i="12" s="1"/>
  <c r="A78" i="12" a="1"/>
  <c r="A78" i="12" s="1"/>
  <c r="A249" i="12" a="1"/>
  <c r="A249" i="12" s="1"/>
  <c r="A362" i="12" a="1"/>
  <c r="A362" i="12" s="1"/>
  <c r="A84" i="12" a="1"/>
  <c r="A84" i="12" s="1"/>
  <c r="A326" i="12" a="1"/>
  <c r="A326" i="12" s="1"/>
  <c r="A276" i="12" a="1"/>
  <c r="A276" i="12" s="1"/>
  <c r="A357" i="12" a="1"/>
  <c r="A357" i="12" s="1"/>
  <c r="A416" i="12" a="1"/>
  <c r="A416" i="12" s="1"/>
  <c r="A242" i="12" a="1"/>
  <c r="A242" i="12" s="1"/>
  <c r="A273" i="12" a="1"/>
  <c r="A273" i="12" s="1"/>
  <c r="A341" i="12" a="1"/>
  <c r="A341" i="12" s="1"/>
  <c r="A356" i="12" a="1"/>
  <c r="A356" i="12" s="1"/>
  <c r="A57" i="12" a="1"/>
  <c r="A57" i="12" s="1"/>
  <c r="A203" i="12" a="1"/>
  <c r="A203" i="12" s="1"/>
  <c r="A134" i="12" a="1"/>
  <c r="A134" i="12" s="1"/>
  <c r="A121" i="12" a="1"/>
  <c r="A121" i="12" s="1"/>
  <c r="A300" i="12" a="1"/>
  <c r="A300" i="12" s="1"/>
  <c r="A245" i="12" a="1"/>
  <c r="A245" i="12" s="1"/>
  <c r="A549" i="12" a="1"/>
  <c r="A549" i="12" s="1"/>
  <c r="A524" i="12" a="1"/>
  <c r="A524" i="12" s="1"/>
  <c r="A497" i="12" a="1"/>
  <c r="A497" i="12" s="1"/>
  <c r="A188" i="12" a="1"/>
  <c r="A188" i="12" s="1"/>
  <c r="A468" i="12" a="1"/>
  <c r="A468" i="12" s="1"/>
  <c r="A518" i="12" a="1"/>
  <c r="A518" i="12" s="1"/>
  <c r="A490" i="12" a="1"/>
  <c r="A490" i="12" s="1"/>
  <c r="A402" i="12" a="1"/>
  <c r="A402" i="12" s="1"/>
  <c r="A61" i="12" a="1"/>
  <c r="A61" i="12" s="1"/>
  <c r="A399" i="12" a="1"/>
  <c r="A399" i="12" s="1"/>
  <c r="A296" i="12" a="1"/>
  <c r="A296" i="12" s="1"/>
  <c r="A256" i="12" a="1"/>
  <c r="A256" i="12"/>
  <c r="A328" i="12" a="1"/>
  <c r="A328" i="12" s="1"/>
  <c r="A444" i="12" a="1"/>
  <c r="A444" i="12" s="1"/>
  <c r="A542" i="12" a="1"/>
  <c r="A542" i="12" s="1"/>
  <c r="A11" i="12" a="1"/>
  <c r="A11" i="12" s="1"/>
  <c r="A472" i="12" a="1"/>
  <c r="A472" i="12" s="1"/>
  <c r="A517" i="12" a="1"/>
  <c r="A517" i="12" s="1"/>
  <c r="A92" i="12" a="1"/>
  <c r="A92" i="12" s="1"/>
  <c r="A15" i="12" a="1"/>
  <c r="A15" i="12" s="1"/>
  <c r="A79" i="12" a="1"/>
  <c r="A79" i="12" s="1"/>
  <c r="A561" i="12" a="1"/>
  <c r="A561" i="12" s="1"/>
  <c r="A118" i="12" a="1"/>
  <c r="A118" i="12" s="1"/>
  <c r="A163" i="12" a="1"/>
  <c r="A163" i="12" s="1"/>
  <c r="A278" i="12" a="1"/>
  <c r="A278" i="12" s="1"/>
  <c r="A401" i="12" a="1"/>
  <c r="A401" i="12" s="1"/>
  <c r="A558" i="12" a="1"/>
  <c r="A558" i="12" s="1"/>
  <c r="A344" i="12" a="1"/>
  <c r="A344" i="12" s="1"/>
  <c r="A470" i="12" a="1"/>
  <c r="A470" i="12" s="1"/>
  <c r="A455" i="12" a="1"/>
  <c r="A455" i="12" s="1"/>
  <c r="A54" i="12" a="1"/>
  <c r="A54" i="12" s="1"/>
  <c r="A195" i="12" a="1"/>
  <c r="A195" i="12" s="1"/>
  <c r="A251" i="12" a="1"/>
  <c r="A251" i="12" s="1"/>
  <c r="A440" i="12" a="1"/>
  <c r="A440" i="12" s="1"/>
  <c r="A404" i="12" a="1"/>
  <c r="A404" i="12" s="1"/>
  <c r="A529" i="12" a="1"/>
  <c r="A529" i="12" s="1"/>
  <c r="A21" i="12" a="1"/>
  <c r="A21" i="12" s="1"/>
  <c r="A523" i="12" a="1"/>
  <c r="A523" i="12" s="1"/>
  <c r="A9" i="12" a="1"/>
  <c r="A9" i="12" s="1"/>
  <c r="A293" i="12" a="1"/>
  <c r="A293" i="12" s="1"/>
  <c r="A431" i="12" a="1"/>
  <c r="A431" i="12" s="1"/>
  <c r="A368" i="12" a="1"/>
  <c r="A368" i="12" s="1"/>
  <c r="A138" i="12" a="1"/>
  <c r="A138" i="12" s="1"/>
  <c r="A345" i="12" a="1"/>
  <c r="A345" i="12"/>
  <c r="A480" i="12" a="1"/>
  <c r="A480" i="12" s="1"/>
  <c r="A381" i="12" a="1"/>
  <c r="A381" i="12" s="1"/>
  <c r="A371" i="12" a="1"/>
  <c r="A371" i="12" s="1"/>
  <c r="A190" i="12" a="1"/>
  <c r="A190" i="12" s="1"/>
  <c r="A50" i="12" a="1"/>
  <c r="A50" i="12" s="1"/>
  <c r="A162" i="12" a="1"/>
  <c r="A162" i="12" s="1"/>
  <c r="A553" i="12" a="1"/>
  <c r="A553" i="12" s="1"/>
  <c r="A88" i="12" a="1"/>
  <c r="A88" i="12" s="1"/>
  <c r="A277" i="12" a="1"/>
  <c r="A277" i="12" s="1"/>
  <c r="A82" i="12" a="1"/>
  <c r="A82" i="12" s="1"/>
  <c r="A289" i="12" a="1"/>
  <c r="A289" i="12" s="1"/>
  <c r="A502" i="12" a="1"/>
  <c r="A502" i="12" s="1"/>
  <c r="A89" i="12" a="1"/>
  <c r="A89" i="12" s="1"/>
  <c r="A446" i="12" a="1"/>
  <c r="A446" i="12" s="1"/>
  <c r="A322" i="12" a="1"/>
  <c r="A322" i="12" s="1"/>
  <c r="A258" i="12" a="1"/>
  <c r="A258" i="12" s="1"/>
  <c r="A319" i="12" a="1"/>
  <c r="A319" i="12" s="1"/>
  <c r="A485" i="12" a="1"/>
  <c r="A485" i="12" s="1"/>
  <c r="A527" i="12" a="1"/>
  <c r="A527" i="12" s="1"/>
  <c r="A179" i="12" a="1"/>
  <c r="A179" i="12" s="1"/>
  <c r="A343" i="12" a="1"/>
  <c r="A343" i="12" s="1"/>
  <c r="A227" i="12" a="1"/>
  <c r="A227" i="12" s="1"/>
  <c r="A64" i="12" a="1"/>
  <c r="A64" i="12" s="1"/>
  <c r="A562" i="12" a="1"/>
  <c r="A562" i="12" s="1"/>
  <c r="A540" i="12" a="1"/>
  <c r="A540" i="12" s="1"/>
  <c r="A433" i="12" a="1"/>
  <c r="A433" i="12" s="1"/>
  <c r="A473" i="12" a="1"/>
  <c r="A473" i="12" s="1"/>
  <c r="A554" i="12" a="1"/>
  <c r="A554" i="12" s="1"/>
  <c r="A467" i="12" a="1"/>
  <c r="A467" i="12" s="1"/>
  <c r="A19" i="12" a="1"/>
  <c r="A19" i="12" s="1"/>
  <c r="A495" i="12" a="1"/>
  <c r="A495" i="12" s="1"/>
  <c r="A315" i="12" a="1"/>
  <c r="A315" i="12"/>
  <c r="A14" i="12" a="1"/>
  <c r="A14" i="12" s="1"/>
  <c r="A379" i="12" a="1"/>
  <c r="A379" i="12" s="1"/>
  <c r="A209" i="12" a="1"/>
  <c r="A209" i="12" s="1"/>
  <c r="A359" i="12" a="1"/>
  <c r="A359" i="12" s="1"/>
  <c r="A263" i="12" a="1"/>
  <c r="A263" i="12" s="1"/>
  <c r="A12" i="12" a="1"/>
  <c r="A12" i="12" s="1"/>
  <c r="A177" i="12" a="1"/>
  <c r="A177" i="12" s="1"/>
  <c r="A77" i="12" a="1"/>
  <c r="A77" i="12"/>
  <c r="A513" i="12" a="1"/>
  <c r="A513" i="12" s="1"/>
  <c r="A51" i="12" a="1"/>
  <c r="A51" i="12" s="1"/>
  <c r="A65" i="12" a="1"/>
  <c r="A65" i="12" s="1"/>
  <c r="A279" i="12" a="1"/>
  <c r="A279" i="12" s="1"/>
  <c r="A488" i="12" a="1"/>
  <c r="A488" i="12" s="1"/>
  <c r="A462" i="12" a="1"/>
  <c r="A462" i="12" s="1"/>
  <c r="A58" i="12" a="1"/>
  <c r="A58" i="12" s="1"/>
  <c r="A340" i="12" a="1"/>
  <c r="A340" i="12" s="1"/>
  <c r="A498" i="12" a="1"/>
  <c r="A498" i="12" s="1"/>
  <c r="A559" i="12" a="1"/>
  <c r="A559" i="12" s="1"/>
  <c r="A331" i="12" a="1"/>
  <c r="A331" i="12" s="1"/>
  <c r="A68" i="12" a="1"/>
  <c r="A68" i="12" s="1"/>
  <c r="A247" i="12" a="1"/>
  <c r="A247" i="12" s="1"/>
  <c r="A267" i="12" a="1"/>
  <c r="A267" i="12" s="1"/>
  <c r="A504" i="12" a="1"/>
  <c r="A504" i="12" s="1"/>
  <c r="A48" i="12" a="1"/>
  <c r="A48" i="12" s="1"/>
  <c r="A156" i="12" a="1"/>
  <c r="A156" i="12" s="1"/>
  <c r="A510" i="12" a="1"/>
  <c r="A510" i="12" s="1"/>
  <c r="A42" i="12" a="1"/>
  <c r="A42" i="12" s="1"/>
  <c r="A160" i="12" a="1"/>
  <c r="A160" i="12" s="1"/>
  <c r="A6" i="12" a="1"/>
  <c r="A6" i="12" s="1"/>
  <c r="A398" i="12" a="1"/>
  <c r="A398" i="12" s="1"/>
  <c r="A75" i="12" a="1"/>
  <c r="A75" i="12" s="1"/>
  <c r="A299" i="12" a="1"/>
  <c r="A299" i="12"/>
  <c r="A143" i="12" a="1"/>
  <c r="A143" i="12" s="1"/>
  <c r="A506" i="12" a="1"/>
  <c r="A506" i="12" s="1"/>
  <c r="A274" i="12" a="1"/>
  <c r="A274" i="12" s="1"/>
  <c r="A361" i="12" a="1"/>
  <c r="A361" i="12" s="1"/>
  <c r="A395" i="12" a="1"/>
  <c r="A395" i="12" s="1"/>
  <c r="A154" i="12" a="1"/>
  <c r="A154" i="12" s="1"/>
  <c r="A55" i="12" a="1"/>
  <c r="A55" i="12" s="1"/>
  <c r="A185" i="12" a="1"/>
  <c r="A185" i="12" s="1"/>
  <c r="A198" i="12" a="1"/>
  <c r="A198" i="12" s="1"/>
  <c r="A200" i="12" a="1"/>
  <c r="A200" i="12" s="1"/>
  <c r="A385" i="12" a="1"/>
  <c r="A385" i="12" s="1"/>
  <c r="A139" i="12" a="1"/>
  <c r="A139" i="12" s="1"/>
  <c r="A164" i="12" a="1"/>
  <c r="A164" i="12" s="1"/>
  <c r="A450" i="12" a="1"/>
  <c r="A450" i="12" s="1"/>
  <c r="A294" i="12" a="1"/>
  <c r="A294" i="12" s="1"/>
  <c r="A83" i="12" a="1"/>
  <c r="A83" i="12" s="1"/>
  <c r="A394" i="12" a="1"/>
  <c r="A394" i="12" s="1"/>
  <c r="A243" i="12" a="1"/>
  <c r="A243" i="12" s="1"/>
  <c r="A269" i="12" a="1"/>
  <c r="A269" i="12" s="1"/>
  <c r="A122" i="12" a="1"/>
  <c r="A122" i="12" s="1"/>
  <c r="A539" i="12" a="1"/>
  <c r="A539" i="12" s="1"/>
  <c r="A69" i="12" a="1"/>
  <c r="A69" i="12" s="1"/>
  <c r="A551" i="12" a="1"/>
  <c r="A551" i="12" s="1"/>
  <c r="A110" i="12" a="1"/>
  <c r="A110" i="12" s="1"/>
  <c r="A511" i="12" a="1"/>
  <c r="A511" i="12" s="1"/>
  <c r="A347" i="12" a="1"/>
  <c r="A347" i="12" s="1"/>
  <c r="A181" i="12" a="1"/>
  <c r="A181" i="12" s="1"/>
  <c r="A66" i="12" a="1"/>
  <c r="A66" i="12" s="1"/>
  <c r="A34" i="12" a="1"/>
  <c r="A34" i="12" s="1"/>
  <c r="A390" i="12" a="1"/>
  <c r="A390" i="12" s="1"/>
  <c r="A178" i="12" a="1"/>
  <c r="A178" i="12" s="1"/>
  <c r="A166" i="12" a="1"/>
  <c r="A166" i="12"/>
  <c r="A308" i="12" a="1"/>
  <c r="A308" i="12" s="1"/>
  <c r="A105" i="12" a="1"/>
  <c r="A105" i="12" s="1"/>
  <c r="A197" i="12" a="1"/>
  <c r="A197" i="12" s="1"/>
  <c r="A439" i="12" a="1"/>
  <c r="A439" i="12" s="1"/>
  <c r="A476" i="12" a="1"/>
  <c r="A476" i="12" s="1"/>
  <c r="A491" i="12" a="1"/>
  <c r="A491" i="12" s="1"/>
  <c r="A264" i="12" a="1"/>
  <c r="A264" i="12" s="1"/>
  <c r="A406" i="12" a="1"/>
  <c r="A406" i="12" s="1"/>
  <c r="A106" i="12" a="1"/>
  <c r="A106" i="12" s="1"/>
  <c r="A516" i="12" a="1"/>
  <c r="A516" i="12" s="1"/>
  <c r="A113" i="12" a="1"/>
  <c r="A113" i="12" s="1"/>
  <c r="A211" i="12" a="1"/>
  <c r="A211" i="12" s="1"/>
  <c r="A479" i="12" a="1"/>
  <c r="A479" i="12" s="1"/>
  <c r="A351" i="12" a="1"/>
  <c r="A351" i="12" s="1"/>
  <c r="A131" i="12" a="1"/>
  <c r="A131" i="12" s="1"/>
  <c r="A563" i="12" a="1"/>
  <c r="A563" i="12" s="1"/>
  <c r="A259" i="12" a="1"/>
  <c r="A259" i="12" s="1"/>
  <c r="A3" i="12" a="1"/>
  <c r="A3" i="12" s="1"/>
  <c r="A384" i="12" a="1"/>
  <c r="A384" i="12" s="1"/>
  <c r="A228" i="12" a="1"/>
  <c r="A228" i="12" s="1"/>
  <c r="A309" i="12" a="1"/>
  <c r="A309" i="12" s="1"/>
  <c r="A25" i="12" a="1"/>
  <c r="A25" i="12" s="1"/>
  <c r="A150" i="12" a="1"/>
  <c r="A150" i="12" s="1"/>
  <c r="A474" i="12" a="1"/>
  <c r="A474" i="12" s="1"/>
  <c r="A210" i="12" a="1"/>
  <c r="A210" i="12" s="1"/>
  <c r="A366" i="12" a="1"/>
  <c r="A366" i="12" s="1"/>
  <c r="A466" i="12" a="1"/>
  <c r="A466" i="12" s="1"/>
  <c r="A191" i="12" a="1"/>
  <c r="A191" i="12" s="1"/>
  <c r="A94" i="12" a="1"/>
  <c r="A94" i="12" s="1"/>
  <c r="A484" i="12" a="1"/>
  <c r="A484" i="12" s="1"/>
  <c r="A483" i="12" a="1"/>
  <c r="A483" i="12" s="1"/>
  <c r="A284" i="12" a="1"/>
  <c r="A284" i="12"/>
  <c r="A152" i="12" a="1"/>
  <c r="A152" i="12" s="1"/>
  <c r="A408" i="12" a="1"/>
  <c r="A408" i="12" s="1"/>
  <c r="A365" i="12" a="1"/>
  <c r="A365" i="12" s="1"/>
  <c r="A528" i="12" a="1"/>
  <c r="A528" i="12" s="1"/>
  <c r="A521" i="12" a="1"/>
  <c r="A521" i="12" s="1"/>
  <c r="A114" i="12" a="1"/>
  <c r="A114" i="12" s="1"/>
  <c r="A334" i="12" a="1"/>
  <c r="A334" i="12" s="1"/>
  <c r="A235" i="12" a="1"/>
  <c r="A235" i="12" s="1"/>
  <c r="A438" i="12" a="1"/>
  <c r="A438" i="12" s="1"/>
  <c r="A337" i="12" a="1"/>
  <c r="A337" i="12" s="1"/>
  <c r="A174" i="12" a="1"/>
  <c r="A174" i="12" s="1"/>
  <c r="A303" i="12" a="1"/>
  <c r="A303" i="12" s="1"/>
  <c r="A339" i="12" a="1"/>
  <c r="A339" i="12" s="1"/>
  <c r="A437" i="12" a="1"/>
  <c r="A437" i="12" s="1"/>
  <c r="A108" i="12" a="1"/>
  <c r="A108" i="12" s="1"/>
  <c r="A159" i="12" a="1"/>
  <c r="A159" i="12" s="1"/>
  <c r="A312" i="12" a="1"/>
  <c r="A312" i="12" s="1"/>
  <c r="A271" i="12" a="1"/>
  <c r="A271" i="12" s="1"/>
  <c r="A332" i="12" a="1"/>
  <c r="A332" i="12" s="1"/>
  <c r="A90" i="12" a="1"/>
  <c r="A90" i="12" s="1"/>
  <c r="A349" i="12" a="1"/>
  <c r="A349" i="12" s="1"/>
  <c r="A494" i="12" a="1"/>
  <c r="A494" i="12" s="1"/>
  <c r="A307" i="12" a="1"/>
  <c r="A307" i="12" s="1"/>
  <c r="A428" i="12" a="1"/>
  <c r="A428" i="12" s="1"/>
  <c r="A566" i="12" a="1"/>
  <c r="A566" i="12" s="1"/>
  <c r="A454" i="12" a="1"/>
  <c r="A454" i="12" s="1"/>
  <c r="A388" i="12" a="1"/>
  <c r="A388" i="12" s="1"/>
  <c r="A205" i="12" a="1"/>
  <c r="A205" i="12" s="1"/>
  <c r="A547" i="12" a="1"/>
  <c r="A547" i="12" s="1"/>
  <c r="A102" i="12" a="1"/>
  <c r="A102" i="12" s="1"/>
  <c r="A223" i="12" a="1"/>
  <c r="A223" i="12" s="1"/>
  <c r="A67" i="12" a="1"/>
  <c r="A67" i="12" s="1"/>
  <c r="A432" i="12" a="1"/>
  <c r="A432" i="12" s="1"/>
  <c r="A391" i="12" a="1"/>
  <c r="A391" i="12" s="1"/>
  <c r="A248" i="12" a="1"/>
  <c r="A248" i="12" s="1"/>
  <c r="A266" i="12" a="1"/>
  <c r="A266" i="12" s="1"/>
  <c r="A336" i="12" a="1"/>
  <c r="A336" i="12" s="1"/>
  <c r="A73" i="12" a="1"/>
  <c r="A73" i="12" s="1"/>
  <c r="A275" i="12" a="1"/>
  <c r="A275" i="12" s="1"/>
  <c r="A509" i="12" a="1"/>
  <c r="A509" i="12" s="1"/>
  <c r="A557" i="12" a="1"/>
  <c r="A557" i="12" s="1"/>
  <c r="A481" i="12" a="1"/>
  <c r="A481" i="12" s="1"/>
  <c r="A59" i="12" a="1"/>
  <c r="A59" i="12" s="1"/>
  <c r="A544" i="12" a="1"/>
  <c r="A544" i="12" s="1"/>
  <c r="A321" i="12" a="1"/>
  <c r="A321" i="12" s="1"/>
  <c r="A363" i="12" a="1"/>
  <c r="A363" i="12" s="1"/>
  <c r="A136" i="12" a="1"/>
  <c r="A136" i="12" s="1"/>
  <c r="A392" i="12" a="1"/>
  <c r="A392" i="12" s="1"/>
  <c r="A167" i="12" a="1"/>
  <c r="A167" i="12" s="1"/>
  <c r="A449" i="12" a="1"/>
  <c r="A449" i="12" s="1"/>
  <c r="A445" i="12" a="1"/>
  <c r="A445" i="12" s="1"/>
  <c r="A23" i="12" a="1"/>
  <c r="A23" i="12" s="1"/>
  <c r="A425" i="12" a="1"/>
  <c r="A425" i="12" s="1"/>
  <c r="A158" i="12" a="1"/>
  <c r="A158" i="12" s="1"/>
  <c r="A96" i="12" a="1"/>
  <c r="A96" i="12" s="1"/>
  <c r="A383" i="12" a="1"/>
  <c r="A383" i="12" s="1"/>
  <c r="A400" i="12" a="1"/>
  <c r="A400" i="12" s="1"/>
  <c r="A132" i="12" a="1"/>
  <c r="A132" i="12" s="1"/>
  <c r="A456" i="12" a="1"/>
  <c r="A456" i="12" s="1"/>
  <c r="A62" i="12" a="1"/>
  <c r="A62" i="12" s="1"/>
  <c r="A310" i="12" a="1"/>
  <c r="A310" i="12" s="1"/>
  <c r="A548" i="12" a="1"/>
  <c r="A548" i="12" s="1"/>
  <c r="A420" i="12" a="1"/>
  <c r="A420" i="12" s="1"/>
  <c r="A217" i="12" a="1"/>
  <c r="A217" i="12" s="1"/>
  <c r="A430" i="12" a="1"/>
  <c r="A430" i="12" s="1"/>
  <c r="A130" i="12" a="1"/>
  <c r="A130" i="12" s="1"/>
  <c r="A270" i="12" a="1"/>
  <c r="A270" i="12" s="1"/>
  <c r="A350" i="12" a="1"/>
  <c r="A350" i="12" s="1"/>
  <c r="A60" i="12" a="1"/>
  <c r="A60" i="12" s="1"/>
  <c r="A252" i="12" a="1"/>
  <c r="A252" i="12" s="1"/>
  <c r="A144" i="12" a="1"/>
  <c r="A144" i="12" s="1"/>
  <c r="A8" i="12" a="1"/>
  <c r="A8" i="12" s="1"/>
  <c r="A49" i="12" a="1"/>
  <c r="A49" i="12" s="1"/>
  <c r="D21" i="12" a="1"/>
  <c r="D21" i="12"/>
  <c r="D22" i="12" a="1"/>
  <c r="D22" i="12"/>
  <c r="D23" i="12" a="1"/>
  <c r="D23" i="12"/>
  <c r="D24" i="12" a="1"/>
  <c r="D24" i="12"/>
  <c r="D25" i="12" a="1"/>
  <c r="D25" i="12"/>
  <c r="D26" i="12" a="1"/>
  <c r="D26" i="12"/>
  <c r="D27" i="12" a="1"/>
  <c r="D27" i="12"/>
  <c r="D28" i="12" a="1"/>
  <c r="D28" i="12"/>
  <c r="D29" i="12" a="1"/>
  <c r="D29" i="12"/>
  <c r="D30" i="12" a="1"/>
  <c r="D30" i="12"/>
  <c r="D31" i="12" a="1"/>
  <c r="D31" i="12"/>
  <c r="D32" i="12" a="1"/>
  <c r="D32" i="12"/>
  <c r="D33" i="12" a="1"/>
  <c r="D33" i="12"/>
  <c r="D34" i="12" a="1"/>
  <c r="D34" i="12"/>
  <c r="D35" i="12" a="1"/>
  <c r="D35" i="12"/>
  <c r="D36" i="12" a="1"/>
  <c r="D36" i="12"/>
  <c r="D37" i="12" a="1"/>
  <c r="D37" i="12"/>
  <c r="D38" i="12" a="1"/>
  <c r="D38" i="12"/>
  <c r="D39" i="12" a="1"/>
  <c r="D39" i="12"/>
  <c r="D40" i="12" a="1"/>
  <c r="D40" i="12"/>
  <c r="D41" i="12" a="1"/>
  <c r="D41" i="12"/>
  <c r="D42" i="12" a="1"/>
  <c r="D42" i="12"/>
  <c r="D43" i="12" a="1"/>
  <c r="D43" i="12"/>
  <c r="D44" i="12" a="1"/>
  <c r="D44" i="12"/>
  <c r="D45" i="12" a="1"/>
  <c r="D45" i="12"/>
  <c r="D46" i="12" a="1"/>
  <c r="D46" i="12"/>
  <c r="D47" i="12" a="1"/>
  <c r="D47" i="12"/>
  <c r="D48" i="12" a="1"/>
  <c r="D48" i="12"/>
  <c r="D49" i="12" a="1"/>
  <c r="D49" i="12"/>
  <c r="D50" i="12" a="1"/>
  <c r="D50" i="12"/>
  <c r="D51" i="12" a="1"/>
  <c r="D51" i="12"/>
  <c r="D52" i="12" a="1"/>
  <c r="D52" i="12"/>
  <c r="D53" i="12" a="1"/>
  <c r="D53" i="12"/>
  <c r="D54" i="12" a="1"/>
  <c r="D54" i="12"/>
  <c r="D55" i="12" a="1"/>
  <c r="D55" i="12"/>
  <c r="D56" i="12" a="1"/>
  <c r="D56" i="12"/>
  <c r="D57" i="12" a="1"/>
  <c r="D57" i="12"/>
  <c r="D58" i="12" a="1"/>
  <c r="D58" i="12"/>
  <c r="D59" i="12" a="1"/>
  <c r="D59" i="12"/>
  <c r="D60" i="12" a="1"/>
  <c r="D60" i="12"/>
  <c r="D61" i="12" a="1"/>
  <c r="D61" i="12"/>
  <c r="D62" i="12" a="1"/>
  <c r="D62" i="12"/>
  <c r="D63" i="12" a="1"/>
  <c r="D63" i="12"/>
  <c r="D64" i="12" a="1"/>
  <c r="D64" i="12"/>
  <c r="D65" i="12" a="1"/>
  <c r="D65" i="12"/>
  <c r="D66" i="12" a="1"/>
  <c r="D66" i="12"/>
  <c r="D67" i="12" a="1"/>
  <c r="D67" i="12"/>
  <c r="D68" i="12" a="1"/>
  <c r="D68" i="12"/>
  <c r="D69" i="12" a="1"/>
  <c r="D69" i="12"/>
  <c r="D70" i="12" a="1"/>
  <c r="D70" i="12"/>
  <c r="D71" i="12" a="1"/>
  <c r="D71" i="12"/>
  <c r="D72" i="12" a="1"/>
  <c r="D72" i="12"/>
  <c r="D73" i="12" a="1"/>
  <c r="D73" i="12"/>
  <c r="D74" i="12" a="1"/>
  <c r="D74" i="12"/>
  <c r="D75" i="12" a="1"/>
  <c r="D75" i="12"/>
  <c r="D76" i="12" a="1"/>
  <c r="D76" i="12"/>
  <c r="D77" i="12" a="1"/>
  <c r="D77" i="12"/>
  <c r="D78" i="12" a="1"/>
  <c r="D78" i="12"/>
  <c r="D79" i="12" a="1"/>
  <c r="D79" i="12"/>
  <c r="D80" i="12" a="1"/>
  <c r="D80" i="12"/>
  <c r="D81" i="12" a="1"/>
  <c r="D81" i="12"/>
  <c r="D82" i="12" a="1"/>
  <c r="D82" i="12"/>
  <c r="D83" i="12" a="1"/>
  <c r="D83" i="12"/>
  <c r="D84" i="12" a="1"/>
  <c r="D84" i="12"/>
  <c r="D85" i="12" a="1"/>
  <c r="D85" i="12"/>
  <c r="D86" i="12" a="1"/>
  <c r="D86" i="12"/>
  <c r="D87" i="12" a="1"/>
  <c r="D87" i="12"/>
  <c r="D88" i="12" a="1"/>
  <c r="D88" i="12"/>
  <c r="D89" i="12" a="1"/>
  <c r="D89" i="12"/>
  <c r="D90" i="12" a="1"/>
  <c r="D90" i="12"/>
  <c r="D91" i="12" a="1"/>
  <c r="D91" i="12"/>
  <c r="D92" i="12" a="1"/>
  <c r="D92" i="12"/>
  <c r="D93" i="12" a="1"/>
  <c r="D93" i="12"/>
  <c r="D94" i="12" a="1"/>
  <c r="D94" i="12"/>
  <c r="D95" i="12" a="1"/>
  <c r="D95" i="12"/>
  <c r="D96" i="12" a="1"/>
  <c r="D96" i="12"/>
  <c r="D97" i="12" a="1"/>
  <c r="D97" i="12"/>
  <c r="D98" i="12" a="1"/>
  <c r="D98" i="12"/>
  <c r="D99" i="12" a="1"/>
  <c r="D99" i="12"/>
  <c r="D100" i="12" a="1"/>
  <c r="D100" i="12"/>
  <c r="D101" i="12" a="1"/>
  <c r="D101" i="12"/>
  <c r="D102" i="12" a="1"/>
  <c r="D102" i="12" s="1"/>
  <c r="D103" i="12" a="1"/>
  <c r="D103" i="12"/>
  <c r="D104" i="12" a="1"/>
  <c r="D104" i="12"/>
  <c r="D105" i="12" a="1"/>
  <c r="D105" i="12" s="1"/>
  <c r="D106" i="12" a="1"/>
  <c r="D106" i="12" s="1"/>
  <c r="D107" i="12" a="1"/>
  <c r="D107" i="12" s="1"/>
  <c r="D108" i="12" a="1"/>
  <c r="D108" i="12" s="1"/>
  <c r="D109" i="12" a="1"/>
  <c r="D109" i="12" s="1"/>
  <c r="D110" i="12" a="1"/>
  <c r="D110" i="12" s="1"/>
  <c r="D111" i="12" a="1"/>
  <c r="D111" i="12" s="1"/>
  <c r="D112" i="12" a="1"/>
  <c r="D112" i="12" s="1"/>
  <c r="D113" i="12" a="1"/>
  <c r="D113" i="12" s="1"/>
  <c r="D114" i="12" a="1"/>
  <c r="D114" i="12" s="1"/>
  <c r="E87" i="12" a="1"/>
  <c r="E87" i="12"/>
  <c r="E88" i="12" a="1"/>
  <c r="E88" i="12"/>
  <c r="E89" i="12" a="1"/>
  <c r="E89" i="12"/>
  <c r="E90" i="12" a="1"/>
  <c r="E90" i="12"/>
  <c r="E91" i="12" a="1"/>
  <c r="E91" i="12"/>
  <c r="E92" i="12" a="1"/>
  <c r="E92" i="12"/>
  <c r="E93" i="12" a="1"/>
  <c r="E93" i="12"/>
  <c r="E94" i="12" a="1"/>
  <c r="E94" i="12"/>
  <c r="E95" i="12" a="1"/>
  <c r="E95" i="12"/>
  <c r="E96" i="12" a="1"/>
  <c r="E96" i="12"/>
  <c r="E97" i="12" a="1"/>
  <c r="E97" i="12"/>
  <c r="E98" i="12" a="1"/>
  <c r="E98" i="12"/>
  <c r="E99" i="12" a="1"/>
  <c r="E99" i="12"/>
  <c r="E100" i="12" a="1"/>
  <c r="E100" i="12"/>
  <c r="E101" i="12" a="1"/>
  <c r="E101" i="12"/>
  <c r="E102" i="12" a="1"/>
  <c r="E102" i="12"/>
  <c r="E103" i="12" a="1"/>
  <c r="E103" i="12" s="1"/>
  <c r="E104" i="12" a="1"/>
  <c r="E104" i="12" s="1"/>
  <c r="E105" i="12" a="1"/>
  <c r="E105" i="12" s="1"/>
  <c r="E106" i="12" a="1"/>
  <c r="E106" i="12" s="1"/>
  <c r="E107" i="12" a="1"/>
  <c r="E107" i="12" s="1"/>
  <c r="E108" i="12" a="1"/>
  <c r="E108" i="12" s="1"/>
  <c r="E109" i="12" a="1"/>
  <c r="E109" i="12" s="1"/>
  <c r="E110" i="12" a="1"/>
  <c r="E110" i="12" s="1"/>
  <c r="E111" i="12" a="1"/>
  <c r="E111" i="12" s="1"/>
  <c r="E112" i="12" a="1"/>
  <c r="E112" i="12" s="1"/>
  <c r="E113" i="12" a="1"/>
  <c r="E113" i="12" s="1"/>
  <c r="E114" i="12" a="1"/>
  <c r="E114" i="12" s="1"/>
  <c r="E62" i="12" a="1"/>
  <c r="E62" i="12" s="1"/>
  <c r="E63" i="12" a="1"/>
  <c r="E63" i="12" s="1"/>
  <c r="E64" i="12" a="1"/>
  <c r="E64" i="12" s="1"/>
  <c r="E65" i="12" a="1"/>
  <c r="E65" i="12" s="1"/>
  <c r="E66" i="12" a="1"/>
  <c r="E66" i="12" s="1"/>
  <c r="E67" i="12" a="1"/>
  <c r="E67" i="12" s="1"/>
  <c r="E68" i="12" a="1"/>
  <c r="E68" i="12" s="1"/>
  <c r="E69" i="12" a="1"/>
  <c r="E69" i="12" s="1"/>
  <c r="E70" i="12" a="1"/>
  <c r="E70" i="12" s="1"/>
  <c r="E71" i="12" a="1"/>
  <c r="E71" i="12" s="1"/>
  <c r="E72" i="12" a="1"/>
  <c r="E72" i="12" s="1"/>
  <c r="E73" i="12" a="1"/>
  <c r="E73" i="12" s="1"/>
  <c r="E74" i="12" a="1"/>
  <c r="E74" i="12" s="1"/>
  <c r="E75" i="12" a="1"/>
  <c r="E75" i="12" s="1"/>
  <c r="E76" i="12" a="1"/>
  <c r="E76" i="12" s="1"/>
  <c r="E77" i="12" a="1"/>
  <c r="E77" i="12" s="1"/>
  <c r="E78" i="12" a="1"/>
  <c r="E78" i="12" s="1"/>
  <c r="E79" i="12" a="1"/>
  <c r="E79" i="12" s="1"/>
  <c r="E80" i="12" a="1"/>
  <c r="E80" i="12" s="1"/>
  <c r="E81" i="12" a="1"/>
  <c r="E81" i="12" s="1"/>
  <c r="E82" i="12" a="1"/>
  <c r="E82" i="12" s="1"/>
  <c r="E83" i="12" a="1"/>
  <c r="E83" i="12" s="1"/>
  <c r="E84" i="12" a="1"/>
  <c r="E84" i="12" s="1"/>
  <c r="E85" i="12" a="1"/>
  <c r="E85" i="12" s="1"/>
  <c r="E86" i="12" a="1"/>
  <c r="E86" i="12" s="1"/>
  <c r="E3" i="12" a="1"/>
  <c r="E3" i="12"/>
  <c r="E4" i="12" a="1"/>
  <c r="E4" i="12"/>
  <c r="E5" i="12" a="1"/>
  <c r="E5" i="12"/>
  <c r="E6" i="12" a="1"/>
  <c r="E6" i="12"/>
  <c r="E7" i="12" a="1"/>
  <c r="E7" i="12"/>
  <c r="E8" i="12" a="1"/>
  <c r="E8" i="12"/>
  <c r="E9" i="12" a="1"/>
  <c r="E9" i="12"/>
  <c r="E10" i="12" a="1"/>
  <c r="E10" i="12"/>
  <c r="E11" i="12" a="1"/>
  <c r="E11" i="12"/>
  <c r="E12" i="12" a="1"/>
  <c r="E12" i="12"/>
  <c r="E13" i="12" a="1"/>
  <c r="E13" i="12"/>
  <c r="E14" i="12" a="1"/>
  <c r="E14" i="12"/>
  <c r="E15" i="12" a="1"/>
  <c r="E15" i="12"/>
  <c r="E16" i="12" a="1"/>
  <c r="E16" i="12"/>
  <c r="E17" i="12" a="1"/>
  <c r="E17" i="12"/>
  <c r="E18" i="12" a="1"/>
  <c r="E18" i="12"/>
  <c r="E19" i="12" a="1"/>
  <c r="E19" i="12" s="1"/>
  <c r="E20" i="12" a="1"/>
  <c r="E20" i="12" s="1"/>
  <c r="E21" i="12" a="1"/>
  <c r="E21" i="12" s="1"/>
  <c r="E22" i="12" a="1"/>
  <c r="E22" i="12" s="1"/>
  <c r="E23" i="12" a="1"/>
  <c r="E23" i="12" s="1"/>
  <c r="E24" i="12" a="1"/>
  <c r="E24" i="12" s="1"/>
  <c r="E25" i="12" a="1"/>
  <c r="E25" i="12" s="1"/>
  <c r="E26" i="12" a="1"/>
  <c r="E26" i="12" s="1"/>
  <c r="E27" i="12" a="1"/>
  <c r="E27" i="12" s="1"/>
  <c r="E28" i="12" a="1"/>
  <c r="E28" i="12" s="1"/>
  <c r="E29" i="12" a="1"/>
  <c r="E29" i="12" s="1"/>
  <c r="E30" i="12" a="1"/>
  <c r="E30" i="12" s="1"/>
  <c r="E31" i="12" a="1"/>
  <c r="E31" i="12" s="1"/>
  <c r="E32" i="12" a="1"/>
  <c r="E32" i="12" s="1"/>
  <c r="E33" i="12" a="1"/>
  <c r="E33" i="12" s="1"/>
  <c r="E34" i="12" a="1"/>
  <c r="E34" i="12" s="1"/>
  <c r="E35" i="12" a="1"/>
  <c r="E35" i="12" s="1"/>
  <c r="E36" i="12" a="1"/>
  <c r="E36" i="12" s="1"/>
  <c r="E37" i="12" a="1"/>
  <c r="E37" i="12" s="1"/>
  <c r="E38" i="12" a="1"/>
  <c r="E38" i="12" s="1"/>
  <c r="E39" i="12" a="1"/>
  <c r="E39" i="12" s="1"/>
  <c r="E40" i="12" a="1"/>
  <c r="E40" i="12" s="1"/>
  <c r="E41" i="12" a="1"/>
  <c r="E41" i="12" s="1"/>
  <c r="E42" i="12" a="1"/>
  <c r="E42" i="12" s="1"/>
  <c r="E43" i="12" a="1"/>
  <c r="E43" i="12" s="1"/>
  <c r="E44" i="12" a="1"/>
  <c r="E44" i="12" s="1"/>
  <c r="E45" i="12" a="1"/>
  <c r="E45" i="12" s="1"/>
  <c r="E46" i="12" a="1"/>
  <c r="E46" i="12" s="1"/>
  <c r="E47" i="12" a="1"/>
  <c r="E47" i="12" s="1"/>
  <c r="E48" i="12" a="1"/>
  <c r="E48" i="12" s="1"/>
  <c r="E49" i="12" a="1"/>
  <c r="E49" i="12" s="1"/>
  <c r="E50" i="12" a="1"/>
  <c r="E50" i="12" s="1"/>
  <c r="E51" i="12" a="1"/>
  <c r="E51" i="12" s="1"/>
  <c r="E52" i="12" a="1"/>
  <c r="E52" i="12" s="1"/>
  <c r="E53" i="12" a="1"/>
  <c r="E53" i="12" s="1"/>
  <c r="E54" i="12" a="1"/>
  <c r="E54" i="12" s="1"/>
  <c r="E55" i="12" a="1"/>
  <c r="E55" i="12" s="1"/>
  <c r="E56" i="12" a="1"/>
  <c r="E56" i="12" s="1"/>
  <c r="E57" i="12" a="1"/>
  <c r="E57" i="12" s="1"/>
  <c r="E58" i="12" a="1"/>
  <c r="E58" i="12" s="1"/>
  <c r="E59" i="12" a="1"/>
  <c r="E59" i="12" s="1"/>
  <c r="E60" i="12" a="1"/>
  <c r="E60" i="12" s="1"/>
  <c r="E61" i="12" a="1"/>
  <c r="E61" i="12" s="1"/>
  <c r="B452" i="12" a="1"/>
  <c r="B452" i="12" s="1"/>
  <c r="B244" i="12" a="1"/>
  <c r="B244" i="12" s="1"/>
  <c r="B20" i="12" a="1"/>
  <c r="B20" i="12" s="1"/>
  <c r="B428" i="12" a="1"/>
  <c r="B428" i="12" s="1"/>
  <c r="B158" i="12" a="1"/>
  <c r="B158" i="12" s="1"/>
  <c r="B101" i="12" a="1"/>
  <c r="B101" i="12" s="1"/>
  <c r="B384" i="12" a="1"/>
  <c r="B384" i="12" s="1"/>
  <c r="B378" i="12" a="1"/>
  <c r="B378" i="12" s="1"/>
  <c r="B124" i="12" a="1"/>
  <c r="B124" i="12" s="1"/>
  <c r="B242" i="12" a="1"/>
  <c r="B242" i="12" s="1"/>
  <c r="B54" i="12" a="1"/>
  <c r="B54" i="12" s="1"/>
  <c r="B167" i="12" a="1"/>
  <c r="B167" i="12" s="1"/>
  <c r="B550" i="12" a="1"/>
  <c r="B550" i="12" s="1"/>
  <c r="B171" i="12" a="1"/>
  <c r="B171" i="12" s="1"/>
  <c r="B218" i="12" a="1"/>
  <c r="B218" i="12" s="1"/>
  <c r="B270" i="12" a="1"/>
  <c r="B270" i="12" s="1"/>
  <c r="B122" i="12" a="1"/>
  <c r="B122" i="12" s="1"/>
  <c r="B263" i="12" a="1"/>
  <c r="B263" i="12" s="1"/>
  <c r="B346" i="12" a="1"/>
  <c r="B346" i="12" s="1"/>
  <c r="B372" i="12" a="1"/>
  <c r="B372" i="12" s="1"/>
  <c r="B254" i="12" a="1"/>
  <c r="B254" i="12" s="1"/>
  <c r="B449" i="12" a="1"/>
  <c r="B449" i="12" s="1"/>
  <c r="B5" i="12" a="1"/>
  <c r="B5" i="12" s="1"/>
  <c r="B50" i="12" a="1"/>
  <c r="B50" i="12" s="1"/>
  <c r="B315" i="12" a="1"/>
  <c r="B315" i="12" s="1"/>
  <c r="B283" i="12" a="1"/>
  <c r="B283" i="12" s="1"/>
  <c r="B392" i="12" a="1"/>
  <c r="B392" i="12" s="1"/>
  <c r="B314" i="12" a="1"/>
  <c r="B314" i="12" s="1"/>
  <c r="B268" i="12" a="1"/>
  <c r="B268" i="12" s="1"/>
  <c r="B264" i="12" a="1"/>
  <c r="B264" i="12" s="1"/>
  <c r="B65" i="12" a="1"/>
  <c r="B65" i="12" s="1"/>
  <c r="B232" i="12" a="1"/>
  <c r="B232" i="12" s="1"/>
  <c r="B510" i="12" a="1"/>
  <c r="B510" i="12" s="1"/>
  <c r="B76" i="12" a="1"/>
  <c r="B76" i="12" s="1"/>
  <c r="B483" i="12" a="1"/>
  <c r="B483" i="12" s="1"/>
  <c r="B86" i="12" a="1"/>
  <c r="B86" i="12" s="1"/>
  <c r="B546" i="12" a="1"/>
  <c r="B546" i="12" s="1"/>
  <c r="B379" i="12" a="1"/>
  <c r="B379" i="12" s="1"/>
  <c r="B360" i="12" a="1"/>
  <c r="B360" i="12" s="1"/>
  <c r="B501" i="12" a="1"/>
  <c r="B501" i="12" s="1"/>
  <c r="B393" i="12" a="1"/>
  <c r="B393" i="12" s="1"/>
  <c r="B61" i="12" a="1"/>
  <c r="B61" i="12" s="1"/>
  <c r="B175" i="12" a="1"/>
  <c r="B175" i="12" s="1"/>
  <c r="B311" i="12" a="1"/>
  <c r="B311" i="12" s="1"/>
  <c r="B335" i="12" a="1"/>
  <c r="B335" i="12" s="1"/>
  <c r="B219" i="12" a="1"/>
  <c r="B219" i="12" s="1"/>
  <c r="B97" i="12" a="1"/>
  <c r="B97" i="12" s="1"/>
  <c r="B172" i="12" a="1"/>
  <c r="B172" i="12" s="1"/>
  <c r="B305" i="12" a="1"/>
  <c r="B305" i="12" s="1"/>
  <c r="B100" i="12" a="1"/>
  <c r="B100" i="12" s="1"/>
  <c r="B329" i="12" a="1"/>
  <c r="B329" i="12" s="1"/>
  <c r="B397" i="12" a="1"/>
  <c r="B397" i="12" s="1"/>
  <c r="B345" i="12" a="1"/>
  <c r="B345" i="12" s="1"/>
  <c r="B529" i="12" a="1"/>
  <c r="B529" i="12" s="1"/>
  <c r="B301" i="12" a="1"/>
  <c r="B301" i="12" s="1"/>
  <c r="B298" i="12" a="1"/>
  <c r="B298" i="12" s="1"/>
  <c r="B566" i="12" a="1"/>
  <c r="B566" i="12" s="1"/>
  <c r="B515" i="12" a="1"/>
  <c r="B515" i="12" s="1"/>
  <c r="B389" i="12" a="1"/>
  <c r="B389" i="12" s="1"/>
  <c r="B9" i="12" a="1"/>
  <c r="B9" i="12" s="1"/>
  <c r="B549" i="12" a="1"/>
  <c r="B549" i="12" s="1"/>
  <c r="B200" i="12" a="1"/>
  <c r="B200" i="12" s="1"/>
  <c r="B223" i="12" a="1"/>
  <c r="B223" i="12" s="1"/>
  <c r="B353" i="12" a="1"/>
  <c r="B353" i="12" s="1"/>
  <c r="B87" i="12" a="1"/>
  <c r="B87" i="12" s="1"/>
  <c r="B427" i="12" a="1"/>
  <c r="B427" i="12" s="1"/>
  <c r="B486" i="12" a="1"/>
  <c r="B486" i="12" s="1"/>
  <c r="B327" i="12" a="1"/>
  <c r="B327" i="12" s="1"/>
  <c r="B147" i="12" a="1"/>
  <c r="B147" i="12" s="1"/>
  <c r="B400" i="12" a="1"/>
  <c r="B400" i="12" s="1"/>
  <c r="B362" i="12" a="1"/>
  <c r="B362" i="12" s="1"/>
  <c r="B487" i="12" a="1"/>
  <c r="B487" i="12" s="1"/>
  <c r="B521" i="12" a="1"/>
  <c r="B521" i="12" s="1"/>
  <c r="B530" i="12" a="1"/>
  <c r="B530" i="12" s="1"/>
  <c r="B330" i="12" a="1"/>
  <c r="B330" i="12" s="1"/>
  <c r="B380" i="12" a="1"/>
  <c r="B380" i="12" s="1"/>
  <c r="B438" i="12" a="1"/>
  <c r="B438" i="12" s="1"/>
  <c r="B410" i="12" a="1"/>
  <c r="B410" i="12" s="1"/>
  <c r="B475" i="12" a="1"/>
  <c r="B475" i="12" s="1"/>
  <c r="B173" i="12" a="1"/>
  <c r="B173" i="12" s="1"/>
  <c r="B366" i="12" a="1"/>
  <c r="B366" i="12" s="1"/>
  <c r="B266" i="12" a="1"/>
  <c r="B266" i="12" s="1"/>
  <c r="B196" i="12" a="1"/>
  <c r="B196" i="12" s="1"/>
  <c r="B104" i="12" a="1"/>
  <c r="B104" i="12" s="1"/>
  <c r="B500" i="12" a="1"/>
  <c r="B500" i="12" s="1"/>
  <c r="B350" i="12" a="1"/>
  <c r="B350" i="12" s="1"/>
  <c r="B328" i="12" a="1"/>
  <c r="B328" i="12" s="1"/>
  <c r="B459" i="12" a="1"/>
  <c r="B459" i="12" s="1"/>
  <c r="B247" i="12" a="1"/>
  <c r="B247" i="12" s="1"/>
  <c r="B174" i="12" a="1"/>
  <c r="B174" i="12" s="1"/>
  <c r="B505" i="12" a="1"/>
  <c r="B505" i="12" s="1"/>
  <c r="B63" i="12" a="1"/>
  <c r="B63" i="12" s="1"/>
  <c r="B151" i="12" a="1"/>
  <c r="B151" i="12" s="1"/>
  <c r="B239" i="12" a="1"/>
  <c r="B239" i="12" s="1"/>
  <c r="B37" i="12" a="1"/>
  <c r="B37" i="12" s="1"/>
  <c r="B323" i="12" a="1"/>
  <c r="B323" i="12" s="1"/>
  <c r="B4" i="12" a="1"/>
  <c r="B4" i="12" s="1"/>
  <c r="B451" i="12" a="1"/>
  <c r="B451" i="12" s="1"/>
  <c r="B67" i="12" a="1"/>
  <c r="B67" i="12" s="1"/>
  <c r="B477" i="12" a="1"/>
  <c r="B477" i="12" s="1"/>
  <c r="B139" i="12" a="1"/>
  <c r="B139" i="12" s="1"/>
  <c r="B337" i="12" a="1"/>
  <c r="B337" i="12" s="1"/>
  <c r="B274" i="12" a="1"/>
  <c r="B274" i="12" s="1"/>
  <c r="B265" i="12" a="1"/>
  <c r="B265" i="12" s="1"/>
  <c r="B396" i="12" a="1"/>
  <c r="B396" i="12" s="1"/>
  <c r="B27" i="12" a="1"/>
  <c r="B27" i="12" s="1"/>
  <c r="B48" i="12" a="1"/>
  <c r="B48" i="12" s="1"/>
  <c r="B382" i="12" a="1"/>
  <c r="B382" i="12" s="1"/>
  <c r="B199" i="12" a="1"/>
  <c r="B199" i="12" s="1"/>
  <c r="B443" i="12" a="1"/>
  <c r="B443" i="12" s="1"/>
  <c r="B387" i="12" a="1"/>
  <c r="B387" i="12" s="1"/>
  <c r="B74" i="12" a="1"/>
  <c r="B74" i="12" s="1"/>
  <c r="B166" i="12" a="1"/>
  <c r="B166" i="12" s="1"/>
  <c r="B286" i="12" a="1"/>
  <c r="B286" i="12" s="1"/>
  <c r="B291" i="12" a="1"/>
  <c r="B291" i="12" s="1"/>
  <c r="B235" i="12" a="1"/>
  <c r="B235" i="12" s="1"/>
  <c r="B395" i="12" a="1"/>
  <c r="B395" i="12" s="1"/>
  <c r="B75" i="12" a="1"/>
  <c r="B75" i="12" s="1"/>
  <c r="B269" i="12" a="1"/>
  <c r="B269" i="12" s="1"/>
  <c r="B40" i="12" a="1"/>
  <c r="B40" i="12" s="1"/>
  <c r="B538" i="12" a="1"/>
  <c r="B538" i="12" s="1"/>
  <c r="B84" i="12" a="1"/>
  <c r="B84" i="12" s="1"/>
  <c r="B553" i="12" a="1"/>
  <c r="B553" i="12" s="1"/>
  <c r="B16" i="12" a="1"/>
  <c r="B16" i="12" s="1"/>
  <c r="B511" i="12" a="1"/>
  <c r="B511" i="12"/>
  <c r="B343" i="12" a="1"/>
  <c r="B343" i="12"/>
  <c r="B183" i="12" a="1"/>
  <c r="B183" i="12"/>
  <c r="B60" i="12" a="1"/>
  <c r="B60" i="12" s="1"/>
  <c r="B279" i="12" a="1"/>
  <c r="B279" i="12" s="1"/>
  <c r="B391" i="12" a="1"/>
  <c r="B391" i="12" s="1"/>
  <c r="B354" i="12" a="1"/>
  <c r="B354" i="12" s="1"/>
  <c r="B168" i="12" a="1"/>
  <c r="B168" i="12" s="1"/>
  <c r="B386" i="12" a="1"/>
  <c r="B386" i="12" s="1"/>
  <c r="B95" i="12" a="1"/>
  <c r="B95" i="12" s="1"/>
  <c r="B404" i="12" a="1"/>
  <c r="B404" i="12" s="1"/>
  <c r="B473" i="12" a="1"/>
  <c r="B473" i="12" s="1"/>
  <c r="B6" i="12" a="1"/>
  <c r="B6" i="12" s="1"/>
  <c r="B467" i="12" a="1"/>
  <c r="B467" i="12" s="1"/>
  <c r="B556" i="12" a="1"/>
  <c r="B556" i="12" s="1"/>
  <c r="B496" i="12" a="1"/>
  <c r="B496" i="12" s="1"/>
  <c r="B527" i="12" a="1"/>
  <c r="B527" i="12" s="1"/>
  <c r="B10" i="12" a="1"/>
  <c r="B10" i="12" s="1"/>
  <c r="B163" i="12" a="1"/>
  <c r="B163" i="12" s="1"/>
  <c r="B210" i="12" a="1"/>
  <c r="B210" i="12" s="1"/>
  <c r="B524" i="12" a="1"/>
  <c r="B524" i="12" s="1"/>
  <c r="B261" i="12" a="1"/>
  <c r="B261" i="12" s="1"/>
  <c r="B176" i="12" a="1"/>
  <c r="B176" i="12" s="1"/>
  <c r="B179" i="12" a="1"/>
  <c r="B179" i="12" s="1"/>
  <c r="B332" i="12" a="1"/>
  <c r="B332" i="12" s="1"/>
  <c r="B513" i="12" a="1"/>
  <c r="B513" i="12" s="1"/>
  <c r="B352" i="12" a="1"/>
  <c r="B352" i="12" s="1"/>
  <c r="B59" i="12" a="1"/>
  <c r="B59" i="12" s="1"/>
  <c r="B118" i="12" a="1"/>
  <c r="B118" i="12" s="1"/>
  <c r="B490" i="12" a="1"/>
  <c r="B490" i="12" s="1"/>
  <c r="B468" i="12" a="1"/>
  <c r="B468" i="12" s="1"/>
  <c r="B52" i="12" a="1"/>
  <c r="B52" i="12" s="1"/>
  <c r="B250" i="12" a="1"/>
  <c r="B250" i="12"/>
  <c r="B277" i="12" a="1"/>
  <c r="B277" i="12" s="1"/>
  <c r="B161" i="12" a="1"/>
  <c r="B161" i="12" s="1"/>
  <c r="B208" i="12" a="1"/>
  <c r="B208" i="12" s="1"/>
  <c r="B108" i="12" a="1"/>
  <c r="B108" i="12" s="1"/>
  <c r="B541" i="12" a="1"/>
  <c r="B541" i="12" s="1"/>
  <c r="B560" i="12" a="1"/>
  <c r="B560" i="12" s="1"/>
  <c r="B287" i="12" a="1"/>
  <c r="B287" i="12" s="1"/>
  <c r="B71" i="12" a="1"/>
  <c r="B71" i="12" s="1"/>
  <c r="B140" i="12" a="1"/>
  <c r="B140" i="12" s="1"/>
  <c r="B495" i="12" a="1"/>
  <c r="B495" i="12" s="1"/>
  <c r="B271" i="12" a="1"/>
  <c r="B271" i="12" s="1"/>
  <c r="B280" i="12" a="1"/>
  <c r="B280" i="12" s="1"/>
  <c r="B249" i="12" a="1"/>
  <c r="B249" i="12" s="1"/>
  <c r="B216" i="12" a="1"/>
  <c r="B216" i="12" s="1"/>
  <c r="B148" i="12" a="1"/>
  <c r="B148" i="12" s="1"/>
  <c r="B281" i="12" a="1"/>
  <c r="B281" i="12" s="1"/>
  <c r="B267" i="12" a="1"/>
  <c r="B267" i="12" s="1"/>
  <c r="B432" i="12" a="1"/>
  <c r="B432" i="12" s="1"/>
  <c r="B187" i="12" a="1"/>
  <c r="B187" i="12" s="1"/>
  <c r="B299" i="12" a="1"/>
  <c r="B299" i="12" s="1"/>
  <c r="B56" i="12" a="1"/>
  <c r="B56" i="12" s="1"/>
  <c r="B309" i="12" a="1"/>
  <c r="B309" i="12" s="1"/>
  <c r="B506" i="12" a="1"/>
  <c r="B506" i="12" s="1"/>
  <c r="B36" i="12" a="1"/>
  <c r="B36" i="12" s="1"/>
  <c r="B512" i="12" a="1"/>
  <c r="B512" i="12" s="1"/>
  <c r="B64" i="12" a="1"/>
  <c r="B64" i="12" s="1"/>
  <c r="B485" i="12" a="1"/>
  <c r="B485" i="12" s="1"/>
  <c r="B224" i="12" a="1"/>
  <c r="B224" i="12" s="1"/>
  <c r="B361" i="12" a="1"/>
  <c r="B361" i="12" s="1"/>
  <c r="B142" i="12" a="1"/>
  <c r="B142" i="12" s="1"/>
  <c r="B439" i="12" a="1"/>
  <c r="B439" i="12" s="1"/>
  <c r="B236" i="12" a="1"/>
  <c r="B236" i="12" s="1"/>
  <c r="B365" i="12" a="1"/>
  <c r="B365" i="12" s="1"/>
  <c r="B34" i="12" a="1"/>
  <c r="B34" i="12" s="1"/>
  <c r="B364" i="12" a="1"/>
  <c r="B364" i="12" s="1"/>
  <c r="B114" i="12" a="1"/>
  <c r="B114" i="12" s="1"/>
  <c r="B98" i="12" a="1"/>
  <c r="B98" i="12" s="1"/>
  <c r="B373" i="12" a="1"/>
  <c r="B373" i="12" s="1"/>
  <c r="B21" i="12" a="1"/>
  <c r="B21" i="12" s="1"/>
  <c r="B3" i="12" a="1"/>
  <c r="B3" i="12" s="1"/>
  <c r="B442" i="12" a="1"/>
  <c r="B442" i="12" s="1"/>
  <c r="B115" i="12" a="1"/>
  <c r="B115" i="12" s="1"/>
  <c r="B310" i="12" a="1"/>
  <c r="B310" i="12" s="1"/>
  <c r="B217" i="12" a="1"/>
  <c r="B217" i="12" s="1"/>
  <c r="B520" i="12" a="1"/>
  <c r="B520" i="12" s="1"/>
  <c r="B461" i="12" a="1"/>
  <c r="B461" i="12" s="1"/>
  <c r="B197" i="12" a="1"/>
  <c r="B197" i="12" s="1"/>
  <c r="B189" i="12" a="1"/>
  <c r="B189" i="12" s="1"/>
  <c r="B370" i="12" a="1"/>
  <c r="B370" i="12" s="1"/>
  <c r="B44" i="12" a="1"/>
  <c r="B44" i="12" s="1"/>
  <c r="B377" i="12" a="1"/>
  <c r="B377" i="12" s="1"/>
  <c r="B357" i="12" a="1"/>
  <c r="B357" i="12" s="1"/>
  <c r="B293" i="12" a="1"/>
  <c r="B293" i="12" s="1"/>
  <c r="B138" i="12" a="1"/>
  <c r="B138" i="12" s="1"/>
  <c r="B258" i="12" a="1"/>
  <c r="B258" i="12" s="1"/>
  <c r="B31" i="12" a="1"/>
  <c r="B31" i="12" s="1"/>
  <c r="B320" i="12" a="1"/>
  <c r="B320" i="12" s="1"/>
  <c r="B448" i="12" a="1"/>
  <c r="B448" i="12" s="1"/>
  <c r="B237" i="12" a="1"/>
  <c r="B237" i="12" s="1"/>
  <c r="B79" i="12" a="1"/>
  <c r="B79" i="12" s="1"/>
  <c r="B82" i="12" a="1"/>
  <c r="B82" i="12" s="1"/>
  <c r="B375" i="12" a="1"/>
  <c r="B375" i="12" s="1"/>
  <c r="B260" i="12" a="1"/>
  <c r="B260" i="12" s="1"/>
  <c r="B66" i="12" a="1"/>
  <c r="B66" i="12" s="1"/>
  <c r="B94" i="12" a="1"/>
  <c r="B94" i="12" s="1"/>
  <c r="B17" i="12" a="1"/>
  <c r="B17" i="12" s="1"/>
  <c r="B227" i="12" a="1"/>
  <c r="B227" i="12" s="1"/>
  <c r="B399" i="12" a="1"/>
  <c r="B399" i="12" s="1"/>
  <c r="B39" i="12" a="1"/>
  <c r="B39" i="12" s="1"/>
  <c r="B33" i="12" a="1"/>
  <c r="B33" i="12" s="1"/>
  <c r="B558" i="12" a="1"/>
  <c r="B558" i="12" s="1"/>
  <c r="B388" i="12" a="1"/>
  <c r="B388" i="12" s="1"/>
  <c r="B184" i="12" a="1"/>
  <c r="B184" i="12" s="1"/>
  <c r="B102" i="12" a="1"/>
  <c r="B102" i="12" s="1"/>
  <c r="B231" i="12" a="1"/>
  <c r="B231" i="12" s="1"/>
  <c r="B533" i="12" a="1"/>
  <c r="B533" i="12" s="1"/>
  <c r="B414" i="12" a="1"/>
  <c r="B414" i="12" s="1"/>
  <c r="B455" i="12" a="1"/>
  <c r="B455" i="12" s="1"/>
  <c r="B408" i="12" a="1"/>
  <c r="B408" i="12" s="1"/>
  <c r="B202" i="12" a="1"/>
  <c r="B202" i="12" s="1"/>
  <c r="B436" i="12" a="1"/>
  <c r="B436" i="12" s="1"/>
  <c r="B424" i="12" a="1"/>
  <c r="B424" i="12" s="1"/>
  <c r="B222" i="12" a="1"/>
  <c r="B222" i="12" s="1"/>
  <c r="B306" i="12" a="1"/>
  <c r="B306" i="12" s="1"/>
  <c r="B128" i="12" a="1"/>
  <c r="B128" i="12" s="1"/>
  <c r="B416" i="12" a="1"/>
  <c r="B416" i="12" s="1"/>
  <c r="B143" i="12" a="1"/>
  <c r="B143" i="12" s="1"/>
  <c r="B14" i="12" a="1"/>
  <c r="B14" i="12" s="1"/>
  <c r="B300" i="12" a="1"/>
  <c r="B300" i="12" s="1"/>
  <c r="B535" i="12" a="1"/>
  <c r="B535" i="12" s="1"/>
  <c r="B230" i="12" a="1"/>
  <c r="B230" i="12" s="1"/>
  <c r="B531" i="12" a="1"/>
  <c r="B531" i="12" s="1"/>
  <c r="B331" i="12" a="1"/>
  <c r="B331" i="12" s="1"/>
  <c r="B426" i="12" a="1"/>
  <c r="B426" i="12" s="1"/>
  <c r="B507" i="12" a="1"/>
  <c r="B507" i="12" s="1"/>
  <c r="B374" i="12" a="1"/>
  <c r="B374" i="12" s="1"/>
  <c r="B125" i="12" a="1"/>
  <c r="B125" i="12" s="1"/>
  <c r="B203" i="12" a="1"/>
  <c r="B203" i="12" s="1"/>
  <c r="B77" i="12" a="1"/>
  <c r="B77" i="12" s="1"/>
  <c r="B38" i="12" a="1"/>
  <c r="B38" i="12" s="1"/>
  <c r="B177" i="12" a="1"/>
  <c r="B177" i="12" s="1"/>
  <c r="B465" i="12" a="1"/>
  <c r="B465" i="12" s="1"/>
  <c r="B367" i="12" a="1"/>
  <c r="B367" i="12" s="1"/>
  <c r="B547" i="12" a="1"/>
  <c r="B547" i="12" s="1"/>
  <c r="B522" i="12" a="1"/>
  <c r="B522" i="12" s="1"/>
  <c r="B453" i="12" a="1"/>
  <c r="B453" i="12" s="1"/>
  <c r="B105" i="12" a="1"/>
  <c r="B105" i="12" s="1"/>
  <c r="B429" i="12" a="1"/>
  <c r="B429" i="12" s="1"/>
  <c r="B334" i="12" a="1"/>
  <c r="B334" i="12" s="1"/>
  <c r="B536" i="12" a="1"/>
  <c r="B536" i="12" s="1"/>
  <c r="B489" i="12" a="1"/>
  <c r="B489" i="12" s="1"/>
  <c r="B109" i="12" a="1"/>
  <c r="B109" i="12" s="1"/>
  <c r="B398" i="12" a="1"/>
  <c r="B398" i="12" s="1"/>
  <c r="B502" i="12" a="1"/>
  <c r="B502" i="12" s="1"/>
  <c r="B24" i="12" a="1"/>
  <c r="B24" i="12" s="1"/>
  <c r="B93" i="12" a="1"/>
  <c r="B93" i="12" s="1"/>
  <c r="B150" i="12" a="1"/>
  <c r="B150" i="12" s="1"/>
  <c r="B28" i="12" a="1"/>
  <c r="B28" i="12" s="1"/>
  <c r="B420" i="12" a="1"/>
  <c r="B420" i="12" s="1"/>
  <c r="B351" i="12" a="1"/>
  <c r="B351" i="12" s="1"/>
  <c r="B209" i="12" a="1"/>
  <c r="B209" i="12" s="1"/>
  <c r="B450" i="12" a="1"/>
  <c r="B450" i="12" s="1"/>
  <c r="B12" i="12" a="1"/>
  <c r="B12" i="12" s="1"/>
  <c r="B317" i="12" a="1"/>
  <c r="B317" i="12" s="1"/>
  <c r="B552" i="12" a="1"/>
  <c r="B552" i="12" s="1"/>
  <c r="B19" i="12" a="1"/>
  <c r="B19" i="12" s="1"/>
  <c r="B190" i="12" a="1"/>
  <c r="B190" i="12" s="1"/>
  <c r="B294" i="12" a="1"/>
  <c r="B294" i="12" s="1"/>
  <c r="B205" i="12" a="1"/>
  <c r="B205" i="12" s="1"/>
  <c r="B285" i="12" a="1"/>
  <c r="B285" i="12" s="1"/>
  <c r="B155" i="12" a="1"/>
  <c r="B155" i="12" s="1"/>
  <c r="B26" i="12" a="1"/>
  <c r="B26" i="12" s="1"/>
  <c r="B460" i="12" a="1"/>
  <c r="B460" i="12" s="1"/>
  <c r="B444" i="12" a="1"/>
  <c r="B444" i="12" s="1"/>
  <c r="B137" i="12" a="1"/>
  <c r="B137" i="12" s="1"/>
  <c r="B246" i="12" a="1"/>
  <c r="B246" i="12" s="1"/>
  <c r="B120" i="12" a="1"/>
  <c r="B120" i="12" s="1"/>
  <c r="B324" i="12" a="1"/>
  <c r="B324" i="12" s="1"/>
  <c r="B308" i="12" a="1"/>
  <c r="B308" i="12" s="1"/>
  <c r="B272" i="12" a="1"/>
  <c r="B272" i="12" s="1"/>
  <c r="B349" i="12" a="1"/>
  <c r="B349" i="12" s="1"/>
  <c r="B57" i="12" a="1"/>
  <c r="B57" i="12" s="1"/>
  <c r="B542" i="12" a="1"/>
  <c r="B542" i="12" s="1"/>
  <c r="B15" i="12" a="1"/>
  <c r="B15" i="12" s="1"/>
  <c r="B113" i="12" a="1"/>
  <c r="B113" i="12" s="1"/>
  <c r="B458" i="12" a="1"/>
  <c r="B458" i="12" s="1"/>
  <c r="B228" i="12" a="1"/>
  <c r="B228" i="12" s="1"/>
  <c r="B119" i="12" a="1"/>
  <c r="B119" i="12" s="1"/>
  <c r="B141" i="12" a="1"/>
  <c r="B141" i="12" s="1"/>
  <c r="B68" i="12" a="1"/>
  <c r="B68" i="12" s="1"/>
  <c r="B248" i="12" a="1"/>
  <c r="B248" i="12" s="1"/>
  <c r="B359" i="12" a="1"/>
  <c r="B359" i="12" s="1"/>
  <c r="B73" i="12" a="1"/>
  <c r="B73" i="12" s="1"/>
  <c r="B321" i="12" a="1"/>
  <c r="B321" i="12" s="1"/>
  <c r="B275" i="12" a="1"/>
  <c r="B275" i="12" s="1"/>
  <c r="B356" i="12" a="1"/>
  <c r="B356" i="12" s="1"/>
  <c r="B422" i="12" a="1"/>
  <c r="B422" i="12" s="1"/>
  <c r="B241" i="12" a="1"/>
  <c r="B241" i="12" s="1"/>
  <c r="B273" i="12" a="1"/>
  <c r="B273" i="12" s="1"/>
  <c r="B338" i="12" a="1"/>
  <c r="B338" i="12" s="1"/>
  <c r="B355" i="12" a="1"/>
  <c r="B355" i="12" s="1"/>
  <c r="B51" i="12" a="1"/>
  <c r="B51" i="12" s="1"/>
  <c r="B204" i="12" a="1"/>
  <c r="B204" i="12" s="1"/>
  <c r="B127" i="12" a="1"/>
  <c r="B127" i="12" s="1"/>
  <c r="B111" i="12" a="1"/>
  <c r="B111" i="12" s="1"/>
  <c r="B295" i="12" a="1"/>
  <c r="B295" i="12" s="1"/>
  <c r="B245" i="12" a="1"/>
  <c r="B245" i="12" s="1"/>
  <c r="B551" i="12" a="1"/>
  <c r="B551" i="12" s="1"/>
  <c r="B525" i="12" a="1"/>
  <c r="B525" i="12" s="1"/>
  <c r="B498" i="12" a="1"/>
  <c r="B498" i="12" s="1"/>
  <c r="B191" i="12" a="1"/>
  <c r="B191" i="12"/>
  <c r="B469" i="12" a="1"/>
  <c r="B469" i="12"/>
  <c r="B519" i="12" a="1"/>
  <c r="B519" i="12"/>
  <c r="B492" i="12" a="1"/>
  <c r="B492" i="12" s="1"/>
  <c r="B406" i="12" a="1"/>
  <c r="B406" i="12" s="1"/>
  <c r="B53" i="12" a="1"/>
  <c r="B53" i="12" s="1"/>
  <c r="B403" i="12" a="1"/>
  <c r="B403" i="12" s="1"/>
  <c r="B292" i="12" a="1"/>
  <c r="B292" i="12" s="1"/>
  <c r="B255" i="12" a="1"/>
  <c r="B255" i="12" s="1"/>
  <c r="B325" i="12" a="1"/>
  <c r="B325" i="12" s="1"/>
  <c r="B445" i="12" a="1"/>
  <c r="B445" i="12" s="1"/>
  <c r="B544" i="12" a="1"/>
  <c r="B544" i="12" s="1"/>
  <c r="B8" i="12" a="1"/>
  <c r="B8" i="12" s="1"/>
  <c r="B472" i="12" a="1"/>
  <c r="B472" i="12" s="1"/>
  <c r="B517" i="12" a="1"/>
  <c r="B517" i="12" s="1"/>
  <c r="B85" i="12" a="1"/>
  <c r="B85" i="12"/>
  <c r="B11" i="12" a="1"/>
  <c r="B11" i="12"/>
  <c r="B69" i="12" a="1"/>
  <c r="B69" i="12"/>
  <c r="B562" i="12" a="1"/>
  <c r="B562" i="12" s="1"/>
  <c r="B110" i="12" a="1"/>
  <c r="B110" i="12" s="1"/>
  <c r="B165" i="12" a="1"/>
  <c r="B165" i="12" s="1"/>
  <c r="B278" i="12" a="1"/>
  <c r="B278" i="12" s="1"/>
  <c r="B405" i="12" a="1"/>
  <c r="B405" i="12" s="1"/>
  <c r="B559" i="12" a="1"/>
  <c r="B559" i="12" s="1"/>
  <c r="B341" i="12" a="1"/>
  <c r="B341" i="12" s="1"/>
  <c r="B471" i="12" a="1"/>
  <c r="B471" i="12" s="1"/>
  <c r="B456" i="12" a="1"/>
  <c r="B456" i="12" s="1"/>
  <c r="B47" i="12" a="1"/>
  <c r="B47" i="12" s="1"/>
  <c r="B198" i="12" a="1"/>
  <c r="B198" i="12" s="1"/>
  <c r="B252" i="12" a="1"/>
  <c r="B252" i="12" s="1"/>
  <c r="B441" i="12" a="1"/>
  <c r="B441" i="12" s="1"/>
  <c r="B409" i="12" a="1"/>
  <c r="B409" i="12" s="1"/>
  <c r="B528" i="12" a="1"/>
  <c r="B528" i="12" s="1"/>
  <c r="B18" i="12" a="1"/>
  <c r="B18" i="12" s="1"/>
  <c r="B523" i="12" a="1"/>
  <c r="B523" i="12" s="1"/>
  <c r="B7" i="12" a="1"/>
  <c r="B7" i="12" s="1"/>
  <c r="B290" i="12" a="1"/>
  <c r="B290" i="12" s="1"/>
  <c r="B433" i="12" a="1"/>
  <c r="B433" i="12" s="1"/>
  <c r="B368" i="12" a="1"/>
  <c r="B368" i="12" s="1"/>
  <c r="B134" i="12" a="1"/>
  <c r="B134" i="12" s="1"/>
  <c r="B342" i="12" a="1"/>
  <c r="B342" i="12" s="1"/>
  <c r="B482" i="12" a="1"/>
  <c r="B482" i="12" s="1"/>
  <c r="B381" i="12" a="1"/>
  <c r="B381" i="12" s="1"/>
  <c r="B371" i="12" a="1"/>
  <c r="B371" i="12" s="1"/>
  <c r="B195" i="12" a="1"/>
  <c r="B195" i="12" s="1"/>
  <c r="B43" i="12" a="1"/>
  <c r="B43" i="12" s="1"/>
  <c r="B162" i="12" a="1"/>
  <c r="B162" i="12" s="1"/>
  <c r="B555" i="12" a="1"/>
  <c r="B555" i="12" s="1"/>
  <c r="B80" i="12" a="1"/>
  <c r="B80" i="12" s="1"/>
  <c r="B276" i="12" a="1"/>
  <c r="B276" i="12" s="1"/>
  <c r="B72" i="12" a="1"/>
  <c r="B72" i="12" s="1"/>
  <c r="B288" i="12" a="1"/>
  <c r="B288" i="12" s="1"/>
  <c r="B504" i="12" a="1"/>
  <c r="B504" i="12" s="1"/>
  <c r="B81" i="12" a="1"/>
  <c r="B81" i="12" s="1"/>
  <c r="B446" i="12" a="1"/>
  <c r="B446" i="12" s="1"/>
  <c r="B316" i="12" a="1"/>
  <c r="B316" i="12" s="1"/>
  <c r="B256" i="12" a="1"/>
  <c r="B256" i="12" s="1"/>
  <c r="B312" i="12" a="1"/>
  <c r="B312" i="12" s="1"/>
  <c r="B488" i="12" a="1"/>
  <c r="B488" i="12" s="1"/>
  <c r="B526" i="12" a="1"/>
  <c r="B526" i="12" s="1"/>
  <c r="B181" i="12" a="1"/>
  <c r="B181" i="12" s="1"/>
  <c r="B340" i="12" a="1"/>
  <c r="B340" i="12" s="1"/>
  <c r="B225" i="12" a="1"/>
  <c r="B225" i="12" s="1"/>
  <c r="B58" i="12" a="1"/>
  <c r="B58" i="12" s="1"/>
  <c r="B563" i="12" a="1"/>
  <c r="B563" i="12" s="1"/>
  <c r="B539" i="12" a="1"/>
  <c r="B539" i="12" s="1"/>
  <c r="B434" i="12" a="1"/>
  <c r="B434" i="12" s="1"/>
  <c r="B440" i="12" a="1"/>
  <c r="B440" i="12" s="1"/>
  <c r="B476" i="12" a="1"/>
  <c r="B476" i="12" s="1"/>
  <c r="B493" i="12" a="1"/>
  <c r="B493" i="12" s="1"/>
  <c r="B262" i="12" a="1"/>
  <c r="B262" i="12" s="1"/>
  <c r="B411" i="12" a="1"/>
  <c r="B411" i="12" s="1"/>
  <c r="B96" i="12" a="1"/>
  <c r="B96" i="12" s="1"/>
  <c r="B516" i="12" a="1"/>
  <c r="B516" i="12" s="1"/>
  <c r="B103" i="12" a="1"/>
  <c r="B103" i="12" s="1"/>
  <c r="B213" i="12" a="1"/>
  <c r="B213" i="12" s="1"/>
  <c r="B480" i="12" a="1"/>
  <c r="B480" i="12" s="1"/>
  <c r="B348" i="12" a="1"/>
  <c r="B348" i="12" s="1"/>
  <c r="B123" i="12" a="1"/>
  <c r="B123" i="12" s="1"/>
  <c r="B564" i="12" a="1"/>
  <c r="B564" i="12" s="1"/>
  <c r="B257" i="12" a="1"/>
  <c r="B257" i="12" s="1"/>
  <c r="B2" i="12" a="1"/>
  <c r="B2" i="12" s="1"/>
  <c r="B385" i="12" a="1"/>
  <c r="B385" i="12" s="1"/>
  <c r="B226" i="12" a="1"/>
  <c r="B226" i="12" s="1"/>
  <c r="B302" i="12" a="1"/>
  <c r="B302" i="12" s="1"/>
  <c r="B23" i="12" a="1"/>
  <c r="B23" i="12" s="1"/>
  <c r="B145" i="12" a="1"/>
  <c r="B145" i="12" s="1"/>
  <c r="B425" i="12" a="1"/>
  <c r="B425" i="12" s="1"/>
  <c r="B234" i="12" a="1"/>
  <c r="B234" i="12" s="1"/>
  <c r="B297" i="12" a="1"/>
  <c r="B297" i="12" s="1"/>
  <c r="B289" i="12" a="1"/>
  <c r="B289" i="12" s="1"/>
  <c r="B90" i="12" a="1"/>
  <c r="B90" i="12" s="1"/>
  <c r="B91" i="12" a="1"/>
  <c r="B91" i="12" s="1"/>
  <c r="B415" i="12" a="1"/>
  <c r="B415" i="12" s="1"/>
  <c r="B423" i="12" a="1"/>
  <c r="B423" i="12" s="1"/>
  <c r="B390" i="12" a="1"/>
  <c r="B390" i="12" s="1"/>
  <c r="B178" i="12" a="1"/>
  <c r="B178" i="12" s="1"/>
  <c r="B509" i="12" a="1"/>
  <c r="B509" i="12" s="1"/>
  <c r="B214" i="12" a="1"/>
  <c r="B214" i="12" s="1"/>
  <c r="B478" i="12" a="1"/>
  <c r="B478" i="12" s="1"/>
  <c r="B435" i="12" a="1"/>
  <c r="B435" i="12" s="1"/>
  <c r="B146" i="12" a="1"/>
  <c r="B146" i="12" s="1"/>
  <c r="B296" i="12" a="1"/>
  <c r="B296" i="12" s="1"/>
  <c r="B557" i="12" a="1"/>
  <c r="B557" i="12" s="1"/>
  <c r="B221" i="12" a="1"/>
  <c r="B221" i="12" s="1"/>
  <c r="B462" i="12" a="1"/>
  <c r="B462" i="12" s="1"/>
  <c r="D4" i="12" a="1"/>
  <c r="D4" i="12" s="1"/>
  <c r="D5" i="12" a="1"/>
  <c r="D5" i="12" s="1"/>
  <c r="D6" i="12" a="1"/>
  <c r="D6" i="12" s="1"/>
  <c r="D7" i="12" a="1"/>
  <c r="D7" i="12" s="1"/>
  <c r="D8" i="12" a="1"/>
  <c r="D8" i="12" s="1"/>
  <c r="D9" i="12" a="1"/>
  <c r="D9" i="12" s="1"/>
  <c r="D10" i="12" a="1"/>
  <c r="D10" i="12" s="1"/>
  <c r="D11" i="12" a="1"/>
  <c r="D11" i="12" s="1"/>
  <c r="D12" i="12" a="1"/>
  <c r="D12" i="12" s="1"/>
  <c r="D13" i="12" a="1"/>
  <c r="D13" i="12" s="1"/>
  <c r="D14" i="12" a="1"/>
  <c r="D14" i="12" s="1"/>
  <c r="D15" i="12" a="1"/>
  <c r="D15" i="12" s="1"/>
  <c r="D16" i="12" a="1"/>
  <c r="D16" i="12" s="1"/>
  <c r="D17" i="12" a="1"/>
  <c r="D17" i="12" s="1"/>
  <c r="D18" i="12" a="1"/>
  <c r="D18" i="12" s="1"/>
  <c r="D19" i="12" a="1"/>
  <c r="D19" i="12" s="1"/>
  <c r="D20" i="12" a="1"/>
  <c r="D20" i="12" s="1"/>
  <c r="A419" i="12" a="1"/>
  <c r="A419" i="12" s="1"/>
  <c r="A233" i="12" a="1"/>
  <c r="A233" i="12" s="1"/>
  <c r="A302" i="12" a="1"/>
  <c r="A302" i="12" s="1"/>
  <c r="A292" i="12" a="1"/>
  <c r="A292" i="12" s="1"/>
  <c r="A99" i="12" a="1"/>
  <c r="A99" i="12" s="1"/>
  <c r="A101" i="12" a="1"/>
  <c r="A101" i="12" s="1"/>
  <c r="A410" i="12" a="1"/>
  <c r="A410" i="12" s="1"/>
  <c r="A417" i="12" a="1"/>
  <c r="A417" i="12" s="1"/>
  <c r="A389" i="12" a="1"/>
  <c r="A389" i="12" s="1"/>
  <c r="A176" i="12" a="1"/>
  <c r="A176" i="12" s="1"/>
  <c r="A508" i="12" a="1"/>
  <c r="A508" i="12" s="1"/>
  <c r="A213" i="12" a="1"/>
  <c r="A213" i="12" s="1"/>
  <c r="A478" i="12" a="1"/>
  <c r="A478" i="12" s="1"/>
  <c r="A435" i="12" a="1"/>
  <c r="A435" i="12" s="1"/>
  <c r="A151" i="12" a="1"/>
  <c r="A151" i="12" s="1"/>
  <c r="A301" i="12" a="1"/>
  <c r="A301" i="12" s="1"/>
  <c r="A555" i="12" a="1"/>
  <c r="A555" i="12" s="1"/>
  <c r="A220" i="12" a="1"/>
  <c r="A220" i="12" s="1"/>
  <c r="A461" i="12" a="1"/>
  <c r="A461" i="12" s="1"/>
  <c r="E2" i="12" a="1"/>
  <c r="E2" i="12" s="1"/>
  <c r="B207" i="12" a="1"/>
  <c r="B207" i="12" s="1"/>
  <c r="A207" i="12" a="1"/>
  <c r="A207" i="12" s="1"/>
  <c r="D3" i="12" a="1"/>
  <c r="D3" i="12" s="1"/>
  <c r="D2" i="12" a="1"/>
  <c r="D2" i="12" s="1"/>
  <c r="H6" i="3"/>
  <c r="H8" i="3"/>
  <c r="H12" i="3"/>
  <c r="G6" i="3"/>
  <c r="G12" i="3"/>
  <c r="F12" i="3"/>
  <c r="E6" i="3"/>
  <c r="F6" i="3" s="1"/>
  <c r="E8" i="3"/>
  <c r="G8" i="3" s="1"/>
  <c r="E10" i="3"/>
  <c r="F10" i="3" s="1"/>
  <c r="E12" i="3"/>
  <c r="C13" i="3"/>
  <c r="C12" i="3"/>
  <c r="C11" i="3"/>
  <c r="C10" i="3"/>
  <c r="C9" i="3"/>
  <c r="C8" i="3"/>
  <c r="C7" i="3"/>
  <c r="C6" i="3"/>
  <c r="C5" i="3"/>
  <c r="C4" i="3"/>
  <c r="C2" i="3"/>
  <c r="D6" i="3"/>
  <c r="D7" i="3"/>
  <c r="D8" i="3"/>
  <c r="D9" i="3"/>
  <c r="D10" i="3"/>
  <c r="D11" i="3"/>
  <c r="D12" i="3"/>
  <c r="D13" i="3"/>
  <c r="D5" i="3"/>
  <c r="D4" i="3"/>
  <c r="E4" i="3" s="1"/>
  <c r="D2" i="3"/>
  <c r="C3" i="3"/>
  <c r="B4" i="3"/>
  <c r="D3" i="3"/>
  <c r="B3" i="3"/>
  <c r="B13" i="3"/>
  <c r="E13" i="3" s="1"/>
  <c r="B12" i="3"/>
  <c r="B11" i="3"/>
  <c r="B10" i="3"/>
  <c r="B9" i="3"/>
  <c r="B8" i="3"/>
  <c r="B7" i="3"/>
  <c r="B6" i="3"/>
  <c r="B5" i="3"/>
  <c r="E5" i="3" s="1"/>
  <c r="H5" i="3" s="1"/>
  <c r="B2" i="3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2" i="1"/>
  <c r="F3" i="1"/>
  <c r="F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I3" i="12" l="1"/>
  <c r="G5" i="3"/>
  <c r="G13" i="3"/>
  <c r="G4" i="3"/>
  <c r="F4" i="3"/>
  <c r="H13" i="3"/>
  <c r="F8" i="3"/>
  <c r="G10" i="3"/>
  <c r="H4" i="3"/>
  <c r="E3" i="3"/>
  <c r="F3" i="3" s="1"/>
  <c r="H10" i="3"/>
  <c r="E11" i="3"/>
  <c r="F11" i="3" s="1"/>
  <c r="F13" i="3"/>
  <c r="F5" i="3"/>
  <c r="E9" i="3"/>
  <c r="G9" i="3" s="1"/>
  <c r="E7" i="3"/>
  <c r="H7" i="3" s="1"/>
  <c r="G3" i="3"/>
  <c r="H3" i="3"/>
  <c r="E2" i="3"/>
  <c r="G7" i="3" l="1"/>
  <c r="H9" i="3"/>
  <c r="F9" i="3"/>
  <c r="H11" i="3"/>
  <c r="G11" i="3"/>
  <c r="F7" i="3"/>
  <c r="H2" i="3"/>
  <c r="G2" i="3"/>
  <c r="F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<sst xmlns="http://schemas.openxmlformats.org/spreadsheetml/2006/main" count="6141" uniqueCount="2118">
  <si>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</si>
  <si>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</si>
  <si>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</si>
  <si>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</si>
  <si>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</si>
  <si>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</si>
  <si>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</si>
  <si>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</si>
  <si>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</si>
  <si>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</si>
  <si>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</si>
  <si>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</si>
  <si>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</si>
  <si>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</si>
  <si>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</si>
  <si>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</si>
  <si>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</si>
  <si>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</si>
  <si>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</si>
  <si>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</si>
  <si>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</si>
  <si>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</si>
  <si>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</si>
  <si>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</si>
  <si>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</si>
  <si>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</si>
  <si>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</si>
  <si>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</si>
  <si>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</si>
  <si>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</si>
  <si>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</si>
  <si>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</si>
  <si>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</si>
  <si>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</si>
  <si>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</si>
  <si>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</si>
  <si>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</si>
  <si>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</si>
  <si>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</si>
  <si>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</si>
  <si>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</si>
  <si>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</si>
  <si>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</si>
  <si>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</si>
  <si>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</si>
  <si>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</si>
  <si>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</si>
  <si>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</si>
  <si>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</si>
  <si>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</si>
  <si>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</si>
  <si>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</si>
  <si>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</si>
  <si>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</si>
  <si>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</si>
  <si>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</si>
  <si>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</si>
  <si>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</si>
  <si>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</si>
  <si>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</si>
  <si>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</si>
  <si>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</si>
  <si>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</si>
  <si>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</si>
  <si>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</si>
  <si>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</si>
  <si>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</si>
  <si>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</si>
  <si>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</si>
  <si>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</si>
  <si>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</si>
  <si>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</si>
  <si>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</si>
  <si>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</si>
  <si>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</si>
  <si>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</si>
  <si>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</si>
  <si>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</si>
  <si>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</si>
  <si>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</si>
  <si>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</si>
  <si>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</si>
  <si>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</si>
  <si>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</si>
  <si>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</si>
  <si>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</si>
  <si>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</si>
  <si>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</si>
  <si>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</si>
  <si>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</si>
  <si>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</si>
  <si>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</si>
  <si>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</si>
  <si>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</si>
  <si>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</si>
  <si>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</si>
  <si>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</si>
  <si>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</si>
  <si>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</si>
  <si>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</si>
  <si>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</si>
  <si>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</si>
  <si>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</si>
  <si>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</si>
  <si>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</si>
  <si>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</si>
  <si>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</si>
  <si>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</si>
  <si>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</si>
  <si>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</si>
  <si>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</si>
  <si>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</si>
  <si>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</si>
  <si>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</si>
  <si>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</si>
  <si>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</si>
  <si>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</si>
  <si>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</si>
  <si>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</si>
  <si>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</si>
  <si>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</si>
  <si>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</si>
  <si>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</si>
  <si>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</si>
  <si>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</si>
  <si>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</si>
  <si>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</si>
  <si>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</si>
  <si>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</si>
  <si>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</si>
  <si>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</si>
  <si>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</si>
  <si>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</si>
  <si>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</si>
  <si>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</si>
  <si>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</si>
  <si>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</si>
  <si>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</si>
  <si>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</si>
  <si>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</si>
  <si>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</si>
  <si>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</si>
  <si>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</si>
  <si>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</si>
  <si>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</si>
  <si>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</si>
  <si>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</si>
  <si>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</si>
  <si>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</si>
  <si>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</si>
  <si>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</si>
  <si>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</si>
  <si>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</si>
  <si>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</si>
  <si>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</si>
  <si>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</si>
  <si>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</si>
  <si>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</si>
  <si>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</si>
  <si>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</si>
  <si>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</si>
  <si>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</si>
  <si>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</si>
  <si>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</si>
  <si>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</si>
  <si>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</si>
  <si>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</si>
  <si>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</si>
  <si>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</si>
  <si>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</si>
  <si>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</si>
  <si>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</si>
  <si>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</si>
  <si>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</si>
  <si>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</si>
  <si>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</si>
  <si>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</si>
  <si>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</si>
  <si>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</si>
  <si>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</si>
  <si>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</si>
  <si>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</si>
  <si>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</si>
  <si>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</si>
  <si>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</si>
  <si>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</si>
  <si>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</si>
  <si>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</si>
  <si>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</si>
  <si>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</si>
  <si>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</si>
  <si>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</si>
  <si>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</si>
  <si>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</si>
  <si>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</si>
  <si>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</si>
  <si>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</si>
  <si>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</si>
  <si>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</si>
  <si>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</si>
  <si>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</si>
  <si>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</si>
  <si>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</si>
  <si>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</si>
  <si>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</si>
  <si>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</si>
  <si>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</si>
  <si>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</si>
  <si>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</si>
  <si>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</si>
  <si>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</si>
  <si>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</si>
  <si>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</si>
  <si>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</si>
  <si>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</si>
  <si>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</si>
  <si>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</si>
  <si>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</si>
  <si>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</si>
  <si>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</si>
  <si>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</si>
  <si>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</si>
  <si>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</si>
  <si>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</si>
  <si>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</si>
  <si>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</si>
  <si>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</si>
  <si>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</si>
  <si>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</si>
  <si>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</si>
  <si>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</si>
  <si>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</si>
  <si>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</si>
  <si>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</si>
  <si>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</si>
  <si>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</si>
  <si>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</si>
  <si>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</si>
  <si>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</si>
  <si>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</si>
  <si>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</si>
  <si>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</si>
  <si>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</si>
  <si>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</si>
  <si>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</si>
  <si>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</si>
  <si>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</si>
  <si>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</si>
  <si>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</si>
  <si>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</si>
  <si>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</si>
  <si>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</si>
  <si>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</si>
  <si>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</si>
  <si>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</si>
  <si>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</si>
  <si>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</si>
  <si>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</si>
  <si>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</si>
  <si>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</si>
  <si>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</si>
  <si>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</si>
  <si>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</si>
  <si>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</si>
  <si>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</si>
  <si>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</si>
  <si>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</si>
  <si>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</si>
  <si>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</si>
  <si>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</si>
  <si>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</si>
  <si>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</si>
  <si>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</si>
  <si>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</si>
  <si>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</si>
  <si>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</si>
  <si>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</si>
  <si>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</si>
  <si>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</si>
  <si>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</si>
  <si>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</si>
  <si>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</si>
  <si>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</si>
  <si>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</si>
  <si>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</si>
  <si>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</si>
  <si>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</si>
  <si>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</si>
  <si>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</si>
  <si>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</si>
  <si>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</si>
  <si>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</si>
  <si>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</si>
  <si>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</si>
  <si>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</si>
  <si>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</si>
  <si>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</si>
  <si>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</si>
  <si>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</si>
  <si>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</si>
  <si>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</si>
  <si>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</si>
  <si>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</si>
  <si>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</si>
  <si>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</si>
  <si>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</si>
  <si>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</si>
  <si>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</si>
  <si>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</si>
  <si>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</si>
  <si>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</si>
  <si>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</si>
  <si>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</si>
  <si>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</si>
  <si>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</si>
  <si>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</si>
  <si>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</si>
  <si>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</si>
  <si>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</si>
  <si>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</si>
  <si>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</si>
  <si>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</si>
  <si>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</si>
  <si>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</si>
  <si>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</si>
  <si>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</si>
  <si>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</si>
  <si>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</si>
  <si>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</si>
  <si>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</si>
  <si>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</si>
  <si>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</si>
  <si>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</si>
  <si>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</si>
  <si>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</si>
  <si>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</si>
  <si>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</si>
  <si>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</si>
  <si>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</si>
  <si>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</si>
  <si>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</si>
  <si>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</si>
  <si>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</si>
  <si>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</si>
  <si>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</si>
  <si>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</si>
  <si>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</si>
  <si>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</si>
  <si>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</si>
  <si>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</si>
  <si>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</si>
  <si>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</si>
  <si>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</si>
  <si>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</si>
  <si>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</si>
  <si>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</si>
  <si>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</si>
  <si>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</si>
  <si>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</si>
  <si>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</si>
  <si>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</si>
  <si>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</si>
  <si>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</si>
  <si>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</si>
  <si>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</si>
  <si>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</si>
  <si>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</si>
  <si>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</si>
  <si>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</si>
  <si>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</si>
  <si>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</si>
  <si>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</si>
  <si>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</si>
  <si>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</si>
  <si>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</si>
  <si>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</si>
  <si>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</si>
  <si>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</si>
  <si>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</si>
  <si>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</si>
  <si>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</si>
  <si>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</si>
  <si>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</si>
  <si>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</si>
  <si>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</si>
  <si>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</si>
  <si>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</si>
  <si>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</si>
  <si>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</si>
  <si>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</si>
  <si>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</si>
  <si>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</si>
  <si>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</si>
  <si>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</si>
  <si>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</si>
  <si>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</si>
  <si>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</si>
  <si>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</si>
  <si>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</si>
  <si>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</si>
  <si>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</si>
  <si>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</si>
  <si>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</si>
  <si>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</si>
  <si>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</si>
  <si>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</si>
  <si>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</si>
  <si>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</si>
  <si>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</si>
  <si>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</si>
  <si>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</si>
  <si>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</si>
  <si>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</si>
  <si>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</si>
  <si>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</si>
  <si>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</si>
  <si>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</si>
  <si>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</si>
  <si>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</si>
  <si>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</si>
  <si>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</si>
  <si>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</si>
  <si>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</si>
  <si>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</si>
  <si>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</si>
  <si>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</si>
  <si>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</si>
  <si>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</si>
  <si>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</si>
  <si>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</si>
  <si>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</si>
  <si>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</si>
  <si>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</si>
  <si>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</si>
  <si>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</si>
  <si>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</si>
  <si>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</si>
  <si>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</si>
  <si>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</si>
  <si>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</si>
  <si>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</si>
  <si>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</si>
  <si>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</si>
  <si>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</si>
  <si>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</si>
  <si>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</si>
  <si>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</si>
  <si>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</si>
  <si>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</si>
  <si>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</si>
  <si>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</si>
  <si>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</si>
  <si>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</si>
  <si>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</si>
  <si>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</si>
  <si>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</si>
  <si>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</si>
  <si>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</si>
  <si>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</si>
  <si>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</si>
  <si>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</si>
  <si>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</si>
  <si>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</si>
  <si>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</si>
  <si>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</si>
  <si>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</si>
  <si>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</si>
  <si>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</si>
  <si>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</si>
  <si>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</si>
  <si>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</si>
  <si>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</si>
  <si>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</si>
  <si>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</si>
  <si>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</si>
  <si>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</si>
  <si>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</si>
  <si>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</si>
  <si>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</si>
  <si>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</si>
  <si>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</si>
  <si>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</si>
  <si>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</si>
  <si>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</si>
  <si>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</si>
  <si>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</si>
  <si>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</si>
  <si>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</si>
  <si>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</si>
  <si>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</si>
  <si>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</si>
  <si>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</si>
  <si>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</si>
  <si>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</si>
  <si>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</si>
  <si>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</si>
  <si>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</si>
  <si>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</si>
  <si>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</si>
  <si>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</si>
  <si>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</si>
  <si>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</si>
  <si>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</si>
  <si>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</si>
  <si>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</si>
  <si>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</si>
  <si>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</si>
  <si>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</si>
  <si>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</si>
  <si>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</si>
  <si>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</si>
  <si>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</si>
  <si>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</si>
  <si>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</si>
  <si>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</si>
  <si>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</si>
  <si>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</si>
  <si>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</si>
  <si>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</si>
  <si>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</si>
  <si>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</si>
  <si>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</si>
  <si>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</si>
  <si>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</si>
  <si>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</si>
  <si>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</si>
  <si>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</si>
  <si>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</si>
  <si>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</si>
  <si>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</si>
  <si>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</si>
  <si>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</si>
  <si>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</si>
  <si>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</si>
  <si>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</si>
  <si>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</si>
  <si>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</si>
  <si>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</si>
  <si>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</si>
  <si>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</si>
  <si>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</si>
  <si>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</si>
  <si>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</si>
  <si>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</si>
  <si>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</si>
  <si>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</si>
  <si>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</si>
  <si>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</si>
  <si>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</si>
  <si>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</si>
  <si>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</si>
  <si>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</si>
  <si>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</si>
  <si>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</si>
  <si>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</si>
  <si>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</si>
  <si>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</si>
  <si>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</si>
  <si>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</si>
  <si>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</si>
  <si>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</si>
  <si>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</si>
  <si>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</si>
  <si>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</si>
  <si>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</si>
  <si>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</si>
  <si>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</si>
  <si>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</si>
  <si>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</si>
  <si>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</si>
  <si>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</si>
  <si>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</si>
  <si>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</si>
  <si>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</si>
  <si>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</si>
  <si>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</si>
  <si>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</si>
  <si>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</si>
  <si>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</si>
  <si>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</si>
  <si>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</si>
  <si>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</si>
  <si>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</si>
  <si>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</si>
  <si>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</si>
  <si>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</si>
  <si>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</si>
  <si>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</si>
  <si>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</si>
  <si>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</si>
  <si>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</si>
  <si>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</si>
  <si>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</si>
  <si>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</si>
  <si>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</si>
  <si>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</si>
  <si>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</si>
  <si>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</si>
  <si>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</si>
  <si>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</si>
  <si>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</si>
  <si>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</si>
  <si>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</si>
  <si>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</si>
  <si>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</si>
  <si>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</si>
  <si>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</si>
  <si>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</si>
  <si>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</si>
  <si>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</si>
  <si>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</si>
  <si>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</si>
  <si>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</si>
  <si>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</si>
  <si>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</si>
  <si>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</si>
  <si>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</si>
  <si>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</si>
  <si>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</si>
  <si>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</si>
  <si>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</si>
  <si>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</si>
  <si>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</si>
  <si>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</si>
  <si>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</si>
  <si>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</si>
  <si>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</si>
  <si>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</si>
  <si>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</si>
  <si>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</si>
  <si>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</si>
  <si>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</si>
  <si>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</si>
  <si>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</si>
  <si>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</si>
  <si>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</si>
  <si>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</si>
  <si>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</si>
  <si>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</si>
  <si>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</si>
  <si>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</si>
  <si>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</si>
  <si>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</si>
  <si>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</si>
  <si>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</si>
  <si>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</si>
  <si>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</si>
  <si>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</si>
  <si>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</si>
  <si>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</si>
  <si>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</si>
  <si>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</si>
  <si>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</si>
  <si>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</si>
  <si>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</si>
  <si>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</si>
  <si>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</si>
  <si>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</si>
  <si>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</si>
  <si>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</si>
  <si>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</si>
  <si>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</si>
  <si>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</si>
  <si>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</si>
  <si>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</si>
  <si>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</si>
  <si>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</si>
  <si>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</si>
  <si>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</si>
  <si>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</si>
  <si>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</si>
  <si>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</si>
  <si>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</si>
  <si>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</si>
  <si>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</si>
  <si>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</si>
  <si>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</si>
  <si>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</si>
  <si>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</si>
  <si>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</si>
  <si>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</si>
  <si>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</si>
  <si>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</si>
  <si>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</si>
  <si>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</si>
  <si>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</si>
  <si>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</si>
  <si>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</si>
  <si>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</si>
  <si>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</si>
  <si>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</si>
  <si>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</si>
  <si>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</si>
  <si>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</si>
  <si>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</si>
  <si>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</si>
  <si>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</si>
  <si>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</si>
  <si>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</si>
  <si>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</si>
  <si>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</si>
  <si>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</si>
  <si>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</si>
  <si>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</si>
  <si>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</si>
  <si>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</si>
  <si>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</si>
  <si>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</si>
  <si>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</si>
  <si>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</si>
  <si>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</si>
  <si>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</si>
  <si>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</si>
  <si>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</si>
  <si>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</si>
  <si>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</si>
  <si>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</si>
  <si>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</si>
  <si>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</si>
  <si>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</si>
  <si>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</si>
  <si>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</si>
  <si>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</si>
  <si>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</si>
  <si>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</si>
  <si>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</si>
  <si>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</si>
  <si>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</si>
  <si>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</si>
  <si>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</si>
  <si>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</si>
  <si>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</si>
  <si>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</si>
  <si>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</si>
  <si>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</si>
  <si>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</si>
  <si>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</si>
  <si>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</si>
  <si>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</si>
  <si>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</si>
  <si>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</si>
  <si>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</si>
  <si>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</si>
  <si>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</si>
  <si>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</si>
  <si>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</si>
  <si>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</si>
  <si>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</si>
  <si>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</si>
  <si>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</si>
  <si>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</si>
  <si>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</si>
  <si>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</si>
  <si>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</si>
  <si>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</si>
  <si>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</si>
  <si>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</si>
  <si>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</si>
  <si>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</si>
  <si>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</si>
  <si>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</si>
  <si>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</si>
  <si>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</si>
  <si>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</si>
  <si>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</si>
  <si>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</si>
  <si>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</si>
  <si>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</si>
  <si>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</si>
  <si>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</si>
  <si>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</si>
  <si>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</si>
  <si>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</si>
  <si>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</si>
  <si>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</si>
  <si>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</si>
  <si>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</si>
  <si>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</si>
  <si>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</si>
  <si>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</si>
  <si>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</si>
  <si>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</si>
  <si>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</si>
  <si>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</si>
  <si>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</si>
  <si>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</si>
  <si>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</si>
  <si>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</si>
  <si>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</si>
  <si>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</si>
  <si>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</si>
  <si>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</si>
  <si>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</si>
  <si>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</si>
  <si>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</si>
  <si>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</si>
  <si>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</si>
  <si>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</si>
  <si>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</si>
  <si>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</si>
  <si>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</si>
  <si>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</si>
  <si>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</si>
  <si>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</si>
  <si>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</si>
  <si>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</si>
  <si>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</si>
  <si>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</si>
  <si>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</si>
  <si>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</si>
  <si>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</si>
  <si>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</si>
  <si>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</si>
  <si>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</si>
  <si>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</si>
  <si>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</si>
  <si>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</si>
  <si>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</si>
  <si>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</si>
  <si>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</si>
  <si>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</si>
  <si>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</si>
  <si>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</si>
  <si>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</si>
  <si>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</si>
  <si>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</si>
  <si>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</si>
  <si>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</si>
  <si>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</si>
  <si>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</si>
  <si>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</si>
  <si>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</si>
  <si>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</si>
  <si>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</si>
  <si>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</si>
  <si>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</si>
  <si>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</si>
  <si>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</si>
  <si>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</si>
  <si>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</si>
  <si>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</si>
  <si>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</si>
  <si>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</si>
  <si>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</si>
  <si>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</si>
  <si>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</si>
  <si>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</si>
  <si>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</si>
  <si>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</si>
  <si>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</si>
  <si>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</si>
  <si>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</si>
  <si>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</si>
  <si>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</si>
  <si>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</si>
  <si>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</si>
  <si>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</si>
  <si>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</si>
  <si>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</si>
  <si>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</si>
  <si>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</si>
  <si>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</si>
  <si>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</si>
  <si>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</si>
  <si>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</si>
  <si>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</si>
  <si>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</si>
  <si>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</si>
  <si>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</si>
  <si>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</si>
  <si>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</si>
  <si>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</si>
  <si>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</si>
  <si>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</si>
  <si>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</si>
  <si>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</si>
  <si>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</si>
  <si>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</si>
  <si>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</si>
  <si>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</si>
  <si>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</si>
  <si>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</si>
  <si>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</si>
  <si>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</si>
  <si>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</si>
  <si>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</si>
  <si>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</si>
  <si>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</si>
  <si>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</si>
  <si>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</si>
  <si>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</si>
  <si>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</si>
  <si>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</si>
  <si>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</si>
  <si>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</si>
  <si>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</si>
  <si>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</si>
  <si>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</si>
  <si>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</si>
  <si>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</si>
  <si>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</si>
  <si>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</si>
  <si>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</si>
  <si>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</si>
  <si>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</si>
  <si>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</si>
  <si>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</si>
  <si>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</si>
  <si>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</si>
  <si>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</si>
  <si>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</si>
  <si>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</si>
  <si>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</si>
  <si>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</si>
  <si>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</si>
  <si>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</si>
  <si>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</si>
  <si>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</si>
  <si>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</si>
  <si>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</si>
  <si>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</si>
  <si>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</si>
  <si>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</si>
  <si>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</si>
  <si>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</si>
  <si>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</si>
  <si>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</si>
  <si>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</si>
  <si>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</si>
  <si>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</si>
  <si>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</si>
  <si>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</si>
  <si>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</si>
  <si>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</si>
  <si>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</si>
  <si>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</si>
  <si>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</si>
  <si>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</si>
  <si>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</si>
  <si>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</si>
  <si>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</si>
  <si>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</si>
  <si>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</si>
  <si>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</si>
  <si>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</si>
  <si>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</si>
  <si>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</si>
  <si>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</si>
  <si>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</si>
  <si>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</si>
  <si>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</si>
  <si>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</si>
  <si>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</si>
  <si>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</si>
  <si>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</si>
  <si>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</si>
  <si>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</si>
  <si>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</si>
  <si>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</si>
  <si>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</si>
  <si>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</si>
  <si>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</si>
  <si>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</si>
  <si>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</si>
  <si>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</si>
  <si>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</si>
  <si>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</si>
  <si>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</si>
  <si>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</si>
  <si>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</si>
  <si>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</si>
  <si>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</si>
  <si>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</si>
  <si>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</si>
  <si>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</si>
  <si>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</si>
  <si>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</si>
  <si>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</si>
  <si>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</si>
  <si>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</si>
  <si>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</si>
  <si>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</si>
  <si>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</si>
  <si>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</si>
  <si>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</si>
  <si>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</si>
  <si>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</si>
  <si>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</si>
  <si>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</si>
  <si>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</si>
  <si>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</si>
  <si>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</si>
  <si>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</si>
  <si>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</si>
  <si>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</si>
  <si>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</si>
  <si>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</si>
  <si>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</si>
  <si>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</si>
  <si>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</si>
  <si>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</si>
  <si>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</si>
  <si>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</si>
  <si>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</si>
  <si>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</si>
  <si>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</si>
  <si>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</si>
  <si>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</si>
  <si>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</si>
  <si>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</si>
  <si>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</si>
  <si>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</si>
  <si>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</si>
  <si>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</si>
  <si>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</si>
  <si>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</si>
  <si>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</si>
  <si>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</si>
  <si>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</si>
  <si>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</si>
  <si>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</si>
  <si>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</si>
  <si>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</si>
  <si>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</si>
  <si>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</si>
  <si>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</si>
  <si>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</si>
  <si>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</si>
  <si>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</si>
  <si>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</si>
  <si>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</si>
  <si>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</si>
  <si>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</si>
  <si>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</si>
  <si>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</si>
  <si>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</si>
  <si>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</si>
  <si>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</si>
  <si>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</si>
  <si>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</si>
  <si>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</si>
  <si>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</si>
  <si>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</si>
  <si>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</si>
  <si>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</si>
  <si>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</si>
  <si>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</si>
  <si>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</si>
  <si>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</si>
  <si>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</si>
  <si>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</si>
  <si>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</si>
  <si>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</si>
  <si>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</si>
  <si>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</si>
  <si>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</si>
  <si>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</si>
  <si>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</si>
  <si>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</si>
  <si>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</si>
  <si>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</si>
  <si>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</si>
  <si>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</si>
  <si>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</si>
  <si>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</si>
  <si>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</si>
  <si>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</si>
  <si>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</si>
  <si>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</si>
  <si>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</si>
  <si>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</si>
  <si>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</si>
  <si>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</si>
  <si>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</si>
  <si>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</si>
  <si>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</si>
  <si>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</si>
  <si>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</si>
  <si>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</si>
  <si>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</si>
  <si>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</si>
  <si>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</si>
  <si>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</si>
  <si>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</si>
  <si>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</si>
  <si>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</si>
  <si>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</si>
  <si>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</si>
  <si>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</si>
  <si>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</si>
  <si>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</si>
  <si>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</si>
  <si>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</si>
  <si>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</si>
  <si>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</si>
  <si>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</si>
  <si>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</si>
  <si>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</si>
  <si>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</si>
  <si>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</si>
  <si>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</si>
  <si>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</si>
  <si>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</si>
  <si>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</si>
  <si>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</si>
  <si>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</si>
  <si>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</si>
  <si>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</si>
  <si>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</si>
  <si>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</si>
  <si>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</si>
  <si>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</si>
  <si>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</si>
  <si>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</si>
  <si>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</si>
  <si>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</si>
  <si>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</si>
  <si>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</si>
  <si>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</si>
  <si>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</si>
  <si>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</si>
  <si>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</si>
  <si>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</si>
  <si>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</si>
  <si>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</si>
  <si>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</si>
  <si>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</si>
  <si>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</si>
  <si>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</si>
  <si>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</si>
  <si>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</si>
  <si>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</si>
  <si>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</si>
  <si>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</si>
  <si>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</si>
  <si>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</si>
  <si>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</si>
  <si>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</si>
  <si>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</si>
  <si>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</si>
  <si>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</si>
  <si>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</si>
  <si>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</si>
  <si>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</si>
  <si>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</si>
  <si>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</si>
  <si>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</si>
  <si>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</si>
  <si>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</si>
  <si>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</si>
  <si>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</si>
  <si>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</si>
  <si>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</si>
  <si>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</si>
  <si>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</si>
  <si>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</si>
  <si>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</si>
  <si>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</si>
  <si>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</si>
  <si>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</si>
  <si>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</si>
  <si>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</si>
  <si>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</si>
  <si>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</si>
  <si>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</si>
  <si>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</si>
  <si>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</si>
  <si>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</si>
  <si>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</si>
  <si>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</si>
  <si>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</si>
  <si>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</si>
  <si>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</si>
  <si>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</si>
  <si>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</si>
  <si>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</si>
  <si>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</si>
  <si>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</si>
  <si>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</si>
  <si>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</si>
  <si>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</si>
  <si>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</si>
  <si>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</si>
  <si>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</si>
  <si>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</si>
  <si>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</si>
  <si>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</si>
  <si>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</si>
  <si>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</si>
  <si>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</si>
  <si>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</si>
  <si>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</si>
  <si>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</si>
  <si>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</si>
  <si>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</si>
  <si>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</si>
  <si>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</si>
  <si>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</si>
  <si>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</si>
  <si>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</si>
  <si>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</si>
  <si>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</si>
  <si>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</si>
  <si>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</si>
  <si>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</si>
  <si>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</si>
  <si>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</si>
  <si>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</si>
  <si>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</si>
  <si>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</si>
  <si>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</si>
  <si>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</si>
  <si>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</si>
  <si>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</si>
  <si>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</si>
  <si>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</si>
  <si>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</si>
  <si>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</si>
  <si>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</si>
  <si>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</si>
  <si>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</si>
  <si>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</si>
  <si>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</si>
  <si>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</si>
  <si>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</si>
  <si>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</si>
  <si>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</si>
  <si>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</si>
  <si>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</si>
  <si>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</si>
  <si>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</si>
  <si>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</si>
  <si>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</si>
  <si>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</si>
  <si>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</si>
  <si>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</si>
  <si>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</si>
  <si>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</si>
  <si>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</si>
  <si>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</si>
  <si>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</si>
  <si>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</si>
  <si>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</si>
  <si>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</si>
  <si>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</si>
  <si>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</si>
  <si>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</si>
  <si>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</si>
  <si>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</si>
  <si>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</si>
  <si>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</si>
  <si>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</si>
  <si>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</si>
  <si>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</si>
  <si>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</si>
  <si>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</si>
  <si>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</si>
  <si>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</si>
  <si>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</si>
  <si>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</si>
  <si>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</si>
  <si>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</si>
  <si>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</si>
  <si>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</si>
  <si>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</si>
  <si>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</si>
  <si>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</si>
  <si>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</si>
  <si>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</si>
  <si>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</si>
  <si>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</si>
  <si>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</si>
  <si>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</si>
  <si>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</si>
  <si>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</si>
  <si>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</si>
  <si>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</si>
  <si>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</si>
  <si>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</si>
  <si>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</si>
  <si>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</si>
  <si>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</si>
  <si>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</si>
  <si>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</si>
  <si>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</si>
  <si>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</si>
  <si>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</si>
  <si>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</si>
  <si>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</si>
  <si>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</si>
  <si>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</si>
  <si>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</si>
  <si>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</si>
  <si>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</si>
  <si>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</si>
  <si>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</si>
  <si>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</si>
  <si>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</si>
  <si>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</si>
  <si>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</si>
  <si>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</si>
  <si>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</si>
  <si>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</si>
  <si>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</si>
  <si>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</si>
  <si>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</si>
  <si>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</si>
  <si>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</si>
  <si>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</si>
  <si>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</si>
  <si>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</si>
  <si>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</si>
  <si>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</si>
  <si>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</si>
  <si>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</si>
  <si>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</si>
  <si>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</si>
  <si>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</si>
  <si>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</si>
  <si>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</si>
  <si>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</si>
  <si>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</si>
  <si>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</si>
  <si>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</si>
  <si>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</si>
  <si>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</si>
  <si>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</si>
  <si>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</si>
  <si>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</si>
  <si>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</si>
  <si>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</si>
  <si>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</si>
  <si>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</si>
  <si>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</si>
  <si>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</si>
  <si>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</si>
  <si>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</si>
  <si>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</si>
  <si>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</si>
  <si>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</si>
  <si>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</si>
  <si>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</si>
  <si>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</si>
  <si>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</si>
  <si>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</si>
  <si>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</si>
  <si>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</si>
  <si>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</si>
  <si>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</si>
  <si>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</si>
  <si>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</si>
  <si>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</si>
  <si>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</si>
  <si>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</si>
  <si>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</si>
  <si>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</si>
  <si>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</si>
  <si>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</si>
  <si>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</si>
  <si>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</si>
  <si>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</si>
  <si>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</si>
  <si>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</si>
  <si>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</si>
  <si>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</si>
  <si>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</si>
  <si>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</si>
  <si>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</si>
  <si>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</si>
  <si>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</si>
  <si>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</si>
  <si>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</si>
  <si>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</si>
  <si>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</si>
  <si>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</si>
  <si>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</si>
  <si>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</si>
  <si>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</si>
  <si>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</si>
  <si>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</si>
  <si>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</si>
  <si>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</si>
  <si>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</si>
  <si>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</si>
  <si>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</si>
  <si>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</si>
  <si>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</si>
  <si>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</si>
  <si>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</si>
  <si>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</si>
  <si>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</si>
  <si>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</si>
  <si>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</si>
  <si>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</si>
  <si>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</si>
  <si>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</si>
  <si>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</si>
  <si>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</si>
  <si>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</si>
  <si>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</si>
  <si>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</si>
  <si>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</si>
  <si>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</si>
  <si>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</si>
  <si>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</si>
  <si>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</si>
  <si>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</si>
  <si>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</si>
  <si>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</si>
  <si>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</si>
  <si>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</si>
  <si>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</si>
  <si>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</si>
  <si>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</si>
  <si>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</si>
  <si>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</si>
  <si>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</si>
  <si>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</si>
  <si>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</si>
  <si>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</si>
  <si>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</si>
  <si>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</si>
  <si>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</si>
  <si>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</si>
  <si>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</si>
  <si>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</si>
  <si>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</si>
  <si>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</si>
  <si>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</si>
  <si>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</si>
  <si>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</si>
  <si>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</si>
  <si>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</si>
  <si>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</si>
  <si>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</si>
  <si>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</si>
  <si>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</si>
  <si>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</si>
  <si>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</si>
  <si>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</si>
  <si>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</si>
  <si>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</si>
  <si>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</si>
  <si>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</si>
  <si>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</si>
  <si>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</si>
  <si>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</si>
  <si>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</si>
  <si>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</si>
  <si>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</si>
  <si>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</si>
  <si>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</si>
  <si>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</si>
  <si>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</si>
  <si>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</si>
  <si>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</si>
  <si>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</si>
  <si>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</si>
  <si>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</si>
  <si>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</si>
  <si>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</si>
  <si>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</si>
  <si>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</si>
  <si>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</si>
  <si>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</si>
  <si>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</si>
  <si>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</si>
  <si>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</si>
  <si>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</si>
  <si>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</si>
  <si>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</si>
  <si>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</si>
  <si>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</si>
  <si>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</si>
  <si>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</si>
  <si>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</si>
  <si>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</si>
  <si>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</si>
  <si>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</si>
  <si>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</si>
  <si>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</si>
  <si>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</si>
  <si>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</si>
  <si>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</si>
  <si>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</si>
  <si>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</si>
  <si>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</si>
  <si>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</si>
  <si>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</si>
  <si>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</si>
  <si>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</si>
  <si>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</si>
  <si>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</si>
  <si>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</si>
  <si>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</si>
  <si>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</si>
  <si>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</si>
  <si>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</si>
  <si>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</si>
  <si>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</si>
  <si>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</si>
  <si>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</si>
  <si>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</si>
  <si>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</si>
  <si>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</si>
  <si>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</si>
  <si>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</si>
  <si>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</si>
  <si>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</si>
  <si>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</si>
  <si>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</si>
  <si>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</si>
  <si>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</si>
  <si>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</si>
  <si>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</si>
  <si>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</si>
  <si>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</si>
  <si>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</si>
  <si>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</si>
  <si>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</si>
  <si>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</si>
  <si>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</si>
  <si>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</si>
  <si>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</si>
  <si>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</si>
  <si>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</si>
  <si>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</si>
  <si>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</si>
  <si>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</si>
  <si>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</si>
  <si>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</si>
  <si>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</si>
  <si>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</si>
  <si>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</si>
  <si>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</si>
  <si>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</si>
  <si>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</si>
  <si>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</si>
  <si>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</si>
  <si>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</si>
  <si>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</si>
  <si>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</si>
  <si>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</si>
  <si>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</si>
  <si>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</si>
  <si>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</si>
  <si>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</si>
  <si>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</si>
  <si>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</si>
  <si>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</si>
  <si>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</si>
  <si>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</si>
  <si>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</si>
  <si>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</si>
  <si>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</si>
  <si>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</si>
  <si>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</si>
  <si>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</si>
  <si>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</si>
  <si>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</si>
  <si>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</si>
  <si>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</si>
  <si>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</si>
  <si>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</si>
  <si>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</si>
  <si>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</si>
  <si>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</si>
  <si>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</si>
  <si>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</si>
  <si>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</si>
  <si>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</si>
  <si>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</si>
  <si>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</si>
  <si>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</si>
  <si>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</si>
  <si>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</si>
  <si>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</si>
  <si>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</si>
  <si>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</si>
  <si>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</si>
  <si>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</si>
  <si>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</si>
  <si>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</si>
  <si>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</si>
  <si>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</si>
  <si>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</si>
  <si>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</si>
  <si>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</si>
  <si>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</si>
  <si>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</si>
  <si>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</si>
  <si>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</si>
  <si>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</si>
  <si>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</si>
  <si>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</si>
  <si>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</si>
  <si>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</si>
  <si>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</si>
  <si>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</si>
  <si>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</si>
  <si>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</si>
  <si>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</si>
  <si>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</si>
  <si>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</si>
  <si>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</si>
  <si>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</si>
  <si>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</si>
  <si>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</si>
  <si>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</si>
  <si>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</si>
  <si>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</si>
  <si>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</si>
  <si>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</si>
  <si>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</si>
  <si>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</si>
  <si>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</si>
  <si>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</si>
  <si>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</si>
  <si>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</si>
  <si>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</si>
  <si>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</si>
  <si>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</si>
  <si>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</si>
  <si>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</si>
  <si>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</si>
  <si>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</si>
  <si>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</si>
  <si>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</si>
  <si>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</si>
  <si>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</si>
  <si>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</si>
  <si>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</si>
  <si>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</si>
  <si>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</si>
  <si>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</si>
  <si>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</si>
  <si>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</si>
  <si>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</si>
  <si>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</si>
  <si>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</si>
  <si>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</si>
  <si>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</si>
  <si>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</si>
  <si>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</si>
  <si>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</si>
  <si>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</si>
  <si>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</si>
  <si>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</si>
  <si>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</si>
  <si>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</si>
  <si>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</si>
  <si>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</si>
  <si>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</si>
  <si>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</si>
  <si>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</si>
  <si>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</si>
  <si>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</si>
  <si>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</si>
  <si>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</si>
  <si>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</si>
  <si>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</si>
  <si>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</si>
  <si>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</si>
  <si>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</si>
  <si>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</si>
  <si>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</si>
  <si>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</si>
  <si>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</si>
  <si>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</si>
  <si>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</si>
  <si>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</si>
  <si>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</si>
  <si>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</si>
  <si>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</si>
  <si>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</si>
  <si>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</si>
  <si>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</si>
  <si>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</si>
  <si>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</si>
  <si>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</si>
  <si>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</si>
  <si>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</si>
  <si>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</si>
  <si>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</si>
  <si>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</si>
  <si>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</si>
  <si>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</si>
  <si>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</si>
  <si>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</si>
  <si>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</si>
  <si>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</si>
  <si>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</si>
  <si>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</si>
  <si>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</si>
  <si>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</si>
  <si>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</si>
  <si>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</si>
  <si>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</si>
  <si>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</si>
  <si>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</si>
  <si>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</si>
  <si>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</si>
  <si>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</si>
  <si>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</si>
  <si>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</si>
  <si>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</si>
  <si>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</si>
  <si>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</si>
  <si>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</si>
  <si>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</si>
  <si>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</si>
  <si>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</si>
  <si>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</si>
  <si>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</si>
  <si>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</si>
  <si>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</si>
  <si>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</si>
  <si>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</si>
  <si>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</si>
  <si>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</si>
  <si>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</si>
  <si>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</si>
  <si>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</si>
  <si>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</si>
  <si>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</si>
  <si>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</si>
  <si>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</si>
  <si>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</si>
  <si>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</si>
  <si>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</si>
  <si>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</si>
  <si>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</si>
  <si>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</si>
  <si>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</si>
  <si>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</si>
  <si>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</si>
  <si>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</si>
  <si>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</si>
  <si>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</si>
  <si>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</si>
  <si>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</si>
  <si>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</si>
  <si>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</si>
  <si>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</si>
  <si>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</si>
  <si>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</si>
  <si>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</si>
  <si>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</si>
  <si>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</si>
  <si>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</si>
  <si>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</si>
  <si>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</si>
  <si>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</si>
  <si>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</si>
  <si>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</si>
  <si>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</si>
  <si>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</si>
  <si>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</si>
  <si>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</si>
  <si>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</si>
  <si>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</si>
  <si>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</si>
  <si>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</si>
  <si>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</si>
  <si>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</si>
  <si>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</si>
  <si>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</si>
  <si>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</si>
  <si>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</si>
  <si>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</si>
  <si>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</si>
  <si>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</si>
  <si>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</si>
  <si>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</si>
  <si>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</si>
  <si>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</si>
  <si>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</si>
  <si>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</si>
  <si>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</si>
  <si>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</si>
  <si>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</si>
  <si>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</si>
  <si>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</si>
  <si>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</si>
  <si>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</si>
  <si>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</si>
  <si>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</si>
  <si>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</si>
  <si>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</si>
  <si>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</si>
  <si>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</si>
  <si>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</si>
  <si>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</si>
  <si>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</si>
  <si>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</si>
  <si>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</si>
  <si>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</si>
  <si>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</si>
  <si>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</si>
  <si>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</si>
  <si>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</si>
  <si>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</si>
  <si>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</si>
  <si>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</si>
  <si>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</si>
  <si>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</si>
  <si>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</si>
  <si>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</si>
  <si>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</si>
  <si>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</si>
  <si>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</si>
  <si>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</si>
  <si>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</si>
  <si>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</si>
  <si>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</si>
  <si>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</si>
  <si>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</si>
  <si>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</si>
  <si>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</si>
  <si>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</si>
  <si>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</si>
  <si>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</si>
  <si>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</si>
  <si>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</si>
  <si>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</si>
  <si>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</si>
  <si>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</si>
  <si>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</si>
  <si>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</si>
  <si>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</si>
  <si>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</si>
  <si>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</si>
  <si>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</si>
  <si>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</si>
  <si>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</si>
  <si>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</si>
  <si>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</si>
  <si>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</si>
  <si>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</si>
  <si>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</si>
  <si>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</si>
  <si>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</si>
  <si>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</si>
  <si>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</si>
  <si>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</si>
  <si>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</si>
  <si>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</si>
  <si>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</si>
  <si>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</si>
  <si>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</si>
  <si>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</si>
  <si>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</si>
  <si>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</si>
  <si>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</si>
  <si>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</si>
  <si>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</si>
  <si>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</si>
  <si>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</si>
  <si>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</si>
  <si>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</si>
  <si>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</si>
  <si>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</si>
  <si>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</si>
  <si>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</si>
  <si>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</si>
  <si>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</si>
  <si>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</si>
  <si>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</si>
  <si>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</si>
  <si>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</si>
  <si>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</si>
  <si>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</si>
  <si>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</si>
  <si>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</si>
  <si>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</si>
  <si>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</si>
  <si>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</si>
  <si>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</si>
  <si>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</si>
  <si>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</si>
  <si>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</si>
  <si>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</si>
  <si>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</si>
  <si>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</si>
  <si>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</si>
  <si>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</si>
  <si>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</si>
  <si>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</si>
  <si>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</si>
  <si>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</si>
  <si>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</si>
  <si>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</si>
  <si>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</si>
  <si>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</si>
  <si>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</si>
  <si>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</si>
  <si>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</si>
  <si>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</si>
  <si>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</si>
  <si>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</si>
  <si>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</si>
  <si>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</si>
  <si>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</si>
  <si>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</si>
  <si>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</si>
  <si>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</si>
  <si>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</si>
  <si>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</si>
  <si>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</si>
  <si>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</si>
  <si>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</si>
  <si>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</si>
  <si>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</si>
  <si>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</si>
  <si>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</si>
  <si>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</si>
  <si>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</si>
  <si>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</si>
  <si>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</si>
  <si>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</si>
  <si>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</si>
  <si>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</si>
  <si>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</si>
  <si>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</si>
  <si>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</si>
  <si>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</si>
  <si>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</si>
  <si>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</si>
  <si>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</si>
  <si>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</si>
  <si>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</si>
  <si>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</si>
  <si>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</si>
  <si>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</si>
  <si>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</si>
  <si>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</si>
  <si>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</si>
  <si>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</si>
  <si>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</si>
  <si>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</si>
  <si>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</si>
  <si>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</si>
  <si>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</si>
  <si>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</si>
  <si>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</si>
  <si>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</si>
  <si>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</si>
  <si>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</si>
  <si>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</si>
  <si>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</si>
  <si>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</si>
  <si>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</si>
  <si>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</si>
  <si>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</si>
  <si>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</si>
  <si>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</si>
  <si>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</si>
  <si>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</si>
  <si>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</si>
  <si>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</si>
  <si>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</si>
  <si>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</si>
  <si>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</si>
  <si>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</si>
  <si>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</si>
  <si>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</si>
  <si>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</si>
  <si>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</si>
  <si>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</si>
  <si>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</si>
  <si>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</si>
  <si>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</si>
  <si>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</si>
  <si>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</si>
  <si>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</si>
  <si>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</si>
  <si>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</si>
  <si>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</si>
  <si>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</si>
  <si>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</si>
  <si>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</si>
  <si>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</si>
  <si>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</si>
  <si>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</si>
  <si>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</si>
  <si>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</si>
  <si>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</si>
  <si>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</si>
  <si>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</si>
  <si>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</si>
  <si>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</si>
  <si>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</si>
  <si>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</si>
  <si>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</si>
  <si>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</si>
  <si>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</si>
  <si>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</si>
  <si>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</si>
  <si>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</si>
  <si>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</si>
  <si>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</si>
  <si>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</si>
  <si>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</si>
  <si>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</si>
  <si>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</si>
  <si>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</si>
  <si>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</si>
  <si>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</si>
  <si>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</si>
  <si>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</si>
  <si>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</si>
  <si>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</si>
  <si>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</si>
  <si>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</si>
  <si>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</si>
  <si>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</si>
  <si>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</si>
  <si>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</si>
  <si>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</si>
  <si>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</si>
  <si>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</si>
  <si>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</si>
  <si>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</si>
  <si>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</si>
  <si>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</si>
  <si>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</si>
  <si>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</si>
  <si>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</si>
  <si>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</si>
  <si>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</si>
  <si>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Sub- category</t>
  </si>
  <si>
    <t>Goal</t>
  </si>
  <si>
    <t>Number successful</t>
  </si>
  <si>
    <t>Number failed</t>
  </si>
  <si>
    <t xml:space="preserve">Total Projects 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</si>
  <si>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</si>
  <si>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</si>
  <si>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</si>
  <si>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</si>
  <si>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</si>
  <si>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</si>
  <si>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</si>
  <si>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</si>
  <si>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</si>
  <si>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</si>
  <si>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</si>
  <si>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</si>
  <si>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</si>
  <si>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</si>
  <si>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</si>
  <si>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Average donation</t>
  </si>
  <si>
    <t>Parent 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</si>
  <si>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</si>
  <si>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</si>
  <si>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</si>
  <si>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</si>
  <si>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</si>
  <si>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</si>
  <si>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</si>
  <si>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</si>
  <si>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</si>
  <si>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</si>
  <si>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(blank)</t>
  </si>
  <si>
    <t>Grand Total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</si>
  <si>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</si>
  <si>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</si>
  <si>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</si>
  <si>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</si>
  <si>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</si>
  <si>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</si>
  <si>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</si>
  <si>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</si>
  <si>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</si>
  <si>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</si>
  <si>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</si>
  <si>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</si>
  <si>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</si>
  <si>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</si>
  <si>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</si>
  <si>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</si>
  <si>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</si>
  <si>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</si>
  <si>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</si>
  <si>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</si>
  <si>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</si>
  <si>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</si>
  <si>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</si>
  <si>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</si>
  <si>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Column Labels</t>
  </si>
  <si>
    <t>Count of outcome</t>
  </si>
  <si>
    <t>(All)</t>
  </si>
  <si>
    <t>Date Created Conversion</t>
  </si>
  <si>
    <t>Date Ended Conversion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</si>
  <si>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</si>
  <si>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</si>
  <si>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</si>
  <si>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</si>
  <si>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</si>
  <si>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</si>
  <si>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</si>
  <si>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</si>
  <si>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</si>
  <si>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</si>
  <si>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</si>
  <si>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</si>
  <si>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Years</t>
  </si>
  <si>
    <t>Number canceled</t>
  </si>
  <si>
    <t>baker_count</t>
  </si>
  <si>
    <t>Mean</t>
  </si>
  <si>
    <t>Median</t>
  </si>
  <si>
    <t>Minimum</t>
  </si>
  <si>
    <t>Maximum</t>
  </si>
  <si>
    <t>Variance</t>
  </si>
  <si>
    <t>Standard Deviation</t>
  </si>
  <si>
    <t>Successful</t>
  </si>
  <si>
    <t>Failed</t>
  </si>
  <si>
    <t>The Mean will be the most accurate means to summarize this outcome data</t>
  </si>
  <si>
    <t>There is more variability with the successful campaigns as their standard deviation of 1266 is higher than that of the failed ones(959).Successfull campaigns seem to have a wider range for amounts raised just because a large number of camoaings might be successful to reach their standard threshold. The failure campaigns are apparently bound by a narrow range of outcomes, who didnt meet the target threshold and hence have less variability.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</si>
</sst>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Calibri"/>
      <family val="2"/>
      <scheme val="minor"/>
    </font>
    <font>
      <sz val="13"/>
      <color theme="1"/>
      <name val="Helvetica Neue"/>
      <family val="2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8" fillId="0" borderId="0" xfId="0" applyFont="1"/>
    <xf numFmtId="0" fontId="16" fillId="0" borderId="0" xfId="0" applyFont="1"/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9" fillId="0" borderId="0" xfId="0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u val="none"/>
        <color theme="5"/>
      </font>
      <fill>
        <patternFill>
          <bgColor theme="5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(Parent Category)!PivotTable3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(Parent Category)'!$B$3:$B$4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(Parent Category)'!$A$5:$A$15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 (Parent Category)'!$B$5:$B$15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BB-CA4A-965F-20B11F69822F}"/>
            </c:ext>
          </c:extLst>
        </c:ser>
        <c:ser>
          <c:idx val="1"/>
          <c:order val="1"/>
          <c:tx>
            <c:strRef>
              <c:f>'Pivot table (Parent Category)'!$C$3:$C$4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(Parent Category)'!$A$5:$A$15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 (Parent Category)'!$C$5:$C$15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BB-CA4A-965F-20B11F69822F}"/>
            </c:ext>
          </c:extLst>
        </c:ser>
        <c:ser>
          <c:idx val="2"/>
          <c:order val="2"/>
          <c:tx>
            <c:strRef>
              <c:f>'Pivot table (Parent Category)'!$D$3:$D$4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(Parent Category)'!$A$5:$A$15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 (Parent Category)'!$D$5:$D$15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BB-CA4A-965F-20B11F69822F}"/>
            </c:ext>
          </c:extLst>
        </c:ser>
        <c:ser>
          <c:idx val="3"/>
          <c:order val="3"/>
          <c:tx>
            <c:strRef>
              <c:f>'Pivot table (Parent Category)'!$E$3:$E$4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(Parent Category)'!$A$5:$A$15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 (Parent Category)'!$E$5:$E$15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BB-CA4A-965F-20B11F69822F}"/>
            </c:ext>
          </c:extLst>
        </c:ser>
        <c:ser>
          <c:idx val="4"/>
          <c:order val="4"/>
          <c:tx>
            <c:strRef>
              <c:f>'Pivot table (Parent Category)'!$F$3:$F$4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(Parent Category)'!$A$5:$A$15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 (Parent Category)'!$F$5:$F$15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26BB-CA4A-965F-20B11F698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23743519"/>
        <c:axId val="1824096927"/>
      </c:barChart>
      <c:catAx>
        <c:axId val="182374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096927"/>
        <c:crosses val="autoZero"/>
        <c:auto val="1"/>
        <c:lblAlgn val="ctr"/>
        <c:lblOffset val="100"/>
        <c:noMultiLvlLbl val="0"/>
      </c:catAx>
      <c:valAx>
        <c:axId val="182409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74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(Sub-category)!PivotTable4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(Sub-category)'!$B$4:$B$5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(Sub-category)'!$A$6:$A$31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Table (Sub-category)'!$B$6:$B$31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F8-4D40-BFD0-5A39D699864B}"/>
            </c:ext>
          </c:extLst>
        </c:ser>
        <c:ser>
          <c:idx val="1"/>
          <c:order val="1"/>
          <c:tx>
            <c:strRef>
              <c:f>'Pivot Table (Sub-category)'!$C$4:$C$5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(Sub-category)'!$A$6:$A$31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Table (Sub-category)'!$C$6:$C$31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F8-4D40-BFD0-5A39D699864B}"/>
            </c:ext>
          </c:extLst>
        </c:ser>
        <c:ser>
          <c:idx val="2"/>
          <c:order val="2"/>
          <c:tx>
            <c:strRef>
              <c:f>'Pivot Table (Sub-category)'!$D$4:$D$5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(Sub-category)'!$A$6:$A$31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Table (Sub-category)'!$D$6:$D$31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F8-4D40-BFD0-5A39D699864B}"/>
            </c:ext>
          </c:extLst>
        </c:ser>
        <c:ser>
          <c:idx val="3"/>
          <c:order val="3"/>
          <c:tx>
            <c:strRef>
              <c:f>'Pivot Table (Sub-category)'!$E$4:$E$5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(Sub-category)'!$A$6:$A$31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Table (Sub-category)'!$E$6:$E$31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F8-4D40-BFD0-5A39D699864B}"/>
            </c:ext>
          </c:extLst>
        </c:ser>
        <c:ser>
          <c:idx val="4"/>
          <c:order val="4"/>
          <c:tx>
            <c:strRef>
              <c:f>'Pivot Table (Sub-category)'!$F$4:$F$5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(Sub-category)'!$A$6:$A$31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Table (Sub-category)'!$F$6:$F$31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55F8-4D40-BFD0-5A39D6998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14935007"/>
        <c:axId val="1814747567"/>
      </c:barChart>
      <c:catAx>
        <c:axId val="181493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747567"/>
        <c:crosses val="autoZero"/>
        <c:auto val="1"/>
        <c:lblAlgn val="ctr"/>
        <c:lblOffset val="100"/>
        <c:noMultiLvlLbl val="0"/>
      </c:catAx>
      <c:valAx>
        <c:axId val="181474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935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(outcome)!PivotTable5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(outcome)'!$B$4:$B$5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 (outcome)'!$A$6:$A$19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Table (outcome)'!$B$6:$B$19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71-EA43-98AD-98161CE10DD8}"/>
            </c:ext>
          </c:extLst>
        </c:ser>
        <c:ser>
          <c:idx val="1"/>
          <c:order val="1"/>
          <c:tx>
            <c:strRef>
              <c:f>'Pivot Table (outcome)'!$C$4:$C$5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(outcome)'!$A$6:$A$19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Table (outcome)'!$C$6:$C$19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71-EA43-98AD-98161CE10DD8}"/>
            </c:ext>
          </c:extLst>
        </c:ser>
        <c:ser>
          <c:idx val="2"/>
          <c:order val="2"/>
          <c:tx>
            <c:strRef>
              <c:f>'Pivot Table (outcome)'!$D$4:$D$5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(outcome)'!$A$6:$A$19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Table (outcome)'!$D$6:$D$19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71-EA43-98AD-98161CE10DD8}"/>
            </c:ext>
          </c:extLst>
        </c:ser>
        <c:ser>
          <c:idx val="3"/>
          <c:order val="3"/>
          <c:tx>
            <c:strRef>
              <c:f>'Pivot Table (outcome)'!$E$4:$E$5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Table (outcome)'!$A$6:$A$19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Table (outcome)'!$E$6:$E$19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71-EA43-98AD-98161CE10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9759519"/>
        <c:axId val="1858124655"/>
      </c:lineChart>
      <c:catAx>
        <c:axId val="182975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124655"/>
        <c:crosses val="autoZero"/>
        <c:auto val="1"/>
        <c:lblAlgn val="ctr"/>
        <c:lblOffset val="100"/>
        <c:noMultiLvlLbl val="0"/>
      </c:catAx>
      <c:valAx>
        <c:axId val="185812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759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5C-644D-8DD9-2D5DD6F9A274}"/>
            </c:ext>
          </c:extLst>
        </c:ser>
        <c:ser>
          <c:idx val="5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5C-644D-8DD9-2D5DD6F9A274}"/>
            </c:ext>
          </c:extLst>
        </c:ser>
        <c:ser>
          <c:idx val="6"/>
          <c:order val="2"/>
          <c:tx>
            <c:strRef>
              <c:f>'Crowdfunding goal analysis'!$H$1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75C-644D-8DD9-2D5DD6F9A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3173455"/>
        <c:axId val="1843029967"/>
      </c:lineChart>
      <c:catAx>
        <c:axId val="184317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029967"/>
        <c:crosses val="autoZero"/>
        <c:auto val="1"/>
        <c:lblAlgn val="ctr"/>
        <c:lblOffset val="100"/>
        <c:noMultiLvlLbl val="0"/>
      </c:catAx>
      <c:valAx>
        <c:axId val="184302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17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/>
    <cx:plotArea>
      <cx:plotAreaRegion>
        <cx:series layoutId="boxWhisker" uniqueId="{1A59B3C2-B827-8A44-B33E-D3E1618CC1B5}">
          <cx:tx>
            <cx:txData>
              <cx:f>_xlchart.v1.1</cx:f>
              <cx:v>baker_count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29C71B5-232A-8A44-A507-BB58F63CA164}">
          <cx:tx>
            <cx:txData>
              <cx:f>_xlchart.v1.3</cx:f>
              <cx:v/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FAFA343-144A-8C46-9F22-6CDAB7B4C177}">
          <cx:tx>
            <cx:txData>
              <cx:f>_xlchart.v1.5</cx:f>
              <cx:v>outcome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8DB5458-7F8B-C94C-95AC-75EF5339AE51}">
          <cx:tx>
            <cx:txData>
              <cx:f>_xlchart.v1.7</cx:f>
              <cx:v>baker_count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800100</xdr:colOff>
      <xdr:row>2</xdr:row>
      <xdr:rowOff>6350</xdr:rowOff>
    </xdr:from>
    <xdr:to>
      <xdr:col>13</xdr:col>
      <xdr:colOff>419100</xdr:colOff>
      <xdr:row>15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0C2D27-ECA2-BD5C-70B6-AF2B784329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673100</xdr:colOff>
      <xdr:row>3</xdr:row>
      <xdr:rowOff>6350</xdr:rowOff>
    </xdr:from>
    <xdr:to>
      <xdr:col>18</xdr:col>
      <xdr:colOff>12700</xdr:colOff>
      <xdr:row>29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4DFCF1-3C18-F10D-1E1F-57A4269FA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2</xdr:row>
      <xdr:rowOff>158750</xdr:rowOff>
    </xdr:from>
    <xdr:to>
      <xdr:col>12</xdr:col>
      <xdr:colOff>749300</xdr:colOff>
      <xdr:row>16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8FF67B-B6D3-667D-752E-7F743E4A8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13</xdr:row>
      <xdr:rowOff>57150</xdr:rowOff>
    </xdr:from>
    <xdr:to>
      <xdr:col>8</xdr:col>
      <xdr:colOff>0</xdr:colOff>
      <xdr:row>33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B1E6DE-8EE6-C55A-99B8-2EFC87CE58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23779</xdr:colOff>
      <xdr:row>5</xdr:row>
      <xdr:rowOff>27022</xdr:rowOff>
    </xdr:from>
    <xdr:to>
      <xdr:col>14</xdr:col>
      <xdr:colOff>0</xdr:colOff>
      <xdr:row>23</xdr:row>
      <xdr:rowOff>202660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A794DE3-D3EB-59D6-B2C0-17FEF5FB80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53279" y="1093822"/>
              <a:ext cx="6313521" cy="40618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29.885642013891" createdVersion="8" refreshedVersion="8" minRefreshableVersion="3" recordCount="1001" xr:uid="{404C46E0-64DE-8743-B7BB-588B73F2D77A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" numFmtId="0">
      <sharedItems containsString="0" containsBlank="1" containsNumber="1" minValue="0" maxValue="113.1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29.949219560185" createdVersion="8" refreshedVersion="8" minRefreshableVersion="3" recordCount="1001" xr:uid="{79D2F664-9C23-E04F-8A7C-B7272C65477E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" numFmtId="0">
      <sharedItems containsString="0" containsBlank="1" containsNumber="1" minValue="0" maxValue="113.1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 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x v="0"/>
    <x v="0"/>
    <x v="0"/>
  </r>
  <r>
    <n v="1"/>
    <s v="Odom Inc"/>
    <s v="Managed bottom-line architecture"/>
    <n v="1400"/>
    <n v="14560"/>
    <n v="10.4"/>
    <x v="1"/>
    <n v="92.15"/>
    <n v="158"/>
    <x v="1"/>
    <s v="USD"/>
    <n v="1408424400"/>
    <n v="1408597200"/>
    <b v="0"/>
    <b v="1"/>
    <x v="1"/>
    <x v="1"/>
    <x v="1"/>
  </r>
  <r>
    <n v="2"/>
    <s v="Melton, Robinson and Fritz"/>
    <s v="Function-based leadingedge pricing structure"/>
    <n v="108400"/>
    <n v="142523"/>
    <n v="1.3147878228782288"/>
    <x v="1"/>
    <n v="100.02"/>
    <n v="1425"/>
    <x v="2"/>
    <s v="AUD"/>
    <n v="1384668000"/>
    <n v="1384840800"/>
    <b v="0"/>
    <b v="0"/>
    <x v="2"/>
    <x v="2"/>
    <x v="2"/>
  </r>
  <r>
    <n v="3"/>
    <s v="Mcdonald, Gonzalez and Ross"/>
    <s v="Vision-oriented fresh-thinking conglomeration"/>
    <n v="4200"/>
    <n v="2477"/>
    <n v="0.58976190476190471"/>
    <x v="0"/>
    <n v="103.21"/>
    <n v="24"/>
    <x v="1"/>
    <s v="USD"/>
    <n v="1565499600"/>
    <n v="1568955600"/>
    <b v="0"/>
    <b v="0"/>
    <x v="1"/>
    <x v="1"/>
    <x v="1"/>
  </r>
  <r>
    <n v="4"/>
    <s v="Larson-Little"/>
    <s v="Proactive foreground core"/>
    <n v="7600"/>
    <n v="5265"/>
    <n v="0.69276315789473686"/>
    <x v="0"/>
    <n v="99.34"/>
    <n v="53"/>
    <x v="1"/>
    <s v="USD"/>
    <n v="1547964000"/>
    <n v="1548309600"/>
    <b v="0"/>
    <b v="0"/>
    <x v="3"/>
    <x v="3"/>
    <x v="3"/>
  </r>
  <r>
    <n v="5"/>
    <s v="Harris Group"/>
    <s v="Open-source optimizing database"/>
    <n v="7600"/>
    <n v="13195"/>
    <n v="1.7361842105263159"/>
    <x v="1"/>
    <n v="75.83"/>
    <n v="174"/>
    <x v="3"/>
    <s v="DKK"/>
    <n v="1346130000"/>
    <n v="1347080400"/>
    <b v="0"/>
    <b v="0"/>
    <x v="3"/>
    <x v="3"/>
    <x v="3"/>
  </r>
  <r>
    <n v="6"/>
    <s v="Ortiz, Coleman and Mitchell"/>
    <s v="Operative upward-trending algorithm"/>
    <n v="5200"/>
    <n v="1090"/>
    <n v="0.20961538461538462"/>
    <x v="0"/>
    <n v="60.56"/>
    <n v="18"/>
    <x v="4"/>
    <s v="GBP"/>
    <n v="1505278800"/>
    <n v="1505365200"/>
    <b v="0"/>
    <b v="0"/>
    <x v="4"/>
    <x v="4"/>
    <x v="4"/>
  </r>
  <r>
    <n v="7"/>
    <s v="Carter-Guzman"/>
    <s v="Centralized cohesive challenge"/>
    <n v="4500"/>
    <n v="14741"/>
    <n v="3.2757777777777779"/>
    <x v="1"/>
    <n v="64.94"/>
    <n v="227"/>
    <x v="3"/>
    <s v="DKK"/>
    <n v="1439442000"/>
    <n v="1439614800"/>
    <b v="0"/>
    <b v="0"/>
    <x v="3"/>
    <x v="3"/>
    <x v="3"/>
  </r>
  <r>
    <n v="8"/>
    <s v="Nunez-Richards"/>
    <s v="Exclusive attitude-oriented intranet"/>
    <n v="110100"/>
    <n v="21946"/>
    <n v="0.19932788374205268"/>
    <x v="2"/>
    <n v="31"/>
    <n v="708"/>
    <x v="3"/>
    <s v="DKK"/>
    <n v="1281330000"/>
    <n v="1281502800"/>
    <b v="0"/>
    <b v="0"/>
    <x v="3"/>
    <x v="3"/>
    <x v="3"/>
  </r>
  <r>
    <n v="9"/>
    <s v="Rangel, Holt and Jones"/>
    <s v="Open-source fresh-thinking model"/>
    <n v="6200"/>
    <n v="3208"/>
    <n v="0.51741935483870971"/>
    <x v="0"/>
    <n v="72.91"/>
    <n v="44"/>
    <x v="1"/>
    <s v="USD"/>
    <n v="1379566800"/>
    <n v="1383804000"/>
    <b v="0"/>
    <b v="0"/>
    <x v="5"/>
    <x v="1"/>
    <x v="5"/>
  </r>
  <r>
    <n v="10"/>
    <s v="Green Ltd"/>
    <s v="Monitored empowering installation"/>
    <n v="5200"/>
    <n v="13838"/>
    <n v="2.6611538461538462"/>
    <x v="1"/>
    <n v="62.9"/>
    <n v="220"/>
    <x v="1"/>
    <s v="USD"/>
    <n v="1281762000"/>
    <n v="1285909200"/>
    <b v="0"/>
    <b v="0"/>
    <x v="6"/>
    <x v="4"/>
    <x v="6"/>
  </r>
  <r>
    <n v="11"/>
    <s v="Perez, Johnson and Gardner"/>
    <s v="Grass-roots zero administration system engine"/>
    <n v="6300"/>
    <n v="3030"/>
    <n v="0.48095238095238096"/>
    <x v="0"/>
    <n v="112.22"/>
    <n v="27"/>
    <x v="1"/>
    <s v="USD"/>
    <n v="1285045200"/>
    <n v="1285563600"/>
    <b v="0"/>
    <b v="1"/>
    <x v="3"/>
    <x v="3"/>
    <x v="3"/>
  </r>
  <r>
    <n v="12"/>
    <s v="Kim Ltd"/>
    <s v="Assimilated hybrid intranet"/>
    <n v="6300"/>
    <n v="5629"/>
    <n v="0.89349206349206345"/>
    <x v="0"/>
    <n v="102.35"/>
    <n v="55"/>
    <x v="1"/>
    <s v="USD"/>
    <n v="1571720400"/>
    <n v="1572411600"/>
    <b v="0"/>
    <b v="0"/>
    <x v="6"/>
    <x v="4"/>
    <x v="6"/>
  </r>
  <r>
    <n v="13"/>
    <s v="Walker, Taylor and Coleman"/>
    <s v="Multi-tiered directional open architecture"/>
    <n v="4200"/>
    <n v="10295"/>
    <n v="2.4511904761904764"/>
    <x v="1"/>
    <n v="105.05"/>
    <n v="98"/>
    <x v="1"/>
    <s v="USD"/>
    <n v="1465621200"/>
    <n v="1466658000"/>
    <b v="0"/>
    <b v="0"/>
    <x v="7"/>
    <x v="1"/>
    <x v="7"/>
  </r>
  <r>
    <n v="14"/>
    <s v="Rodriguez, Rose and Stewart"/>
    <s v="Cloned directional synergy"/>
    <n v="28200"/>
    <n v="18829"/>
    <n v="0.66769503546099296"/>
    <x v="0"/>
    <n v="94.15"/>
    <n v="200"/>
    <x v="1"/>
    <s v="USD"/>
    <n v="1331013600"/>
    <n v="1333342800"/>
    <b v="0"/>
    <b v="0"/>
    <x v="7"/>
    <x v="1"/>
    <x v="7"/>
  </r>
  <r>
    <n v="15"/>
    <s v="Wright, Hunt and Rowe"/>
    <s v="Extended eco-centric pricing structure"/>
    <n v="81200"/>
    <n v="38414"/>
    <n v="0.47307881773399013"/>
    <x v="0"/>
    <n v="84.99"/>
    <n v="452"/>
    <x v="1"/>
    <s v="USD"/>
    <n v="1575957600"/>
    <n v="1576303200"/>
    <b v="0"/>
    <b v="0"/>
    <x v="8"/>
    <x v="2"/>
    <x v="8"/>
  </r>
  <r>
    <n v="16"/>
    <s v="Hines Inc"/>
    <s v="Cross-platform systemic adapter"/>
    <n v="1700"/>
    <n v="11041"/>
    <n v="6.4947058823529416"/>
    <x v="1"/>
    <n v="110.41"/>
    <n v="100"/>
    <x v="1"/>
    <s v="USD"/>
    <n v="1390370400"/>
    <n v="1392271200"/>
    <b v="0"/>
    <b v="0"/>
    <x v="9"/>
    <x v="5"/>
    <x v="9"/>
  </r>
  <r>
    <n v="17"/>
    <s v="Cochran-Nguyen"/>
    <s v="Seamless 4thgeneration methodology"/>
    <n v="84600"/>
    <n v="134845"/>
    <n v="1.5939125295508274"/>
    <x v="1"/>
    <n v="107.96"/>
    <n v="1249"/>
    <x v="1"/>
    <s v="USD"/>
    <n v="1294812000"/>
    <n v="1294898400"/>
    <b v="0"/>
    <b v="0"/>
    <x v="10"/>
    <x v="4"/>
    <x v="10"/>
  </r>
  <r>
    <n v="18"/>
    <s v="Johnson-Gould"/>
    <s v="Exclusive needs-based adapter"/>
    <n v="9100"/>
    <n v="6089"/>
    <n v="0.66912087912087914"/>
    <x v="3"/>
    <n v="45.1"/>
    <n v="135"/>
    <x v="1"/>
    <s v="USD"/>
    <n v="1536382800"/>
    <n v="1537074000"/>
    <b v="0"/>
    <b v="0"/>
    <x v="3"/>
    <x v="3"/>
    <x v="3"/>
  </r>
  <r>
    <n v="19"/>
    <s v="Perez-Hess"/>
    <s v="Down-sized cohesive archive"/>
    <n v="62500"/>
    <n v="30331"/>
    <n v="0.48529600000000001"/>
    <x v="0"/>
    <n v="45"/>
    <n v="674"/>
    <x v="1"/>
    <s v="USD"/>
    <n v="1551679200"/>
    <n v="1553490000"/>
    <b v="0"/>
    <b v="1"/>
    <x v="3"/>
    <x v="3"/>
    <x v="3"/>
  </r>
  <r>
    <n v="20"/>
    <s v="Reeves, Thompson and Richardson"/>
    <s v="Proactive composite alliance"/>
    <n v="131800"/>
    <n v="147936"/>
    <n v="1.1224279210925645"/>
    <x v="1"/>
    <n v="105.97"/>
    <n v="1396"/>
    <x v="1"/>
    <s v="USD"/>
    <n v="1406523600"/>
    <n v="1406523600"/>
    <b v="0"/>
    <b v="0"/>
    <x v="6"/>
    <x v="4"/>
    <x v="6"/>
  </r>
  <r>
    <n v="21"/>
    <s v="Simmons-Reynolds"/>
    <s v="Re-engineered intangible definition"/>
    <n v="94000"/>
    <n v="38533"/>
    <n v="0.40992553191489361"/>
    <x v="0"/>
    <n v="69.06"/>
    <n v="558"/>
    <x v="1"/>
    <s v="USD"/>
    <n v="1313384400"/>
    <n v="1316322000"/>
    <b v="0"/>
    <b v="0"/>
    <x v="3"/>
    <x v="3"/>
    <x v="3"/>
  </r>
  <r>
    <n v="22"/>
    <s v="Collier Inc"/>
    <s v="Enhanced dynamic definition"/>
    <n v="59100"/>
    <n v="75690"/>
    <n v="1.2807106598984772"/>
    <x v="1"/>
    <n v="85.04"/>
    <n v="890"/>
    <x v="1"/>
    <s v="USD"/>
    <n v="1522731600"/>
    <n v="1524027600"/>
    <b v="0"/>
    <b v="0"/>
    <x v="3"/>
    <x v="3"/>
    <x v="3"/>
  </r>
  <r>
    <n v="23"/>
    <s v="Gray-Jenkins"/>
    <s v="Devolved next generation adapter"/>
    <n v="4500"/>
    <n v="14942"/>
    <n v="3.3204444444444445"/>
    <x v="1"/>
    <n v="105.23"/>
    <n v="142"/>
    <x v="4"/>
    <s v="GBP"/>
    <n v="1550124000"/>
    <n v="1554699600"/>
    <b v="0"/>
    <b v="0"/>
    <x v="4"/>
    <x v="4"/>
    <x v="4"/>
  </r>
  <r>
    <n v="24"/>
    <s v="Scott, Wilson and Martin"/>
    <s v="Cross-platform intermediate frame"/>
    <n v="92400"/>
    <n v="104257"/>
    <n v="1.1283225108225108"/>
    <x v="1"/>
    <n v="39"/>
    <n v="2673"/>
    <x v="1"/>
    <s v="USD"/>
    <n v="1403326800"/>
    <n v="1403499600"/>
    <b v="0"/>
    <b v="0"/>
    <x v="8"/>
    <x v="2"/>
    <x v="8"/>
  </r>
  <r>
    <n v="25"/>
    <s v="Caldwell, Velazquez and Wilson"/>
    <s v="Monitored impactful analyzer"/>
    <n v="5500"/>
    <n v="11904"/>
    <n v="2.1643636363636363"/>
    <x v="1"/>
    <n v="73.03"/>
    <n v="163"/>
    <x v="1"/>
    <s v="USD"/>
    <n v="1305694800"/>
    <n v="1307422800"/>
    <b v="0"/>
    <b v="1"/>
    <x v="11"/>
    <x v="6"/>
    <x v="11"/>
  </r>
  <r>
    <n v="26"/>
    <s v="Spencer-Bates"/>
    <s v="Optional responsive customer loyalty"/>
    <n v="107500"/>
    <n v="51814"/>
    <n v="0.4819906976744186"/>
    <x v="3"/>
    <n v="35.01"/>
    <n v="1480"/>
    <x v="1"/>
    <s v="USD"/>
    <n v="1533013200"/>
    <n v="1535346000"/>
    <b v="0"/>
    <b v="0"/>
    <x v="3"/>
    <x v="3"/>
    <x v="3"/>
  </r>
  <r>
    <n v="27"/>
    <s v="Best, Carr and Williams"/>
    <s v="Diverse transitional migration"/>
    <n v="2000"/>
    <n v="1599"/>
    <n v="0.79949999999999999"/>
    <x v="0"/>
    <n v="106.6"/>
    <n v="15"/>
    <x v="1"/>
    <s v="USD"/>
    <n v="1443848400"/>
    <n v="1444539600"/>
    <b v="0"/>
    <b v="0"/>
    <x v="1"/>
    <x v="1"/>
    <x v="1"/>
  </r>
  <r>
    <n v="28"/>
    <s v="Campbell, Brown and Powell"/>
    <s v="Synchronized global task-force"/>
    <n v="130800"/>
    <n v="137635"/>
    <n v="1.0522553516819573"/>
    <x v="1"/>
    <n v="62"/>
    <n v="2220"/>
    <x v="1"/>
    <s v="USD"/>
    <n v="1265695200"/>
    <n v="1267682400"/>
    <b v="0"/>
    <b v="1"/>
    <x v="3"/>
    <x v="3"/>
    <x v="3"/>
  </r>
  <r>
    <n v="29"/>
    <s v="Johnson, Parker and Haynes"/>
    <s v="Focused 6thgeneration forecast"/>
    <n v="45900"/>
    <n v="150965"/>
    <n v="3.2889978213507627"/>
    <x v="1"/>
    <n v="94"/>
    <n v="1606"/>
    <x v="5"/>
    <s v="CHF"/>
    <n v="1532062800"/>
    <n v="1535518800"/>
    <b v="0"/>
    <b v="0"/>
    <x v="12"/>
    <x v="4"/>
    <x v="12"/>
  </r>
  <r>
    <n v="30"/>
    <s v="Clark-Cooke"/>
    <s v="Down-sized analyzing challenge"/>
    <n v="9000"/>
    <n v="14455"/>
    <n v="1.606111111111111"/>
    <x v="1"/>
    <n v="112.05"/>
    <n v="129"/>
    <x v="1"/>
    <s v="USD"/>
    <n v="1558674000"/>
    <n v="1559106000"/>
    <b v="0"/>
    <b v="0"/>
    <x v="10"/>
    <x v="4"/>
    <x v="10"/>
  </r>
  <r>
    <n v="31"/>
    <s v="Schroeder Ltd"/>
    <s v="Progressive needs-based focus group"/>
    <n v="3500"/>
    <n v="10850"/>
    <n v="3.1"/>
    <x v="1"/>
    <n v="48.01"/>
    <n v="226"/>
    <x v="4"/>
    <s v="GBP"/>
    <n v="1451973600"/>
    <n v="1454392800"/>
    <b v="0"/>
    <b v="0"/>
    <x v="11"/>
    <x v="6"/>
    <x v="11"/>
  </r>
  <r>
    <n v="32"/>
    <s v="Jackson PLC"/>
    <s v="Ergonomic 6thgeneration success"/>
    <n v="101000"/>
    <n v="87676"/>
    <n v="0.86807920792079207"/>
    <x v="0"/>
    <n v="38"/>
    <n v="2307"/>
    <x v="6"/>
    <s v="EUR"/>
    <n v="1515564000"/>
    <n v="1517896800"/>
    <b v="0"/>
    <b v="0"/>
    <x v="4"/>
    <x v="4"/>
    <x v="4"/>
  </r>
  <r>
    <n v="33"/>
    <s v="Blair, Collins and Carter"/>
    <s v="Exclusive interactive approach"/>
    <n v="50200"/>
    <n v="189666"/>
    <n v="3.7782071713147412"/>
    <x v="1"/>
    <n v="35"/>
    <n v="5419"/>
    <x v="1"/>
    <s v="USD"/>
    <n v="1412485200"/>
    <n v="1415685600"/>
    <b v="0"/>
    <b v="0"/>
    <x v="3"/>
    <x v="3"/>
    <x v="3"/>
  </r>
  <r>
    <n v="34"/>
    <s v="Maldonado and Sons"/>
    <s v="Reverse-engineered asynchronous archive"/>
    <n v="9300"/>
    <n v="14025"/>
    <n v="1.5080645161290323"/>
    <x v="1"/>
    <n v="85"/>
    <n v="165"/>
    <x v="1"/>
    <s v="USD"/>
    <n v="1490245200"/>
    <n v="1490677200"/>
    <b v="0"/>
    <b v="0"/>
    <x v="4"/>
    <x v="4"/>
    <x v="4"/>
  </r>
  <r>
    <n v="35"/>
    <s v="Mitchell and Sons"/>
    <s v="Synergized intangible challenge"/>
    <n v="125500"/>
    <n v="188628"/>
    <n v="1.5030119521912351"/>
    <x v="1"/>
    <n v="95.99"/>
    <n v="1965"/>
    <x v="3"/>
    <s v="DKK"/>
    <n v="1547877600"/>
    <n v="1551506400"/>
    <b v="0"/>
    <b v="1"/>
    <x v="6"/>
    <x v="4"/>
    <x v="6"/>
  </r>
  <r>
    <n v="36"/>
    <s v="Jackson-Lewis"/>
    <s v="Monitored multi-state encryption"/>
    <n v="700"/>
    <n v="1101"/>
    <n v="1.572857142857143"/>
    <x v="1"/>
    <n v="68.81"/>
    <n v="16"/>
    <x v="1"/>
    <s v="USD"/>
    <n v="1298700000"/>
    <n v="1300856400"/>
    <b v="0"/>
    <b v="0"/>
    <x v="3"/>
    <x v="3"/>
    <x v="3"/>
  </r>
  <r>
    <n v="37"/>
    <s v="Black, Armstrong and Anderson"/>
    <s v="Profound attitude-oriented functionalities"/>
    <n v="8100"/>
    <n v="11339"/>
    <n v="1.3998765432098765"/>
    <x v="1"/>
    <n v="105.97"/>
    <n v="107"/>
    <x v="1"/>
    <s v="USD"/>
    <n v="1570338000"/>
    <n v="1573192800"/>
    <b v="0"/>
    <b v="1"/>
    <x v="13"/>
    <x v="5"/>
    <x v="13"/>
  </r>
  <r>
    <n v="38"/>
    <s v="Maldonado-Gonzalez"/>
    <s v="Digitized client-driven database"/>
    <n v="3100"/>
    <n v="10085"/>
    <n v="3.2532258064516131"/>
    <x v="1"/>
    <n v="75.260000000000005"/>
    <n v="134"/>
    <x v="1"/>
    <s v="USD"/>
    <n v="1287378000"/>
    <n v="1287810000"/>
    <b v="0"/>
    <b v="0"/>
    <x v="14"/>
    <x v="7"/>
    <x v="14"/>
  </r>
  <r>
    <n v="39"/>
    <s v="Kim-Rice"/>
    <s v="Organized bi-directional function"/>
    <n v="9900"/>
    <n v="5027"/>
    <n v="0.50777777777777777"/>
    <x v="0"/>
    <n v="57.13"/>
    <n v="88"/>
    <x v="3"/>
    <s v="DKK"/>
    <n v="1361772000"/>
    <n v="1362978000"/>
    <b v="0"/>
    <b v="0"/>
    <x v="3"/>
    <x v="3"/>
    <x v="3"/>
  </r>
  <r>
    <n v="40"/>
    <s v="Garcia, Garcia and Lopez"/>
    <s v="Reduced stable middleware"/>
    <n v="8800"/>
    <n v="14878"/>
    <n v="1.6906818181818182"/>
    <x v="1"/>
    <n v="75.14"/>
    <n v="198"/>
    <x v="1"/>
    <s v="USD"/>
    <n v="1275714000"/>
    <n v="1277355600"/>
    <b v="0"/>
    <b v="1"/>
    <x v="8"/>
    <x v="2"/>
    <x v="8"/>
  </r>
  <r>
    <n v="41"/>
    <s v="Watts Group"/>
    <s v="Universal 5thgeneration neural-net"/>
    <n v="5600"/>
    <n v="11924"/>
    <n v="2.1292857142857144"/>
    <x v="1"/>
    <n v="107.42"/>
    <n v="111"/>
    <x v="6"/>
    <s v="EUR"/>
    <n v="1346734800"/>
    <n v="1348981200"/>
    <b v="0"/>
    <b v="1"/>
    <x v="1"/>
    <x v="1"/>
    <x v="1"/>
  </r>
  <r>
    <n v="42"/>
    <s v="Werner-Bryant"/>
    <s v="Virtual uniform frame"/>
    <n v="1800"/>
    <n v="7991"/>
    <n v="4.4394444444444447"/>
    <x v="1"/>
    <n v="36"/>
    <n v="222"/>
    <x v="1"/>
    <s v="USD"/>
    <n v="1309755600"/>
    <n v="1310533200"/>
    <b v="0"/>
    <b v="0"/>
    <x v="0"/>
    <x v="0"/>
    <x v="0"/>
  </r>
  <r>
    <n v="43"/>
    <s v="Schmitt-Mendoza"/>
    <s v="Profound explicit paradigm"/>
    <n v="90200"/>
    <n v="167717"/>
    <n v="1.859390243902439"/>
    <x v="1"/>
    <n v="27"/>
    <n v="6212"/>
    <x v="1"/>
    <s v="USD"/>
    <n v="1406178000"/>
    <n v="1407560400"/>
    <b v="0"/>
    <b v="0"/>
    <x v="15"/>
    <x v="5"/>
    <x v="15"/>
  </r>
  <r>
    <n v="44"/>
    <s v="Reid-Mccullough"/>
    <s v="Visionary real-time groupware"/>
    <n v="1600"/>
    <n v="10541"/>
    <n v="6.5881249999999998"/>
    <x v="1"/>
    <n v="107.56"/>
    <n v="98"/>
    <x v="3"/>
    <s v="DKK"/>
    <n v="1552798800"/>
    <n v="1552885200"/>
    <b v="0"/>
    <b v="0"/>
    <x v="13"/>
    <x v="5"/>
    <x v="13"/>
  </r>
  <r>
    <n v="45"/>
    <s v="Woods-Clark"/>
    <s v="Networked tertiary Graphical User Interface"/>
    <n v="9500"/>
    <n v="4530"/>
    <n v="0.4768421052631579"/>
    <x v="0"/>
    <n v="94.38"/>
    <n v="48"/>
    <x v="1"/>
    <s v="USD"/>
    <n v="1478062800"/>
    <n v="1479362400"/>
    <b v="0"/>
    <b v="1"/>
    <x v="3"/>
    <x v="3"/>
    <x v="3"/>
  </r>
  <r>
    <n v="46"/>
    <s v="Vaughn, Hunt and Caldwell"/>
    <s v="Virtual grid-enabled task-force"/>
    <n v="3700"/>
    <n v="4247"/>
    <n v="1.1478378378378378"/>
    <x v="1"/>
    <n v="46.16"/>
    <n v="92"/>
    <x v="1"/>
    <s v="USD"/>
    <n v="1278565200"/>
    <n v="1280552400"/>
    <b v="0"/>
    <b v="0"/>
    <x v="1"/>
    <x v="1"/>
    <x v="1"/>
  </r>
  <r>
    <n v="47"/>
    <s v="Bennett and Sons"/>
    <s v="Function-based multi-state software"/>
    <n v="1500"/>
    <n v="7129"/>
    <n v="4.7526666666666664"/>
    <x v="1"/>
    <n v="47.85"/>
    <n v="149"/>
    <x v="1"/>
    <s v="USD"/>
    <n v="1396069200"/>
    <n v="1398661200"/>
    <b v="0"/>
    <b v="0"/>
    <x v="3"/>
    <x v="3"/>
    <x v="3"/>
  </r>
  <r>
    <n v="48"/>
    <s v="Lamb Inc"/>
    <s v="Optimized leadingedge concept"/>
    <n v="33300"/>
    <n v="128862"/>
    <n v="3.86972972972973"/>
    <x v="1"/>
    <n v="53.01"/>
    <n v="2431"/>
    <x v="1"/>
    <s v="USD"/>
    <n v="1435208400"/>
    <n v="1436245200"/>
    <b v="0"/>
    <b v="0"/>
    <x v="3"/>
    <x v="3"/>
    <x v="3"/>
  </r>
  <r>
    <n v="49"/>
    <s v="Casey-Kelly"/>
    <s v="Sharable holistic interface"/>
    <n v="7200"/>
    <n v="13653"/>
    <n v="1.89625"/>
    <x v="1"/>
    <n v="45.06"/>
    <n v="303"/>
    <x v="1"/>
    <s v="USD"/>
    <n v="1571547600"/>
    <n v="1575439200"/>
    <b v="0"/>
    <b v="0"/>
    <x v="1"/>
    <x v="1"/>
    <x v="1"/>
  </r>
  <r>
    <n v="50"/>
    <s v="Jones, Taylor and Moore"/>
    <s v="Down-sized system-worthy secured line"/>
    <n v="100"/>
    <n v="2"/>
    <n v="0.02"/>
    <x v="0"/>
    <n v="2"/>
    <n v="1"/>
    <x v="6"/>
    <s v="EUR"/>
    <n v="1375333200"/>
    <n v="1377752400"/>
    <b v="0"/>
    <b v="0"/>
    <x v="16"/>
    <x v="1"/>
    <x v="16"/>
  </r>
  <r>
    <n v="51"/>
    <s v="Bradshaw, Gill and Donovan"/>
    <s v="Inverse secondary infrastructure"/>
    <n v="158100"/>
    <n v="145243"/>
    <n v="0.91867805186590767"/>
    <x v="0"/>
    <n v="99.01"/>
    <n v="1467"/>
    <x v="4"/>
    <s v="GBP"/>
    <n v="1332824400"/>
    <n v="1334206800"/>
    <b v="0"/>
    <b v="1"/>
    <x v="8"/>
    <x v="2"/>
    <x v="8"/>
  </r>
  <r>
    <n v="52"/>
    <s v="Hernandez, Rodriguez and Clark"/>
    <s v="Organic foreground leverage"/>
    <n v="7200"/>
    <n v="2459"/>
    <n v="0.34152777777777776"/>
    <x v="0"/>
    <n v="32.79"/>
    <n v="75"/>
    <x v="1"/>
    <s v="USD"/>
    <n v="1284526800"/>
    <n v="1284872400"/>
    <b v="0"/>
    <b v="0"/>
    <x v="3"/>
    <x v="3"/>
    <x v="3"/>
  </r>
  <r>
    <n v="53"/>
    <s v="Smith-Jones"/>
    <s v="Reverse-engineered static concept"/>
    <n v="8800"/>
    <n v="12356"/>
    <n v="1.4040909090909091"/>
    <x v="1"/>
    <n v="59.12"/>
    <n v="209"/>
    <x v="1"/>
    <s v="USD"/>
    <n v="1400562000"/>
    <n v="1403931600"/>
    <b v="0"/>
    <b v="0"/>
    <x v="6"/>
    <x v="4"/>
    <x v="6"/>
  </r>
  <r>
    <n v="54"/>
    <s v="Roy PLC"/>
    <s v="Multi-channeled neutral customer loyalty"/>
    <n v="6000"/>
    <n v="5392"/>
    <n v="0.89866666666666661"/>
    <x v="0"/>
    <n v="44.93"/>
    <n v="120"/>
    <x v="1"/>
    <s v="USD"/>
    <n v="1520748000"/>
    <n v="1521262800"/>
    <b v="0"/>
    <b v="0"/>
    <x v="8"/>
    <x v="2"/>
    <x v="8"/>
  </r>
  <r>
    <n v="55"/>
    <s v="Wright, Brooks and Villarreal"/>
    <s v="Reverse-engineered bifurcated strategy"/>
    <n v="6600"/>
    <n v="11746"/>
    <n v="1.7796969696969698"/>
    <x v="1"/>
    <n v="89.66"/>
    <n v="131"/>
    <x v="1"/>
    <s v="USD"/>
    <n v="1532926800"/>
    <n v="1533358800"/>
    <b v="0"/>
    <b v="0"/>
    <x v="17"/>
    <x v="1"/>
    <x v="17"/>
  </r>
  <r>
    <n v="56"/>
    <s v="Flores, Miller and Johnson"/>
    <s v="Horizontal context-sensitive knowledge user"/>
    <n v="8000"/>
    <n v="11493"/>
    <n v="1.436625"/>
    <x v="1"/>
    <n v="70.08"/>
    <n v="164"/>
    <x v="1"/>
    <s v="USD"/>
    <n v="1420869600"/>
    <n v="1421474400"/>
    <b v="0"/>
    <b v="0"/>
    <x v="8"/>
    <x v="2"/>
    <x v="8"/>
  </r>
  <r>
    <n v="57"/>
    <s v="Bridges, Freeman and Kim"/>
    <s v="Cross-group multi-state task-force"/>
    <n v="2900"/>
    <n v="6243"/>
    <n v="2.1527586206896552"/>
    <x v="1"/>
    <n v="31.06"/>
    <n v="201"/>
    <x v="1"/>
    <s v="USD"/>
    <n v="1504242000"/>
    <n v="1505278800"/>
    <b v="0"/>
    <b v="0"/>
    <x v="11"/>
    <x v="6"/>
    <x v="11"/>
  </r>
  <r>
    <n v="58"/>
    <s v="Anderson-Perez"/>
    <s v="Expanded 3rdgeneration strategy"/>
    <n v="2700"/>
    <n v="6132"/>
    <n v="2.2711111111111113"/>
    <x v="1"/>
    <n v="29.06"/>
    <n v="211"/>
    <x v="1"/>
    <s v="USD"/>
    <n v="1442811600"/>
    <n v="1443934800"/>
    <b v="0"/>
    <b v="0"/>
    <x v="3"/>
    <x v="3"/>
    <x v="3"/>
  </r>
  <r>
    <n v="59"/>
    <s v="Wright, Fox and Marks"/>
    <s v="Assimilated real-time support"/>
    <n v="1400"/>
    <n v="3851"/>
    <n v="2.7507142857142859"/>
    <x v="1"/>
    <n v="30.09"/>
    <n v="128"/>
    <x v="1"/>
    <s v="USD"/>
    <n v="1497243600"/>
    <n v="1498539600"/>
    <b v="0"/>
    <b v="1"/>
    <x v="3"/>
    <x v="3"/>
    <x v="3"/>
  </r>
  <r>
    <n v="60"/>
    <s v="Crawford-Peters"/>
    <s v="User-centric regional database"/>
    <n v="94200"/>
    <n v="135997"/>
    <n v="1.4437048832271762"/>
    <x v="1"/>
    <n v="85"/>
    <n v="1600"/>
    <x v="0"/>
    <s v="CAD"/>
    <n v="1342501200"/>
    <n v="1342760400"/>
    <b v="0"/>
    <b v="0"/>
    <x v="3"/>
    <x v="3"/>
    <x v="3"/>
  </r>
  <r>
    <n v="61"/>
    <s v="Romero-Hoffman"/>
    <s v="Open-source zero administration complexity"/>
    <n v="199200"/>
    <n v="184750"/>
    <n v="0.92745983935742971"/>
    <x v="0"/>
    <n v="82"/>
    <n v="2253"/>
    <x v="0"/>
    <s v="CAD"/>
    <n v="1298268000"/>
    <n v="1301720400"/>
    <b v="0"/>
    <b v="0"/>
    <x v="3"/>
    <x v="3"/>
    <x v="3"/>
  </r>
  <r>
    <n v="62"/>
    <s v="Sparks-West"/>
    <s v="Organized incremental standardization"/>
    <n v="2000"/>
    <n v="14452"/>
    <n v="7.226"/>
    <x v="1"/>
    <n v="58.04"/>
    <n v="249"/>
    <x v="1"/>
    <s v="USD"/>
    <n v="1433480400"/>
    <n v="1433566800"/>
    <b v="0"/>
    <b v="0"/>
    <x v="2"/>
    <x v="2"/>
    <x v="2"/>
  </r>
  <r>
    <n v="63"/>
    <s v="Baker, Morgan and Brown"/>
    <s v="Assimilated didactic open system"/>
    <n v="4700"/>
    <n v="557"/>
    <n v="0.11851063829787234"/>
    <x v="0"/>
    <n v="111.4"/>
    <n v="5"/>
    <x v="1"/>
    <s v="USD"/>
    <n v="1493355600"/>
    <n v="1493874000"/>
    <b v="0"/>
    <b v="0"/>
    <x v="3"/>
    <x v="3"/>
    <x v="3"/>
  </r>
  <r>
    <n v="64"/>
    <s v="Mosley-Gilbert"/>
    <s v="Vision-oriented logistical intranet"/>
    <n v="2800"/>
    <n v="2734"/>
    <n v="0.97642857142857142"/>
    <x v="0"/>
    <n v="71.95"/>
    <n v="38"/>
    <x v="1"/>
    <s v="USD"/>
    <n v="1530507600"/>
    <n v="1531803600"/>
    <b v="0"/>
    <b v="1"/>
    <x v="2"/>
    <x v="2"/>
    <x v="2"/>
  </r>
  <r>
    <n v="65"/>
    <s v="Berry-Boyer"/>
    <s v="Mandatory incremental projection"/>
    <n v="6100"/>
    <n v="14405"/>
    <n v="2.3614754098360655"/>
    <x v="1"/>
    <n v="61.04"/>
    <n v="236"/>
    <x v="1"/>
    <s v="USD"/>
    <n v="1296108000"/>
    <n v="1296712800"/>
    <b v="0"/>
    <b v="0"/>
    <x v="3"/>
    <x v="3"/>
    <x v="3"/>
  </r>
  <r>
    <n v="66"/>
    <s v="Sanders-Allen"/>
    <s v="Grass-roots needs-based encryption"/>
    <n v="2900"/>
    <n v="1307"/>
    <n v="0.45068965517241377"/>
    <x v="0"/>
    <n v="108.92"/>
    <n v="12"/>
    <x v="1"/>
    <s v="USD"/>
    <n v="1428469200"/>
    <n v="1428901200"/>
    <b v="0"/>
    <b v="1"/>
    <x v="3"/>
    <x v="3"/>
    <x v="3"/>
  </r>
  <r>
    <n v="67"/>
    <s v="Lopez Inc"/>
    <s v="Team-oriented 6thgeneration middleware"/>
    <n v="72600"/>
    <n v="117892"/>
    <n v="1.6238567493112948"/>
    <x v="1"/>
    <n v="29"/>
    <n v="4065"/>
    <x v="4"/>
    <s v="GBP"/>
    <n v="1264399200"/>
    <n v="1264831200"/>
    <b v="0"/>
    <b v="1"/>
    <x v="8"/>
    <x v="2"/>
    <x v="8"/>
  </r>
  <r>
    <n v="68"/>
    <s v="Moreno-Turner"/>
    <s v="Inverse multi-tasking installation"/>
    <n v="5700"/>
    <n v="14508"/>
    <n v="2.5452631578947367"/>
    <x v="1"/>
    <n v="58.98"/>
    <n v="246"/>
    <x v="6"/>
    <s v="EUR"/>
    <n v="1501131600"/>
    <n v="1505192400"/>
    <b v="0"/>
    <b v="1"/>
    <x v="3"/>
    <x v="3"/>
    <x v="3"/>
  </r>
  <r>
    <n v="69"/>
    <s v="Jones-Watson"/>
    <s v="Switchable disintermediate moderator"/>
    <n v="7900"/>
    <n v="1901"/>
    <n v="0.24063291139240506"/>
    <x v="3"/>
    <n v="111.82"/>
    <n v="17"/>
    <x v="1"/>
    <s v="USD"/>
    <n v="1292738400"/>
    <n v="1295676000"/>
    <b v="0"/>
    <b v="0"/>
    <x v="3"/>
    <x v="3"/>
    <x v="3"/>
  </r>
  <r>
    <n v="70"/>
    <s v="Barker Inc"/>
    <s v="Re-engineered 24/7 task-force"/>
    <n v="128000"/>
    <n v="158389"/>
    <n v="1.2374140625000001"/>
    <x v="1"/>
    <n v="64"/>
    <n v="2475"/>
    <x v="6"/>
    <s v="EUR"/>
    <n v="1288674000"/>
    <n v="1292911200"/>
    <b v="0"/>
    <b v="1"/>
    <x v="3"/>
    <x v="3"/>
    <x v="3"/>
  </r>
  <r>
    <n v="71"/>
    <s v="Tate, Bass and House"/>
    <s v="Organic object-oriented budgetary management"/>
    <n v="6000"/>
    <n v="6484"/>
    <n v="1.0806666666666667"/>
    <x v="1"/>
    <n v="85.32"/>
    <n v="76"/>
    <x v="1"/>
    <s v="USD"/>
    <n v="1575093600"/>
    <n v="1575439200"/>
    <b v="0"/>
    <b v="0"/>
    <x v="3"/>
    <x v="3"/>
    <x v="3"/>
  </r>
  <r>
    <n v="72"/>
    <s v="Hampton, Lewis and Ray"/>
    <s v="Seamless coherent parallelism"/>
    <n v="600"/>
    <n v="4022"/>
    <n v="6.7033333333333331"/>
    <x v="1"/>
    <n v="74.48"/>
    <n v="54"/>
    <x v="1"/>
    <s v="USD"/>
    <n v="1435726800"/>
    <n v="1438837200"/>
    <b v="0"/>
    <b v="0"/>
    <x v="10"/>
    <x v="4"/>
    <x v="10"/>
  </r>
  <r>
    <n v="73"/>
    <s v="Collins-Goodman"/>
    <s v="Cross-platform even-keeled initiative"/>
    <n v="1400"/>
    <n v="9253"/>
    <n v="6.609285714285714"/>
    <x v="1"/>
    <n v="105.15"/>
    <n v="88"/>
    <x v="1"/>
    <s v="USD"/>
    <n v="1480226400"/>
    <n v="1480485600"/>
    <b v="0"/>
    <b v="0"/>
    <x v="17"/>
    <x v="1"/>
    <x v="17"/>
  </r>
  <r>
    <n v="74"/>
    <s v="Davis-Michael"/>
    <s v="Progressive tertiary framework"/>
    <n v="3900"/>
    <n v="4776"/>
    <n v="1.2246153846153847"/>
    <x v="1"/>
    <n v="56.19"/>
    <n v="85"/>
    <x v="4"/>
    <s v="GBP"/>
    <n v="1459054800"/>
    <n v="1459141200"/>
    <b v="0"/>
    <b v="0"/>
    <x v="16"/>
    <x v="1"/>
    <x v="16"/>
  </r>
  <r>
    <n v="75"/>
    <s v="White, Torres and Bishop"/>
    <s v="Multi-layered dynamic protocol"/>
    <n v="9700"/>
    <n v="14606"/>
    <n v="1.5057731958762886"/>
    <x v="1"/>
    <n v="85.92"/>
    <n v="170"/>
    <x v="1"/>
    <s v="USD"/>
    <n v="1531630800"/>
    <n v="1532322000"/>
    <b v="0"/>
    <b v="0"/>
    <x v="14"/>
    <x v="7"/>
    <x v="14"/>
  </r>
  <r>
    <n v="76"/>
    <s v="Martin, Conway and Larsen"/>
    <s v="Horizontal next generation function"/>
    <n v="122900"/>
    <n v="95993"/>
    <n v="0.78106590724165992"/>
    <x v="0"/>
    <n v="57"/>
    <n v="1684"/>
    <x v="1"/>
    <s v="USD"/>
    <n v="1421992800"/>
    <n v="1426222800"/>
    <b v="1"/>
    <b v="1"/>
    <x v="3"/>
    <x v="3"/>
    <x v="3"/>
  </r>
  <r>
    <n v="77"/>
    <s v="Acevedo-Huffman"/>
    <s v="Pre-emptive impactful model"/>
    <n v="9500"/>
    <n v="4460"/>
    <n v="0.46947368421052632"/>
    <x v="0"/>
    <n v="79.64"/>
    <n v="56"/>
    <x v="1"/>
    <s v="USD"/>
    <n v="1285563600"/>
    <n v="1286773200"/>
    <b v="0"/>
    <b v="1"/>
    <x v="10"/>
    <x v="4"/>
    <x v="10"/>
  </r>
  <r>
    <n v="78"/>
    <s v="Montgomery, Larson and Spencer"/>
    <s v="User-centric bifurcated knowledge user"/>
    <n v="4500"/>
    <n v="13536"/>
    <n v="3.008"/>
    <x v="1"/>
    <n v="41.02"/>
    <n v="330"/>
    <x v="1"/>
    <s v="USD"/>
    <n v="1523854800"/>
    <n v="1523941200"/>
    <b v="0"/>
    <b v="0"/>
    <x v="18"/>
    <x v="5"/>
    <x v="18"/>
  </r>
  <r>
    <n v="79"/>
    <s v="Soto LLC"/>
    <s v="Triple-buffered reciprocal project"/>
    <n v="57800"/>
    <n v="40228"/>
    <n v="0.6959861591695502"/>
    <x v="0"/>
    <n v="48"/>
    <n v="838"/>
    <x v="1"/>
    <s v="USD"/>
    <n v="1529125200"/>
    <n v="1529557200"/>
    <b v="0"/>
    <b v="0"/>
    <x v="3"/>
    <x v="3"/>
    <x v="3"/>
  </r>
  <r>
    <n v="80"/>
    <s v="Sutton, Barrett and Tucker"/>
    <s v="Cross-platform needs-based approach"/>
    <n v="1100"/>
    <n v="7012"/>
    <n v="6.374545454545455"/>
    <x v="1"/>
    <n v="55.21"/>
    <n v="127"/>
    <x v="1"/>
    <s v="USD"/>
    <n v="1503982800"/>
    <n v="1506574800"/>
    <b v="0"/>
    <b v="0"/>
    <x v="11"/>
    <x v="6"/>
    <x v="11"/>
  </r>
  <r>
    <n v="81"/>
    <s v="Gomez, Bailey and Flores"/>
    <s v="User-friendly static contingency"/>
    <n v="16800"/>
    <n v="37857"/>
    <n v="2.253392857142857"/>
    <x v="1"/>
    <n v="92.11"/>
    <n v="411"/>
    <x v="1"/>
    <s v="USD"/>
    <n v="1511416800"/>
    <n v="1513576800"/>
    <b v="0"/>
    <b v="0"/>
    <x v="1"/>
    <x v="1"/>
    <x v="1"/>
  </r>
  <r>
    <n v="82"/>
    <s v="Porter-George"/>
    <s v="Reactive content-based framework"/>
    <n v="1000"/>
    <n v="14973"/>
    <n v="14.973000000000001"/>
    <x v="1"/>
    <n v="83.18"/>
    <n v="180"/>
    <x v="4"/>
    <s v="GBP"/>
    <n v="1547704800"/>
    <n v="1548309600"/>
    <b v="0"/>
    <b v="1"/>
    <x v="11"/>
    <x v="6"/>
    <x v="11"/>
  </r>
  <r>
    <n v="83"/>
    <s v="Fitzgerald PLC"/>
    <s v="Realigned user-facing concept"/>
    <n v="106400"/>
    <n v="39996"/>
    <n v="0.37590225563909774"/>
    <x v="0"/>
    <n v="40"/>
    <n v="1000"/>
    <x v="1"/>
    <s v="USD"/>
    <n v="1469682000"/>
    <n v="1471582800"/>
    <b v="0"/>
    <b v="0"/>
    <x v="5"/>
    <x v="1"/>
    <x v="5"/>
  </r>
  <r>
    <n v="84"/>
    <s v="Cisneros-Burton"/>
    <s v="Public-key zero tolerance orchestration"/>
    <n v="31400"/>
    <n v="41564"/>
    <n v="1.3236942675159236"/>
    <x v="1"/>
    <n v="111.13"/>
    <n v="374"/>
    <x v="1"/>
    <s v="USD"/>
    <n v="1343451600"/>
    <n v="1344315600"/>
    <b v="0"/>
    <b v="0"/>
    <x v="8"/>
    <x v="2"/>
    <x v="8"/>
  </r>
  <r>
    <n v="85"/>
    <s v="Hill, Lawson and Wilkinson"/>
    <s v="Multi-tiered eco-centric architecture"/>
    <n v="4900"/>
    <n v="6430"/>
    <n v="1.3122448979591836"/>
    <x v="1"/>
    <n v="90.56"/>
    <n v="71"/>
    <x v="2"/>
    <s v="AUD"/>
    <n v="1315717200"/>
    <n v="1316408400"/>
    <b v="0"/>
    <b v="0"/>
    <x v="7"/>
    <x v="1"/>
    <x v="7"/>
  </r>
  <r>
    <n v="86"/>
    <s v="Davis-Smith"/>
    <s v="Organic motivating firmware"/>
    <n v="7400"/>
    <n v="12405"/>
    <n v="1.6763513513513513"/>
    <x v="1"/>
    <n v="61.11"/>
    <n v="203"/>
    <x v="1"/>
    <s v="USD"/>
    <n v="1430715600"/>
    <n v="1431838800"/>
    <b v="1"/>
    <b v="0"/>
    <x v="3"/>
    <x v="3"/>
    <x v="3"/>
  </r>
  <r>
    <n v="87"/>
    <s v="Farrell and Sons"/>
    <s v="Synergized 4thgeneration conglomeration"/>
    <n v="198500"/>
    <n v="123040"/>
    <n v="0.6198488664987406"/>
    <x v="0"/>
    <n v="83.02"/>
    <n v="1482"/>
    <x v="2"/>
    <s v="AUD"/>
    <n v="1299564000"/>
    <n v="1300510800"/>
    <b v="0"/>
    <b v="1"/>
    <x v="1"/>
    <x v="1"/>
    <x v="1"/>
  </r>
  <r>
    <n v="88"/>
    <s v="Clark Group"/>
    <s v="Grass-roots fault-tolerant policy"/>
    <n v="4800"/>
    <n v="12516"/>
    <n v="2.6074999999999999"/>
    <x v="1"/>
    <n v="110.76"/>
    <n v="113"/>
    <x v="1"/>
    <s v="USD"/>
    <n v="1429160400"/>
    <n v="1431061200"/>
    <b v="0"/>
    <b v="0"/>
    <x v="18"/>
    <x v="5"/>
    <x v="18"/>
  </r>
  <r>
    <n v="89"/>
    <s v="White, Singleton and Zimmerman"/>
    <s v="Monitored scalable knowledgebase"/>
    <n v="3400"/>
    <n v="8588"/>
    <n v="2.5258823529411765"/>
    <x v="1"/>
    <n v="89.46"/>
    <n v="96"/>
    <x v="1"/>
    <s v="USD"/>
    <n v="1271307600"/>
    <n v="1271480400"/>
    <b v="0"/>
    <b v="0"/>
    <x v="3"/>
    <x v="3"/>
    <x v="3"/>
  </r>
  <r>
    <n v="90"/>
    <s v="Kramer Group"/>
    <s v="Synergistic explicit parallelism"/>
    <n v="7800"/>
    <n v="6132"/>
    <n v="0.7861538461538462"/>
    <x v="0"/>
    <n v="57.85"/>
    <n v="106"/>
    <x v="1"/>
    <s v="USD"/>
    <n v="1456380000"/>
    <n v="1456380000"/>
    <b v="0"/>
    <b v="1"/>
    <x v="3"/>
    <x v="3"/>
    <x v="3"/>
  </r>
  <r>
    <n v="91"/>
    <s v="Frazier, Patrick and Smith"/>
    <s v="Enhanced systemic analyzer"/>
    <n v="154300"/>
    <n v="74688"/>
    <n v="0.48404406999351912"/>
    <x v="0"/>
    <n v="110"/>
    <n v="679"/>
    <x v="6"/>
    <s v="EUR"/>
    <n v="1470459600"/>
    <n v="1472878800"/>
    <b v="0"/>
    <b v="0"/>
    <x v="18"/>
    <x v="5"/>
    <x v="18"/>
  </r>
  <r>
    <n v="92"/>
    <s v="Santos, Bell and Lloyd"/>
    <s v="Object-based analyzing knowledge user"/>
    <n v="20000"/>
    <n v="51775"/>
    <n v="2.5887500000000001"/>
    <x v="1"/>
    <n v="103.97"/>
    <n v="498"/>
    <x v="5"/>
    <s v="CHF"/>
    <n v="1277269200"/>
    <n v="1277355600"/>
    <b v="0"/>
    <b v="1"/>
    <x v="11"/>
    <x v="6"/>
    <x v="11"/>
  </r>
  <r>
    <n v="93"/>
    <s v="Hall and Sons"/>
    <s v="Pre-emptive radical architecture"/>
    <n v="108800"/>
    <n v="65877"/>
    <n v="0.60548713235294116"/>
    <x v="3"/>
    <n v="108"/>
    <n v="610"/>
    <x v="1"/>
    <s v="USD"/>
    <n v="1350709200"/>
    <n v="1351054800"/>
    <b v="0"/>
    <b v="1"/>
    <x v="3"/>
    <x v="3"/>
    <x v="3"/>
  </r>
  <r>
    <n v="94"/>
    <s v="Hanson Inc"/>
    <s v="Grass-roots web-enabled contingency"/>
    <n v="2900"/>
    <n v="8807"/>
    <n v="3.036896551724138"/>
    <x v="1"/>
    <n v="48.93"/>
    <n v="180"/>
    <x v="4"/>
    <s v="GBP"/>
    <n v="1554613200"/>
    <n v="1555563600"/>
    <b v="0"/>
    <b v="0"/>
    <x v="2"/>
    <x v="2"/>
    <x v="2"/>
  </r>
  <r>
    <n v="95"/>
    <s v="Sanchez LLC"/>
    <s v="Stand-alone system-worthy standardization"/>
    <n v="900"/>
    <n v="1017"/>
    <n v="1.1299999999999999"/>
    <x v="1"/>
    <n v="37.67"/>
    <n v="27"/>
    <x v="1"/>
    <s v="USD"/>
    <n v="1571029200"/>
    <n v="1571634000"/>
    <b v="0"/>
    <b v="0"/>
    <x v="4"/>
    <x v="4"/>
    <x v="4"/>
  </r>
  <r>
    <n v="96"/>
    <s v="Howard Ltd"/>
    <s v="Down-sized systematic policy"/>
    <n v="69700"/>
    <n v="151513"/>
    <n v="2.1737876614060259"/>
    <x v="1"/>
    <n v="65"/>
    <n v="2331"/>
    <x v="1"/>
    <s v="USD"/>
    <n v="1299736800"/>
    <n v="1300856400"/>
    <b v="0"/>
    <b v="0"/>
    <x v="3"/>
    <x v="3"/>
    <x v="3"/>
  </r>
  <r>
    <n v="97"/>
    <s v="Stewart LLC"/>
    <s v="Cloned bi-directional architecture"/>
    <n v="1300"/>
    <n v="12047"/>
    <n v="9.2669230769230762"/>
    <x v="1"/>
    <n v="106.61"/>
    <n v="113"/>
    <x v="1"/>
    <s v="USD"/>
    <n v="1435208400"/>
    <n v="1439874000"/>
    <b v="0"/>
    <b v="0"/>
    <x v="0"/>
    <x v="0"/>
    <x v="0"/>
  </r>
  <r>
    <n v="98"/>
    <s v="Arias, Allen and Miller"/>
    <s v="Seamless transitional portal"/>
    <n v="97800"/>
    <n v="32951"/>
    <n v="0.33692229038854804"/>
    <x v="0"/>
    <n v="27.01"/>
    <n v="1220"/>
    <x v="2"/>
    <s v="AUD"/>
    <n v="1437973200"/>
    <n v="1438318800"/>
    <b v="0"/>
    <b v="0"/>
    <x v="11"/>
    <x v="6"/>
    <x v="11"/>
  </r>
  <r>
    <n v="99"/>
    <s v="Baker-Morris"/>
    <s v="Fully-configurable motivating approach"/>
    <n v="7600"/>
    <n v="14951"/>
    <n v="1.9672368421052631"/>
    <x v="1"/>
    <n v="91.16"/>
    <n v="164"/>
    <x v="1"/>
    <s v="USD"/>
    <n v="1416895200"/>
    <n v="1419400800"/>
    <b v="0"/>
    <b v="0"/>
    <x v="3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x v="3"/>
    <x v="3"/>
    <x v="3"/>
  </r>
  <r>
    <n v="101"/>
    <s v="Douglas LLC"/>
    <s v="Reduced heuristic moratorium"/>
    <n v="900"/>
    <n v="9193"/>
    <n v="10.214444444444444"/>
    <x v="1"/>
    <n v="56.05"/>
    <n v="164"/>
    <x v="1"/>
    <s v="USD"/>
    <n v="1424498400"/>
    <n v="1425103200"/>
    <b v="0"/>
    <b v="1"/>
    <x v="5"/>
    <x v="1"/>
    <x v="5"/>
  </r>
  <r>
    <n v="102"/>
    <s v="Garcia Inc"/>
    <s v="Front-line web-enabled model"/>
    <n v="3700"/>
    <n v="10422"/>
    <n v="2.8167567567567566"/>
    <x v="1"/>
    <n v="31.02"/>
    <n v="336"/>
    <x v="1"/>
    <s v="USD"/>
    <n v="1526274000"/>
    <n v="1526878800"/>
    <b v="0"/>
    <b v="1"/>
    <x v="8"/>
    <x v="2"/>
    <x v="8"/>
  </r>
  <r>
    <n v="103"/>
    <s v="Frye, Hunt and Powell"/>
    <s v="Polarized incremental emulation"/>
    <n v="10000"/>
    <n v="2461"/>
    <n v="0.24610000000000001"/>
    <x v="0"/>
    <n v="66.510000000000005"/>
    <n v="37"/>
    <x v="6"/>
    <s v="EUR"/>
    <n v="1287896400"/>
    <n v="1288674000"/>
    <b v="0"/>
    <b v="0"/>
    <x v="5"/>
    <x v="1"/>
    <x v="5"/>
  </r>
  <r>
    <n v="104"/>
    <s v="Smith, Wells and Nguyen"/>
    <s v="Self-enabling grid-enabled initiative"/>
    <n v="119200"/>
    <n v="170623"/>
    <n v="1.4314010067114094"/>
    <x v="1"/>
    <n v="89.01"/>
    <n v="1917"/>
    <x v="1"/>
    <s v="USD"/>
    <n v="1495515600"/>
    <n v="1495602000"/>
    <b v="0"/>
    <b v="0"/>
    <x v="7"/>
    <x v="1"/>
    <x v="7"/>
  </r>
  <r>
    <n v="105"/>
    <s v="Charles-Johnson"/>
    <s v="Total fresh-thinking system engine"/>
    <n v="6800"/>
    <n v="9829"/>
    <n v="1.4454411764705883"/>
    <x v="1"/>
    <n v="103.46"/>
    <n v="95"/>
    <x v="1"/>
    <s v="USD"/>
    <n v="1364878800"/>
    <n v="1366434000"/>
    <b v="0"/>
    <b v="0"/>
    <x v="2"/>
    <x v="2"/>
    <x v="2"/>
  </r>
  <r>
    <n v="106"/>
    <s v="Brandt, Carter and Wood"/>
    <s v="Ameliorated clear-thinking circuit"/>
    <n v="3900"/>
    <n v="14006"/>
    <n v="3.5912820512820511"/>
    <x v="1"/>
    <n v="95.28"/>
    <n v="147"/>
    <x v="1"/>
    <s v="USD"/>
    <n v="1567918800"/>
    <n v="1568350800"/>
    <b v="0"/>
    <b v="0"/>
    <x v="3"/>
    <x v="3"/>
    <x v="3"/>
  </r>
  <r>
    <n v="107"/>
    <s v="Tucker, Schmidt and Reid"/>
    <s v="Multi-layered encompassing installation"/>
    <n v="3500"/>
    <n v="6527"/>
    <n v="1.8648571428571428"/>
    <x v="1"/>
    <n v="75.900000000000006"/>
    <n v="86"/>
    <x v="1"/>
    <s v="USD"/>
    <n v="1524459600"/>
    <n v="1525928400"/>
    <b v="0"/>
    <b v="1"/>
    <x v="3"/>
    <x v="3"/>
    <x v="3"/>
  </r>
  <r>
    <n v="108"/>
    <s v="Decker Inc"/>
    <s v="Universal encompassing implementation"/>
    <n v="1500"/>
    <n v="8929"/>
    <n v="5.9526666666666666"/>
    <x v="1"/>
    <n v="107.58"/>
    <n v="83"/>
    <x v="1"/>
    <s v="USD"/>
    <n v="1333688400"/>
    <n v="1336885200"/>
    <b v="0"/>
    <b v="0"/>
    <x v="4"/>
    <x v="4"/>
    <x v="4"/>
  </r>
  <r>
    <n v="109"/>
    <s v="Romero and Sons"/>
    <s v="Object-based client-server application"/>
    <n v="5200"/>
    <n v="3079"/>
    <n v="0.5921153846153846"/>
    <x v="0"/>
    <n v="51.32"/>
    <n v="60"/>
    <x v="1"/>
    <s v="USD"/>
    <n v="1389506400"/>
    <n v="1389679200"/>
    <b v="0"/>
    <b v="0"/>
    <x v="19"/>
    <x v="4"/>
    <x v="19"/>
  </r>
  <r>
    <n v="110"/>
    <s v="Castillo-Carey"/>
    <s v="Cross-platform solution-oriented process improvement"/>
    <n v="142400"/>
    <n v="21307"/>
    <n v="0.14962780898876404"/>
    <x v="0"/>
    <n v="71.98"/>
    <n v="296"/>
    <x v="1"/>
    <s v="USD"/>
    <n v="1536642000"/>
    <n v="1538283600"/>
    <b v="0"/>
    <b v="0"/>
    <x v="0"/>
    <x v="0"/>
    <x v="0"/>
  </r>
  <r>
    <n v="111"/>
    <s v="Hart-Briggs"/>
    <s v="Re-engineered user-facing approach"/>
    <n v="61400"/>
    <n v="73653"/>
    <n v="1.1995602605863191"/>
    <x v="1"/>
    <n v="108.95"/>
    <n v="676"/>
    <x v="1"/>
    <s v="USD"/>
    <n v="1348290000"/>
    <n v="1348808400"/>
    <b v="0"/>
    <b v="0"/>
    <x v="15"/>
    <x v="5"/>
    <x v="15"/>
  </r>
  <r>
    <n v="112"/>
    <s v="Jones-Meyer"/>
    <s v="Re-engineered client-driven hub"/>
    <n v="4700"/>
    <n v="12635"/>
    <n v="2.6882978723404256"/>
    <x v="1"/>
    <n v="35"/>
    <n v="361"/>
    <x v="2"/>
    <s v="AUD"/>
    <n v="1408856400"/>
    <n v="1410152400"/>
    <b v="0"/>
    <b v="0"/>
    <x v="2"/>
    <x v="2"/>
    <x v="2"/>
  </r>
  <r>
    <n v="113"/>
    <s v="Wright, Hartman and Yu"/>
    <s v="User-friendly tertiary array"/>
    <n v="3300"/>
    <n v="12437"/>
    <n v="3.7687878787878786"/>
    <x v="1"/>
    <n v="94.94"/>
    <n v="131"/>
    <x v="1"/>
    <s v="USD"/>
    <n v="1505192400"/>
    <n v="1505797200"/>
    <b v="0"/>
    <b v="0"/>
    <x v="0"/>
    <x v="0"/>
    <x v="0"/>
  </r>
  <r>
    <n v="114"/>
    <s v="Harper-Davis"/>
    <s v="Robust heuristic encoding"/>
    <n v="1900"/>
    <n v="13816"/>
    <n v="7.2715789473684209"/>
    <x v="1"/>
    <n v="109.65"/>
    <n v="126"/>
    <x v="1"/>
    <s v="USD"/>
    <n v="1554786000"/>
    <n v="1554872400"/>
    <b v="0"/>
    <b v="1"/>
    <x v="8"/>
    <x v="2"/>
    <x v="8"/>
  </r>
  <r>
    <n v="115"/>
    <s v="Barrett PLC"/>
    <s v="Team-oriented clear-thinking capacity"/>
    <n v="166700"/>
    <n v="145382"/>
    <n v="0.87211757648470301"/>
    <x v="0"/>
    <n v="44"/>
    <n v="3304"/>
    <x v="6"/>
    <s v="EUR"/>
    <n v="1510898400"/>
    <n v="1513922400"/>
    <b v="0"/>
    <b v="0"/>
    <x v="13"/>
    <x v="5"/>
    <x v="13"/>
  </r>
  <r>
    <n v="116"/>
    <s v="David-Clark"/>
    <s v="De-engineered motivating standardization"/>
    <n v="7200"/>
    <n v="6336"/>
    <n v="0.88"/>
    <x v="0"/>
    <n v="86.79"/>
    <n v="73"/>
    <x v="1"/>
    <s v="USD"/>
    <n v="1442552400"/>
    <n v="1442638800"/>
    <b v="0"/>
    <b v="0"/>
    <x v="3"/>
    <x v="3"/>
    <x v="3"/>
  </r>
  <r>
    <n v="117"/>
    <s v="Chaney-Dennis"/>
    <s v="Business-focused 24hour groupware"/>
    <n v="4900"/>
    <n v="8523"/>
    <n v="1.7393877551020409"/>
    <x v="1"/>
    <n v="30.99"/>
    <n v="275"/>
    <x v="1"/>
    <s v="USD"/>
    <n v="1316667600"/>
    <n v="1317186000"/>
    <b v="0"/>
    <b v="0"/>
    <x v="19"/>
    <x v="4"/>
    <x v="19"/>
  </r>
  <r>
    <n v="118"/>
    <s v="Robinson, Lopez and Christensen"/>
    <s v="Organic next generation protocol"/>
    <n v="5400"/>
    <n v="6351"/>
    <n v="1.1761111111111111"/>
    <x v="1"/>
    <n v="94.79"/>
    <n v="67"/>
    <x v="1"/>
    <s v="USD"/>
    <n v="1390716000"/>
    <n v="1391234400"/>
    <b v="0"/>
    <b v="0"/>
    <x v="14"/>
    <x v="7"/>
    <x v="14"/>
  </r>
  <r>
    <n v="119"/>
    <s v="Clark and Sons"/>
    <s v="Reverse-engineered full-range Internet solution"/>
    <n v="5000"/>
    <n v="10748"/>
    <n v="2.1496"/>
    <x v="1"/>
    <n v="69.790000000000006"/>
    <n v="154"/>
    <x v="1"/>
    <s v="USD"/>
    <n v="1402894800"/>
    <n v="1404363600"/>
    <b v="0"/>
    <b v="1"/>
    <x v="4"/>
    <x v="4"/>
    <x v="4"/>
  </r>
  <r>
    <n v="120"/>
    <s v="Vega Group"/>
    <s v="Synchronized regional synergy"/>
    <n v="75100"/>
    <n v="112272"/>
    <n v="1.4949667110519307"/>
    <x v="1"/>
    <n v="63"/>
    <n v="1782"/>
    <x v="1"/>
    <s v="USD"/>
    <n v="1429246800"/>
    <n v="1429592400"/>
    <b v="0"/>
    <b v="1"/>
    <x v="20"/>
    <x v="6"/>
    <x v="20"/>
  </r>
  <r>
    <n v="121"/>
    <s v="Brown-Brown"/>
    <s v="Multi-lateral homogeneous success"/>
    <n v="45300"/>
    <n v="99361"/>
    <n v="2.1933995584988963"/>
    <x v="1"/>
    <n v="110.03"/>
    <n v="903"/>
    <x v="1"/>
    <s v="USD"/>
    <n v="1412485200"/>
    <n v="1413608400"/>
    <b v="0"/>
    <b v="0"/>
    <x v="11"/>
    <x v="6"/>
    <x v="11"/>
  </r>
  <r>
    <n v="122"/>
    <s v="Taylor PLC"/>
    <s v="Seamless zero-defect solution"/>
    <n v="136800"/>
    <n v="88055"/>
    <n v="0.64367690058479532"/>
    <x v="0"/>
    <n v="26"/>
    <n v="3387"/>
    <x v="1"/>
    <s v="USD"/>
    <n v="1417068000"/>
    <n v="1419400800"/>
    <b v="0"/>
    <b v="0"/>
    <x v="13"/>
    <x v="5"/>
    <x v="13"/>
  </r>
  <r>
    <n v="123"/>
    <s v="Edwards-Lewis"/>
    <s v="Enhanced scalable concept"/>
    <n v="177700"/>
    <n v="33092"/>
    <n v="0.18622397298818233"/>
    <x v="0"/>
    <n v="49.99"/>
    <n v="662"/>
    <x v="0"/>
    <s v="CAD"/>
    <n v="1448344800"/>
    <n v="1448604000"/>
    <b v="1"/>
    <b v="0"/>
    <x v="3"/>
    <x v="3"/>
    <x v="3"/>
  </r>
  <r>
    <n v="124"/>
    <s v="Stanton, Neal and Rodriguez"/>
    <s v="Polarized uniform software"/>
    <n v="2600"/>
    <n v="9562"/>
    <n v="3.6776923076923076"/>
    <x v="1"/>
    <n v="101.72"/>
    <n v="94"/>
    <x v="6"/>
    <s v="EUR"/>
    <n v="1557723600"/>
    <n v="1562302800"/>
    <b v="0"/>
    <b v="0"/>
    <x v="14"/>
    <x v="7"/>
    <x v="14"/>
  </r>
  <r>
    <n v="125"/>
    <s v="Pratt LLC"/>
    <s v="Stand-alone web-enabled moderator"/>
    <n v="5300"/>
    <n v="8475"/>
    <n v="1.5990566037735849"/>
    <x v="1"/>
    <n v="47.08"/>
    <n v="180"/>
    <x v="1"/>
    <s v="USD"/>
    <n v="1537333200"/>
    <n v="1537678800"/>
    <b v="0"/>
    <b v="0"/>
    <x v="3"/>
    <x v="3"/>
    <x v="3"/>
  </r>
  <r>
    <n v="126"/>
    <s v="Gross PLC"/>
    <s v="Proactive methodical benchmark"/>
    <n v="180200"/>
    <n v="69617"/>
    <n v="0.38633185349611543"/>
    <x v="0"/>
    <n v="89.94"/>
    <n v="774"/>
    <x v="1"/>
    <s v="USD"/>
    <n v="1471150800"/>
    <n v="1473570000"/>
    <b v="0"/>
    <b v="1"/>
    <x v="3"/>
    <x v="3"/>
    <x v="3"/>
  </r>
  <r>
    <n v="127"/>
    <s v="Martinez, Gomez and Dalton"/>
    <s v="Team-oriented 6thgeneration matrix"/>
    <n v="103200"/>
    <n v="53067"/>
    <n v="0.51421511627906979"/>
    <x v="0"/>
    <n v="78.97"/>
    <n v="672"/>
    <x v="0"/>
    <s v="CAD"/>
    <n v="1273640400"/>
    <n v="1273899600"/>
    <b v="0"/>
    <b v="0"/>
    <x v="3"/>
    <x v="3"/>
    <x v="3"/>
  </r>
  <r>
    <n v="128"/>
    <s v="Allen-Curtis"/>
    <s v="Phased human-resource core"/>
    <n v="70600"/>
    <n v="42596"/>
    <n v="0.60334277620396604"/>
    <x v="3"/>
    <n v="80.069999999999993"/>
    <n v="532"/>
    <x v="1"/>
    <s v="USD"/>
    <n v="1282885200"/>
    <n v="1284008400"/>
    <b v="0"/>
    <b v="0"/>
    <x v="1"/>
    <x v="1"/>
    <x v="1"/>
  </r>
  <r>
    <n v="129"/>
    <s v="Morgan-Martinez"/>
    <s v="Mandatory tertiary implementation"/>
    <n v="148500"/>
    <n v="4756"/>
    <n v="3.2026936026936029E-2"/>
    <x v="3"/>
    <n v="86.47"/>
    <n v="55"/>
    <x v="2"/>
    <s v="AUD"/>
    <n v="1422943200"/>
    <n v="1425103200"/>
    <b v="0"/>
    <b v="0"/>
    <x v="0"/>
    <x v="0"/>
    <x v="0"/>
  </r>
  <r>
    <n v="130"/>
    <s v="Luna, Anderson and Fox"/>
    <s v="Secured directional encryption"/>
    <n v="9600"/>
    <n v="14925"/>
    <n v="1.5546875"/>
    <x v="1"/>
    <n v="28"/>
    <n v="533"/>
    <x v="3"/>
    <s v="DKK"/>
    <n v="1319605200"/>
    <n v="1320991200"/>
    <b v="0"/>
    <b v="0"/>
    <x v="6"/>
    <x v="4"/>
    <x v="6"/>
  </r>
  <r>
    <n v="131"/>
    <s v="Fleming, Zhang and Henderson"/>
    <s v="Distributed 5thgeneration implementation"/>
    <n v="164700"/>
    <n v="166116"/>
    <n v="1.0085974499089254"/>
    <x v="1"/>
    <n v="68"/>
    <n v="2443"/>
    <x v="4"/>
    <s v="GBP"/>
    <n v="1385704800"/>
    <n v="1386828000"/>
    <b v="0"/>
    <b v="0"/>
    <x v="2"/>
    <x v="2"/>
    <x v="2"/>
  </r>
  <r>
    <n v="132"/>
    <s v="Flowers and Sons"/>
    <s v="Virtual static core"/>
    <n v="3300"/>
    <n v="3834"/>
    <n v="1.1618181818181819"/>
    <x v="1"/>
    <n v="43.08"/>
    <n v="89"/>
    <x v="1"/>
    <s v="USD"/>
    <n v="1515736800"/>
    <n v="1517119200"/>
    <b v="0"/>
    <b v="1"/>
    <x v="3"/>
    <x v="3"/>
    <x v="3"/>
  </r>
  <r>
    <n v="133"/>
    <s v="Gates PLC"/>
    <s v="Secured content-based product"/>
    <n v="4500"/>
    <n v="13985"/>
    <n v="3.1077777777777778"/>
    <x v="1"/>
    <n v="87.96"/>
    <n v="159"/>
    <x v="1"/>
    <s v="USD"/>
    <n v="1313125200"/>
    <n v="1315026000"/>
    <b v="0"/>
    <b v="0"/>
    <x v="21"/>
    <x v="1"/>
    <x v="21"/>
  </r>
  <r>
    <n v="134"/>
    <s v="Caldwell LLC"/>
    <s v="Secured executive concept"/>
    <n v="99500"/>
    <n v="89288"/>
    <n v="0.89736683417085428"/>
    <x v="0"/>
    <n v="94.99"/>
    <n v="940"/>
    <x v="5"/>
    <s v="CHF"/>
    <n v="1308459600"/>
    <n v="1312693200"/>
    <b v="0"/>
    <b v="1"/>
    <x v="4"/>
    <x v="4"/>
    <x v="4"/>
  </r>
  <r>
    <n v="135"/>
    <s v="Le, Burton and Evans"/>
    <s v="Balanced zero-defect software"/>
    <n v="7700"/>
    <n v="5488"/>
    <n v="0.71272727272727276"/>
    <x v="0"/>
    <n v="46.91"/>
    <n v="117"/>
    <x v="1"/>
    <s v="USD"/>
    <n v="1362636000"/>
    <n v="1363064400"/>
    <b v="0"/>
    <b v="1"/>
    <x v="3"/>
    <x v="3"/>
    <x v="3"/>
  </r>
  <r>
    <n v="136"/>
    <s v="Briggs PLC"/>
    <s v="Distributed context-sensitive flexibility"/>
    <n v="82800"/>
    <n v="2721"/>
    <n v="3.2862318840579711E-2"/>
    <x v="3"/>
    <n v="46.91"/>
    <n v="58"/>
    <x v="1"/>
    <s v="USD"/>
    <n v="1402117200"/>
    <n v="1403154000"/>
    <b v="0"/>
    <b v="1"/>
    <x v="6"/>
    <x v="4"/>
    <x v="6"/>
  </r>
  <r>
    <n v="137"/>
    <s v="Hudson-Nguyen"/>
    <s v="Down-sized disintermediate support"/>
    <n v="1800"/>
    <n v="4712"/>
    <n v="2.617777777777778"/>
    <x v="1"/>
    <n v="94.24"/>
    <n v="50"/>
    <x v="1"/>
    <s v="USD"/>
    <n v="1286341200"/>
    <n v="1286859600"/>
    <b v="0"/>
    <b v="0"/>
    <x v="9"/>
    <x v="5"/>
    <x v="9"/>
  </r>
  <r>
    <n v="138"/>
    <s v="Hogan Ltd"/>
    <s v="Stand-alone mission-critical moratorium"/>
    <n v="9600"/>
    <n v="9216"/>
    <n v="0.96"/>
    <x v="0"/>
    <n v="80.14"/>
    <n v="115"/>
    <x v="1"/>
    <s v="USD"/>
    <n v="1348808400"/>
    <n v="1349326800"/>
    <b v="0"/>
    <b v="0"/>
    <x v="20"/>
    <x v="6"/>
    <x v="20"/>
  </r>
  <r>
    <n v="139"/>
    <s v="Hamilton, Wright and Chavez"/>
    <s v="Down-sized empowering protocol"/>
    <n v="92100"/>
    <n v="19246"/>
    <n v="0.20896851248642778"/>
    <x v="0"/>
    <n v="59.04"/>
    <n v="326"/>
    <x v="1"/>
    <s v="USD"/>
    <n v="1429592400"/>
    <n v="1430974800"/>
    <b v="0"/>
    <b v="1"/>
    <x v="8"/>
    <x v="2"/>
    <x v="8"/>
  </r>
  <r>
    <n v="140"/>
    <s v="Bautista-Cross"/>
    <s v="Fully-configurable coherent Internet solution"/>
    <n v="5500"/>
    <n v="12274"/>
    <n v="2.2316363636363636"/>
    <x v="1"/>
    <n v="65.989999999999995"/>
    <n v="186"/>
    <x v="1"/>
    <s v="USD"/>
    <n v="1519538400"/>
    <n v="1519970400"/>
    <b v="0"/>
    <b v="0"/>
    <x v="4"/>
    <x v="4"/>
    <x v="4"/>
  </r>
  <r>
    <n v="141"/>
    <s v="Jackson LLC"/>
    <s v="Distributed motivating algorithm"/>
    <n v="64300"/>
    <n v="65323"/>
    <n v="1.0159097978227061"/>
    <x v="1"/>
    <n v="60.99"/>
    <n v="1071"/>
    <x v="1"/>
    <s v="USD"/>
    <n v="1434085200"/>
    <n v="1434603600"/>
    <b v="0"/>
    <b v="0"/>
    <x v="2"/>
    <x v="2"/>
    <x v="2"/>
  </r>
  <r>
    <n v="142"/>
    <s v="Figueroa Ltd"/>
    <s v="Expanded solution-oriented benchmark"/>
    <n v="5000"/>
    <n v="11502"/>
    <n v="2.3003999999999998"/>
    <x v="1"/>
    <n v="98.31"/>
    <n v="117"/>
    <x v="1"/>
    <s v="USD"/>
    <n v="1333688400"/>
    <n v="1337230800"/>
    <b v="0"/>
    <b v="0"/>
    <x v="2"/>
    <x v="2"/>
    <x v="2"/>
  </r>
  <r>
    <n v="143"/>
    <s v="Avila-Jones"/>
    <s v="Implemented discrete secured line"/>
    <n v="5400"/>
    <n v="7322"/>
    <n v="1.355925925925926"/>
    <x v="1"/>
    <n v="104.6"/>
    <n v="70"/>
    <x v="1"/>
    <s v="USD"/>
    <n v="1277701200"/>
    <n v="1279429200"/>
    <b v="0"/>
    <b v="0"/>
    <x v="7"/>
    <x v="1"/>
    <x v="7"/>
  </r>
  <r>
    <n v="144"/>
    <s v="Martin, Lopez and Hunter"/>
    <s v="Multi-lateral actuating installation"/>
    <n v="9000"/>
    <n v="11619"/>
    <n v="1.2909999999999999"/>
    <x v="1"/>
    <n v="86.07"/>
    <n v="135"/>
    <x v="1"/>
    <s v="USD"/>
    <n v="1560747600"/>
    <n v="1561438800"/>
    <b v="0"/>
    <b v="0"/>
    <x v="3"/>
    <x v="3"/>
    <x v="3"/>
  </r>
  <r>
    <n v="145"/>
    <s v="Fields-Moore"/>
    <s v="Secured reciprocal array"/>
    <n v="25000"/>
    <n v="59128"/>
    <n v="2.3651200000000001"/>
    <x v="1"/>
    <n v="76.989999999999995"/>
    <n v="768"/>
    <x v="5"/>
    <s v="CHF"/>
    <n v="1410066000"/>
    <n v="1410498000"/>
    <b v="0"/>
    <b v="0"/>
    <x v="8"/>
    <x v="2"/>
    <x v="8"/>
  </r>
  <r>
    <n v="146"/>
    <s v="Harris-Golden"/>
    <s v="Optional bandwidth-monitored middleware"/>
    <n v="8800"/>
    <n v="1518"/>
    <n v="0.17249999999999999"/>
    <x v="3"/>
    <n v="29.76"/>
    <n v="51"/>
    <x v="1"/>
    <s v="USD"/>
    <n v="1320732000"/>
    <n v="1322460000"/>
    <b v="0"/>
    <b v="0"/>
    <x v="3"/>
    <x v="3"/>
    <x v="3"/>
  </r>
  <r>
    <n v="147"/>
    <s v="Moss, Norman and Dunlap"/>
    <s v="Upgradable upward-trending workforce"/>
    <n v="8300"/>
    <n v="9337"/>
    <n v="1.1249397590361445"/>
    <x v="1"/>
    <n v="46.92"/>
    <n v="199"/>
    <x v="1"/>
    <s v="USD"/>
    <n v="1465794000"/>
    <n v="1466312400"/>
    <b v="0"/>
    <b v="1"/>
    <x v="3"/>
    <x v="3"/>
    <x v="3"/>
  </r>
  <r>
    <n v="148"/>
    <s v="White, Larson and Wright"/>
    <s v="Upgradable hybrid capability"/>
    <n v="9300"/>
    <n v="11255"/>
    <n v="1.2102150537634409"/>
    <x v="1"/>
    <n v="105.19"/>
    <n v="107"/>
    <x v="1"/>
    <s v="USD"/>
    <n v="1500958800"/>
    <n v="1501736400"/>
    <b v="0"/>
    <b v="0"/>
    <x v="8"/>
    <x v="2"/>
    <x v="8"/>
  </r>
  <r>
    <n v="149"/>
    <s v="Payne, Oliver and Burch"/>
    <s v="Managed fresh-thinking flexibility"/>
    <n v="6200"/>
    <n v="13632"/>
    <n v="2.1987096774193549"/>
    <x v="1"/>
    <n v="69.91"/>
    <n v="195"/>
    <x v="1"/>
    <s v="USD"/>
    <n v="1357020000"/>
    <n v="1361512800"/>
    <b v="0"/>
    <b v="0"/>
    <x v="7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x v="1"/>
    <x v="1"/>
    <x v="1"/>
  </r>
  <r>
    <n v="151"/>
    <s v="Parker LLC"/>
    <s v="Customizable intermediate extranet"/>
    <n v="137200"/>
    <n v="88037"/>
    <n v="0.64166909620991253"/>
    <x v="0"/>
    <n v="60.01"/>
    <n v="1467"/>
    <x v="1"/>
    <s v="USD"/>
    <n v="1402290000"/>
    <n v="1406696400"/>
    <b v="0"/>
    <b v="0"/>
    <x v="5"/>
    <x v="1"/>
    <x v="5"/>
  </r>
  <r>
    <n v="152"/>
    <s v="Bowen, Mcdonald and Hall"/>
    <s v="User-centric fault-tolerant task-force"/>
    <n v="41500"/>
    <n v="175573"/>
    <n v="4.2306746987951804"/>
    <x v="1"/>
    <n v="52.01"/>
    <n v="3376"/>
    <x v="1"/>
    <s v="USD"/>
    <n v="1487311200"/>
    <n v="1487916000"/>
    <b v="0"/>
    <b v="0"/>
    <x v="7"/>
    <x v="1"/>
    <x v="7"/>
  </r>
  <r>
    <n v="153"/>
    <s v="Whitehead, Bell and Hughes"/>
    <s v="Multi-tiered radical definition"/>
    <n v="189400"/>
    <n v="176112"/>
    <n v="0.92984160506863778"/>
    <x v="0"/>
    <n v="31"/>
    <n v="5681"/>
    <x v="1"/>
    <s v="USD"/>
    <n v="1350622800"/>
    <n v="1351141200"/>
    <b v="0"/>
    <b v="0"/>
    <x v="3"/>
    <x v="3"/>
    <x v="3"/>
  </r>
  <r>
    <n v="154"/>
    <s v="Rodriguez-Brown"/>
    <s v="Devolved foreground benchmark"/>
    <n v="171300"/>
    <n v="100650"/>
    <n v="0.58756567425569173"/>
    <x v="0"/>
    <n v="95.04"/>
    <n v="1059"/>
    <x v="1"/>
    <s v="USD"/>
    <n v="1463029200"/>
    <n v="1465016400"/>
    <b v="0"/>
    <b v="1"/>
    <x v="7"/>
    <x v="1"/>
    <x v="7"/>
  </r>
  <r>
    <n v="155"/>
    <s v="Hall-Schaefer"/>
    <s v="Distributed eco-centric methodology"/>
    <n v="139500"/>
    <n v="90706"/>
    <n v="0.65022222222222226"/>
    <x v="0"/>
    <n v="75.97"/>
    <n v="1194"/>
    <x v="1"/>
    <s v="USD"/>
    <n v="1269493200"/>
    <n v="1270789200"/>
    <b v="0"/>
    <b v="0"/>
    <x v="3"/>
    <x v="3"/>
    <x v="3"/>
  </r>
  <r>
    <n v="156"/>
    <s v="Meza-Rogers"/>
    <s v="Streamlined encompassing encryption"/>
    <n v="36400"/>
    <n v="26914"/>
    <n v="0.73939560439560437"/>
    <x v="3"/>
    <n v="71.010000000000005"/>
    <n v="379"/>
    <x v="2"/>
    <s v="AUD"/>
    <n v="1570251600"/>
    <n v="1572325200"/>
    <b v="0"/>
    <b v="0"/>
    <x v="1"/>
    <x v="1"/>
    <x v="1"/>
  </r>
  <r>
    <n v="157"/>
    <s v="Curtis-Curtis"/>
    <s v="User-friendly reciprocal initiative"/>
    <n v="4200"/>
    <n v="2212"/>
    <n v="0.52666666666666662"/>
    <x v="0"/>
    <n v="73.73"/>
    <n v="30"/>
    <x v="2"/>
    <s v="AUD"/>
    <n v="1388383200"/>
    <n v="1389420000"/>
    <b v="0"/>
    <b v="0"/>
    <x v="14"/>
    <x v="7"/>
    <x v="14"/>
  </r>
  <r>
    <n v="158"/>
    <s v="Carlson Inc"/>
    <s v="Ergonomic fresh-thinking installation"/>
    <n v="2100"/>
    <n v="4640"/>
    <n v="2.2095238095238097"/>
    <x v="1"/>
    <n v="113.17"/>
    <n v="41"/>
    <x v="1"/>
    <s v="USD"/>
    <n v="1449554400"/>
    <n v="1449640800"/>
    <b v="0"/>
    <b v="0"/>
    <x v="1"/>
    <x v="1"/>
    <x v="1"/>
  </r>
  <r>
    <n v="159"/>
    <s v="Clarke, Anderson and Lee"/>
    <s v="Robust explicit hardware"/>
    <n v="191200"/>
    <n v="191222"/>
    <n v="1.0001150627615063"/>
    <x v="1"/>
    <n v="105.01"/>
    <n v="1821"/>
    <x v="1"/>
    <s v="USD"/>
    <n v="1553662800"/>
    <n v="1555218000"/>
    <b v="0"/>
    <b v="1"/>
    <x v="3"/>
    <x v="3"/>
    <x v="3"/>
  </r>
  <r>
    <n v="160"/>
    <s v="Evans Group"/>
    <s v="Stand-alone actuating support"/>
    <n v="8000"/>
    <n v="12985"/>
    <n v="1.6231249999999999"/>
    <x v="1"/>
    <n v="79.180000000000007"/>
    <n v="164"/>
    <x v="1"/>
    <s v="USD"/>
    <n v="1556341200"/>
    <n v="1557723600"/>
    <b v="0"/>
    <b v="0"/>
    <x v="8"/>
    <x v="2"/>
    <x v="8"/>
  </r>
  <r>
    <n v="161"/>
    <s v="Bruce Group"/>
    <s v="Cross-platform methodical process improvement"/>
    <n v="5500"/>
    <n v="4300"/>
    <n v="0.78181818181818186"/>
    <x v="0"/>
    <n v="57.33"/>
    <n v="75"/>
    <x v="1"/>
    <s v="USD"/>
    <n v="1442984400"/>
    <n v="1443502800"/>
    <b v="0"/>
    <b v="1"/>
    <x v="2"/>
    <x v="2"/>
    <x v="2"/>
  </r>
  <r>
    <n v="162"/>
    <s v="Keith, Alvarez and Potter"/>
    <s v="Extended bottom-line open architecture"/>
    <n v="6100"/>
    <n v="9134"/>
    <n v="1.4973770491803278"/>
    <x v="1"/>
    <n v="58.18"/>
    <n v="157"/>
    <x v="5"/>
    <s v="CHF"/>
    <n v="1544248800"/>
    <n v="1546840800"/>
    <b v="0"/>
    <b v="0"/>
    <x v="1"/>
    <x v="1"/>
    <x v="1"/>
  </r>
  <r>
    <n v="163"/>
    <s v="Burton-Watkins"/>
    <s v="Extended reciprocal circuit"/>
    <n v="3500"/>
    <n v="8864"/>
    <n v="2.5325714285714285"/>
    <x v="1"/>
    <n v="36.03"/>
    <n v="246"/>
    <x v="1"/>
    <s v="USD"/>
    <n v="1508475600"/>
    <n v="1512712800"/>
    <b v="0"/>
    <b v="1"/>
    <x v="14"/>
    <x v="7"/>
    <x v="14"/>
  </r>
  <r>
    <n v="164"/>
    <s v="Lopez and Sons"/>
    <s v="Polarized human-resource protocol"/>
    <n v="150500"/>
    <n v="150755"/>
    <n v="1.0016943521594683"/>
    <x v="1"/>
    <n v="107.99"/>
    <n v="1396"/>
    <x v="1"/>
    <s v="USD"/>
    <n v="1507438800"/>
    <n v="1507525200"/>
    <b v="0"/>
    <b v="0"/>
    <x v="3"/>
    <x v="3"/>
    <x v="3"/>
  </r>
  <r>
    <n v="165"/>
    <s v="Cordova Ltd"/>
    <s v="Synergized radical product"/>
    <n v="90400"/>
    <n v="110279"/>
    <n v="1.2199004424778761"/>
    <x v="1"/>
    <n v="44.01"/>
    <n v="2506"/>
    <x v="1"/>
    <s v="USD"/>
    <n v="1501563600"/>
    <n v="1504328400"/>
    <b v="0"/>
    <b v="0"/>
    <x v="2"/>
    <x v="2"/>
    <x v="2"/>
  </r>
  <r>
    <n v="166"/>
    <s v="Brown-Vang"/>
    <s v="Robust heuristic artificial intelligence"/>
    <n v="9800"/>
    <n v="13439"/>
    <n v="1.3713265306122449"/>
    <x v="1"/>
    <n v="55.08"/>
    <n v="244"/>
    <x v="1"/>
    <s v="USD"/>
    <n v="1292997600"/>
    <n v="1293343200"/>
    <b v="0"/>
    <b v="0"/>
    <x v="14"/>
    <x v="7"/>
    <x v="14"/>
  </r>
  <r>
    <n v="167"/>
    <s v="Cruz-Ward"/>
    <s v="Robust content-based emulation"/>
    <n v="2600"/>
    <n v="10804"/>
    <n v="4.155384615384615"/>
    <x v="1"/>
    <n v="74"/>
    <n v="146"/>
    <x v="2"/>
    <s v="AUD"/>
    <n v="1370840400"/>
    <n v="1371704400"/>
    <b v="0"/>
    <b v="0"/>
    <x v="3"/>
    <x v="3"/>
    <x v="3"/>
  </r>
  <r>
    <n v="168"/>
    <s v="Hernandez Group"/>
    <s v="Ergonomic uniform open system"/>
    <n v="128100"/>
    <n v="40107"/>
    <n v="0.3130913348946136"/>
    <x v="0"/>
    <n v="42"/>
    <n v="955"/>
    <x v="3"/>
    <s v="DKK"/>
    <n v="1550815200"/>
    <n v="1552798800"/>
    <b v="0"/>
    <b v="1"/>
    <x v="7"/>
    <x v="1"/>
    <x v="7"/>
  </r>
  <r>
    <n v="169"/>
    <s v="Tran, Steele and Wilson"/>
    <s v="Profit-focused modular product"/>
    <n v="23300"/>
    <n v="98811"/>
    <n v="4.240815450643777"/>
    <x v="1"/>
    <n v="77.989999999999995"/>
    <n v="1267"/>
    <x v="1"/>
    <s v="USD"/>
    <n v="1339909200"/>
    <n v="1342328400"/>
    <b v="0"/>
    <b v="1"/>
    <x v="12"/>
    <x v="4"/>
    <x v="12"/>
  </r>
  <r>
    <n v="170"/>
    <s v="Summers, Gallegos and Stein"/>
    <s v="Mandatory mobile product"/>
    <n v="188100"/>
    <n v="5528"/>
    <n v="2.9388623072833599E-2"/>
    <x v="0"/>
    <n v="82.51"/>
    <n v="67"/>
    <x v="1"/>
    <s v="USD"/>
    <n v="1501736400"/>
    <n v="1502341200"/>
    <b v="0"/>
    <b v="0"/>
    <x v="7"/>
    <x v="1"/>
    <x v="7"/>
  </r>
  <r>
    <n v="171"/>
    <s v="Blair Group"/>
    <s v="Public-key 3rdgeneration budgetary management"/>
    <n v="4900"/>
    <n v="521"/>
    <n v="0.1063265306122449"/>
    <x v="0"/>
    <n v="104.2"/>
    <n v="5"/>
    <x v="1"/>
    <s v="USD"/>
    <n v="1395291600"/>
    <n v="1397192400"/>
    <b v="0"/>
    <b v="0"/>
    <x v="18"/>
    <x v="5"/>
    <x v="18"/>
  </r>
  <r>
    <n v="172"/>
    <s v="Nixon Inc"/>
    <s v="Centralized national firmware"/>
    <n v="800"/>
    <n v="663"/>
    <n v="0.82874999999999999"/>
    <x v="0"/>
    <n v="25.5"/>
    <n v="26"/>
    <x v="1"/>
    <s v="USD"/>
    <n v="1405746000"/>
    <n v="1407042000"/>
    <b v="0"/>
    <b v="1"/>
    <x v="4"/>
    <x v="4"/>
    <x v="4"/>
  </r>
  <r>
    <n v="173"/>
    <s v="White LLC"/>
    <s v="Cross-group 4thgeneration middleware"/>
    <n v="96700"/>
    <n v="157635"/>
    <n v="1.6301447776628748"/>
    <x v="1"/>
    <n v="100.98"/>
    <n v="1561"/>
    <x v="1"/>
    <s v="USD"/>
    <n v="1368853200"/>
    <n v="1369371600"/>
    <b v="0"/>
    <b v="0"/>
    <x v="3"/>
    <x v="3"/>
    <x v="3"/>
  </r>
  <r>
    <n v="174"/>
    <s v="Santos, Black and Donovan"/>
    <s v="Pre-emptive scalable access"/>
    <n v="600"/>
    <n v="5368"/>
    <n v="8.9466666666666672"/>
    <x v="1"/>
    <n v="111.83"/>
    <n v="48"/>
    <x v="1"/>
    <s v="USD"/>
    <n v="1444021200"/>
    <n v="1444107600"/>
    <b v="0"/>
    <b v="1"/>
    <x v="8"/>
    <x v="2"/>
    <x v="8"/>
  </r>
  <r>
    <n v="175"/>
    <s v="Jones, Contreras and Burnett"/>
    <s v="Sharable intangible migration"/>
    <n v="181200"/>
    <n v="47459"/>
    <n v="0.26191501103752757"/>
    <x v="0"/>
    <n v="42"/>
    <n v="1130"/>
    <x v="1"/>
    <s v="USD"/>
    <n v="1472619600"/>
    <n v="1474261200"/>
    <b v="0"/>
    <b v="0"/>
    <x v="3"/>
    <x v="3"/>
    <x v="3"/>
  </r>
  <r>
    <n v="176"/>
    <s v="Stone-Orozco"/>
    <s v="Proactive scalable Graphical User Interface"/>
    <n v="115000"/>
    <n v="86060"/>
    <n v="0.74834782608695649"/>
    <x v="0"/>
    <n v="110.05"/>
    <n v="782"/>
    <x v="1"/>
    <s v="USD"/>
    <n v="1472878800"/>
    <n v="1473656400"/>
    <b v="0"/>
    <b v="0"/>
    <x v="3"/>
    <x v="3"/>
    <x v="3"/>
  </r>
  <r>
    <n v="177"/>
    <s v="Lee, Gibson and Morgan"/>
    <s v="Digitized solution-oriented product"/>
    <n v="38800"/>
    <n v="161593"/>
    <n v="4.1647680412371137"/>
    <x v="1"/>
    <n v="59"/>
    <n v="2739"/>
    <x v="1"/>
    <s v="USD"/>
    <n v="1289800800"/>
    <n v="1291960800"/>
    <b v="0"/>
    <b v="0"/>
    <x v="3"/>
    <x v="3"/>
    <x v="3"/>
  </r>
  <r>
    <n v="178"/>
    <s v="Alexander-Williams"/>
    <s v="Triple-buffered cohesive structure"/>
    <n v="7200"/>
    <n v="6927"/>
    <n v="0.96208333333333329"/>
    <x v="0"/>
    <n v="32.99"/>
    <n v="210"/>
    <x v="1"/>
    <s v="USD"/>
    <n v="1505970000"/>
    <n v="1506747600"/>
    <b v="0"/>
    <b v="0"/>
    <x v="0"/>
    <x v="0"/>
    <x v="0"/>
  </r>
  <r>
    <n v="179"/>
    <s v="Marks Ltd"/>
    <s v="Realigned human-resource orchestration"/>
    <n v="44500"/>
    <n v="159185"/>
    <n v="3.5771910112359548"/>
    <x v="1"/>
    <n v="45.01"/>
    <n v="3537"/>
    <x v="0"/>
    <s v="CAD"/>
    <n v="1363496400"/>
    <n v="1363582800"/>
    <b v="0"/>
    <b v="1"/>
    <x v="3"/>
    <x v="3"/>
    <x v="3"/>
  </r>
  <r>
    <n v="180"/>
    <s v="Olsen, Edwards and Reid"/>
    <s v="Optional clear-thinking software"/>
    <n v="56000"/>
    <n v="172736"/>
    <n v="3.0845714285714285"/>
    <x v="1"/>
    <n v="81.98"/>
    <n v="2107"/>
    <x v="2"/>
    <s v="AUD"/>
    <n v="1269234000"/>
    <n v="1269666000"/>
    <b v="0"/>
    <b v="0"/>
    <x v="8"/>
    <x v="2"/>
    <x v="8"/>
  </r>
  <r>
    <n v="181"/>
    <s v="Daniels, Rose and Tyler"/>
    <s v="Centralized global approach"/>
    <n v="8600"/>
    <n v="5315"/>
    <n v="0.61802325581395345"/>
    <x v="0"/>
    <n v="39.08"/>
    <n v="136"/>
    <x v="1"/>
    <s v="USD"/>
    <n v="1507093200"/>
    <n v="1508648400"/>
    <b v="0"/>
    <b v="0"/>
    <x v="2"/>
    <x v="2"/>
    <x v="2"/>
  </r>
  <r>
    <n v="182"/>
    <s v="Adams Group"/>
    <s v="Reverse-engineered bandwidth-monitored contingency"/>
    <n v="27100"/>
    <n v="195750"/>
    <n v="7.2232472324723247"/>
    <x v="1"/>
    <n v="59"/>
    <n v="3318"/>
    <x v="3"/>
    <s v="DKK"/>
    <n v="1560574800"/>
    <n v="1561957200"/>
    <b v="0"/>
    <b v="0"/>
    <x v="3"/>
    <x v="3"/>
    <x v="3"/>
  </r>
  <r>
    <n v="183"/>
    <s v="Rogers, Huerta and Medina"/>
    <s v="Pre-emptive bandwidth-monitored instruction set"/>
    <n v="5100"/>
    <n v="3525"/>
    <n v="0.69117647058823528"/>
    <x v="0"/>
    <n v="40.99"/>
    <n v="86"/>
    <x v="0"/>
    <s v="CAD"/>
    <n v="1284008400"/>
    <n v="1285131600"/>
    <b v="0"/>
    <b v="0"/>
    <x v="1"/>
    <x v="1"/>
    <x v="1"/>
  </r>
  <r>
    <n v="184"/>
    <s v="Howard, Carter and Griffith"/>
    <s v="Adaptive asynchronous emulation"/>
    <n v="3600"/>
    <n v="10550"/>
    <n v="2.9305555555555554"/>
    <x v="1"/>
    <n v="31.03"/>
    <n v="340"/>
    <x v="1"/>
    <s v="USD"/>
    <n v="1556859600"/>
    <n v="1556946000"/>
    <b v="0"/>
    <b v="0"/>
    <x v="3"/>
    <x v="3"/>
    <x v="3"/>
  </r>
  <r>
    <n v="185"/>
    <s v="Bailey PLC"/>
    <s v="Innovative actuating conglomeration"/>
    <n v="1000"/>
    <n v="718"/>
    <n v="0.71799999999999997"/>
    <x v="0"/>
    <n v="37.79"/>
    <n v="19"/>
    <x v="1"/>
    <s v="USD"/>
    <n v="1526187600"/>
    <n v="1527138000"/>
    <b v="0"/>
    <b v="0"/>
    <x v="19"/>
    <x v="4"/>
    <x v="19"/>
  </r>
  <r>
    <n v="186"/>
    <s v="Parker Group"/>
    <s v="Grass-roots foreground policy"/>
    <n v="88800"/>
    <n v="28358"/>
    <n v="0.31934684684684683"/>
    <x v="0"/>
    <n v="32.01"/>
    <n v="886"/>
    <x v="1"/>
    <s v="USD"/>
    <n v="1400821200"/>
    <n v="1402117200"/>
    <b v="0"/>
    <b v="0"/>
    <x v="3"/>
    <x v="3"/>
    <x v="3"/>
  </r>
  <r>
    <n v="187"/>
    <s v="Fox Group"/>
    <s v="Horizontal transitional paradigm"/>
    <n v="60200"/>
    <n v="138384"/>
    <n v="2.2987375415282392"/>
    <x v="1"/>
    <n v="95.97"/>
    <n v="1442"/>
    <x v="0"/>
    <s v="CAD"/>
    <n v="1361599200"/>
    <n v="1364014800"/>
    <b v="0"/>
    <b v="1"/>
    <x v="12"/>
    <x v="4"/>
    <x v="12"/>
  </r>
  <r>
    <n v="188"/>
    <s v="Walker, Jones and Rodriguez"/>
    <s v="Networked didactic info-mediaries"/>
    <n v="8200"/>
    <n v="2625"/>
    <n v="0.3201219512195122"/>
    <x v="0"/>
    <n v="75"/>
    <n v="35"/>
    <x v="6"/>
    <s v="EUR"/>
    <n v="1417500000"/>
    <n v="1417586400"/>
    <b v="0"/>
    <b v="0"/>
    <x v="3"/>
    <x v="3"/>
    <x v="3"/>
  </r>
  <r>
    <n v="189"/>
    <s v="Anthony-Shaw"/>
    <s v="Switchable contextually-based access"/>
    <n v="191300"/>
    <n v="45004"/>
    <n v="0.23525352848928385"/>
    <x v="3"/>
    <n v="102.05"/>
    <n v="441"/>
    <x v="1"/>
    <s v="USD"/>
    <n v="1457071200"/>
    <n v="1457071200"/>
    <b v="0"/>
    <b v="0"/>
    <x v="3"/>
    <x v="3"/>
    <x v="3"/>
  </r>
  <r>
    <n v="190"/>
    <s v="Cook LLC"/>
    <s v="Up-sized dynamic throughput"/>
    <n v="3700"/>
    <n v="2538"/>
    <n v="0.68594594594594593"/>
    <x v="0"/>
    <n v="105.75"/>
    <n v="24"/>
    <x v="1"/>
    <s v="USD"/>
    <n v="1370322000"/>
    <n v="1370408400"/>
    <b v="0"/>
    <b v="1"/>
    <x v="3"/>
    <x v="3"/>
    <x v="3"/>
  </r>
  <r>
    <n v="191"/>
    <s v="Sutton PLC"/>
    <s v="Mandatory reciprocal superstructure"/>
    <n v="8400"/>
    <n v="3188"/>
    <n v="0.37952380952380954"/>
    <x v="0"/>
    <n v="37.07"/>
    <n v="86"/>
    <x v="6"/>
    <s v="EUR"/>
    <n v="1552366800"/>
    <n v="1552626000"/>
    <b v="0"/>
    <b v="0"/>
    <x v="3"/>
    <x v="3"/>
    <x v="3"/>
  </r>
  <r>
    <n v="192"/>
    <s v="Long, Morgan and Mitchell"/>
    <s v="Upgradable 4thgeneration productivity"/>
    <n v="42600"/>
    <n v="8517"/>
    <n v="0.19992957746478873"/>
    <x v="0"/>
    <n v="35.049999999999997"/>
    <n v="243"/>
    <x v="1"/>
    <s v="USD"/>
    <n v="1403845200"/>
    <n v="1404190800"/>
    <b v="0"/>
    <b v="0"/>
    <x v="1"/>
    <x v="1"/>
    <x v="1"/>
  </r>
  <r>
    <n v="193"/>
    <s v="Calhoun, Rogers and Long"/>
    <s v="Progressive discrete hub"/>
    <n v="6600"/>
    <n v="3012"/>
    <n v="0.45636363636363636"/>
    <x v="0"/>
    <n v="46.34"/>
    <n v="65"/>
    <x v="1"/>
    <s v="USD"/>
    <n v="1523163600"/>
    <n v="1523509200"/>
    <b v="1"/>
    <b v="0"/>
    <x v="7"/>
    <x v="1"/>
    <x v="7"/>
  </r>
  <r>
    <n v="194"/>
    <s v="Sandoval Group"/>
    <s v="Assimilated multi-tasking archive"/>
    <n v="7100"/>
    <n v="8716"/>
    <n v="1.227605633802817"/>
    <x v="1"/>
    <n v="69.17"/>
    <n v="126"/>
    <x v="1"/>
    <s v="USD"/>
    <n v="1442206800"/>
    <n v="1443589200"/>
    <b v="0"/>
    <b v="0"/>
    <x v="16"/>
    <x v="1"/>
    <x v="16"/>
  </r>
  <r>
    <n v="195"/>
    <s v="Smith and Sons"/>
    <s v="Upgradable high-level solution"/>
    <n v="15800"/>
    <n v="57157"/>
    <n v="3.61753164556962"/>
    <x v="1"/>
    <n v="109.08"/>
    <n v="524"/>
    <x v="1"/>
    <s v="USD"/>
    <n v="1532840400"/>
    <n v="1533445200"/>
    <b v="0"/>
    <b v="0"/>
    <x v="5"/>
    <x v="1"/>
    <x v="5"/>
  </r>
  <r>
    <n v="196"/>
    <s v="King Inc"/>
    <s v="Organic bandwidth-monitored frame"/>
    <n v="8200"/>
    <n v="5178"/>
    <n v="0.63146341463414635"/>
    <x v="0"/>
    <n v="51.78"/>
    <n v="100"/>
    <x v="3"/>
    <s v="DKK"/>
    <n v="1472878800"/>
    <n v="1474520400"/>
    <b v="0"/>
    <b v="0"/>
    <x v="8"/>
    <x v="2"/>
    <x v="8"/>
  </r>
  <r>
    <n v="197"/>
    <s v="Perry and Sons"/>
    <s v="Business-focused logistical framework"/>
    <n v="54700"/>
    <n v="163118"/>
    <n v="2.9820475319926874"/>
    <x v="1"/>
    <n v="82.01"/>
    <n v="1989"/>
    <x v="1"/>
    <s v="USD"/>
    <n v="1498194000"/>
    <n v="1499403600"/>
    <b v="0"/>
    <b v="0"/>
    <x v="6"/>
    <x v="4"/>
    <x v="6"/>
  </r>
  <r>
    <n v="198"/>
    <s v="Palmer Inc"/>
    <s v="Universal multi-state capability"/>
    <n v="63200"/>
    <n v="6041"/>
    <n v="9.5585443037974685E-2"/>
    <x v="0"/>
    <n v="35.96"/>
    <n v="168"/>
    <x v="1"/>
    <s v="USD"/>
    <n v="1281070800"/>
    <n v="1283576400"/>
    <b v="0"/>
    <b v="0"/>
    <x v="5"/>
    <x v="1"/>
    <x v="5"/>
  </r>
  <r>
    <n v="199"/>
    <s v="Hull, Baker and Martinez"/>
    <s v="Digitized reciprocal infrastructure"/>
    <n v="1800"/>
    <n v="968"/>
    <n v="0.5377777777777778"/>
    <x v="0"/>
    <n v="74.459999999999994"/>
    <n v="13"/>
    <x v="1"/>
    <s v="USD"/>
    <n v="1436245200"/>
    <n v="1436590800"/>
    <b v="0"/>
    <b v="0"/>
    <x v="1"/>
    <x v="1"/>
    <x v="1"/>
  </r>
  <r>
    <n v="200"/>
    <s v="Becker, Rice and White"/>
    <s v="Reduced dedicated capability"/>
    <n v="100"/>
    <n v="2"/>
    <n v="0.02"/>
    <x v="0"/>
    <n v="2"/>
    <n v="1"/>
    <x v="0"/>
    <s v="CAD"/>
    <n v="1269493200"/>
    <n v="1270443600"/>
    <b v="0"/>
    <b v="0"/>
    <x v="3"/>
    <x v="3"/>
    <x v="3"/>
  </r>
  <r>
    <n v="201"/>
    <s v="Osborne, Perkins and Knox"/>
    <s v="Cross-platform bi-directional workforce"/>
    <n v="2100"/>
    <n v="14305"/>
    <n v="6.8119047619047617"/>
    <x v="1"/>
    <n v="91.11"/>
    <n v="157"/>
    <x v="1"/>
    <s v="USD"/>
    <n v="1406264400"/>
    <n v="1407819600"/>
    <b v="0"/>
    <b v="0"/>
    <x v="2"/>
    <x v="2"/>
    <x v="2"/>
  </r>
  <r>
    <n v="202"/>
    <s v="Mcknight-Freeman"/>
    <s v="Upgradable scalable methodology"/>
    <n v="8300"/>
    <n v="6543"/>
    <n v="0.78831325301204824"/>
    <x v="3"/>
    <n v="79.790000000000006"/>
    <n v="82"/>
    <x v="1"/>
    <s v="USD"/>
    <n v="1317531600"/>
    <n v="1317877200"/>
    <b v="0"/>
    <b v="0"/>
    <x v="0"/>
    <x v="0"/>
    <x v="0"/>
  </r>
  <r>
    <n v="203"/>
    <s v="Hayden, Shannon and Stein"/>
    <s v="Customer-focused client-server service-desk"/>
    <n v="143900"/>
    <n v="193413"/>
    <n v="1.3440792216817234"/>
    <x v="1"/>
    <n v="43"/>
    <n v="4498"/>
    <x v="2"/>
    <s v="AUD"/>
    <n v="1484632800"/>
    <n v="1484805600"/>
    <b v="0"/>
    <b v="0"/>
    <x v="3"/>
    <x v="3"/>
    <x v="3"/>
  </r>
  <r>
    <n v="204"/>
    <s v="Daniel-Luna"/>
    <s v="Mandatory multimedia leverage"/>
    <n v="75000"/>
    <n v="2529"/>
    <n v="3.372E-2"/>
    <x v="0"/>
    <n v="63.23"/>
    <n v="40"/>
    <x v="1"/>
    <s v="USD"/>
    <n v="1301806800"/>
    <n v="1302670800"/>
    <b v="0"/>
    <b v="0"/>
    <x v="17"/>
    <x v="1"/>
    <x v="17"/>
  </r>
  <r>
    <n v="205"/>
    <s v="Weaver-Marquez"/>
    <s v="Focused analyzing circuit"/>
    <n v="1300"/>
    <n v="5614"/>
    <n v="4.3184615384615386"/>
    <x v="1"/>
    <n v="70.180000000000007"/>
    <n v="80"/>
    <x v="1"/>
    <s v="USD"/>
    <n v="1539752400"/>
    <n v="1540789200"/>
    <b v="1"/>
    <b v="0"/>
    <x v="3"/>
    <x v="3"/>
    <x v="3"/>
  </r>
  <r>
    <n v="206"/>
    <s v="Austin, Baker and Kelley"/>
    <s v="Fundamental grid-enabled strategy"/>
    <n v="9000"/>
    <n v="3496"/>
    <n v="0.38844444444444443"/>
    <x v="3"/>
    <n v="61.33"/>
    <n v="57"/>
    <x v="1"/>
    <s v="USD"/>
    <n v="1267250400"/>
    <n v="1268028000"/>
    <b v="0"/>
    <b v="0"/>
    <x v="13"/>
    <x v="5"/>
    <x v="13"/>
  </r>
  <r>
    <n v="207"/>
    <s v="Carney-Anderson"/>
    <s v="Digitized 5thgeneration knowledgebase"/>
    <n v="1000"/>
    <n v="4257"/>
    <n v="4.2569999999999997"/>
    <x v="1"/>
    <n v="99"/>
    <n v="43"/>
    <x v="1"/>
    <s v="USD"/>
    <n v="1535432400"/>
    <n v="1537160400"/>
    <b v="0"/>
    <b v="1"/>
    <x v="1"/>
    <x v="1"/>
    <x v="1"/>
  </r>
  <r>
    <n v="208"/>
    <s v="Jackson Inc"/>
    <s v="Mandatory multi-tasking encryption"/>
    <n v="196900"/>
    <n v="199110"/>
    <n v="1.0112239715591671"/>
    <x v="1"/>
    <n v="96.98"/>
    <n v="2053"/>
    <x v="1"/>
    <s v="USD"/>
    <n v="1510207200"/>
    <n v="1512280800"/>
    <b v="0"/>
    <b v="0"/>
    <x v="4"/>
    <x v="4"/>
    <x v="4"/>
  </r>
  <r>
    <n v="209"/>
    <s v="Warren Ltd"/>
    <s v="Distributed system-worthy application"/>
    <n v="194500"/>
    <n v="41212"/>
    <n v="0.21188688946015424"/>
    <x v="2"/>
    <n v="51"/>
    <n v="808"/>
    <x v="2"/>
    <s v="AUD"/>
    <n v="1462510800"/>
    <n v="1463115600"/>
    <b v="0"/>
    <b v="0"/>
    <x v="4"/>
    <x v="4"/>
    <x v="4"/>
  </r>
  <r>
    <n v="210"/>
    <s v="Schultz Inc"/>
    <s v="Synergistic tertiary time-frame"/>
    <n v="9400"/>
    <n v="6338"/>
    <n v="0.67425531914893622"/>
    <x v="0"/>
    <n v="28.04"/>
    <n v="226"/>
    <x v="3"/>
    <s v="DKK"/>
    <n v="1488520800"/>
    <n v="1490850000"/>
    <b v="0"/>
    <b v="0"/>
    <x v="22"/>
    <x v="4"/>
    <x v="22"/>
  </r>
  <r>
    <n v="211"/>
    <s v="Thompson LLC"/>
    <s v="Customer-focused impactful benchmark"/>
    <n v="104400"/>
    <n v="99100"/>
    <n v="0.9492337164750958"/>
    <x v="0"/>
    <n v="60.98"/>
    <n v="1625"/>
    <x v="1"/>
    <s v="USD"/>
    <n v="1377579600"/>
    <n v="1379653200"/>
    <b v="0"/>
    <b v="0"/>
    <x v="3"/>
    <x v="3"/>
    <x v="3"/>
  </r>
  <r>
    <n v="212"/>
    <s v="Johnson Inc"/>
    <s v="Profound next generation infrastructure"/>
    <n v="8100"/>
    <n v="12300"/>
    <n v="1.5185185185185186"/>
    <x v="1"/>
    <n v="73.209999999999994"/>
    <n v="168"/>
    <x v="1"/>
    <s v="USD"/>
    <n v="1576389600"/>
    <n v="1580364000"/>
    <b v="0"/>
    <b v="0"/>
    <x v="3"/>
    <x v="3"/>
    <x v="3"/>
  </r>
  <r>
    <n v="213"/>
    <s v="Morgan-Warren"/>
    <s v="Face-to-face encompassing info-mediaries"/>
    <n v="87900"/>
    <n v="171549"/>
    <n v="1.9516382252559727"/>
    <x v="1"/>
    <n v="40"/>
    <n v="4289"/>
    <x v="1"/>
    <s v="USD"/>
    <n v="1289019600"/>
    <n v="1289714400"/>
    <b v="0"/>
    <b v="1"/>
    <x v="7"/>
    <x v="1"/>
    <x v="7"/>
  </r>
  <r>
    <n v="214"/>
    <s v="Sullivan Group"/>
    <s v="Open-source fresh-thinking policy"/>
    <n v="1400"/>
    <n v="14324"/>
    <n v="10.231428571428571"/>
    <x v="1"/>
    <n v="86.81"/>
    <n v="165"/>
    <x v="1"/>
    <s v="USD"/>
    <n v="1282194000"/>
    <n v="1282712400"/>
    <b v="0"/>
    <b v="0"/>
    <x v="1"/>
    <x v="1"/>
    <x v="1"/>
  </r>
  <r>
    <n v="215"/>
    <s v="Vargas, Banks and Palmer"/>
    <s v="Extended 24/7 implementation"/>
    <n v="156800"/>
    <n v="6024"/>
    <n v="3.8418367346938778E-2"/>
    <x v="0"/>
    <n v="42.13"/>
    <n v="143"/>
    <x v="1"/>
    <s v="USD"/>
    <n v="1550037600"/>
    <n v="1550210400"/>
    <b v="0"/>
    <b v="0"/>
    <x v="3"/>
    <x v="3"/>
    <x v="3"/>
  </r>
  <r>
    <n v="216"/>
    <s v="Johnson, Dixon and Zimmerman"/>
    <s v="Organic dynamic algorithm"/>
    <n v="121700"/>
    <n v="188721"/>
    <n v="1.5507066557107643"/>
    <x v="1"/>
    <n v="103.98"/>
    <n v="1815"/>
    <x v="1"/>
    <s v="USD"/>
    <n v="1321941600"/>
    <n v="1322114400"/>
    <b v="0"/>
    <b v="0"/>
    <x v="3"/>
    <x v="3"/>
    <x v="3"/>
  </r>
  <r>
    <n v="217"/>
    <s v="Moore, Dudley and Navarro"/>
    <s v="Organic multi-tasking focus group"/>
    <n v="129400"/>
    <n v="57911"/>
    <n v="0.44753477588871715"/>
    <x v="0"/>
    <n v="62"/>
    <n v="934"/>
    <x v="1"/>
    <s v="USD"/>
    <n v="1556427600"/>
    <n v="1557205200"/>
    <b v="0"/>
    <b v="0"/>
    <x v="22"/>
    <x v="4"/>
    <x v="22"/>
  </r>
  <r>
    <n v="218"/>
    <s v="Price-Rodriguez"/>
    <s v="Adaptive logistical initiative"/>
    <n v="5700"/>
    <n v="12309"/>
    <n v="2.1594736842105262"/>
    <x v="1"/>
    <n v="31.01"/>
    <n v="397"/>
    <x v="4"/>
    <s v="GBP"/>
    <n v="1320991200"/>
    <n v="1323928800"/>
    <b v="0"/>
    <b v="1"/>
    <x v="12"/>
    <x v="4"/>
    <x v="12"/>
  </r>
  <r>
    <n v="219"/>
    <s v="Huang-Henderson"/>
    <s v="Stand-alone mobile customer loyalty"/>
    <n v="41700"/>
    <n v="138497"/>
    <n v="3.3212709832134291"/>
    <x v="1"/>
    <n v="89.99"/>
    <n v="1539"/>
    <x v="1"/>
    <s v="USD"/>
    <n v="1345093200"/>
    <n v="1346130000"/>
    <b v="0"/>
    <b v="0"/>
    <x v="10"/>
    <x v="4"/>
    <x v="10"/>
  </r>
  <r>
    <n v="220"/>
    <s v="Owens-Le"/>
    <s v="Focused composite approach"/>
    <n v="7900"/>
    <n v="667"/>
    <n v="8.4430379746835441E-2"/>
    <x v="0"/>
    <n v="39.24"/>
    <n v="17"/>
    <x v="1"/>
    <s v="USD"/>
    <n v="1309496400"/>
    <n v="1311051600"/>
    <b v="1"/>
    <b v="0"/>
    <x v="3"/>
    <x v="3"/>
    <x v="3"/>
  </r>
  <r>
    <n v="221"/>
    <s v="Huff LLC"/>
    <s v="Face-to-face clear-thinking Local Area Network"/>
    <n v="121500"/>
    <n v="119830"/>
    <n v="0.9862551440329218"/>
    <x v="0"/>
    <n v="54.99"/>
    <n v="2179"/>
    <x v="1"/>
    <s v="USD"/>
    <n v="1340254800"/>
    <n v="1340427600"/>
    <b v="1"/>
    <b v="0"/>
    <x v="0"/>
    <x v="0"/>
    <x v="0"/>
  </r>
  <r>
    <n v="222"/>
    <s v="Johnson LLC"/>
    <s v="Cross-group cohesive circuit"/>
    <n v="4800"/>
    <n v="6623"/>
    <n v="1.3797916666666667"/>
    <x v="1"/>
    <n v="47.99"/>
    <n v="138"/>
    <x v="1"/>
    <s v="USD"/>
    <n v="1412226000"/>
    <n v="1412312400"/>
    <b v="0"/>
    <b v="0"/>
    <x v="14"/>
    <x v="7"/>
    <x v="14"/>
  </r>
  <r>
    <n v="223"/>
    <s v="Chavez, Garcia and Cantu"/>
    <s v="Synergistic explicit capability"/>
    <n v="87300"/>
    <n v="81897"/>
    <n v="0.93810996563573879"/>
    <x v="0"/>
    <n v="87.97"/>
    <n v="931"/>
    <x v="1"/>
    <s v="USD"/>
    <n v="1458104400"/>
    <n v="1459314000"/>
    <b v="0"/>
    <b v="0"/>
    <x v="3"/>
    <x v="3"/>
    <x v="3"/>
  </r>
  <r>
    <n v="224"/>
    <s v="Lester-Moore"/>
    <s v="Diverse analyzing definition"/>
    <n v="46300"/>
    <n v="186885"/>
    <n v="4.0363930885529156"/>
    <x v="1"/>
    <n v="52"/>
    <n v="3594"/>
    <x v="1"/>
    <s v="USD"/>
    <n v="1411534800"/>
    <n v="1415426400"/>
    <b v="0"/>
    <b v="0"/>
    <x v="22"/>
    <x v="4"/>
    <x v="22"/>
  </r>
  <r>
    <n v="225"/>
    <s v="Fox-Quinn"/>
    <s v="Enterprise-wide reciprocal success"/>
    <n v="67800"/>
    <n v="176398"/>
    <n v="2.6017404129793511"/>
    <x v="1"/>
    <n v="30"/>
    <n v="5880"/>
    <x v="1"/>
    <s v="USD"/>
    <n v="1399093200"/>
    <n v="1399093200"/>
    <b v="1"/>
    <b v="0"/>
    <x v="1"/>
    <x v="1"/>
    <x v="1"/>
  </r>
  <r>
    <n v="226"/>
    <s v="Garcia Inc"/>
    <s v="Progressive neutral middleware"/>
    <n v="3000"/>
    <n v="10999"/>
    <n v="3.6663333333333332"/>
    <x v="1"/>
    <n v="98.21"/>
    <n v="112"/>
    <x v="1"/>
    <s v="USD"/>
    <n v="1270702800"/>
    <n v="1273899600"/>
    <b v="0"/>
    <b v="0"/>
    <x v="14"/>
    <x v="7"/>
    <x v="14"/>
  </r>
  <r>
    <n v="227"/>
    <s v="Johnson-Lee"/>
    <s v="Intuitive exuding process improvement"/>
    <n v="60900"/>
    <n v="102751"/>
    <n v="1.687208538587849"/>
    <x v="1"/>
    <n v="108.96"/>
    <n v="943"/>
    <x v="1"/>
    <s v="USD"/>
    <n v="1431666000"/>
    <n v="1432184400"/>
    <b v="0"/>
    <b v="0"/>
    <x v="20"/>
    <x v="6"/>
    <x v="20"/>
  </r>
  <r>
    <n v="228"/>
    <s v="Pineda Group"/>
    <s v="Exclusive real-time protocol"/>
    <n v="137900"/>
    <n v="165352"/>
    <n v="1.1990717911530093"/>
    <x v="1"/>
    <n v="67"/>
    <n v="2468"/>
    <x v="1"/>
    <s v="USD"/>
    <n v="1472619600"/>
    <n v="1474779600"/>
    <b v="0"/>
    <b v="0"/>
    <x v="10"/>
    <x v="4"/>
    <x v="10"/>
  </r>
  <r>
    <n v="229"/>
    <s v="Hoffman-Howard"/>
    <s v="Extended encompassing application"/>
    <n v="85600"/>
    <n v="165798"/>
    <n v="1.936892523364486"/>
    <x v="1"/>
    <n v="64.989999999999995"/>
    <n v="2551"/>
    <x v="1"/>
    <s v="USD"/>
    <n v="1496293200"/>
    <n v="1500440400"/>
    <b v="0"/>
    <b v="1"/>
    <x v="20"/>
    <x v="6"/>
    <x v="20"/>
  </r>
  <r>
    <n v="230"/>
    <s v="Miranda, Hall and Mcgrath"/>
    <s v="Progressive value-added ability"/>
    <n v="2400"/>
    <n v="10084"/>
    <n v="4.2016666666666671"/>
    <x v="1"/>
    <n v="99.84"/>
    <n v="101"/>
    <x v="1"/>
    <s v="USD"/>
    <n v="1575612000"/>
    <n v="1575612000"/>
    <b v="0"/>
    <b v="0"/>
    <x v="11"/>
    <x v="6"/>
    <x v="11"/>
  </r>
  <r>
    <n v="231"/>
    <s v="Williams, Carter and Gonzalez"/>
    <s v="Cross-platform uniform hardware"/>
    <n v="7200"/>
    <n v="5523"/>
    <n v="0.76708333333333334"/>
    <x v="3"/>
    <n v="82.43"/>
    <n v="67"/>
    <x v="1"/>
    <s v="USD"/>
    <n v="1369112400"/>
    <n v="1374123600"/>
    <b v="0"/>
    <b v="0"/>
    <x v="3"/>
    <x v="3"/>
    <x v="3"/>
  </r>
  <r>
    <n v="232"/>
    <s v="Davis-Rodriguez"/>
    <s v="Progressive secondary portal"/>
    <n v="3400"/>
    <n v="5823"/>
    <n v="1.7126470588235294"/>
    <x v="1"/>
    <n v="63.29"/>
    <n v="92"/>
    <x v="1"/>
    <s v="USD"/>
    <n v="1469422800"/>
    <n v="1469509200"/>
    <b v="0"/>
    <b v="0"/>
    <x v="3"/>
    <x v="3"/>
    <x v="3"/>
  </r>
  <r>
    <n v="233"/>
    <s v="Reid, Rivera and Perry"/>
    <s v="Multi-lateral national adapter"/>
    <n v="3800"/>
    <n v="6000"/>
    <n v="1.5789473684210527"/>
    <x v="1"/>
    <n v="96.77"/>
    <n v="62"/>
    <x v="1"/>
    <s v="USD"/>
    <n v="1307854800"/>
    <n v="1309237200"/>
    <b v="0"/>
    <b v="0"/>
    <x v="10"/>
    <x v="4"/>
    <x v="10"/>
  </r>
  <r>
    <n v="234"/>
    <s v="Mendoza-Parker"/>
    <s v="Enterprise-wide motivating matrices"/>
    <n v="7500"/>
    <n v="8181"/>
    <n v="1.0908"/>
    <x v="1"/>
    <n v="54.91"/>
    <n v="149"/>
    <x v="6"/>
    <s v="EUR"/>
    <n v="1503378000"/>
    <n v="1503982800"/>
    <b v="0"/>
    <b v="1"/>
    <x v="11"/>
    <x v="6"/>
    <x v="11"/>
  </r>
  <r>
    <n v="235"/>
    <s v="Lee, Ali and Guzman"/>
    <s v="Polarized upward-trending Local Area Network"/>
    <n v="8600"/>
    <n v="3589"/>
    <n v="0.41732558139534881"/>
    <x v="0"/>
    <n v="39.01"/>
    <n v="92"/>
    <x v="1"/>
    <s v="USD"/>
    <n v="1486965600"/>
    <n v="1487397600"/>
    <b v="0"/>
    <b v="0"/>
    <x v="10"/>
    <x v="4"/>
    <x v="10"/>
  </r>
  <r>
    <n v="236"/>
    <s v="Gallegos-Cobb"/>
    <s v="Object-based directional function"/>
    <n v="39500"/>
    <n v="4323"/>
    <n v="0.10944303797468355"/>
    <x v="0"/>
    <n v="75.84"/>
    <n v="57"/>
    <x v="2"/>
    <s v="AUD"/>
    <n v="1561438800"/>
    <n v="1562043600"/>
    <b v="0"/>
    <b v="1"/>
    <x v="1"/>
    <x v="1"/>
    <x v="1"/>
  </r>
  <r>
    <n v="237"/>
    <s v="Ellison PLC"/>
    <s v="Re-contextualized tangible open architecture"/>
    <n v="9300"/>
    <n v="14822"/>
    <n v="1.593763440860215"/>
    <x v="1"/>
    <n v="45.05"/>
    <n v="329"/>
    <x v="1"/>
    <s v="USD"/>
    <n v="1398402000"/>
    <n v="1398574800"/>
    <b v="0"/>
    <b v="0"/>
    <x v="10"/>
    <x v="4"/>
    <x v="10"/>
  </r>
  <r>
    <n v="238"/>
    <s v="Bolton, Sanchez and Carrillo"/>
    <s v="Distributed systemic adapter"/>
    <n v="2400"/>
    <n v="10138"/>
    <n v="4.2241666666666671"/>
    <x v="1"/>
    <n v="104.52"/>
    <n v="97"/>
    <x v="3"/>
    <s v="DKK"/>
    <n v="1513231200"/>
    <n v="1515391200"/>
    <b v="0"/>
    <b v="1"/>
    <x v="3"/>
    <x v="3"/>
    <x v="3"/>
  </r>
  <r>
    <n v="239"/>
    <s v="Mason-Sanders"/>
    <s v="Networked web-enabled instruction set"/>
    <n v="3200"/>
    <n v="3127"/>
    <n v="0.97718749999999999"/>
    <x v="0"/>
    <n v="76.27"/>
    <n v="41"/>
    <x v="1"/>
    <s v="USD"/>
    <n v="1440824400"/>
    <n v="1441170000"/>
    <b v="0"/>
    <b v="0"/>
    <x v="8"/>
    <x v="2"/>
    <x v="8"/>
  </r>
  <r>
    <n v="240"/>
    <s v="Pitts-Reed"/>
    <s v="Vision-oriented dynamic service-desk"/>
    <n v="29400"/>
    <n v="123124"/>
    <n v="4.1878911564625847"/>
    <x v="1"/>
    <n v="69.02"/>
    <n v="1784"/>
    <x v="1"/>
    <s v="USD"/>
    <n v="1281070800"/>
    <n v="1281157200"/>
    <b v="0"/>
    <b v="0"/>
    <x v="3"/>
    <x v="3"/>
    <x v="3"/>
  </r>
  <r>
    <n v="241"/>
    <s v="Gonzalez-Martinez"/>
    <s v="Vision-oriented actuating open system"/>
    <n v="168500"/>
    <n v="171729"/>
    <n v="1.0191632047477746"/>
    <x v="1"/>
    <n v="101.98"/>
    <n v="1684"/>
    <x v="2"/>
    <s v="AUD"/>
    <n v="1397365200"/>
    <n v="1398229200"/>
    <b v="0"/>
    <b v="1"/>
    <x v="9"/>
    <x v="5"/>
    <x v="9"/>
  </r>
  <r>
    <n v="242"/>
    <s v="Hill, Martin and Garcia"/>
    <s v="Sharable scalable core"/>
    <n v="8400"/>
    <n v="10729"/>
    <n v="1.2772619047619047"/>
    <x v="1"/>
    <n v="42.92"/>
    <n v="250"/>
    <x v="1"/>
    <s v="USD"/>
    <n v="1494392400"/>
    <n v="1495256400"/>
    <b v="0"/>
    <b v="1"/>
    <x v="1"/>
    <x v="1"/>
    <x v="1"/>
  </r>
  <r>
    <n v="243"/>
    <s v="Garcia PLC"/>
    <s v="Customer-focused attitude-oriented function"/>
    <n v="2300"/>
    <n v="10240"/>
    <n v="4.4521739130434783"/>
    <x v="1"/>
    <n v="43.03"/>
    <n v="238"/>
    <x v="1"/>
    <s v="USD"/>
    <n v="1520143200"/>
    <n v="1520402400"/>
    <b v="0"/>
    <b v="0"/>
    <x v="3"/>
    <x v="3"/>
    <x v="3"/>
  </r>
  <r>
    <n v="244"/>
    <s v="Herring-Bailey"/>
    <s v="Reverse-engineered system-worthy extranet"/>
    <n v="700"/>
    <n v="3988"/>
    <n v="5.6971428571428575"/>
    <x v="1"/>
    <n v="75.25"/>
    <n v="53"/>
    <x v="1"/>
    <s v="USD"/>
    <n v="1405314000"/>
    <n v="1409806800"/>
    <b v="0"/>
    <b v="0"/>
    <x v="3"/>
    <x v="3"/>
    <x v="3"/>
  </r>
  <r>
    <n v="245"/>
    <s v="Russell-Gardner"/>
    <s v="Re-engineered systematic monitoring"/>
    <n v="2900"/>
    <n v="14771"/>
    <n v="5.0934482758620687"/>
    <x v="1"/>
    <n v="69.02"/>
    <n v="214"/>
    <x v="1"/>
    <s v="USD"/>
    <n v="1396846800"/>
    <n v="1396933200"/>
    <b v="0"/>
    <b v="0"/>
    <x v="3"/>
    <x v="3"/>
    <x v="3"/>
  </r>
  <r>
    <n v="246"/>
    <s v="Walters-Carter"/>
    <s v="Seamless value-added standardization"/>
    <n v="4500"/>
    <n v="14649"/>
    <n v="3.2553333333333332"/>
    <x v="1"/>
    <n v="65.989999999999995"/>
    <n v="222"/>
    <x v="1"/>
    <s v="USD"/>
    <n v="1375678800"/>
    <n v="1376024400"/>
    <b v="0"/>
    <b v="0"/>
    <x v="2"/>
    <x v="2"/>
    <x v="2"/>
  </r>
  <r>
    <n v="247"/>
    <s v="Johnson, Patterson and Montoya"/>
    <s v="Triple-buffered fresh-thinking frame"/>
    <n v="19800"/>
    <n v="184658"/>
    <n v="9.3261616161616168"/>
    <x v="1"/>
    <n v="98.01"/>
    <n v="1884"/>
    <x v="1"/>
    <s v="USD"/>
    <n v="1482386400"/>
    <n v="1483682400"/>
    <b v="0"/>
    <b v="1"/>
    <x v="13"/>
    <x v="5"/>
    <x v="13"/>
  </r>
  <r>
    <n v="248"/>
    <s v="Roberts and Sons"/>
    <s v="Streamlined holistic knowledgebase"/>
    <n v="6200"/>
    <n v="13103"/>
    <n v="2.1133870967741935"/>
    <x v="1"/>
    <n v="60.11"/>
    <n v="218"/>
    <x v="2"/>
    <s v="AUD"/>
    <n v="1420005600"/>
    <n v="1420437600"/>
    <b v="0"/>
    <b v="0"/>
    <x v="20"/>
    <x v="6"/>
    <x v="20"/>
  </r>
  <r>
    <n v="249"/>
    <s v="Avila-Nelson"/>
    <s v="Up-sized intermediate website"/>
    <n v="61500"/>
    <n v="168095"/>
    <n v="2.7332520325203253"/>
    <x v="1"/>
    <n v="26"/>
    <n v="6465"/>
    <x v="1"/>
    <s v="USD"/>
    <n v="1420178400"/>
    <n v="1420783200"/>
    <b v="0"/>
    <b v="0"/>
    <x v="18"/>
    <x v="5"/>
    <x v="18"/>
  </r>
  <r>
    <n v="250"/>
    <s v="Robbins and Sons"/>
    <s v="Future-proofed directional synergy"/>
    <n v="100"/>
    <n v="3"/>
    <n v="0.03"/>
    <x v="0"/>
    <n v="3"/>
    <n v="1"/>
    <x v="1"/>
    <s v="USD"/>
    <n v="1264399200"/>
    <n v="1267423200"/>
    <b v="0"/>
    <b v="0"/>
    <x v="1"/>
    <x v="1"/>
    <x v="1"/>
  </r>
  <r>
    <n v="251"/>
    <s v="Singleton Ltd"/>
    <s v="Enhanced user-facing function"/>
    <n v="7100"/>
    <n v="3840"/>
    <n v="0.54084507042253516"/>
    <x v="0"/>
    <n v="38.020000000000003"/>
    <n v="101"/>
    <x v="1"/>
    <s v="USD"/>
    <n v="1355032800"/>
    <n v="1355205600"/>
    <b v="0"/>
    <b v="0"/>
    <x v="3"/>
    <x v="3"/>
    <x v="3"/>
  </r>
  <r>
    <n v="252"/>
    <s v="Perez PLC"/>
    <s v="Operative bandwidth-monitored interface"/>
    <n v="1000"/>
    <n v="6263"/>
    <n v="6.2629999999999999"/>
    <x v="1"/>
    <n v="106.15"/>
    <n v="59"/>
    <x v="1"/>
    <s v="USD"/>
    <n v="1382677200"/>
    <n v="1383109200"/>
    <b v="0"/>
    <b v="0"/>
    <x v="3"/>
    <x v="3"/>
    <x v="3"/>
  </r>
  <r>
    <n v="253"/>
    <s v="Rogers, Jacobs and Jackson"/>
    <s v="Upgradable multi-state instruction set"/>
    <n v="121500"/>
    <n v="108161"/>
    <n v="0.8902139917695473"/>
    <x v="0"/>
    <n v="81.02"/>
    <n v="1335"/>
    <x v="0"/>
    <s v="CAD"/>
    <n v="1302238800"/>
    <n v="1303275600"/>
    <b v="0"/>
    <b v="0"/>
    <x v="6"/>
    <x v="4"/>
    <x v="6"/>
  </r>
  <r>
    <n v="254"/>
    <s v="Barry Group"/>
    <s v="De-engineered static Local Area Network"/>
    <n v="4600"/>
    <n v="8505"/>
    <n v="1.8489130434782608"/>
    <x v="1"/>
    <n v="96.65"/>
    <n v="88"/>
    <x v="1"/>
    <s v="USD"/>
    <n v="1487656800"/>
    <n v="1487829600"/>
    <b v="0"/>
    <b v="0"/>
    <x v="9"/>
    <x v="5"/>
    <x v="9"/>
  </r>
  <r>
    <n v="255"/>
    <s v="Rosales, Branch and Harmon"/>
    <s v="Upgradable grid-enabled superstructure"/>
    <n v="80500"/>
    <n v="96735"/>
    <n v="1.2016770186335404"/>
    <x v="1"/>
    <n v="57"/>
    <n v="1697"/>
    <x v="1"/>
    <s v="USD"/>
    <n v="1297836000"/>
    <n v="1298268000"/>
    <b v="0"/>
    <b v="1"/>
    <x v="1"/>
    <x v="1"/>
    <x v="1"/>
  </r>
  <r>
    <n v="256"/>
    <s v="Smith-Reid"/>
    <s v="Optimized actuating toolset"/>
    <n v="4100"/>
    <n v="959"/>
    <n v="0.23390243902439026"/>
    <x v="0"/>
    <n v="63.93"/>
    <n v="15"/>
    <x v="4"/>
    <s v="GBP"/>
    <n v="1453615200"/>
    <n v="1456812000"/>
    <b v="0"/>
    <b v="0"/>
    <x v="1"/>
    <x v="1"/>
    <x v="1"/>
  </r>
  <r>
    <n v="257"/>
    <s v="Williams Inc"/>
    <s v="Decentralized exuding strategy"/>
    <n v="5700"/>
    <n v="8322"/>
    <n v="1.46"/>
    <x v="1"/>
    <n v="90.46"/>
    <n v="92"/>
    <x v="1"/>
    <s v="USD"/>
    <n v="1362463200"/>
    <n v="1363669200"/>
    <b v="0"/>
    <b v="0"/>
    <x v="3"/>
    <x v="3"/>
    <x v="3"/>
  </r>
  <r>
    <n v="258"/>
    <s v="Duncan, Mcdonald and Miller"/>
    <s v="Assimilated coherent hardware"/>
    <n v="5000"/>
    <n v="13424"/>
    <n v="2.6848000000000001"/>
    <x v="1"/>
    <n v="72.17"/>
    <n v="186"/>
    <x v="1"/>
    <s v="USD"/>
    <n v="1481176800"/>
    <n v="1482904800"/>
    <b v="0"/>
    <b v="1"/>
    <x v="3"/>
    <x v="3"/>
    <x v="3"/>
  </r>
  <r>
    <n v="259"/>
    <s v="Watkins Ltd"/>
    <s v="Multi-channeled responsive implementation"/>
    <n v="1800"/>
    <n v="10755"/>
    <n v="5.9749999999999996"/>
    <x v="1"/>
    <n v="77.930000000000007"/>
    <n v="138"/>
    <x v="1"/>
    <s v="USD"/>
    <n v="1354946400"/>
    <n v="1356588000"/>
    <b v="1"/>
    <b v="0"/>
    <x v="14"/>
    <x v="7"/>
    <x v="14"/>
  </r>
  <r>
    <n v="260"/>
    <s v="Allen-Jones"/>
    <s v="Centralized modular initiative"/>
    <n v="6300"/>
    <n v="9935"/>
    <n v="1.5769841269841269"/>
    <x v="1"/>
    <n v="38.07"/>
    <n v="261"/>
    <x v="1"/>
    <s v="USD"/>
    <n v="1348808400"/>
    <n v="1349845200"/>
    <b v="0"/>
    <b v="0"/>
    <x v="1"/>
    <x v="1"/>
    <x v="1"/>
  </r>
  <r>
    <n v="261"/>
    <s v="Mason-Smith"/>
    <s v="Reverse-engineered cohesive migration"/>
    <n v="84300"/>
    <n v="26303"/>
    <n v="0.31201660735468567"/>
    <x v="0"/>
    <n v="57.94"/>
    <n v="454"/>
    <x v="1"/>
    <s v="USD"/>
    <n v="1282712400"/>
    <n v="1283058000"/>
    <b v="0"/>
    <b v="1"/>
    <x v="1"/>
    <x v="1"/>
    <x v="1"/>
  </r>
  <r>
    <n v="262"/>
    <s v="Lloyd, Kennedy and Davis"/>
    <s v="Compatible multimedia hub"/>
    <n v="1700"/>
    <n v="5328"/>
    <n v="3.1341176470588237"/>
    <x v="1"/>
    <n v="49.79"/>
    <n v="107"/>
    <x v="1"/>
    <s v="USD"/>
    <n v="1301979600"/>
    <n v="1304226000"/>
    <b v="0"/>
    <b v="1"/>
    <x v="7"/>
    <x v="1"/>
    <x v="7"/>
  </r>
  <r>
    <n v="263"/>
    <s v="Walker Ltd"/>
    <s v="Organic eco-centric success"/>
    <n v="2900"/>
    <n v="10756"/>
    <n v="3.7089655172413791"/>
    <x v="1"/>
    <n v="54.05"/>
    <n v="199"/>
    <x v="1"/>
    <s v="USD"/>
    <n v="1263016800"/>
    <n v="1263016800"/>
    <b v="0"/>
    <b v="0"/>
    <x v="14"/>
    <x v="7"/>
    <x v="14"/>
  </r>
  <r>
    <n v="264"/>
    <s v="Gordon PLC"/>
    <s v="Virtual reciprocal policy"/>
    <n v="45600"/>
    <n v="165375"/>
    <n v="3.6266447368421053"/>
    <x v="1"/>
    <n v="30"/>
    <n v="5512"/>
    <x v="1"/>
    <s v="USD"/>
    <n v="1360648800"/>
    <n v="1362031200"/>
    <b v="0"/>
    <b v="0"/>
    <x v="3"/>
    <x v="3"/>
    <x v="3"/>
  </r>
  <r>
    <n v="265"/>
    <s v="Lee and Sons"/>
    <s v="Persevering interactive emulation"/>
    <n v="4900"/>
    <n v="6031"/>
    <n v="1.2308163265306122"/>
    <x v="1"/>
    <n v="70.13"/>
    <n v="86"/>
    <x v="1"/>
    <s v="USD"/>
    <n v="1451800800"/>
    <n v="1455602400"/>
    <b v="0"/>
    <b v="0"/>
    <x v="3"/>
    <x v="3"/>
    <x v="3"/>
  </r>
  <r>
    <n v="266"/>
    <s v="Cole LLC"/>
    <s v="Proactive responsive emulation"/>
    <n v="111900"/>
    <n v="85902"/>
    <n v="0.76766756032171579"/>
    <x v="0"/>
    <n v="27"/>
    <n v="3182"/>
    <x v="6"/>
    <s v="EUR"/>
    <n v="1415340000"/>
    <n v="1418191200"/>
    <b v="0"/>
    <b v="1"/>
    <x v="17"/>
    <x v="1"/>
    <x v="17"/>
  </r>
  <r>
    <n v="267"/>
    <s v="Acosta PLC"/>
    <s v="Extended eco-centric function"/>
    <n v="61600"/>
    <n v="143910"/>
    <n v="2.3362012987012988"/>
    <x v="1"/>
    <n v="51.99"/>
    <n v="2768"/>
    <x v="2"/>
    <s v="AUD"/>
    <n v="1351054800"/>
    <n v="1352440800"/>
    <b v="0"/>
    <b v="0"/>
    <x v="3"/>
    <x v="3"/>
    <x v="3"/>
  </r>
  <r>
    <n v="268"/>
    <s v="Brown-Mckee"/>
    <s v="Networked optimal productivity"/>
    <n v="1500"/>
    <n v="2708"/>
    <n v="1.8053333333333332"/>
    <x v="1"/>
    <n v="56.42"/>
    <n v="48"/>
    <x v="1"/>
    <s v="USD"/>
    <n v="1349326800"/>
    <n v="1353304800"/>
    <b v="0"/>
    <b v="0"/>
    <x v="4"/>
    <x v="4"/>
    <x v="4"/>
  </r>
  <r>
    <n v="269"/>
    <s v="Miles and Sons"/>
    <s v="Persistent attitude-oriented approach"/>
    <n v="3500"/>
    <n v="8842"/>
    <n v="2.5262857142857142"/>
    <x v="1"/>
    <n v="101.63"/>
    <n v="87"/>
    <x v="1"/>
    <s v="USD"/>
    <n v="1548914400"/>
    <n v="1550728800"/>
    <b v="0"/>
    <b v="0"/>
    <x v="19"/>
    <x v="4"/>
    <x v="19"/>
  </r>
  <r>
    <n v="270"/>
    <s v="Sawyer, Horton and Williams"/>
    <s v="Triple-buffered 4thgeneration toolset"/>
    <n v="173900"/>
    <n v="47260"/>
    <n v="0.27176538240368026"/>
    <x v="3"/>
    <n v="25.01"/>
    <n v="1890"/>
    <x v="1"/>
    <s v="USD"/>
    <n v="1291269600"/>
    <n v="1291442400"/>
    <b v="0"/>
    <b v="0"/>
    <x v="11"/>
    <x v="6"/>
    <x v="11"/>
  </r>
  <r>
    <n v="271"/>
    <s v="Foley-Cox"/>
    <s v="Progressive zero administration leverage"/>
    <n v="153700"/>
    <n v="1953"/>
    <n v="1.2706571242680547E-2"/>
    <x v="2"/>
    <n v="32.020000000000003"/>
    <n v="61"/>
    <x v="1"/>
    <s v="USD"/>
    <n v="1449468000"/>
    <n v="1452146400"/>
    <b v="0"/>
    <b v="0"/>
    <x v="14"/>
    <x v="7"/>
    <x v="14"/>
  </r>
  <r>
    <n v="272"/>
    <s v="Horton, Morrison and Clark"/>
    <s v="Networked radical neural-net"/>
    <n v="51100"/>
    <n v="155349"/>
    <n v="3.0400978473581213"/>
    <x v="1"/>
    <n v="82.02"/>
    <n v="1894"/>
    <x v="1"/>
    <s v="USD"/>
    <n v="1562734800"/>
    <n v="1564894800"/>
    <b v="0"/>
    <b v="1"/>
    <x v="3"/>
    <x v="3"/>
    <x v="3"/>
  </r>
  <r>
    <n v="273"/>
    <s v="Thomas and Sons"/>
    <s v="Re-engineered heuristic forecast"/>
    <n v="7800"/>
    <n v="10704"/>
    <n v="1.3723076923076922"/>
    <x v="1"/>
    <n v="37.96"/>
    <n v="282"/>
    <x v="0"/>
    <s v="CAD"/>
    <n v="1505624400"/>
    <n v="1505883600"/>
    <b v="0"/>
    <b v="0"/>
    <x v="3"/>
    <x v="3"/>
    <x v="3"/>
  </r>
  <r>
    <n v="274"/>
    <s v="Morgan-Jenkins"/>
    <s v="Fully-configurable background algorithm"/>
    <n v="2400"/>
    <n v="773"/>
    <n v="0.32208333333333333"/>
    <x v="0"/>
    <n v="51.53"/>
    <n v="15"/>
    <x v="1"/>
    <s v="USD"/>
    <n v="1509948000"/>
    <n v="1510380000"/>
    <b v="0"/>
    <b v="0"/>
    <x v="3"/>
    <x v="3"/>
    <x v="3"/>
  </r>
  <r>
    <n v="275"/>
    <s v="Ward, Sanchez and Kemp"/>
    <s v="Stand-alone discrete Graphical User Interface"/>
    <n v="3900"/>
    <n v="9419"/>
    <n v="2.4151282051282053"/>
    <x v="1"/>
    <n v="81.2"/>
    <n v="116"/>
    <x v="1"/>
    <s v="USD"/>
    <n v="1554526800"/>
    <n v="1555218000"/>
    <b v="0"/>
    <b v="0"/>
    <x v="18"/>
    <x v="5"/>
    <x v="18"/>
  </r>
  <r>
    <n v="276"/>
    <s v="Fields Ltd"/>
    <s v="Front-line foreground project"/>
    <n v="5500"/>
    <n v="5324"/>
    <n v="0.96799999999999997"/>
    <x v="0"/>
    <n v="40.03"/>
    <n v="133"/>
    <x v="1"/>
    <s v="USD"/>
    <n v="1334811600"/>
    <n v="1335243600"/>
    <b v="0"/>
    <b v="1"/>
    <x v="11"/>
    <x v="6"/>
    <x v="11"/>
  </r>
  <r>
    <n v="277"/>
    <s v="Ramos-Mitchell"/>
    <s v="Persevering system-worthy info-mediaries"/>
    <n v="700"/>
    <n v="7465"/>
    <n v="10.664285714285715"/>
    <x v="1"/>
    <n v="89.94"/>
    <n v="83"/>
    <x v="1"/>
    <s v="USD"/>
    <n v="1279515600"/>
    <n v="1279688400"/>
    <b v="0"/>
    <b v="0"/>
    <x v="3"/>
    <x v="3"/>
    <x v="3"/>
  </r>
  <r>
    <n v="278"/>
    <s v="Higgins, Davis and Salazar"/>
    <s v="Distributed multi-tasking strategy"/>
    <n v="2700"/>
    <n v="8799"/>
    <n v="3.2588888888888889"/>
    <x v="1"/>
    <n v="96.69"/>
    <n v="91"/>
    <x v="1"/>
    <s v="USD"/>
    <n v="1353909600"/>
    <n v="1356069600"/>
    <b v="0"/>
    <b v="0"/>
    <x v="2"/>
    <x v="2"/>
    <x v="2"/>
  </r>
  <r>
    <n v="279"/>
    <s v="Smith-Jenkins"/>
    <s v="Vision-oriented methodical application"/>
    <n v="8000"/>
    <n v="13656"/>
    <n v="1.7070000000000001"/>
    <x v="1"/>
    <n v="25.01"/>
    <n v="546"/>
    <x v="1"/>
    <s v="USD"/>
    <n v="1535950800"/>
    <n v="1536210000"/>
    <b v="0"/>
    <b v="0"/>
    <x v="3"/>
    <x v="3"/>
    <x v="3"/>
  </r>
  <r>
    <n v="280"/>
    <s v="Braun PLC"/>
    <s v="Function-based high-level infrastructure"/>
    <n v="2500"/>
    <n v="14536"/>
    <n v="5.8144"/>
    <x v="1"/>
    <n v="36.99"/>
    <n v="393"/>
    <x v="1"/>
    <s v="USD"/>
    <n v="1511244000"/>
    <n v="1511762400"/>
    <b v="0"/>
    <b v="0"/>
    <x v="10"/>
    <x v="4"/>
    <x v="10"/>
  </r>
  <r>
    <n v="281"/>
    <s v="Drake PLC"/>
    <s v="Profound object-oriented paradigm"/>
    <n v="164500"/>
    <n v="150552"/>
    <n v="0.91520972644376897"/>
    <x v="0"/>
    <n v="73.010000000000005"/>
    <n v="2062"/>
    <x v="1"/>
    <s v="USD"/>
    <n v="1331445600"/>
    <n v="1333256400"/>
    <b v="0"/>
    <b v="1"/>
    <x v="3"/>
    <x v="3"/>
    <x v="3"/>
  </r>
  <r>
    <n v="282"/>
    <s v="Ross, Kelly and Brown"/>
    <s v="Virtual contextually-based circuit"/>
    <n v="8400"/>
    <n v="9076"/>
    <n v="1.0804761904761904"/>
    <x v="1"/>
    <n v="68.239999999999995"/>
    <n v="133"/>
    <x v="1"/>
    <s v="USD"/>
    <n v="1480226400"/>
    <n v="1480744800"/>
    <b v="0"/>
    <b v="1"/>
    <x v="19"/>
    <x v="4"/>
    <x v="19"/>
  </r>
  <r>
    <n v="283"/>
    <s v="Lucas-Mullins"/>
    <s v="Business-focused dynamic instruction set"/>
    <n v="8100"/>
    <n v="1517"/>
    <n v="0.18728395061728395"/>
    <x v="0"/>
    <n v="52.31"/>
    <n v="29"/>
    <x v="3"/>
    <s v="DKK"/>
    <n v="1464584400"/>
    <n v="1465016400"/>
    <b v="0"/>
    <b v="0"/>
    <x v="1"/>
    <x v="1"/>
    <x v="1"/>
  </r>
  <r>
    <n v="284"/>
    <s v="Tran LLC"/>
    <s v="Ameliorated fresh-thinking protocol"/>
    <n v="9800"/>
    <n v="8153"/>
    <n v="0.83193877551020412"/>
    <x v="0"/>
    <n v="61.77"/>
    <n v="132"/>
    <x v="1"/>
    <s v="USD"/>
    <n v="1335848400"/>
    <n v="1336280400"/>
    <b v="0"/>
    <b v="0"/>
    <x v="2"/>
    <x v="2"/>
    <x v="2"/>
  </r>
  <r>
    <n v="285"/>
    <s v="Dawson, Brady and Gilbert"/>
    <s v="Front-line optimizing emulation"/>
    <n v="900"/>
    <n v="6357"/>
    <n v="7.0633333333333335"/>
    <x v="1"/>
    <n v="25.03"/>
    <n v="254"/>
    <x v="1"/>
    <s v="USD"/>
    <n v="1473483600"/>
    <n v="1476766800"/>
    <b v="0"/>
    <b v="0"/>
    <x v="3"/>
    <x v="3"/>
    <x v="3"/>
  </r>
  <r>
    <n v="286"/>
    <s v="Obrien-Aguirre"/>
    <s v="Devolved uniform complexity"/>
    <n v="112100"/>
    <n v="19557"/>
    <n v="0.17446030330062445"/>
    <x v="3"/>
    <n v="106.29"/>
    <n v="184"/>
    <x v="1"/>
    <s v="USD"/>
    <n v="1479880800"/>
    <n v="1480485600"/>
    <b v="0"/>
    <b v="0"/>
    <x v="3"/>
    <x v="3"/>
    <x v="3"/>
  </r>
  <r>
    <n v="287"/>
    <s v="Ferguson PLC"/>
    <s v="Public-key intangible superstructure"/>
    <n v="6300"/>
    <n v="13213"/>
    <n v="2.0973015873015872"/>
    <x v="1"/>
    <n v="75.069999999999993"/>
    <n v="176"/>
    <x v="1"/>
    <s v="USD"/>
    <n v="1430197200"/>
    <n v="1430197200"/>
    <b v="0"/>
    <b v="0"/>
    <x v="5"/>
    <x v="1"/>
    <x v="5"/>
  </r>
  <r>
    <n v="288"/>
    <s v="Garcia Ltd"/>
    <s v="Secured global success"/>
    <n v="5600"/>
    <n v="5476"/>
    <n v="0.97785714285714287"/>
    <x v="0"/>
    <n v="39.97"/>
    <n v="137"/>
    <x v="3"/>
    <s v="DKK"/>
    <n v="1331701200"/>
    <n v="1331787600"/>
    <b v="0"/>
    <b v="1"/>
    <x v="16"/>
    <x v="1"/>
    <x v="16"/>
  </r>
  <r>
    <n v="289"/>
    <s v="Smith, Love and Smith"/>
    <s v="Grass-roots mission-critical capability"/>
    <n v="800"/>
    <n v="13474"/>
    <n v="16.842500000000001"/>
    <x v="1"/>
    <n v="39.979999999999997"/>
    <n v="337"/>
    <x v="0"/>
    <s v="CAD"/>
    <n v="1438578000"/>
    <n v="1438837200"/>
    <b v="0"/>
    <b v="0"/>
    <x v="3"/>
    <x v="3"/>
    <x v="3"/>
  </r>
  <r>
    <n v="290"/>
    <s v="Wilson, Hall and Osborne"/>
    <s v="Advanced global data-warehouse"/>
    <n v="168600"/>
    <n v="91722"/>
    <n v="0.54402135231316728"/>
    <x v="0"/>
    <n v="101.02"/>
    <n v="908"/>
    <x v="1"/>
    <s v="USD"/>
    <n v="1368162000"/>
    <n v="1370926800"/>
    <b v="0"/>
    <b v="1"/>
    <x v="4"/>
    <x v="4"/>
    <x v="4"/>
  </r>
  <r>
    <n v="291"/>
    <s v="Bell, Grimes and Kerr"/>
    <s v="Self-enabling uniform complexity"/>
    <n v="1800"/>
    <n v="8219"/>
    <n v="4.5661111111111108"/>
    <x v="1"/>
    <n v="76.81"/>
    <n v="107"/>
    <x v="1"/>
    <s v="USD"/>
    <n v="1318654800"/>
    <n v="1319000400"/>
    <b v="1"/>
    <b v="0"/>
    <x v="2"/>
    <x v="2"/>
    <x v="2"/>
  </r>
  <r>
    <n v="292"/>
    <s v="Ho-Harris"/>
    <s v="Versatile cohesive encoding"/>
    <n v="7300"/>
    <n v="717"/>
    <n v="9.8219178082191785E-2"/>
    <x v="0"/>
    <n v="71.7"/>
    <n v="10"/>
    <x v="1"/>
    <s v="USD"/>
    <n v="1331874000"/>
    <n v="1333429200"/>
    <b v="0"/>
    <b v="0"/>
    <x v="0"/>
    <x v="0"/>
    <x v="0"/>
  </r>
  <r>
    <n v="293"/>
    <s v="Ross Group"/>
    <s v="Organized executive solution"/>
    <n v="6500"/>
    <n v="1065"/>
    <n v="0.16384615384615384"/>
    <x v="3"/>
    <n v="33.28"/>
    <n v="32"/>
    <x v="6"/>
    <s v="EUR"/>
    <n v="1286254800"/>
    <n v="1287032400"/>
    <b v="0"/>
    <b v="0"/>
    <x v="3"/>
    <x v="3"/>
    <x v="3"/>
  </r>
  <r>
    <n v="294"/>
    <s v="Turner-Davis"/>
    <s v="Automated local emulation"/>
    <n v="600"/>
    <n v="8038"/>
    <n v="13.396666666666667"/>
    <x v="1"/>
    <n v="43.92"/>
    <n v="183"/>
    <x v="1"/>
    <s v="USD"/>
    <n v="1540530000"/>
    <n v="1541570400"/>
    <b v="0"/>
    <b v="0"/>
    <x v="3"/>
    <x v="3"/>
    <x v="3"/>
  </r>
  <r>
    <n v="295"/>
    <s v="Smith, Jackson and Herrera"/>
    <s v="Enterprise-wide intermediate middleware"/>
    <n v="192900"/>
    <n v="68769"/>
    <n v="0.35650077760497667"/>
    <x v="0"/>
    <n v="36"/>
    <n v="1910"/>
    <x v="5"/>
    <s v="CHF"/>
    <n v="1381813200"/>
    <n v="1383976800"/>
    <b v="0"/>
    <b v="0"/>
    <x v="3"/>
    <x v="3"/>
    <x v="3"/>
  </r>
  <r>
    <n v="296"/>
    <s v="Smith-Hess"/>
    <s v="Grass-roots real-time Local Area Network"/>
    <n v="6100"/>
    <n v="3352"/>
    <n v="0.54950819672131146"/>
    <x v="0"/>
    <n v="88.21"/>
    <n v="38"/>
    <x v="2"/>
    <s v="AUD"/>
    <n v="1548655200"/>
    <n v="1550556000"/>
    <b v="0"/>
    <b v="0"/>
    <x v="3"/>
    <x v="3"/>
    <x v="3"/>
  </r>
  <r>
    <n v="297"/>
    <s v="Brown, Herring and Bass"/>
    <s v="Organized client-driven capacity"/>
    <n v="7200"/>
    <n v="6785"/>
    <n v="0.94236111111111109"/>
    <x v="0"/>
    <n v="65.239999999999995"/>
    <n v="104"/>
    <x v="2"/>
    <s v="AUD"/>
    <n v="1389679200"/>
    <n v="1390456800"/>
    <b v="0"/>
    <b v="1"/>
    <x v="3"/>
    <x v="3"/>
    <x v="3"/>
  </r>
  <r>
    <n v="298"/>
    <s v="Chase, Garcia and Johnson"/>
    <s v="Adaptive intangible database"/>
    <n v="3500"/>
    <n v="5037"/>
    <n v="1.4391428571428571"/>
    <x v="1"/>
    <n v="69.959999999999994"/>
    <n v="72"/>
    <x v="1"/>
    <s v="USD"/>
    <n v="1456466400"/>
    <n v="1458018000"/>
    <b v="0"/>
    <b v="1"/>
    <x v="1"/>
    <x v="1"/>
    <x v="1"/>
  </r>
  <r>
    <n v="299"/>
    <s v="Ramsey and Sons"/>
    <s v="Grass-roots contextually-based algorithm"/>
    <n v="3800"/>
    <n v="1954"/>
    <n v="0.51421052631578945"/>
    <x v="0"/>
    <n v="39.880000000000003"/>
    <n v="49"/>
    <x v="1"/>
    <s v="USD"/>
    <n v="1456984800"/>
    <n v="1461819600"/>
    <b v="0"/>
    <b v="0"/>
    <x v="0"/>
    <x v="0"/>
    <x v="0"/>
  </r>
  <r>
    <n v="300"/>
    <s v="Cooke PLC"/>
    <s v="Focused executive core"/>
    <n v="100"/>
    <n v="5"/>
    <n v="0.05"/>
    <x v="0"/>
    <n v="5"/>
    <n v="1"/>
    <x v="3"/>
    <s v="DKK"/>
    <n v="1504069200"/>
    <n v="1504155600"/>
    <b v="0"/>
    <b v="1"/>
    <x v="9"/>
    <x v="5"/>
    <x v="9"/>
  </r>
  <r>
    <n v="301"/>
    <s v="Wong-Walker"/>
    <s v="Multi-channeled disintermediate policy"/>
    <n v="900"/>
    <n v="12102"/>
    <n v="13.446666666666667"/>
    <x v="1"/>
    <n v="41.02"/>
    <n v="295"/>
    <x v="1"/>
    <s v="USD"/>
    <n v="1424930400"/>
    <n v="1426395600"/>
    <b v="0"/>
    <b v="0"/>
    <x v="4"/>
    <x v="4"/>
    <x v="4"/>
  </r>
  <r>
    <n v="302"/>
    <s v="Ferguson, Collins and Mata"/>
    <s v="Customizable bi-directional hardware"/>
    <n v="76100"/>
    <n v="24234"/>
    <n v="0.31844940867279897"/>
    <x v="0"/>
    <n v="98.91"/>
    <n v="245"/>
    <x v="1"/>
    <s v="USD"/>
    <n v="1535864400"/>
    <n v="1537074000"/>
    <b v="0"/>
    <b v="0"/>
    <x v="3"/>
    <x v="3"/>
    <x v="3"/>
  </r>
  <r>
    <n v="303"/>
    <s v="Guerrero, Flores and Jenkins"/>
    <s v="Networked optimal architecture"/>
    <n v="3400"/>
    <n v="2809"/>
    <n v="0.82617647058823529"/>
    <x v="0"/>
    <n v="87.78"/>
    <n v="32"/>
    <x v="1"/>
    <s v="USD"/>
    <n v="1452146400"/>
    <n v="1452578400"/>
    <b v="0"/>
    <b v="0"/>
    <x v="7"/>
    <x v="1"/>
    <x v="7"/>
  </r>
  <r>
    <n v="304"/>
    <s v="Peterson PLC"/>
    <s v="User-friendly discrete benchmark"/>
    <n v="2100"/>
    <n v="11469"/>
    <n v="5.4614285714285717"/>
    <x v="1"/>
    <n v="80.77"/>
    <n v="142"/>
    <x v="1"/>
    <s v="USD"/>
    <n v="1470546000"/>
    <n v="1474088400"/>
    <b v="0"/>
    <b v="0"/>
    <x v="4"/>
    <x v="4"/>
    <x v="4"/>
  </r>
  <r>
    <n v="305"/>
    <s v="Townsend Ltd"/>
    <s v="Grass-roots actuating policy"/>
    <n v="2800"/>
    <n v="8014"/>
    <n v="2.8621428571428571"/>
    <x v="1"/>
    <n v="94.28"/>
    <n v="85"/>
    <x v="1"/>
    <s v="USD"/>
    <n v="1458363600"/>
    <n v="1461906000"/>
    <b v="0"/>
    <b v="0"/>
    <x v="3"/>
    <x v="3"/>
    <x v="3"/>
  </r>
  <r>
    <n v="306"/>
    <s v="Rush, Reed and Hall"/>
    <s v="Enterprise-wide 3rdgeneration knowledge user"/>
    <n v="6500"/>
    <n v="514"/>
    <n v="7.9076923076923072E-2"/>
    <x v="0"/>
    <n v="73.430000000000007"/>
    <n v="7"/>
    <x v="1"/>
    <s v="USD"/>
    <n v="1500008400"/>
    <n v="1500267600"/>
    <b v="0"/>
    <b v="1"/>
    <x v="3"/>
    <x v="3"/>
    <x v="3"/>
  </r>
  <r>
    <n v="307"/>
    <s v="Salazar-Dodson"/>
    <s v="Face-to-face zero tolerance moderator"/>
    <n v="32900"/>
    <n v="43473"/>
    <n v="1.3213677811550153"/>
    <x v="1"/>
    <n v="65.97"/>
    <n v="659"/>
    <x v="3"/>
    <s v="DKK"/>
    <n v="1338958800"/>
    <n v="1340686800"/>
    <b v="0"/>
    <b v="1"/>
    <x v="13"/>
    <x v="5"/>
    <x v="13"/>
  </r>
  <r>
    <n v="308"/>
    <s v="Davis Ltd"/>
    <s v="Grass-roots optimizing projection"/>
    <n v="118200"/>
    <n v="87560"/>
    <n v="0.74077834179357027"/>
    <x v="0"/>
    <n v="109.04"/>
    <n v="803"/>
    <x v="1"/>
    <s v="USD"/>
    <n v="1303102800"/>
    <n v="1303189200"/>
    <b v="0"/>
    <b v="0"/>
    <x v="3"/>
    <x v="3"/>
    <x v="3"/>
  </r>
  <r>
    <n v="309"/>
    <s v="Harris-Perry"/>
    <s v="User-centric 6thgeneration attitude"/>
    <n v="4100"/>
    <n v="3087"/>
    <n v="0.75292682926829269"/>
    <x v="3"/>
    <n v="41.16"/>
    <n v="75"/>
    <x v="1"/>
    <s v="USD"/>
    <n v="1316581200"/>
    <n v="1318309200"/>
    <b v="0"/>
    <b v="1"/>
    <x v="7"/>
    <x v="1"/>
    <x v="7"/>
  </r>
  <r>
    <n v="310"/>
    <s v="Velazquez, Hunt and Ortiz"/>
    <s v="Switchable zero tolerance website"/>
    <n v="7800"/>
    <n v="1586"/>
    <n v="0.20333333333333334"/>
    <x v="0"/>
    <n v="99.13"/>
    <n v="16"/>
    <x v="1"/>
    <s v="USD"/>
    <n v="1270789200"/>
    <n v="1272171600"/>
    <b v="0"/>
    <b v="0"/>
    <x v="11"/>
    <x v="6"/>
    <x v="11"/>
  </r>
  <r>
    <n v="311"/>
    <s v="Flores PLC"/>
    <s v="Focused real-time help-desk"/>
    <n v="6300"/>
    <n v="12812"/>
    <n v="2.0336507936507937"/>
    <x v="1"/>
    <n v="105.88"/>
    <n v="121"/>
    <x v="1"/>
    <s v="USD"/>
    <n v="1297836000"/>
    <n v="1298872800"/>
    <b v="0"/>
    <b v="0"/>
    <x v="3"/>
    <x v="3"/>
    <x v="3"/>
  </r>
  <r>
    <n v="312"/>
    <s v="Martinez LLC"/>
    <s v="Robust impactful approach"/>
    <n v="59100"/>
    <n v="183345"/>
    <n v="3.1022842639593908"/>
    <x v="1"/>
    <n v="49"/>
    <n v="3742"/>
    <x v="1"/>
    <s v="USD"/>
    <n v="1382677200"/>
    <n v="1383282000"/>
    <b v="0"/>
    <b v="0"/>
    <x v="3"/>
    <x v="3"/>
    <x v="3"/>
  </r>
  <r>
    <n v="313"/>
    <s v="Miller-Irwin"/>
    <s v="Secured maximized policy"/>
    <n v="2200"/>
    <n v="8697"/>
    <n v="3.9531818181818181"/>
    <x v="1"/>
    <n v="39"/>
    <n v="223"/>
    <x v="1"/>
    <s v="USD"/>
    <n v="1330322400"/>
    <n v="1330495200"/>
    <b v="0"/>
    <b v="0"/>
    <x v="1"/>
    <x v="1"/>
    <x v="1"/>
  </r>
  <r>
    <n v="314"/>
    <s v="Sanchez-Morgan"/>
    <s v="Realigned upward-trending strategy"/>
    <n v="1400"/>
    <n v="4126"/>
    <n v="2.9471428571428571"/>
    <x v="1"/>
    <n v="31.02"/>
    <n v="133"/>
    <x v="1"/>
    <s v="USD"/>
    <n v="1552366800"/>
    <n v="1552798800"/>
    <b v="0"/>
    <b v="1"/>
    <x v="4"/>
    <x v="4"/>
    <x v="4"/>
  </r>
  <r>
    <n v="315"/>
    <s v="Lopez, Adams and Johnson"/>
    <s v="Open-source interactive knowledge user"/>
    <n v="9500"/>
    <n v="3220"/>
    <n v="0.33894736842105261"/>
    <x v="0"/>
    <n v="103.87"/>
    <n v="31"/>
    <x v="1"/>
    <s v="USD"/>
    <n v="1400907600"/>
    <n v="1403413200"/>
    <b v="0"/>
    <b v="0"/>
    <x v="3"/>
    <x v="3"/>
    <x v="3"/>
  </r>
  <r>
    <n v="316"/>
    <s v="Martin-Marshall"/>
    <s v="Configurable demand-driven matrix"/>
    <n v="9600"/>
    <n v="6401"/>
    <n v="0.66677083333333331"/>
    <x v="0"/>
    <n v="59.27"/>
    <n v="108"/>
    <x v="6"/>
    <s v="EUR"/>
    <n v="1574143200"/>
    <n v="1574229600"/>
    <b v="0"/>
    <b v="1"/>
    <x v="0"/>
    <x v="0"/>
    <x v="0"/>
  </r>
  <r>
    <n v="317"/>
    <s v="Summers PLC"/>
    <s v="Cross-group coherent hierarchy"/>
    <n v="6600"/>
    <n v="1269"/>
    <n v="0.19227272727272726"/>
    <x v="0"/>
    <n v="42.3"/>
    <n v="30"/>
    <x v="1"/>
    <s v="USD"/>
    <n v="1494738000"/>
    <n v="1495861200"/>
    <b v="0"/>
    <b v="0"/>
    <x v="3"/>
    <x v="3"/>
    <x v="3"/>
  </r>
  <r>
    <n v="318"/>
    <s v="Young, Hart and Ryan"/>
    <s v="Decentralized demand-driven open system"/>
    <n v="5700"/>
    <n v="903"/>
    <n v="0.15842105263157893"/>
    <x v="0"/>
    <n v="53.12"/>
    <n v="17"/>
    <x v="1"/>
    <s v="USD"/>
    <n v="1392357600"/>
    <n v="1392530400"/>
    <b v="0"/>
    <b v="0"/>
    <x v="1"/>
    <x v="1"/>
    <x v="1"/>
  </r>
  <r>
    <n v="319"/>
    <s v="Mills Group"/>
    <s v="Advanced empowering matrix"/>
    <n v="8400"/>
    <n v="3251"/>
    <n v="0.38702380952380955"/>
    <x v="3"/>
    <n v="50.8"/>
    <n v="64"/>
    <x v="1"/>
    <s v="USD"/>
    <n v="1281589200"/>
    <n v="1283662800"/>
    <b v="0"/>
    <b v="0"/>
    <x v="2"/>
    <x v="2"/>
    <x v="2"/>
  </r>
  <r>
    <n v="320"/>
    <s v="Sandoval-Powell"/>
    <s v="Phased holistic implementation"/>
    <n v="84400"/>
    <n v="8092"/>
    <n v="9.5876777251184833E-2"/>
    <x v="0"/>
    <n v="101.15"/>
    <n v="80"/>
    <x v="1"/>
    <s v="USD"/>
    <n v="1305003600"/>
    <n v="1305781200"/>
    <b v="0"/>
    <b v="0"/>
    <x v="13"/>
    <x v="5"/>
    <x v="13"/>
  </r>
  <r>
    <n v="321"/>
    <s v="Mills, Frazier and Perez"/>
    <s v="Proactive attitude-oriented knowledge user"/>
    <n v="170400"/>
    <n v="160422"/>
    <n v="0.94144366197183094"/>
    <x v="0"/>
    <n v="65"/>
    <n v="2468"/>
    <x v="1"/>
    <s v="USD"/>
    <n v="1301634000"/>
    <n v="1302325200"/>
    <b v="0"/>
    <b v="0"/>
    <x v="12"/>
    <x v="4"/>
    <x v="12"/>
  </r>
  <r>
    <n v="322"/>
    <s v="Hebert Group"/>
    <s v="Visionary asymmetric Graphical User Interface"/>
    <n v="117900"/>
    <n v="196377"/>
    <n v="1.6656234096692113"/>
    <x v="1"/>
    <n v="38"/>
    <n v="5168"/>
    <x v="1"/>
    <s v="USD"/>
    <n v="1290664800"/>
    <n v="1291788000"/>
    <b v="0"/>
    <b v="0"/>
    <x v="3"/>
    <x v="3"/>
    <x v="3"/>
  </r>
  <r>
    <n v="323"/>
    <s v="Cole, Smith and Wood"/>
    <s v="Integrated zero-defect help-desk"/>
    <n v="8900"/>
    <n v="2148"/>
    <n v="0.24134831460674158"/>
    <x v="0"/>
    <n v="82.62"/>
    <n v="26"/>
    <x v="4"/>
    <s v="GBP"/>
    <n v="1395896400"/>
    <n v="1396069200"/>
    <b v="0"/>
    <b v="0"/>
    <x v="4"/>
    <x v="4"/>
    <x v="4"/>
  </r>
  <r>
    <n v="324"/>
    <s v="Harris, Hall and Harris"/>
    <s v="Inverse analyzing matrices"/>
    <n v="7100"/>
    <n v="11648"/>
    <n v="1.6405633802816901"/>
    <x v="1"/>
    <n v="37.94"/>
    <n v="307"/>
    <x v="1"/>
    <s v="USD"/>
    <n v="1434862800"/>
    <n v="1435899600"/>
    <b v="0"/>
    <b v="1"/>
    <x v="3"/>
    <x v="3"/>
    <x v="3"/>
  </r>
  <r>
    <n v="325"/>
    <s v="Saunders Group"/>
    <s v="Programmable systemic implementation"/>
    <n v="6500"/>
    <n v="5897"/>
    <n v="0.90723076923076929"/>
    <x v="0"/>
    <n v="80.78"/>
    <n v="73"/>
    <x v="1"/>
    <s v="USD"/>
    <n v="1529125200"/>
    <n v="1531112400"/>
    <b v="0"/>
    <b v="1"/>
    <x v="3"/>
    <x v="3"/>
    <x v="3"/>
  </r>
  <r>
    <n v="326"/>
    <s v="Pham, Avila and Nash"/>
    <s v="Multi-channeled next generation architecture"/>
    <n v="7200"/>
    <n v="3326"/>
    <n v="0.46194444444444444"/>
    <x v="0"/>
    <n v="25.98"/>
    <n v="128"/>
    <x v="1"/>
    <s v="USD"/>
    <n v="1451109600"/>
    <n v="1451628000"/>
    <b v="0"/>
    <b v="0"/>
    <x v="10"/>
    <x v="4"/>
    <x v="10"/>
  </r>
  <r>
    <n v="327"/>
    <s v="Patterson, Salinas and Lucas"/>
    <s v="Digitized 3rdgeneration encoding"/>
    <n v="2600"/>
    <n v="1002"/>
    <n v="0.38538461538461538"/>
    <x v="0"/>
    <n v="30.36"/>
    <n v="33"/>
    <x v="1"/>
    <s v="USD"/>
    <n v="1566968400"/>
    <n v="1567314000"/>
    <b v="0"/>
    <b v="1"/>
    <x v="3"/>
    <x v="3"/>
    <x v="3"/>
  </r>
  <r>
    <n v="328"/>
    <s v="Young PLC"/>
    <s v="Innovative well-modulated functionalities"/>
    <n v="98700"/>
    <n v="131826"/>
    <n v="1.3356231003039514"/>
    <x v="1"/>
    <n v="54"/>
    <n v="2441"/>
    <x v="1"/>
    <s v="USD"/>
    <n v="1543557600"/>
    <n v="1544508000"/>
    <b v="0"/>
    <b v="0"/>
    <x v="1"/>
    <x v="1"/>
    <x v="1"/>
  </r>
  <r>
    <n v="329"/>
    <s v="Willis and Sons"/>
    <s v="Fundamental incremental database"/>
    <n v="93800"/>
    <n v="21477"/>
    <n v="0.22896588486140726"/>
    <x v="2"/>
    <n v="101.79"/>
    <n v="211"/>
    <x v="1"/>
    <s v="USD"/>
    <n v="1481522400"/>
    <n v="1482472800"/>
    <b v="0"/>
    <b v="0"/>
    <x v="11"/>
    <x v="6"/>
    <x v="11"/>
  </r>
  <r>
    <n v="330"/>
    <s v="Thompson-Bates"/>
    <s v="Expanded encompassing open architecture"/>
    <n v="33700"/>
    <n v="62330"/>
    <n v="1.8495548961424333"/>
    <x v="1"/>
    <n v="45"/>
    <n v="1385"/>
    <x v="4"/>
    <s v="GBP"/>
    <n v="1512712800"/>
    <n v="1512799200"/>
    <b v="0"/>
    <b v="0"/>
    <x v="4"/>
    <x v="4"/>
    <x v="4"/>
  </r>
  <r>
    <n v="331"/>
    <s v="Rose-Silva"/>
    <s v="Intuitive static portal"/>
    <n v="3300"/>
    <n v="14643"/>
    <n v="4.4372727272727275"/>
    <x v="1"/>
    <n v="77.069999999999993"/>
    <n v="190"/>
    <x v="1"/>
    <s v="USD"/>
    <n v="1324274400"/>
    <n v="1324360800"/>
    <b v="0"/>
    <b v="0"/>
    <x v="0"/>
    <x v="0"/>
    <x v="0"/>
  </r>
  <r>
    <n v="332"/>
    <s v="Pacheco, Johnson and Torres"/>
    <s v="Optional bandwidth-monitored definition"/>
    <n v="20700"/>
    <n v="41396"/>
    <n v="1.999806763285024"/>
    <x v="1"/>
    <n v="88.08"/>
    <n v="470"/>
    <x v="1"/>
    <s v="USD"/>
    <n v="1364446800"/>
    <n v="1364533200"/>
    <b v="0"/>
    <b v="0"/>
    <x v="8"/>
    <x v="2"/>
    <x v="8"/>
  </r>
  <r>
    <n v="333"/>
    <s v="Carlson, Dixon and Jones"/>
    <s v="Persistent well-modulated synergy"/>
    <n v="9600"/>
    <n v="11900"/>
    <n v="1.2395833333333333"/>
    <x v="1"/>
    <n v="47.04"/>
    <n v="253"/>
    <x v="1"/>
    <s v="USD"/>
    <n v="1542693600"/>
    <n v="1545112800"/>
    <b v="0"/>
    <b v="0"/>
    <x v="3"/>
    <x v="3"/>
    <x v="3"/>
  </r>
  <r>
    <n v="334"/>
    <s v="Mcgee Group"/>
    <s v="Assimilated discrete algorithm"/>
    <n v="66200"/>
    <n v="123538"/>
    <n v="1.8661329305135952"/>
    <x v="1"/>
    <n v="111"/>
    <n v="1113"/>
    <x v="1"/>
    <s v="USD"/>
    <n v="1515564000"/>
    <n v="1516168800"/>
    <b v="0"/>
    <b v="0"/>
    <x v="1"/>
    <x v="1"/>
    <x v="1"/>
  </r>
  <r>
    <n v="335"/>
    <s v="Jordan-Acosta"/>
    <s v="Operative uniform hub"/>
    <n v="173800"/>
    <n v="198628"/>
    <n v="1.1428538550057536"/>
    <x v="1"/>
    <n v="87"/>
    <n v="2283"/>
    <x v="1"/>
    <s v="USD"/>
    <n v="1573797600"/>
    <n v="1574920800"/>
    <b v="0"/>
    <b v="0"/>
    <x v="1"/>
    <x v="1"/>
    <x v="1"/>
  </r>
  <r>
    <n v="336"/>
    <s v="Nunez Inc"/>
    <s v="Customizable intangible capability"/>
    <n v="70700"/>
    <n v="68602"/>
    <n v="0.97032531824611035"/>
    <x v="0"/>
    <n v="63.99"/>
    <n v="1072"/>
    <x v="1"/>
    <s v="USD"/>
    <n v="1292392800"/>
    <n v="1292479200"/>
    <b v="0"/>
    <b v="1"/>
    <x v="1"/>
    <x v="1"/>
    <x v="1"/>
  </r>
  <r>
    <n v="337"/>
    <s v="Hayden Ltd"/>
    <s v="Innovative didactic analyzer"/>
    <n v="94500"/>
    <n v="116064"/>
    <n v="1.2281904761904763"/>
    <x v="1"/>
    <n v="105.99"/>
    <n v="1095"/>
    <x v="1"/>
    <s v="USD"/>
    <n v="1573452000"/>
    <n v="1573538400"/>
    <b v="0"/>
    <b v="0"/>
    <x v="3"/>
    <x v="3"/>
    <x v="3"/>
  </r>
  <r>
    <n v="338"/>
    <s v="Gonzalez-Burton"/>
    <s v="Decentralized intangible encoding"/>
    <n v="69800"/>
    <n v="125042"/>
    <n v="1.7914326647564469"/>
    <x v="1"/>
    <n v="73.989999999999995"/>
    <n v="1690"/>
    <x v="1"/>
    <s v="USD"/>
    <n v="1317790800"/>
    <n v="1320382800"/>
    <b v="0"/>
    <b v="0"/>
    <x v="3"/>
    <x v="3"/>
    <x v="3"/>
  </r>
  <r>
    <n v="339"/>
    <s v="Lewis, Taylor and Rivers"/>
    <s v="Front-line transitional algorithm"/>
    <n v="136300"/>
    <n v="108974"/>
    <n v="0.79951577402787966"/>
    <x v="3"/>
    <n v="84.02"/>
    <n v="1297"/>
    <x v="0"/>
    <s v="CAD"/>
    <n v="1501650000"/>
    <n v="1502859600"/>
    <b v="0"/>
    <b v="0"/>
    <x v="3"/>
    <x v="3"/>
    <x v="3"/>
  </r>
  <r>
    <n v="340"/>
    <s v="Butler, Henry and Espinoza"/>
    <s v="Switchable didactic matrices"/>
    <n v="37100"/>
    <n v="34964"/>
    <n v="0.94242587601078165"/>
    <x v="0"/>
    <n v="88.97"/>
    <n v="393"/>
    <x v="1"/>
    <s v="USD"/>
    <n v="1323669600"/>
    <n v="1323756000"/>
    <b v="0"/>
    <b v="0"/>
    <x v="14"/>
    <x v="7"/>
    <x v="14"/>
  </r>
  <r>
    <n v="341"/>
    <s v="Guzman Group"/>
    <s v="Ameliorated disintermediate utilization"/>
    <n v="114300"/>
    <n v="96777"/>
    <n v="0.84669291338582675"/>
    <x v="0"/>
    <n v="76.989999999999995"/>
    <n v="1257"/>
    <x v="1"/>
    <s v="USD"/>
    <n v="1440738000"/>
    <n v="1441342800"/>
    <b v="0"/>
    <b v="0"/>
    <x v="7"/>
    <x v="1"/>
    <x v="7"/>
  </r>
  <r>
    <n v="342"/>
    <s v="Gibson-Hernandez"/>
    <s v="Visionary foreground middleware"/>
    <n v="47900"/>
    <n v="31864"/>
    <n v="0.66521920668058454"/>
    <x v="0"/>
    <n v="97.15"/>
    <n v="328"/>
    <x v="1"/>
    <s v="USD"/>
    <n v="1374296400"/>
    <n v="1375333200"/>
    <b v="0"/>
    <b v="0"/>
    <x v="3"/>
    <x v="3"/>
    <x v="3"/>
  </r>
  <r>
    <n v="343"/>
    <s v="Spencer-Weber"/>
    <s v="Optional zero-defect task-force"/>
    <n v="9000"/>
    <n v="4853"/>
    <n v="0.53922222222222227"/>
    <x v="0"/>
    <n v="33.01"/>
    <n v="147"/>
    <x v="1"/>
    <s v="USD"/>
    <n v="1384840800"/>
    <n v="1389420000"/>
    <b v="0"/>
    <b v="0"/>
    <x v="3"/>
    <x v="3"/>
    <x v="3"/>
  </r>
  <r>
    <n v="344"/>
    <s v="Berger, Johnson and Marshall"/>
    <s v="Devolved exuding emulation"/>
    <n v="197600"/>
    <n v="82959"/>
    <n v="0.41983299595141699"/>
    <x v="0"/>
    <n v="99.95"/>
    <n v="830"/>
    <x v="1"/>
    <s v="USD"/>
    <n v="1516600800"/>
    <n v="1520056800"/>
    <b v="0"/>
    <b v="0"/>
    <x v="11"/>
    <x v="6"/>
    <x v="11"/>
  </r>
  <r>
    <n v="345"/>
    <s v="Taylor, Cisneros and Romero"/>
    <s v="Open-source neutral task-force"/>
    <n v="157600"/>
    <n v="23159"/>
    <n v="0.14694796954314721"/>
    <x v="0"/>
    <n v="69.97"/>
    <n v="331"/>
    <x v="4"/>
    <s v="GBP"/>
    <n v="1436418000"/>
    <n v="1436504400"/>
    <b v="0"/>
    <b v="0"/>
    <x v="6"/>
    <x v="4"/>
    <x v="6"/>
  </r>
  <r>
    <n v="346"/>
    <s v="Little-Marsh"/>
    <s v="Virtual attitude-oriented migration"/>
    <n v="8000"/>
    <n v="2758"/>
    <n v="0.34475"/>
    <x v="0"/>
    <n v="110.32"/>
    <n v="25"/>
    <x v="1"/>
    <s v="USD"/>
    <n v="1503550800"/>
    <n v="1508302800"/>
    <b v="0"/>
    <b v="1"/>
    <x v="7"/>
    <x v="1"/>
    <x v="7"/>
  </r>
  <r>
    <n v="347"/>
    <s v="Petersen and Sons"/>
    <s v="Open-source full-range portal"/>
    <n v="900"/>
    <n v="12607"/>
    <n v="14.007777777777777"/>
    <x v="1"/>
    <n v="66.010000000000005"/>
    <n v="191"/>
    <x v="1"/>
    <s v="USD"/>
    <n v="1423634400"/>
    <n v="1425708000"/>
    <b v="0"/>
    <b v="0"/>
    <x v="2"/>
    <x v="2"/>
    <x v="2"/>
  </r>
  <r>
    <n v="348"/>
    <s v="Hensley Ltd"/>
    <s v="Versatile cohesive open system"/>
    <n v="199000"/>
    <n v="142823"/>
    <n v="0.71770351758793971"/>
    <x v="0"/>
    <n v="41.01"/>
    <n v="3483"/>
    <x v="1"/>
    <s v="USD"/>
    <n v="1487224800"/>
    <n v="1488348000"/>
    <b v="0"/>
    <b v="0"/>
    <x v="0"/>
    <x v="0"/>
    <x v="0"/>
  </r>
  <r>
    <n v="349"/>
    <s v="Navarro and Sons"/>
    <s v="Multi-layered bottom-line frame"/>
    <n v="180800"/>
    <n v="95958"/>
    <n v="0.53074115044247783"/>
    <x v="0"/>
    <n v="103.96"/>
    <n v="923"/>
    <x v="1"/>
    <s v="USD"/>
    <n v="1500008400"/>
    <n v="1502600400"/>
    <b v="0"/>
    <b v="0"/>
    <x v="3"/>
    <x v="3"/>
    <x v="3"/>
  </r>
  <r>
    <n v="350"/>
    <s v="Shannon Ltd"/>
    <s v="Pre-emptive neutral capacity"/>
    <n v="100"/>
    <n v="5"/>
    <n v="0.05"/>
    <x v="0"/>
    <n v="5"/>
    <n v="1"/>
    <x v="1"/>
    <s v="USD"/>
    <n v="1432098000"/>
    <n v="1433653200"/>
    <b v="0"/>
    <b v="1"/>
    <x v="17"/>
    <x v="1"/>
    <x v="17"/>
  </r>
  <r>
    <n v="351"/>
    <s v="Young LLC"/>
    <s v="Universal maximized methodology"/>
    <n v="74100"/>
    <n v="94631"/>
    <n v="1.2770715249662619"/>
    <x v="1"/>
    <n v="47.01"/>
    <n v="2013"/>
    <x v="1"/>
    <s v="USD"/>
    <n v="1440392400"/>
    <n v="1441602000"/>
    <b v="0"/>
    <b v="0"/>
    <x v="1"/>
    <x v="1"/>
    <x v="1"/>
  </r>
  <r>
    <n v="352"/>
    <s v="Adams, Willis and Sanchez"/>
    <s v="Expanded hybrid hardware"/>
    <n v="2800"/>
    <n v="977"/>
    <n v="0.34892857142857142"/>
    <x v="0"/>
    <n v="29.61"/>
    <n v="33"/>
    <x v="0"/>
    <s v="CAD"/>
    <n v="1446876000"/>
    <n v="1447567200"/>
    <b v="0"/>
    <b v="0"/>
    <x v="3"/>
    <x v="3"/>
    <x v="3"/>
  </r>
  <r>
    <n v="353"/>
    <s v="Mills-Roy"/>
    <s v="Profit-focused multi-tasking access"/>
    <n v="33600"/>
    <n v="137961"/>
    <n v="4.105982142857143"/>
    <x v="1"/>
    <n v="81.010000000000005"/>
    <n v="1703"/>
    <x v="1"/>
    <s v="USD"/>
    <n v="1562302800"/>
    <n v="1562389200"/>
    <b v="0"/>
    <b v="0"/>
    <x v="3"/>
    <x v="3"/>
    <x v="3"/>
  </r>
  <r>
    <n v="354"/>
    <s v="Brown Group"/>
    <s v="Profit-focused transitional capability"/>
    <n v="6100"/>
    <n v="7548"/>
    <n v="1.2373770491803278"/>
    <x v="1"/>
    <n v="94.35"/>
    <n v="80"/>
    <x v="3"/>
    <s v="DKK"/>
    <n v="1378184400"/>
    <n v="1378789200"/>
    <b v="0"/>
    <b v="0"/>
    <x v="4"/>
    <x v="4"/>
    <x v="4"/>
  </r>
  <r>
    <n v="355"/>
    <s v="Burns-Burnett"/>
    <s v="Front-line scalable definition"/>
    <n v="3800"/>
    <n v="2241"/>
    <n v="0.58973684210526311"/>
    <x v="2"/>
    <n v="26.06"/>
    <n v="86"/>
    <x v="1"/>
    <s v="USD"/>
    <n v="1485064800"/>
    <n v="1488520800"/>
    <b v="0"/>
    <b v="0"/>
    <x v="8"/>
    <x v="2"/>
    <x v="8"/>
  </r>
  <r>
    <n v="356"/>
    <s v="Glass, Nunez and Mcdonald"/>
    <s v="Open-source systematic protocol"/>
    <n v="9300"/>
    <n v="3431"/>
    <n v="0.36892473118279567"/>
    <x v="0"/>
    <n v="85.78"/>
    <n v="40"/>
    <x v="6"/>
    <s v="EUR"/>
    <n v="1326520800"/>
    <n v="1327298400"/>
    <b v="0"/>
    <b v="0"/>
    <x v="3"/>
    <x v="3"/>
    <x v="3"/>
  </r>
  <r>
    <n v="357"/>
    <s v="Perez, Davis and Wilson"/>
    <s v="Implemented tangible algorithm"/>
    <n v="2300"/>
    <n v="4253"/>
    <n v="1.8491304347826087"/>
    <x v="1"/>
    <n v="103.73"/>
    <n v="41"/>
    <x v="1"/>
    <s v="USD"/>
    <n v="1441256400"/>
    <n v="1443416400"/>
    <b v="0"/>
    <b v="0"/>
    <x v="11"/>
    <x v="6"/>
    <x v="11"/>
  </r>
  <r>
    <n v="358"/>
    <s v="Diaz-Garcia"/>
    <s v="Profit-focused 3rdgeneration circuit"/>
    <n v="9700"/>
    <n v="1146"/>
    <n v="0.11814432989690722"/>
    <x v="0"/>
    <n v="49.83"/>
    <n v="23"/>
    <x v="0"/>
    <s v="CAD"/>
    <n v="1533877200"/>
    <n v="1534136400"/>
    <b v="1"/>
    <b v="0"/>
    <x v="14"/>
    <x v="7"/>
    <x v="14"/>
  </r>
  <r>
    <n v="359"/>
    <s v="Salazar-Moon"/>
    <s v="Compatible needs-based architecture"/>
    <n v="4000"/>
    <n v="11948"/>
    <n v="2.9870000000000001"/>
    <x v="1"/>
    <n v="63.89"/>
    <n v="187"/>
    <x v="1"/>
    <s v="USD"/>
    <n v="1314421200"/>
    <n v="1315026000"/>
    <b v="0"/>
    <b v="0"/>
    <x v="10"/>
    <x v="4"/>
    <x v="10"/>
  </r>
  <r>
    <n v="360"/>
    <s v="Larsen-Chung"/>
    <s v="Right-sized zero tolerance migration"/>
    <n v="59700"/>
    <n v="135132"/>
    <n v="2.2635175879396985"/>
    <x v="1"/>
    <n v="47"/>
    <n v="2875"/>
    <x v="4"/>
    <s v="GBP"/>
    <n v="1293861600"/>
    <n v="1295071200"/>
    <b v="0"/>
    <b v="1"/>
    <x v="3"/>
    <x v="3"/>
    <x v="3"/>
  </r>
  <r>
    <n v="361"/>
    <s v="Anderson and Sons"/>
    <s v="Quality-focused reciprocal structure"/>
    <n v="5500"/>
    <n v="9546"/>
    <n v="1.7356363636363636"/>
    <x v="1"/>
    <n v="108.48"/>
    <n v="88"/>
    <x v="1"/>
    <s v="USD"/>
    <n v="1507352400"/>
    <n v="1509426000"/>
    <b v="0"/>
    <b v="0"/>
    <x v="3"/>
    <x v="3"/>
    <x v="3"/>
  </r>
  <r>
    <n v="362"/>
    <s v="Lawrence Group"/>
    <s v="Automated actuating conglomeration"/>
    <n v="3700"/>
    <n v="13755"/>
    <n v="3.7175675675675675"/>
    <x v="1"/>
    <n v="72.02"/>
    <n v="191"/>
    <x v="1"/>
    <s v="USD"/>
    <n v="1296108000"/>
    <n v="1299391200"/>
    <b v="0"/>
    <b v="0"/>
    <x v="1"/>
    <x v="1"/>
    <x v="1"/>
  </r>
  <r>
    <n v="363"/>
    <s v="Gray-Davis"/>
    <s v="Re-contextualized local initiative"/>
    <n v="5200"/>
    <n v="8330"/>
    <n v="1.601923076923077"/>
    <x v="1"/>
    <n v="59.93"/>
    <n v="139"/>
    <x v="1"/>
    <s v="USD"/>
    <n v="1324965600"/>
    <n v="1325052000"/>
    <b v="0"/>
    <b v="0"/>
    <x v="1"/>
    <x v="1"/>
    <x v="1"/>
  </r>
  <r>
    <n v="364"/>
    <s v="Ramirez-Myers"/>
    <s v="Switchable intangible definition"/>
    <n v="900"/>
    <n v="14547"/>
    <n v="16.163333333333334"/>
    <x v="1"/>
    <n v="78.209999999999994"/>
    <n v="186"/>
    <x v="1"/>
    <s v="USD"/>
    <n v="1520229600"/>
    <n v="1522818000"/>
    <b v="0"/>
    <b v="0"/>
    <x v="7"/>
    <x v="1"/>
    <x v="7"/>
  </r>
  <r>
    <n v="365"/>
    <s v="Lucas, Hall and Bonilla"/>
    <s v="Networked bottom-line initiative"/>
    <n v="1600"/>
    <n v="11735"/>
    <n v="7.3343749999999996"/>
    <x v="1"/>
    <n v="104.78"/>
    <n v="112"/>
    <x v="2"/>
    <s v="AUD"/>
    <n v="1482991200"/>
    <n v="1485324000"/>
    <b v="0"/>
    <b v="0"/>
    <x v="3"/>
    <x v="3"/>
    <x v="3"/>
  </r>
  <r>
    <n v="366"/>
    <s v="Williams, Perez and Villegas"/>
    <s v="Robust directional system engine"/>
    <n v="1800"/>
    <n v="10658"/>
    <n v="5.9211111111111112"/>
    <x v="1"/>
    <n v="105.52"/>
    <n v="101"/>
    <x v="1"/>
    <s v="USD"/>
    <n v="1294034400"/>
    <n v="1294120800"/>
    <b v="0"/>
    <b v="1"/>
    <x v="3"/>
    <x v="3"/>
    <x v="3"/>
  </r>
  <r>
    <n v="367"/>
    <s v="Brooks, Jones and Ingram"/>
    <s v="Triple-buffered explicit methodology"/>
    <n v="9900"/>
    <n v="1870"/>
    <n v="0.18888888888888888"/>
    <x v="0"/>
    <n v="24.93"/>
    <n v="75"/>
    <x v="1"/>
    <s v="USD"/>
    <n v="1413608400"/>
    <n v="1415685600"/>
    <b v="0"/>
    <b v="1"/>
    <x v="3"/>
    <x v="3"/>
    <x v="3"/>
  </r>
  <r>
    <n v="368"/>
    <s v="Whitaker, Wallace and Daniels"/>
    <s v="Reactive directional capacity"/>
    <n v="5200"/>
    <n v="14394"/>
    <n v="2.7680769230769231"/>
    <x v="1"/>
    <n v="69.87"/>
    <n v="206"/>
    <x v="4"/>
    <s v="GBP"/>
    <n v="1286946000"/>
    <n v="1288933200"/>
    <b v="0"/>
    <b v="1"/>
    <x v="4"/>
    <x v="4"/>
    <x v="4"/>
  </r>
  <r>
    <n v="369"/>
    <s v="Smith-Gonzalez"/>
    <s v="Polarized needs-based approach"/>
    <n v="5400"/>
    <n v="14743"/>
    <n v="2.730185185185185"/>
    <x v="1"/>
    <n v="95.73"/>
    <n v="154"/>
    <x v="1"/>
    <s v="USD"/>
    <n v="1359871200"/>
    <n v="1363237200"/>
    <b v="0"/>
    <b v="1"/>
    <x v="19"/>
    <x v="4"/>
    <x v="19"/>
  </r>
  <r>
    <n v="370"/>
    <s v="Skinner PLC"/>
    <s v="Intuitive well-modulated middleware"/>
    <n v="112300"/>
    <n v="178965"/>
    <n v="1.593633125556545"/>
    <x v="1"/>
    <n v="30"/>
    <n v="5966"/>
    <x v="1"/>
    <s v="USD"/>
    <n v="1555304400"/>
    <n v="1555822800"/>
    <b v="0"/>
    <b v="0"/>
    <x v="3"/>
    <x v="3"/>
    <x v="3"/>
  </r>
  <r>
    <n v="371"/>
    <s v="Nolan, Smith and Sanchez"/>
    <s v="Multi-channeled logistical matrices"/>
    <n v="189200"/>
    <n v="128410"/>
    <n v="0.67869978858350954"/>
    <x v="0"/>
    <n v="59.01"/>
    <n v="2176"/>
    <x v="1"/>
    <s v="USD"/>
    <n v="1423375200"/>
    <n v="1427778000"/>
    <b v="0"/>
    <b v="0"/>
    <x v="3"/>
    <x v="3"/>
    <x v="3"/>
  </r>
  <r>
    <n v="372"/>
    <s v="Green-Carr"/>
    <s v="Pre-emptive bifurcated artificial intelligence"/>
    <n v="900"/>
    <n v="14324"/>
    <n v="15.915555555555555"/>
    <x v="1"/>
    <n v="84.76"/>
    <n v="169"/>
    <x v="1"/>
    <s v="USD"/>
    <n v="1420696800"/>
    <n v="1422424800"/>
    <b v="0"/>
    <b v="1"/>
    <x v="4"/>
    <x v="4"/>
    <x v="4"/>
  </r>
  <r>
    <n v="373"/>
    <s v="Brown-Parker"/>
    <s v="Down-sized coherent toolset"/>
    <n v="22500"/>
    <n v="164291"/>
    <n v="7.3018222222222224"/>
    <x v="1"/>
    <n v="78.010000000000005"/>
    <n v="2106"/>
    <x v="1"/>
    <s v="USD"/>
    <n v="1502946000"/>
    <n v="1503637200"/>
    <b v="0"/>
    <b v="0"/>
    <x v="3"/>
    <x v="3"/>
    <x v="3"/>
  </r>
  <r>
    <n v="374"/>
    <s v="Marshall Inc"/>
    <s v="Open-source multi-tasking data-warehouse"/>
    <n v="167400"/>
    <n v="22073"/>
    <n v="0.13185782556750297"/>
    <x v="0"/>
    <n v="50.05"/>
    <n v="441"/>
    <x v="1"/>
    <s v="USD"/>
    <n v="1547186400"/>
    <n v="1547618400"/>
    <b v="0"/>
    <b v="1"/>
    <x v="4"/>
    <x v="4"/>
    <x v="4"/>
  </r>
  <r>
    <n v="375"/>
    <s v="Leblanc-Pineda"/>
    <s v="Future-proofed upward-trending contingency"/>
    <n v="2700"/>
    <n v="1479"/>
    <n v="0.54777777777777781"/>
    <x v="0"/>
    <n v="59.16"/>
    <n v="25"/>
    <x v="1"/>
    <s v="USD"/>
    <n v="1444971600"/>
    <n v="1449900000"/>
    <b v="0"/>
    <b v="0"/>
    <x v="7"/>
    <x v="1"/>
    <x v="7"/>
  </r>
  <r>
    <n v="376"/>
    <s v="Perry PLC"/>
    <s v="Mandatory uniform matrix"/>
    <n v="3400"/>
    <n v="12275"/>
    <n v="3.6102941176470589"/>
    <x v="1"/>
    <n v="93.7"/>
    <n v="131"/>
    <x v="1"/>
    <s v="USD"/>
    <n v="1404622800"/>
    <n v="1405141200"/>
    <b v="0"/>
    <b v="0"/>
    <x v="1"/>
    <x v="1"/>
    <x v="1"/>
  </r>
  <r>
    <n v="377"/>
    <s v="Klein, Stark and Livingston"/>
    <s v="Phased methodical initiative"/>
    <n v="49700"/>
    <n v="5098"/>
    <n v="0.10257545271629778"/>
    <x v="0"/>
    <n v="40.14"/>
    <n v="127"/>
    <x v="1"/>
    <s v="USD"/>
    <n v="1571720400"/>
    <n v="1572933600"/>
    <b v="0"/>
    <b v="0"/>
    <x v="3"/>
    <x v="3"/>
    <x v="3"/>
  </r>
  <r>
    <n v="378"/>
    <s v="Fleming-Oliver"/>
    <s v="Managed stable function"/>
    <n v="178200"/>
    <n v="24882"/>
    <n v="0.13962962962962963"/>
    <x v="0"/>
    <n v="70.09"/>
    <n v="355"/>
    <x v="1"/>
    <s v="USD"/>
    <n v="1526878800"/>
    <n v="1530162000"/>
    <b v="0"/>
    <b v="0"/>
    <x v="4"/>
    <x v="4"/>
    <x v="4"/>
  </r>
  <r>
    <n v="379"/>
    <s v="Reilly, Aguirre and Johnson"/>
    <s v="Realigned clear-thinking migration"/>
    <n v="7200"/>
    <n v="2912"/>
    <n v="0.40444444444444444"/>
    <x v="0"/>
    <n v="66.180000000000007"/>
    <n v="44"/>
    <x v="4"/>
    <s v="GBP"/>
    <n v="1319691600"/>
    <n v="1320904800"/>
    <b v="0"/>
    <b v="0"/>
    <x v="3"/>
    <x v="3"/>
    <x v="3"/>
  </r>
  <r>
    <n v="380"/>
    <s v="Davidson, Wilcox and Lewis"/>
    <s v="Optional clear-thinking process improvement"/>
    <n v="2500"/>
    <n v="4008"/>
    <n v="1.6032"/>
    <x v="1"/>
    <n v="47.71"/>
    <n v="84"/>
    <x v="1"/>
    <s v="USD"/>
    <n v="1371963600"/>
    <n v="1372395600"/>
    <b v="0"/>
    <b v="0"/>
    <x v="3"/>
    <x v="3"/>
    <x v="3"/>
  </r>
  <r>
    <n v="381"/>
    <s v="Michael, Anderson and Vincent"/>
    <s v="Cross-group global moratorium"/>
    <n v="5300"/>
    <n v="9749"/>
    <n v="1.8394339622641509"/>
    <x v="1"/>
    <n v="62.9"/>
    <n v="155"/>
    <x v="1"/>
    <s v="USD"/>
    <n v="1433739600"/>
    <n v="1437714000"/>
    <b v="0"/>
    <b v="0"/>
    <x v="3"/>
    <x v="3"/>
    <x v="3"/>
  </r>
  <r>
    <n v="382"/>
    <s v="King Ltd"/>
    <s v="Visionary systemic process improvement"/>
    <n v="9100"/>
    <n v="5803"/>
    <n v="0.63769230769230767"/>
    <x v="0"/>
    <n v="86.61"/>
    <n v="67"/>
    <x v="1"/>
    <s v="USD"/>
    <n v="1508130000"/>
    <n v="1509771600"/>
    <b v="0"/>
    <b v="0"/>
    <x v="14"/>
    <x v="7"/>
    <x v="14"/>
  </r>
  <r>
    <n v="383"/>
    <s v="Baker Ltd"/>
    <s v="Progressive intangible flexibility"/>
    <n v="6300"/>
    <n v="14199"/>
    <n v="2.2538095238095237"/>
    <x v="1"/>
    <n v="75.13"/>
    <n v="189"/>
    <x v="1"/>
    <s v="USD"/>
    <n v="1550037600"/>
    <n v="1550556000"/>
    <b v="0"/>
    <b v="1"/>
    <x v="0"/>
    <x v="0"/>
    <x v="0"/>
  </r>
  <r>
    <n v="384"/>
    <s v="Baker, Collins and Smith"/>
    <s v="Reactive real-time software"/>
    <n v="114400"/>
    <n v="196779"/>
    <n v="1.7200961538461539"/>
    <x v="1"/>
    <n v="41"/>
    <n v="4799"/>
    <x v="1"/>
    <s v="USD"/>
    <n v="1486706400"/>
    <n v="1489039200"/>
    <b v="1"/>
    <b v="1"/>
    <x v="4"/>
    <x v="4"/>
    <x v="4"/>
  </r>
  <r>
    <n v="385"/>
    <s v="Warren-Harrison"/>
    <s v="Programmable incremental knowledge user"/>
    <n v="38900"/>
    <n v="56859"/>
    <n v="1.4616709511568124"/>
    <x v="1"/>
    <n v="50.01"/>
    <n v="1137"/>
    <x v="1"/>
    <s v="USD"/>
    <n v="1553835600"/>
    <n v="1556600400"/>
    <b v="0"/>
    <b v="0"/>
    <x v="9"/>
    <x v="5"/>
    <x v="9"/>
  </r>
  <r>
    <n v="386"/>
    <s v="Gardner Group"/>
    <s v="Progressive 5thgeneration customer loyalty"/>
    <n v="135500"/>
    <n v="103554"/>
    <n v="0.76423616236162362"/>
    <x v="0"/>
    <n v="96.96"/>
    <n v="1068"/>
    <x v="1"/>
    <s v="USD"/>
    <n v="1277528400"/>
    <n v="1278565200"/>
    <b v="0"/>
    <b v="0"/>
    <x v="3"/>
    <x v="3"/>
    <x v="3"/>
  </r>
  <r>
    <n v="387"/>
    <s v="Flores-Lambert"/>
    <s v="Triple-buffered logistical frame"/>
    <n v="109000"/>
    <n v="42795"/>
    <n v="0.39261467889908258"/>
    <x v="0"/>
    <n v="100.93"/>
    <n v="424"/>
    <x v="1"/>
    <s v="USD"/>
    <n v="1339477200"/>
    <n v="1339909200"/>
    <b v="0"/>
    <b v="0"/>
    <x v="8"/>
    <x v="2"/>
    <x v="8"/>
  </r>
  <r>
    <n v="388"/>
    <s v="Cruz Ltd"/>
    <s v="Exclusive dynamic adapter"/>
    <n v="114800"/>
    <n v="12938"/>
    <n v="0.11270034843205574"/>
    <x v="3"/>
    <n v="89.23"/>
    <n v="145"/>
    <x v="5"/>
    <s v="CHF"/>
    <n v="1325656800"/>
    <n v="1325829600"/>
    <b v="0"/>
    <b v="0"/>
    <x v="7"/>
    <x v="1"/>
    <x v="7"/>
  </r>
  <r>
    <n v="389"/>
    <s v="Knox-Garner"/>
    <s v="Automated systemic hierarchy"/>
    <n v="83000"/>
    <n v="101352"/>
    <n v="1.2211084337349398"/>
    <x v="1"/>
    <n v="87.98"/>
    <n v="1152"/>
    <x v="1"/>
    <s v="USD"/>
    <n v="1288242000"/>
    <n v="1290578400"/>
    <b v="0"/>
    <b v="0"/>
    <x v="3"/>
    <x v="3"/>
    <x v="3"/>
  </r>
  <r>
    <n v="390"/>
    <s v="Davis-Allen"/>
    <s v="Digitized eco-centric core"/>
    <n v="2400"/>
    <n v="4477"/>
    <n v="1.8654166666666667"/>
    <x v="1"/>
    <n v="89.54"/>
    <n v="50"/>
    <x v="1"/>
    <s v="USD"/>
    <n v="1379048400"/>
    <n v="1380344400"/>
    <b v="0"/>
    <b v="0"/>
    <x v="14"/>
    <x v="7"/>
    <x v="14"/>
  </r>
  <r>
    <n v="391"/>
    <s v="Miller-Patel"/>
    <s v="Mandatory uniform strategy"/>
    <n v="60400"/>
    <n v="4393"/>
    <n v="7.27317880794702E-2"/>
    <x v="0"/>
    <n v="29.09"/>
    <n v="151"/>
    <x v="1"/>
    <s v="USD"/>
    <n v="1389679200"/>
    <n v="1389852000"/>
    <b v="0"/>
    <b v="0"/>
    <x v="9"/>
    <x v="5"/>
    <x v="9"/>
  </r>
  <r>
    <n v="392"/>
    <s v="Hernandez-Grimes"/>
    <s v="Profit-focused zero administration forecast"/>
    <n v="102900"/>
    <n v="67546"/>
    <n v="0.65642371234207963"/>
    <x v="0"/>
    <n v="42.01"/>
    <n v="1608"/>
    <x v="1"/>
    <s v="USD"/>
    <n v="1294293600"/>
    <n v="1294466400"/>
    <b v="0"/>
    <b v="0"/>
    <x v="8"/>
    <x v="2"/>
    <x v="8"/>
  </r>
  <r>
    <n v="393"/>
    <s v="Owens, Hall and Gonzalez"/>
    <s v="De-engineered static orchestration"/>
    <n v="62800"/>
    <n v="143788"/>
    <n v="2.2896178343949045"/>
    <x v="1"/>
    <n v="47"/>
    <n v="3059"/>
    <x v="0"/>
    <s v="CAD"/>
    <n v="1500267600"/>
    <n v="1500354000"/>
    <b v="0"/>
    <b v="0"/>
    <x v="17"/>
    <x v="1"/>
    <x v="17"/>
  </r>
  <r>
    <n v="394"/>
    <s v="Noble-Bailey"/>
    <s v="Customizable dynamic info-mediaries"/>
    <n v="800"/>
    <n v="3755"/>
    <n v="4.6937499999999996"/>
    <x v="1"/>
    <n v="110.44"/>
    <n v="34"/>
    <x v="1"/>
    <s v="USD"/>
    <n v="1375074000"/>
    <n v="1375938000"/>
    <b v="0"/>
    <b v="1"/>
    <x v="4"/>
    <x v="4"/>
    <x v="4"/>
  </r>
  <r>
    <n v="395"/>
    <s v="Taylor PLC"/>
    <s v="Enhanced incremental budgetary management"/>
    <n v="7100"/>
    <n v="9238"/>
    <n v="1.3011267605633803"/>
    <x v="1"/>
    <n v="41.99"/>
    <n v="220"/>
    <x v="1"/>
    <s v="USD"/>
    <n v="1323324000"/>
    <n v="1323410400"/>
    <b v="1"/>
    <b v="0"/>
    <x v="3"/>
    <x v="3"/>
    <x v="3"/>
  </r>
  <r>
    <n v="396"/>
    <s v="Holmes PLC"/>
    <s v="Digitized local info-mediaries"/>
    <n v="46100"/>
    <n v="77012"/>
    <n v="1.6705422993492407"/>
    <x v="1"/>
    <n v="48.01"/>
    <n v="1604"/>
    <x v="2"/>
    <s v="AUD"/>
    <n v="1538715600"/>
    <n v="1539406800"/>
    <b v="0"/>
    <b v="0"/>
    <x v="6"/>
    <x v="4"/>
    <x v="6"/>
  </r>
  <r>
    <n v="397"/>
    <s v="Jones-Martin"/>
    <s v="Virtual systematic monitoring"/>
    <n v="8100"/>
    <n v="14083"/>
    <n v="1.738641975308642"/>
    <x v="1"/>
    <n v="31.02"/>
    <n v="454"/>
    <x v="1"/>
    <s v="USD"/>
    <n v="1369285200"/>
    <n v="1369803600"/>
    <b v="0"/>
    <b v="0"/>
    <x v="1"/>
    <x v="1"/>
    <x v="1"/>
  </r>
  <r>
    <n v="398"/>
    <s v="Myers LLC"/>
    <s v="Reactive bottom-line open architecture"/>
    <n v="1700"/>
    <n v="12202"/>
    <n v="7.1776470588235295"/>
    <x v="1"/>
    <n v="99.2"/>
    <n v="123"/>
    <x v="6"/>
    <s v="EUR"/>
    <n v="1525755600"/>
    <n v="1525928400"/>
    <b v="0"/>
    <b v="1"/>
    <x v="10"/>
    <x v="4"/>
    <x v="10"/>
  </r>
  <r>
    <n v="399"/>
    <s v="Acosta, Mullins and Morris"/>
    <s v="Pre-emptive interactive model"/>
    <n v="97300"/>
    <n v="62127"/>
    <n v="0.63850976361767731"/>
    <x v="0"/>
    <n v="66.02"/>
    <n v="941"/>
    <x v="1"/>
    <s v="USD"/>
    <n v="1296626400"/>
    <n v="1297231200"/>
    <b v="0"/>
    <b v="0"/>
    <x v="7"/>
    <x v="1"/>
    <x v="7"/>
  </r>
  <r>
    <n v="400"/>
    <s v="Bell PLC"/>
    <s v="Ergonomic eco-centric open architecture"/>
    <n v="100"/>
    <n v="2"/>
    <n v="0.02"/>
    <x v="0"/>
    <n v="2"/>
    <n v="1"/>
    <x v="1"/>
    <s v="USD"/>
    <n v="1376629200"/>
    <n v="1378530000"/>
    <b v="0"/>
    <b v="1"/>
    <x v="14"/>
    <x v="7"/>
    <x v="14"/>
  </r>
  <r>
    <n v="401"/>
    <s v="Smith-Schmidt"/>
    <s v="Inverse radical hierarchy"/>
    <n v="900"/>
    <n v="13772"/>
    <n v="15.302222222222222"/>
    <x v="1"/>
    <n v="46.06"/>
    <n v="299"/>
    <x v="1"/>
    <s v="USD"/>
    <n v="1572152400"/>
    <n v="1572152400"/>
    <b v="0"/>
    <b v="0"/>
    <x v="3"/>
    <x v="3"/>
    <x v="3"/>
  </r>
  <r>
    <n v="402"/>
    <s v="Ruiz, Richardson and Cole"/>
    <s v="Team-oriented static interface"/>
    <n v="7300"/>
    <n v="2946"/>
    <n v="0.40356164383561643"/>
    <x v="0"/>
    <n v="73.650000000000006"/>
    <n v="40"/>
    <x v="1"/>
    <s v="USD"/>
    <n v="1325829600"/>
    <n v="1329890400"/>
    <b v="0"/>
    <b v="1"/>
    <x v="12"/>
    <x v="4"/>
    <x v="12"/>
  </r>
  <r>
    <n v="403"/>
    <s v="Leonard-Mcclain"/>
    <s v="Virtual foreground throughput"/>
    <n v="195800"/>
    <n v="168820"/>
    <n v="0.86220633299284988"/>
    <x v="0"/>
    <n v="55.99"/>
    <n v="3015"/>
    <x v="0"/>
    <s v="CAD"/>
    <n v="1273640400"/>
    <n v="1276750800"/>
    <b v="0"/>
    <b v="1"/>
    <x v="3"/>
    <x v="3"/>
    <x v="3"/>
  </r>
  <r>
    <n v="404"/>
    <s v="Bailey-Boyer"/>
    <s v="Visionary exuding Internet solution"/>
    <n v="48900"/>
    <n v="154321"/>
    <n v="3.1558486707566464"/>
    <x v="1"/>
    <n v="68.989999999999995"/>
    <n v="2237"/>
    <x v="1"/>
    <s v="USD"/>
    <n v="1510639200"/>
    <n v="1510898400"/>
    <b v="0"/>
    <b v="0"/>
    <x v="3"/>
    <x v="3"/>
    <x v="3"/>
  </r>
  <r>
    <n v="405"/>
    <s v="Lee LLC"/>
    <s v="Synchronized secondary analyzer"/>
    <n v="29600"/>
    <n v="26527"/>
    <n v="0.89618243243243245"/>
    <x v="0"/>
    <n v="60.98"/>
    <n v="435"/>
    <x v="1"/>
    <s v="USD"/>
    <n v="1528088400"/>
    <n v="1532408400"/>
    <b v="0"/>
    <b v="0"/>
    <x v="3"/>
    <x v="3"/>
    <x v="3"/>
  </r>
  <r>
    <n v="406"/>
    <s v="Lyons Inc"/>
    <s v="Balanced attitude-oriented parallelism"/>
    <n v="39300"/>
    <n v="71583"/>
    <n v="1.8214503816793892"/>
    <x v="1"/>
    <n v="110.98"/>
    <n v="645"/>
    <x v="1"/>
    <s v="USD"/>
    <n v="1359525600"/>
    <n v="1360562400"/>
    <b v="1"/>
    <b v="0"/>
    <x v="4"/>
    <x v="4"/>
    <x v="4"/>
  </r>
  <r>
    <n v="407"/>
    <s v="Herrera-Wilson"/>
    <s v="Organized bandwidth-monitored core"/>
    <n v="3400"/>
    <n v="12100"/>
    <n v="3.5588235294117645"/>
    <x v="1"/>
    <n v="25"/>
    <n v="484"/>
    <x v="3"/>
    <s v="DKK"/>
    <n v="1570942800"/>
    <n v="1571547600"/>
    <b v="0"/>
    <b v="0"/>
    <x v="3"/>
    <x v="3"/>
    <x v="3"/>
  </r>
  <r>
    <n v="408"/>
    <s v="Mahoney, Adams and Lucas"/>
    <s v="Cloned leadingedge utilization"/>
    <n v="9200"/>
    <n v="12129"/>
    <n v="1.3183695652173912"/>
    <x v="1"/>
    <n v="78.760000000000005"/>
    <n v="154"/>
    <x v="0"/>
    <s v="CAD"/>
    <n v="1466398800"/>
    <n v="1468126800"/>
    <b v="0"/>
    <b v="0"/>
    <x v="4"/>
    <x v="4"/>
    <x v="4"/>
  </r>
  <r>
    <n v="409"/>
    <s v="Stewart LLC"/>
    <s v="Secured asymmetric projection"/>
    <n v="135600"/>
    <n v="62804"/>
    <n v="0.46315634218289087"/>
    <x v="0"/>
    <n v="87.96"/>
    <n v="714"/>
    <x v="1"/>
    <s v="USD"/>
    <n v="1492491600"/>
    <n v="1492837200"/>
    <b v="0"/>
    <b v="0"/>
    <x v="1"/>
    <x v="1"/>
    <x v="1"/>
  </r>
  <r>
    <n v="410"/>
    <s v="Mcmillan Group"/>
    <s v="Advanced cohesive Graphic Interface"/>
    <n v="153700"/>
    <n v="55536"/>
    <n v="0.36132726089785294"/>
    <x v="2"/>
    <n v="49.99"/>
    <n v="1111"/>
    <x v="1"/>
    <s v="USD"/>
    <n v="1430197200"/>
    <n v="1430197200"/>
    <b v="0"/>
    <b v="0"/>
    <x v="20"/>
    <x v="6"/>
    <x v="20"/>
  </r>
  <r>
    <n v="411"/>
    <s v="Beck, Thompson and Martinez"/>
    <s v="Down-sized maximized function"/>
    <n v="7800"/>
    <n v="8161"/>
    <n v="1.0462820512820512"/>
    <x v="1"/>
    <n v="99.52"/>
    <n v="82"/>
    <x v="1"/>
    <s v="USD"/>
    <n v="1496034000"/>
    <n v="1496206800"/>
    <b v="0"/>
    <b v="0"/>
    <x v="3"/>
    <x v="3"/>
    <x v="3"/>
  </r>
  <r>
    <n v="412"/>
    <s v="Rodriguez-Scott"/>
    <s v="Realigned zero tolerance software"/>
    <n v="2100"/>
    <n v="14046"/>
    <n v="6.6885714285714286"/>
    <x v="1"/>
    <n v="104.82"/>
    <n v="134"/>
    <x v="1"/>
    <s v="USD"/>
    <n v="1388728800"/>
    <n v="1389592800"/>
    <b v="0"/>
    <b v="0"/>
    <x v="13"/>
    <x v="5"/>
    <x v="13"/>
  </r>
  <r>
    <n v="413"/>
    <s v="Rush-Bowers"/>
    <s v="Persevering analyzing extranet"/>
    <n v="189500"/>
    <n v="117628"/>
    <n v="0.62072823218997364"/>
    <x v="2"/>
    <n v="108.01"/>
    <n v="1089"/>
    <x v="1"/>
    <s v="USD"/>
    <n v="1543298400"/>
    <n v="1545631200"/>
    <b v="0"/>
    <b v="0"/>
    <x v="10"/>
    <x v="4"/>
    <x v="10"/>
  </r>
  <r>
    <n v="414"/>
    <s v="Davis and Sons"/>
    <s v="Innovative human-resource migration"/>
    <n v="188200"/>
    <n v="159405"/>
    <n v="0.84699787460148779"/>
    <x v="0"/>
    <n v="29"/>
    <n v="5497"/>
    <x v="1"/>
    <s v="USD"/>
    <n v="1271739600"/>
    <n v="1272430800"/>
    <b v="0"/>
    <b v="1"/>
    <x v="0"/>
    <x v="0"/>
    <x v="0"/>
  </r>
  <r>
    <n v="415"/>
    <s v="Anderson-Pham"/>
    <s v="Intuitive needs-based monitoring"/>
    <n v="113500"/>
    <n v="12552"/>
    <n v="0.11059030837004405"/>
    <x v="0"/>
    <n v="30.03"/>
    <n v="418"/>
    <x v="1"/>
    <s v="USD"/>
    <n v="1326434400"/>
    <n v="1327903200"/>
    <b v="0"/>
    <b v="0"/>
    <x v="3"/>
    <x v="3"/>
    <x v="3"/>
  </r>
  <r>
    <n v="416"/>
    <s v="Stewart-Coleman"/>
    <s v="Customer-focused disintermediate toolset"/>
    <n v="134600"/>
    <n v="59007"/>
    <n v="0.43838781575037145"/>
    <x v="0"/>
    <n v="41.01"/>
    <n v="1439"/>
    <x v="1"/>
    <s v="USD"/>
    <n v="1295244000"/>
    <n v="1296021600"/>
    <b v="0"/>
    <b v="1"/>
    <x v="4"/>
    <x v="4"/>
    <x v="4"/>
  </r>
  <r>
    <n v="417"/>
    <s v="Bradshaw, Smith and Ryan"/>
    <s v="Upgradable 24/7 emulation"/>
    <n v="1700"/>
    <n v="943"/>
    <n v="0.55470588235294116"/>
    <x v="0"/>
    <n v="62.87"/>
    <n v="15"/>
    <x v="1"/>
    <s v="USD"/>
    <n v="1541221200"/>
    <n v="1543298400"/>
    <b v="0"/>
    <b v="0"/>
    <x v="3"/>
    <x v="3"/>
    <x v="3"/>
  </r>
  <r>
    <n v="418"/>
    <s v="Jackson PLC"/>
    <s v="Quality-focused client-server core"/>
    <n v="163700"/>
    <n v="93963"/>
    <n v="0.57399511301160655"/>
    <x v="0"/>
    <n v="47.01"/>
    <n v="1999"/>
    <x v="0"/>
    <s v="CAD"/>
    <n v="1336280400"/>
    <n v="1336366800"/>
    <b v="0"/>
    <b v="0"/>
    <x v="4"/>
    <x v="4"/>
    <x v="4"/>
  </r>
  <r>
    <n v="419"/>
    <s v="Ware-Arias"/>
    <s v="Upgradable maximized protocol"/>
    <n v="113800"/>
    <n v="140469"/>
    <n v="1.2343497363796134"/>
    <x v="1"/>
    <n v="27"/>
    <n v="5203"/>
    <x v="1"/>
    <s v="USD"/>
    <n v="1324533600"/>
    <n v="1325052000"/>
    <b v="0"/>
    <b v="0"/>
    <x v="2"/>
    <x v="2"/>
    <x v="2"/>
  </r>
  <r>
    <n v="420"/>
    <s v="Blair, Reyes and Woods"/>
    <s v="Cross-platform interactive synergy"/>
    <n v="5000"/>
    <n v="6423"/>
    <n v="1.2846"/>
    <x v="1"/>
    <n v="68.33"/>
    <n v="94"/>
    <x v="1"/>
    <s v="USD"/>
    <n v="1498366800"/>
    <n v="1499576400"/>
    <b v="0"/>
    <b v="0"/>
    <x v="3"/>
    <x v="3"/>
    <x v="3"/>
  </r>
  <r>
    <n v="421"/>
    <s v="Thomas-Lopez"/>
    <s v="User-centric fault-tolerant archive"/>
    <n v="9400"/>
    <n v="6015"/>
    <n v="0.63989361702127656"/>
    <x v="0"/>
    <n v="50.97"/>
    <n v="118"/>
    <x v="1"/>
    <s v="USD"/>
    <n v="1498712400"/>
    <n v="1501304400"/>
    <b v="0"/>
    <b v="1"/>
    <x v="8"/>
    <x v="2"/>
    <x v="8"/>
  </r>
  <r>
    <n v="422"/>
    <s v="Brown, Davies and Pacheco"/>
    <s v="Reverse-engineered regional knowledge user"/>
    <n v="8700"/>
    <n v="11075"/>
    <n v="1.2729885057471264"/>
    <x v="1"/>
    <n v="54.02"/>
    <n v="205"/>
    <x v="1"/>
    <s v="USD"/>
    <n v="1271480400"/>
    <n v="1273208400"/>
    <b v="0"/>
    <b v="1"/>
    <x v="3"/>
    <x v="3"/>
    <x v="3"/>
  </r>
  <r>
    <n v="423"/>
    <s v="Jones-Riddle"/>
    <s v="Self-enabling real-time definition"/>
    <n v="147800"/>
    <n v="15723"/>
    <n v="0.10638024357239513"/>
    <x v="0"/>
    <n v="97.06"/>
    <n v="162"/>
    <x v="1"/>
    <s v="USD"/>
    <n v="1316667600"/>
    <n v="1316840400"/>
    <b v="0"/>
    <b v="1"/>
    <x v="0"/>
    <x v="0"/>
    <x v="0"/>
  </r>
  <r>
    <n v="424"/>
    <s v="Schmidt-Gomez"/>
    <s v="User-centric impactful projection"/>
    <n v="5100"/>
    <n v="2064"/>
    <n v="0.40470588235294119"/>
    <x v="0"/>
    <n v="24.87"/>
    <n v="83"/>
    <x v="1"/>
    <s v="USD"/>
    <n v="1524027600"/>
    <n v="1524546000"/>
    <b v="0"/>
    <b v="0"/>
    <x v="7"/>
    <x v="1"/>
    <x v="7"/>
  </r>
  <r>
    <n v="425"/>
    <s v="Sullivan, Davis and Booth"/>
    <s v="Vision-oriented actuating hardware"/>
    <n v="2700"/>
    <n v="7767"/>
    <n v="2.8766666666666665"/>
    <x v="1"/>
    <n v="84.42"/>
    <n v="92"/>
    <x v="1"/>
    <s v="USD"/>
    <n v="1438059600"/>
    <n v="1438578000"/>
    <b v="0"/>
    <b v="0"/>
    <x v="14"/>
    <x v="7"/>
    <x v="14"/>
  </r>
  <r>
    <n v="426"/>
    <s v="Edwards-Kane"/>
    <s v="Virtual leadingedge framework"/>
    <n v="1800"/>
    <n v="10313"/>
    <n v="5.7294444444444448"/>
    <x v="1"/>
    <n v="47.09"/>
    <n v="219"/>
    <x v="1"/>
    <s v="USD"/>
    <n v="1361944800"/>
    <n v="1362549600"/>
    <b v="0"/>
    <b v="0"/>
    <x v="3"/>
    <x v="3"/>
    <x v="3"/>
  </r>
  <r>
    <n v="427"/>
    <s v="Hicks, Wall and Webb"/>
    <s v="Managed discrete framework"/>
    <n v="174500"/>
    <n v="197018"/>
    <n v="1.1290429799426933"/>
    <x v="1"/>
    <n v="78"/>
    <n v="2526"/>
    <x v="1"/>
    <s v="USD"/>
    <n v="1410584400"/>
    <n v="1413349200"/>
    <b v="0"/>
    <b v="1"/>
    <x v="3"/>
    <x v="3"/>
    <x v="3"/>
  </r>
  <r>
    <n v="428"/>
    <s v="Mayer-Richmond"/>
    <s v="Progressive zero-defect capability"/>
    <n v="101400"/>
    <n v="47037"/>
    <n v="0.46387573964497042"/>
    <x v="0"/>
    <n v="62.97"/>
    <n v="747"/>
    <x v="1"/>
    <s v="USD"/>
    <n v="1297404000"/>
    <n v="1298008800"/>
    <b v="0"/>
    <b v="0"/>
    <x v="10"/>
    <x v="4"/>
    <x v="10"/>
  </r>
  <r>
    <n v="429"/>
    <s v="Robles Ltd"/>
    <s v="Right-sized demand-driven adapter"/>
    <n v="191000"/>
    <n v="173191"/>
    <n v="0.90675916230366493"/>
    <x v="3"/>
    <n v="81.010000000000005"/>
    <n v="2138"/>
    <x v="1"/>
    <s v="USD"/>
    <n v="1392012000"/>
    <n v="1394427600"/>
    <b v="0"/>
    <b v="1"/>
    <x v="14"/>
    <x v="7"/>
    <x v="14"/>
  </r>
  <r>
    <n v="430"/>
    <s v="Cochran Ltd"/>
    <s v="Re-engineered attitude-oriented frame"/>
    <n v="8100"/>
    <n v="5487"/>
    <n v="0.67740740740740746"/>
    <x v="0"/>
    <n v="65.319999999999993"/>
    <n v="84"/>
    <x v="1"/>
    <s v="USD"/>
    <n v="1569733200"/>
    <n v="1572670800"/>
    <b v="0"/>
    <b v="0"/>
    <x v="3"/>
    <x v="3"/>
    <x v="3"/>
  </r>
  <r>
    <n v="431"/>
    <s v="Rosales LLC"/>
    <s v="Compatible multimedia utilization"/>
    <n v="5100"/>
    <n v="9817"/>
    <n v="1.9249019607843136"/>
    <x v="1"/>
    <n v="104.44"/>
    <n v="94"/>
    <x v="1"/>
    <s v="USD"/>
    <n v="1529643600"/>
    <n v="1531112400"/>
    <b v="1"/>
    <b v="0"/>
    <x v="3"/>
    <x v="3"/>
    <x v="3"/>
  </r>
  <r>
    <n v="432"/>
    <s v="Harper-Bryan"/>
    <s v="Re-contextualized dedicated hardware"/>
    <n v="7700"/>
    <n v="6369"/>
    <n v="0.82714285714285718"/>
    <x v="0"/>
    <n v="69.989999999999995"/>
    <n v="91"/>
    <x v="1"/>
    <s v="USD"/>
    <n v="1399006800"/>
    <n v="1400734800"/>
    <b v="0"/>
    <b v="0"/>
    <x v="3"/>
    <x v="3"/>
    <x v="3"/>
  </r>
  <r>
    <n v="433"/>
    <s v="Potter, Harper and Everett"/>
    <s v="Decentralized composite paradigm"/>
    <n v="121400"/>
    <n v="65755"/>
    <n v="0.54163920922570019"/>
    <x v="0"/>
    <n v="83.02"/>
    <n v="792"/>
    <x v="1"/>
    <s v="USD"/>
    <n v="1385359200"/>
    <n v="1386741600"/>
    <b v="0"/>
    <b v="1"/>
    <x v="4"/>
    <x v="4"/>
    <x v="4"/>
  </r>
  <r>
    <n v="434"/>
    <s v="Floyd-Sims"/>
    <s v="Cloned transitional hierarchy"/>
    <n v="5400"/>
    <n v="903"/>
    <n v="0.16722222222222222"/>
    <x v="3"/>
    <n v="90.3"/>
    <n v="10"/>
    <x v="0"/>
    <s v="CAD"/>
    <n v="1480572000"/>
    <n v="1481781600"/>
    <b v="1"/>
    <b v="0"/>
    <x v="3"/>
    <x v="3"/>
    <x v="3"/>
  </r>
  <r>
    <n v="435"/>
    <s v="Spence, Jackson and Kelly"/>
    <s v="Advanced discrete leverage"/>
    <n v="152400"/>
    <n v="178120"/>
    <n v="1.168766404199475"/>
    <x v="1"/>
    <n v="103.98"/>
    <n v="1713"/>
    <x v="6"/>
    <s v="EUR"/>
    <n v="1418623200"/>
    <n v="1419660000"/>
    <b v="0"/>
    <b v="1"/>
    <x v="3"/>
    <x v="3"/>
    <x v="3"/>
  </r>
  <r>
    <n v="436"/>
    <s v="King-Nguyen"/>
    <s v="Open-source incremental throughput"/>
    <n v="1300"/>
    <n v="13678"/>
    <n v="10.521538461538462"/>
    <x v="1"/>
    <n v="54.93"/>
    <n v="249"/>
    <x v="1"/>
    <s v="USD"/>
    <n v="1555736400"/>
    <n v="1555822800"/>
    <b v="0"/>
    <b v="0"/>
    <x v="17"/>
    <x v="1"/>
    <x v="17"/>
  </r>
  <r>
    <n v="437"/>
    <s v="Hansen Group"/>
    <s v="Centralized regional interface"/>
    <n v="8100"/>
    <n v="9969"/>
    <n v="1.2307407407407407"/>
    <x v="1"/>
    <n v="51.92"/>
    <n v="192"/>
    <x v="1"/>
    <s v="USD"/>
    <n v="1442120400"/>
    <n v="1442379600"/>
    <b v="0"/>
    <b v="1"/>
    <x v="10"/>
    <x v="4"/>
    <x v="10"/>
  </r>
  <r>
    <n v="438"/>
    <s v="Mathis, Hall and Hansen"/>
    <s v="Streamlined web-enabled knowledgebase"/>
    <n v="8300"/>
    <n v="14827"/>
    <n v="1.7863855421686747"/>
    <x v="1"/>
    <n v="60.03"/>
    <n v="247"/>
    <x v="1"/>
    <s v="USD"/>
    <n v="1362376800"/>
    <n v="1364965200"/>
    <b v="0"/>
    <b v="0"/>
    <x v="3"/>
    <x v="3"/>
    <x v="3"/>
  </r>
  <r>
    <n v="439"/>
    <s v="Cummings Inc"/>
    <s v="Digitized transitional monitoring"/>
    <n v="28400"/>
    <n v="100900"/>
    <n v="3.5528169014084505"/>
    <x v="1"/>
    <n v="44"/>
    <n v="2293"/>
    <x v="1"/>
    <s v="USD"/>
    <n v="1478408400"/>
    <n v="1479016800"/>
    <b v="0"/>
    <b v="0"/>
    <x v="22"/>
    <x v="4"/>
    <x v="22"/>
  </r>
  <r>
    <n v="440"/>
    <s v="Miller-Poole"/>
    <s v="Networked optimal adapter"/>
    <n v="102500"/>
    <n v="165954"/>
    <n v="1.6190634146341463"/>
    <x v="1"/>
    <n v="53"/>
    <n v="3131"/>
    <x v="1"/>
    <s v="USD"/>
    <n v="1498798800"/>
    <n v="1499662800"/>
    <b v="0"/>
    <b v="0"/>
    <x v="19"/>
    <x v="4"/>
    <x v="19"/>
  </r>
  <r>
    <n v="441"/>
    <s v="Rodriguez-West"/>
    <s v="Automated optimal function"/>
    <n v="7000"/>
    <n v="1744"/>
    <n v="0.24914285714285714"/>
    <x v="0"/>
    <n v="54.5"/>
    <n v="32"/>
    <x v="1"/>
    <s v="USD"/>
    <n v="1335416400"/>
    <n v="1337835600"/>
    <b v="0"/>
    <b v="0"/>
    <x v="8"/>
    <x v="2"/>
    <x v="8"/>
  </r>
  <r>
    <n v="442"/>
    <s v="Calderon, Bradford and Dean"/>
    <s v="Devolved system-worthy framework"/>
    <n v="5400"/>
    <n v="10731"/>
    <n v="1.9872222222222222"/>
    <x v="1"/>
    <n v="75.040000000000006"/>
    <n v="143"/>
    <x v="6"/>
    <s v="EUR"/>
    <n v="1504328400"/>
    <n v="1505710800"/>
    <b v="0"/>
    <b v="0"/>
    <x v="3"/>
    <x v="3"/>
    <x v="3"/>
  </r>
  <r>
    <n v="443"/>
    <s v="Clark-Bowman"/>
    <s v="Stand-alone user-facing service-desk"/>
    <n v="9300"/>
    <n v="3232"/>
    <n v="0.34752688172043011"/>
    <x v="3"/>
    <n v="35.909999999999997"/>
    <n v="90"/>
    <x v="1"/>
    <s v="USD"/>
    <n v="1285822800"/>
    <n v="1287464400"/>
    <b v="0"/>
    <b v="0"/>
    <x v="3"/>
    <x v="3"/>
    <x v="3"/>
  </r>
  <r>
    <n v="444"/>
    <s v="Hensley Ltd"/>
    <s v="Versatile global attitude"/>
    <n v="6200"/>
    <n v="10938"/>
    <n v="1.7641935483870967"/>
    <x v="1"/>
    <n v="36.950000000000003"/>
    <n v="296"/>
    <x v="1"/>
    <s v="USD"/>
    <n v="1311483600"/>
    <n v="1311656400"/>
    <b v="0"/>
    <b v="1"/>
    <x v="7"/>
    <x v="1"/>
    <x v="7"/>
  </r>
  <r>
    <n v="445"/>
    <s v="Anderson-Pearson"/>
    <s v="Intuitive demand-driven Local Area Network"/>
    <n v="2100"/>
    <n v="10739"/>
    <n v="5.1138095238095236"/>
    <x v="1"/>
    <n v="63.17"/>
    <n v="170"/>
    <x v="1"/>
    <s v="USD"/>
    <n v="1291356000"/>
    <n v="1293170400"/>
    <b v="0"/>
    <b v="1"/>
    <x v="3"/>
    <x v="3"/>
    <x v="3"/>
  </r>
  <r>
    <n v="446"/>
    <s v="Martin, Martin and Solis"/>
    <s v="Assimilated uniform methodology"/>
    <n v="6800"/>
    <n v="5579"/>
    <n v="0.82044117647058823"/>
    <x v="0"/>
    <n v="29.99"/>
    <n v="186"/>
    <x v="1"/>
    <s v="USD"/>
    <n v="1355810400"/>
    <n v="1355983200"/>
    <b v="0"/>
    <b v="0"/>
    <x v="8"/>
    <x v="2"/>
    <x v="8"/>
  </r>
  <r>
    <n v="447"/>
    <s v="Harrington-Harper"/>
    <s v="Self-enabling next generation algorithm"/>
    <n v="155200"/>
    <n v="37754"/>
    <n v="0.24326030927835052"/>
    <x v="3"/>
    <n v="86"/>
    <n v="439"/>
    <x v="4"/>
    <s v="GBP"/>
    <n v="1513663200"/>
    <n v="1515045600"/>
    <b v="0"/>
    <b v="0"/>
    <x v="19"/>
    <x v="4"/>
    <x v="19"/>
  </r>
  <r>
    <n v="448"/>
    <s v="Price and Sons"/>
    <s v="Object-based demand-driven strategy"/>
    <n v="89900"/>
    <n v="45384"/>
    <n v="0.50482758620689661"/>
    <x v="0"/>
    <n v="75.010000000000005"/>
    <n v="605"/>
    <x v="1"/>
    <s v="USD"/>
    <n v="1365915600"/>
    <n v="1366088400"/>
    <b v="0"/>
    <b v="1"/>
    <x v="11"/>
    <x v="6"/>
    <x v="11"/>
  </r>
  <r>
    <n v="449"/>
    <s v="Cuevas-Morales"/>
    <s v="Public-key coherent ability"/>
    <n v="900"/>
    <n v="8703"/>
    <n v="9.67"/>
    <x v="1"/>
    <n v="101.2"/>
    <n v="86"/>
    <x v="3"/>
    <s v="DKK"/>
    <n v="1551852000"/>
    <n v="1553317200"/>
    <b v="0"/>
    <b v="0"/>
    <x v="11"/>
    <x v="6"/>
    <x v="11"/>
  </r>
  <r>
    <n v="450"/>
    <s v="Delgado-Hatfield"/>
    <s v="Up-sized composite success"/>
    <n v="100"/>
    <n v="4"/>
    <n v="0.04"/>
    <x v="0"/>
    <n v="4"/>
    <n v="1"/>
    <x v="0"/>
    <s v="CAD"/>
    <n v="1540098000"/>
    <n v="1542088800"/>
    <b v="0"/>
    <b v="0"/>
    <x v="10"/>
    <x v="4"/>
    <x v="10"/>
  </r>
  <r>
    <n v="451"/>
    <s v="Padilla-Porter"/>
    <s v="Innovative exuding matrix"/>
    <n v="148400"/>
    <n v="182302"/>
    <n v="1.2284501347708894"/>
    <x v="1"/>
    <n v="29"/>
    <n v="6286"/>
    <x v="1"/>
    <s v="USD"/>
    <n v="1500440400"/>
    <n v="1503118800"/>
    <b v="0"/>
    <b v="0"/>
    <x v="1"/>
    <x v="1"/>
    <x v="1"/>
  </r>
  <r>
    <n v="452"/>
    <s v="Morris Group"/>
    <s v="Realigned impactful artificial intelligence"/>
    <n v="4800"/>
    <n v="3045"/>
    <n v="0.63437500000000002"/>
    <x v="0"/>
    <n v="98.23"/>
    <n v="31"/>
    <x v="1"/>
    <s v="USD"/>
    <n v="1278392400"/>
    <n v="1278478800"/>
    <b v="0"/>
    <b v="0"/>
    <x v="6"/>
    <x v="4"/>
    <x v="6"/>
  </r>
  <r>
    <n v="453"/>
    <s v="Saunders Ltd"/>
    <s v="Multi-layered multi-tasking secured line"/>
    <n v="182400"/>
    <n v="102749"/>
    <n v="0.56331688596491225"/>
    <x v="0"/>
    <n v="87"/>
    <n v="1181"/>
    <x v="1"/>
    <s v="USD"/>
    <n v="1480572000"/>
    <n v="1484114400"/>
    <b v="0"/>
    <b v="0"/>
    <x v="22"/>
    <x v="4"/>
    <x v="22"/>
  </r>
  <r>
    <n v="454"/>
    <s v="Woods Inc"/>
    <s v="Upgradable upward-trending portal"/>
    <n v="4000"/>
    <n v="1763"/>
    <n v="0.44074999999999998"/>
    <x v="0"/>
    <n v="45.21"/>
    <n v="39"/>
    <x v="1"/>
    <s v="USD"/>
    <n v="1382331600"/>
    <n v="1385445600"/>
    <b v="0"/>
    <b v="1"/>
    <x v="6"/>
    <x v="4"/>
    <x v="6"/>
  </r>
  <r>
    <n v="455"/>
    <s v="Villanueva, Wright and Richardson"/>
    <s v="Profit-focused global product"/>
    <n v="116500"/>
    <n v="137904"/>
    <n v="1.1837253218884121"/>
    <x v="1"/>
    <n v="37"/>
    <n v="3727"/>
    <x v="1"/>
    <s v="USD"/>
    <n v="1316754000"/>
    <n v="1318741200"/>
    <b v="0"/>
    <b v="0"/>
    <x v="3"/>
    <x v="3"/>
    <x v="3"/>
  </r>
  <r>
    <n v="456"/>
    <s v="Wilson, Brooks and Clark"/>
    <s v="Operative well-modulated data-warehouse"/>
    <n v="146400"/>
    <n v="152438"/>
    <n v="1.041243169398907"/>
    <x v="1"/>
    <n v="94.98"/>
    <n v="1605"/>
    <x v="1"/>
    <s v="USD"/>
    <n v="1518242400"/>
    <n v="1518242400"/>
    <b v="0"/>
    <b v="1"/>
    <x v="7"/>
    <x v="1"/>
    <x v="7"/>
  </r>
  <r>
    <n v="457"/>
    <s v="Sheppard, Smith and Spence"/>
    <s v="Cloned asymmetric functionalities"/>
    <n v="5000"/>
    <n v="1332"/>
    <n v="0.26640000000000003"/>
    <x v="0"/>
    <n v="28.96"/>
    <n v="46"/>
    <x v="1"/>
    <s v="USD"/>
    <n v="1476421200"/>
    <n v="1476594000"/>
    <b v="0"/>
    <b v="0"/>
    <x v="3"/>
    <x v="3"/>
    <x v="3"/>
  </r>
  <r>
    <n v="458"/>
    <s v="Wise, Thompson and Allen"/>
    <s v="Pre-emptive neutral portal"/>
    <n v="33800"/>
    <n v="118706"/>
    <n v="3.5120118343195266"/>
    <x v="1"/>
    <n v="55.99"/>
    <n v="2120"/>
    <x v="1"/>
    <s v="USD"/>
    <n v="1269752400"/>
    <n v="1273554000"/>
    <b v="0"/>
    <b v="0"/>
    <x v="3"/>
    <x v="3"/>
    <x v="3"/>
  </r>
  <r>
    <n v="459"/>
    <s v="Lane, Ryan and Chapman"/>
    <s v="Switchable demand-driven help-desk"/>
    <n v="6300"/>
    <n v="5674"/>
    <n v="0.90063492063492068"/>
    <x v="0"/>
    <n v="54.04"/>
    <n v="105"/>
    <x v="1"/>
    <s v="USD"/>
    <n v="1419746400"/>
    <n v="1421906400"/>
    <b v="0"/>
    <b v="0"/>
    <x v="4"/>
    <x v="4"/>
    <x v="4"/>
  </r>
  <r>
    <n v="460"/>
    <s v="Rich, Alvarez and King"/>
    <s v="Business-focused static ability"/>
    <n v="2400"/>
    <n v="4119"/>
    <n v="1.7162500000000001"/>
    <x v="1"/>
    <n v="82.38"/>
    <n v="50"/>
    <x v="1"/>
    <s v="USD"/>
    <n v="1281330000"/>
    <n v="1281589200"/>
    <b v="0"/>
    <b v="0"/>
    <x v="3"/>
    <x v="3"/>
    <x v="3"/>
  </r>
  <r>
    <n v="461"/>
    <s v="Terry-Salinas"/>
    <s v="Networked secondary structure"/>
    <n v="98800"/>
    <n v="139354"/>
    <n v="1.4104655870445344"/>
    <x v="1"/>
    <n v="67"/>
    <n v="2080"/>
    <x v="1"/>
    <s v="USD"/>
    <n v="1398661200"/>
    <n v="1400389200"/>
    <b v="0"/>
    <b v="0"/>
    <x v="6"/>
    <x v="4"/>
    <x v="6"/>
  </r>
  <r>
    <n v="462"/>
    <s v="Wang-Rodriguez"/>
    <s v="Total multimedia website"/>
    <n v="188800"/>
    <n v="57734"/>
    <n v="0.30579449152542371"/>
    <x v="0"/>
    <n v="107.91"/>
    <n v="535"/>
    <x v="1"/>
    <s v="USD"/>
    <n v="1359525600"/>
    <n v="1362808800"/>
    <b v="0"/>
    <b v="0"/>
    <x v="20"/>
    <x v="6"/>
    <x v="20"/>
  </r>
  <r>
    <n v="463"/>
    <s v="Mckee-Hill"/>
    <s v="Cross-platform upward-trending parallelism"/>
    <n v="134300"/>
    <n v="145265"/>
    <n v="1.0816455696202532"/>
    <x v="1"/>
    <n v="69.010000000000005"/>
    <n v="2105"/>
    <x v="1"/>
    <s v="USD"/>
    <n v="1388469600"/>
    <n v="1388815200"/>
    <b v="0"/>
    <b v="0"/>
    <x v="10"/>
    <x v="4"/>
    <x v="10"/>
  </r>
  <r>
    <n v="464"/>
    <s v="Gomez LLC"/>
    <s v="Pre-emptive mission-critical hardware"/>
    <n v="71200"/>
    <n v="95020"/>
    <n v="1.3345505617977529"/>
    <x v="1"/>
    <n v="39.01"/>
    <n v="2436"/>
    <x v="1"/>
    <s v="USD"/>
    <n v="1518328800"/>
    <n v="1519538400"/>
    <b v="0"/>
    <b v="0"/>
    <x v="3"/>
    <x v="3"/>
    <x v="3"/>
  </r>
  <r>
    <n v="465"/>
    <s v="Gonzalez-Robbins"/>
    <s v="Up-sized responsive protocol"/>
    <n v="4700"/>
    <n v="8829"/>
    <n v="1.8785106382978722"/>
    <x v="1"/>
    <n v="110.36"/>
    <n v="80"/>
    <x v="1"/>
    <s v="USD"/>
    <n v="1517032800"/>
    <n v="1517810400"/>
    <b v="0"/>
    <b v="0"/>
    <x v="18"/>
    <x v="5"/>
    <x v="18"/>
  </r>
  <r>
    <n v="466"/>
    <s v="Obrien and Sons"/>
    <s v="Pre-emptive transitional frame"/>
    <n v="1200"/>
    <n v="3984"/>
    <n v="3.32"/>
    <x v="1"/>
    <n v="94.86"/>
    <n v="42"/>
    <x v="1"/>
    <s v="USD"/>
    <n v="1368594000"/>
    <n v="1370581200"/>
    <b v="0"/>
    <b v="1"/>
    <x v="8"/>
    <x v="2"/>
    <x v="8"/>
  </r>
  <r>
    <n v="467"/>
    <s v="Shaw Ltd"/>
    <s v="Profit-focused content-based application"/>
    <n v="1400"/>
    <n v="8053"/>
    <n v="5.7521428571428572"/>
    <x v="1"/>
    <n v="57.94"/>
    <n v="139"/>
    <x v="0"/>
    <s v="CAD"/>
    <n v="1448258400"/>
    <n v="1448863200"/>
    <b v="0"/>
    <b v="1"/>
    <x v="2"/>
    <x v="2"/>
    <x v="2"/>
  </r>
  <r>
    <n v="468"/>
    <s v="Hughes Inc"/>
    <s v="Streamlined neutral analyzer"/>
    <n v="4000"/>
    <n v="1620"/>
    <n v="0.40500000000000003"/>
    <x v="0"/>
    <n v="101.25"/>
    <n v="16"/>
    <x v="1"/>
    <s v="USD"/>
    <n v="1555218000"/>
    <n v="1556600400"/>
    <b v="0"/>
    <b v="0"/>
    <x v="3"/>
    <x v="3"/>
    <x v="3"/>
  </r>
  <r>
    <n v="469"/>
    <s v="Olsen-Ryan"/>
    <s v="Assimilated neutral utilization"/>
    <n v="5600"/>
    <n v="10328"/>
    <n v="1.8442857142857143"/>
    <x v="1"/>
    <n v="64.959999999999994"/>
    <n v="159"/>
    <x v="1"/>
    <s v="USD"/>
    <n v="1431925200"/>
    <n v="1432098000"/>
    <b v="0"/>
    <b v="0"/>
    <x v="6"/>
    <x v="4"/>
    <x v="6"/>
  </r>
  <r>
    <n v="470"/>
    <s v="Grimes, Holland and Sloan"/>
    <s v="Extended dedicated archive"/>
    <n v="3600"/>
    <n v="10289"/>
    <n v="2.8580555555555556"/>
    <x v="1"/>
    <n v="27.01"/>
    <n v="381"/>
    <x v="1"/>
    <s v="USD"/>
    <n v="1481522400"/>
    <n v="1482127200"/>
    <b v="0"/>
    <b v="0"/>
    <x v="8"/>
    <x v="2"/>
    <x v="8"/>
  </r>
  <r>
    <n v="471"/>
    <s v="Perry and Sons"/>
    <s v="Configurable static help-desk"/>
    <n v="3100"/>
    <n v="9889"/>
    <n v="3.19"/>
    <x v="1"/>
    <n v="50.97"/>
    <n v="194"/>
    <x v="4"/>
    <s v="GBP"/>
    <n v="1335934800"/>
    <n v="1335934800"/>
    <b v="0"/>
    <b v="1"/>
    <x v="0"/>
    <x v="0"/>
    <x v="0"/>
  </r>
  <r>
    <n v="472"/>
    <s v="Turner, Young and Collins"/>
    <s v="Self-enabling clear-thinking framework"/>
    <n v="153800"/>
    <n v="60342"/>
    <n v="0.39234070221066319"/>
    <x v="0"/>
    <n v="104.94"/>
    <n v="575"/>
    <x v="1"/>
    <s v="USD"/>
    <n v="1552280400"/>
    <n v="1556946000"/>
    <b v="0"/>
    <b v="0"/>
    <x v="1"/>
    <x v="1"/>
    <x v="1"/>
  </r>
  <r>
    <n v="473"/>
    <s v="Richardson Inc"/>
    <s v="Assimilated fault-tolerant capacity"/>
    <n v="5000"/>
    <n v="8907"/>
    <n v="1.7814000000000001"/>
    <x v="1"/>
    <n v="84.03"/>
    <n v="106"/>
    <x v="1"/>
    <s v="USD"/>
    <n v="1529989200"/>
    <n v="1530075600"/>
    <b v="0"/>
    <b v="0"/>
    <x v="5"/>
    <x v="1"/>
    <x v="5"/>
  </r>
  <r>
    <n v="474"/>
    <s v="Santos-Young"/>
    <s v="Enhanced neutral ability"/>
    <n v="4000"/>
    <n v="14606"/>
    <n v="3.6515"/>
    <x v="1"/>
    <n v="102.86"/>
    <n v="142"/>
    <x v="1"/>
    <s v="USD"/>
    <n v="1418709600"/>
    <n v="1418796000"/>
    <b v="0"/>
    <b v="0"/>
    <x v="19"/>
    <x v="4"/>
    <x v="19"/>
  </r>
  <r>
    <n v="475"/>
    <s v="Nichols Ltd"/>
    <s v="Function-based attitude-oriented groupware"/>
    <n v="7400"/>
    <n v="8432"/>
    <n v="1.1394594594594594"/>
    <x v="1"/>
    <n v="39.96"/>
    <n v="211"/>
    <x v="1"/>
    <s v="USD"/>
    <n v="1372136400"/>
    <n v="1372482000"/>
    <b v="0"/>
    <b v="1"/>
    <x v="18"/>
    <x v="5"/>
    <x v="18"/>
  </r>
  <r>
    <n v="476"/>
    <s v="Murphy PLC"/>
    <s v="Optional solution-oriented instruction set"/>
    <n v="191500"/>
    <n v="57122"/>
    <n v="0.29828720626631855"/>
    <x v="0"/>
    <n v="51"/>
    <n v="1120"/>
    <x v="1"/>
    <s v="USD"/>
    <n v="1533877200"/>
    <n v="1534395600"/>
    <b v="0"/>
    <b v="0"/>
    <x v="13"/>
    <x v="5"/>
    <x v="13"/>
  </r>
  <r>
    <n v="477"/>
    <s v="Hogan, Porter and Rivera"/>
    <s v="Organic object-oriented core"/>
    <n v="8500"/>
    <n v="4613"/>
    <n v="0.54270588235294115"/>
    <x v="0"/>
    <n v="40.82"/>
    <n v="113"/>
    <x v="1"/>
    <s v="USD"/>
    <n v="1309064400"/>
    <n v="1311397200"/>
    <b v="0"/>
    <b v="0"/>
    <x v="22"/>
    <x v="4"/>
    <x v="22"/>
  </r>
  <r>
    <n v="478"/>
    <s v="Lyons LLC"/>
    <s v="Balanced impactful circuit"/>
    <n v="68800"/>
    <n v="162603"/>
    <n v="2.3634156976744185"/>
    <x v="1"/>
    <n v="59"/>
    <n v="2756"/>
    <x v="1"/>
    <s v="USD"/>
    <n v="1425877200"/>
    <n v="1426914000"/>
    <b v="0"/>
    <b v="0"/>
    <x v="8"/>
    <x v="2"/>
    <x v="8"/>
  </r>
  <r>
    <n v="479"/>
    <s v="Long-Greene"/>
    <s v="Future-proofed heuristic encryption"/>
    <n v="2400"/>
    <n v="12310"/>
    <n v="5.1291666666666664"/>
    <x v="1"/>
    <n v="71.16"/>
    <n v="173"/>
    <x v="4"/>
    <s v="GBP"/>
    <n v="1501304400"/>
    <n v="1501477200"/>
    <b v="0"/>
    <b v="0"/>
    <x v="0"/>
    <x v="0"/>
    <x v="0"/>
  </r>
  <r>
    <n v="480"/>
    <s v="Robles-Hudson"/>
    <s v="Balanced bifurcated leverage"/>
    <n v="8600"/>
    <n v="8656"/>
    <n v="1.0065116279069768"/>
    <x v="1"/>
    <n v="99.49"/>
    <n v="87"/>
    <x v="1"/>
    <s v="USD"/>
    <n v="1268287200"/>
    <n v="1269061200"/>
    <b v="0"/>
    <b v="1"/>
    <x v="14"/>
    <x v="7"/>
    <x v="14"/>
  </r>
  <r>
    <n v="481"/>
    <s v="Mcclure LLC"/>
    <s v="Sharable discrete budgetary management"/>
    <n v="196600"/>
    <n v="159931"/>
    <n v="0.81348423194303154"/>
    <x v="0"/>
    <n v="103.99"/>
    <n v="1538"/>
    <x v="1"/>
    <s v="USD"/>
    <n v="1412139600"/>
    <n v="1415772000"/>
    <b v="0"/>
    <b v="1"/>
    <x v="3"/>
    <x v="3"/>
    <x v="3"/>
  </r>
  <r>
    <n v="482"/>
    <s v="Martin, Russell and Baker"/>
    <s v="Focused solution-oriented instruction set"/>
    <n v="4200"/>
    <n v="689"/>
    <n v="0.16404761904761905"/>
    <x v="0"/>
    <n v="76.56"/>
    <n v="9"/>
    <x v="1"/>
    <s v="USD"/>
    <n v="1330063200"/>
    <n v="1331013600"/>
    <b v="0"/>
    <b v="1"/>
    <x v="13"/>
    <x v="5"/>
    <x v="13"/>
  </r>
  <r>
    <n v="483"/>
    <s v="Rice-Parker"/>
    <s v="Down-sized actuating infrastructure"/>
    <n v="91400"/>
    <n v="48236"/>
    <n v="0.52774617067833696"/>
    <x v="0"/>
    <n v="87.07"/>
    <n v="554"/>
    <x v="1"/>
    <s v="USD"/>
    <n v="1576130400"/>
    <n v="1576735200"/>
    <b v="0"/>
    <b v="0"/>
    <x v="3"/>
    <x v="3"/>
    <x v="3"/>
  </r>
  <r>
    <n v="484"/>
    <s v="Landry Inc"/>
    <s v="Synergistic cohesive adapter"/>
    <n v="29600"/>
    <n v="77021"/>
    <n v="2.6020608108108108"/>
    <x v="1"/>
    <n v="49"/>
    <n v="1572"/>
    <x v="4"/>
    <s v="GBP"/>
    <n v="1407128400"/>
    <n v="1411362000"/>
    <b v="0"/>
    <b v="1"/>
    <x v="0"/>
    <x v="0"/>
    <x v="0"/>
  </r>
  <r>
    <n v="485"/>
    <s v="Richards-Davis"/>
    <s v="Quality-focused mission-critical structure"/>
    <n v="90600"/>
    <n v="27844"/>
    <n v="0.30732891832229581"/>
    <x v="0"/>
    <n v="42.97"/>
    <n v="648"/>
    <x v="4"/>
    <s v="GBP"/>
    <n v="1560142800"/>
    <n v="1563685200"/>
    <b v="0"/>
    <b v="0"/>
    <x v="3"/>
    <x v="3"/>
    <x v="3"/>
  </r>
  <r>
    <n v="486"/>
    <s v="Davis, Cox and Fox"/>
    <s v="Compatible exuding Graphical User Interface"/>
    <n v="5200"/>
    <n v="702"/>
    <n v="0.13500000000000001"/>
    <x v="0"/>
    <n v="33.43"/>
    <n v="21"/>
    <x v="4"/>
    <s v="GBP"/>
    <n v="1520575200"/>
    <n v="1521867600"/>
    <b v="0"/>
    <b v="1"/>
    <x v="18"/>
    <x v="5"/>
    <x v="18"/>
  </r>
  <r>
    <n v="487"/>
    <s v="Smith-Wallace"/>
    <s v="Monitored 24/7 time-frame"/>
    <n v="110300"/>
    <n v="197024"/>
    <n v="1.7862556663644606"/>
    <x v="1"/>
    <n v="83.98"/>
    <n v="2346"/>
    <x v="1"/>
    <s v="USD"/>
    <n v="1492664400"/>
    <n v="1495515600"/>
    <b v="0"/>
    <b v="0"/>
    <x v="3"/>
    <x v="3"/>
    <x v="3"/>
  </r>
  <r>
    <n v="488"/>
    <s v="Cordova, Shaw and Wang"/>
    <s v="Virtual secondary open architecture"/>
    <n v="5300"/>
    <n v="11663"/>
    <n v="2.2005660377358489"/>
    <x v="1"/>
    <n v="101.42"/>
    <n v="115"/>
    <x v="1"/>
    <s v="USD"/>
    <n v="1454479200"/>
    <n v="1455948000"/>
    <b v="0"/>
    <b v="0"/>
    <x v="3"/>
    <x v="3"/>
    <x v="3"/>
  </r>
  <r>
    <n v="489"/>
    <s v="Clark Inc"/>
    <s v="Down-sized mobile time-frame"/>
    <n v="9200"/>
    <n v="9339"/>
    <n v="1.015108695652174"/>
    <x v="1"/>
    <n v="109.87"/>
    <n v="85"/>
    <x v="6"/>
    <s v="EUR"/>
    <n v="1281934800"/>
    <n v="1282366800"/>
    <b v="0"/>
    <b v="0"/>
    <x v="8"/>
    <x v="2"/>
    <x v="8"/>
  </r>
  <r>
    <n v="490"/>
    <s v="Young and Sons"/>
    <s v="Innovative disintermediate encryption"/>
    <n v="2400"/>
    <n v="4596"/>
    <n v="1.915"/>
    <x v="1"/>
    <n v="31.92"/>
    <n v="144"/>
    <x v="1"/>
    <s v="USD"/>
    <n v="1573970400"/>
    <n v="1574575200"/>
    <b v="0"/>
    <b v="0"/>
    <x v="23"/>
    <x v="8"/>
    <x v="23"/>
  </r>
  <r>
    <n v="491"/>
    <s v="Henson PLC"/>
    <s v="Universal contextually-based knowledgebase"/>
    <n v="56800"/>
    <n v="173437"/>
    <n v="3.0534683098591549"/>
    <x v="1"/>
    <n v="70.989999999999995"/>
    <n v="2443"/>
    <x v="1"/>
    <s v="USD"/>
    <n v="1372654800"/>
    <n v="1374901200"/>
    <b v="0"/>
    <b v="1"/>
    <x v="0"/>
    <x v="0"/>
    <x v="0"/>
  </r>
  <r>
    <n v="492"/>
    <s v="Garcia Group"/>
    <s v="Persevering interactive matrix"/>
    <n v="191000"/>
    <n v="45831"/>
    <n v="0.23995287958115183"/>
    <x v="3"/>
    <n v="77.03"/>
    <n v="595"/>
    <x v="1"/>
    <s v="USD"/>
    <n v="1275886800"/>
    <n v="1278910800"/>
    <b v="1"/>
    <b v="1"/>
    <x v="12"/>
    <x v="4"/>
    <x v="12"/>
  </r>
  <r>
    <n v="493"/>
    <s v="Adams, Walker and Wong"/>
    <s v="Seamless background framework"/>
    <n v="900"/>
    <n v="6514"/>
    <n v="7.2377777777777776"/>
    <x v="1"/>
    <n v="101.78"/>
    <n v="64"/>
    <x v="1"/>
    <s v="USD"/>
    <n v="1561784400"/>
    <n v="1562907600"/>
    <b v="0"/>
    <b v="0"/>
    <x v="14"/>
    <x v="7"/>
    <x v="14"/>
  </r>
  <r>
    <n v="494"/>
    <s v="Hopkins-Browning"/>
    <s v="Balanced upward-trending productivity"/>
    <n v="2500"/>
    <n v="13684"/>
    <n v="5.4736000000000002"/>
    <x v="1"/>
    <n v="51.06"/>
    <n v="268"/>
    <x v="1"/>
    <s v="USD"/>
    <n v="1332392400"/>
    <n v="1332478800"/>
    <b v="0"/>
    <b v="0"/>
    <x v="8"/>
    <x v="2"/>
    <x v="8"/>
  </r>
  <r>
    <n v="495"/>
    <s v="Bell, Edwards and Andersen"/>
    <s v="Centralized clear-thinking solution"/>
    <n v="3200"/>
    <n v="13264"/>
    <n v="4.1449999999999996"/>
    <x v="1"/>
    <n v="68.02"/>
    <n v="195"/>
    <x v="3"/>
    <s v="DKK"/>
    <n v="1402376400"/>
    <n v="1402722000"/>
    <b v="0"/>
    <b v="0"/>
    <x v="3"/>
    <x v="3"/>
    <x v="3"/>
  </r>
  <r>
    <n v="496"/>
    <s v="Morales Group"/>
    <s v="Optimized bi-directional extranet"/>
    <n v="183800"/>
    <n v="1667"/>
    <n v="9.0696409140369975E-3"/>
    <x v="0"/>
    <n v="30.87"/>
    <n v="54"/>
    <x v="1"/>
    <s v="USD"/>
    <n v="1495342800"/>
    <n v="1496811600"/>
    <b v="0"/>
    <b v="0"/>
    <x v="10"/>
    <x v="4"/>
    <x v="10"/>
  </r>
  <r>
    <n v="497"/>
    <s v="Lucero Group"/>
    <s v="Intuitive actuating benchmark"/>
    <n v="9800"/>
    <n v="3349"/>
    <n v="0.34173469387755101"/>
    <x v="0"/>
    <n v="27.91"/>
    <n v="120"/>
    <x v="1"/>
    <s v="USD"/>
    <n v="1482213600"/>
    <n v="1482213600"/>
    <b v="0"/>
    <b v="1"/>
    <x v="8"/>
    <x v="2"/>
    <x v="8"/>
  </r>
  <r>
    <n v="498"/>
    <s v="Smith, Brown and Davis"/>
    <s v="Devolved background project"/>
    <n v="193400"/>
    <n v="46317"/>
    <n v="0.239488107549121"/>
    <x v="0"/>
    <n v="79.989999999999995"/>
    <n v="579"/>
    <x v="3"/>
    <s v="DKK"/>
    <n v="1420092000"/>
    <n v="1420264800"/>
    <b v="0"/>
    <b v="0"/>
    <x v="2"/>
    <x v="2"/>
    <x v="2"/>
  </r>
  <r>
    <n v="499"/>
    <s v="Hunt Group"/>
    <s v="Reverse-engineered executive emulation"/>
    <n v="163800"/>
    <n v="78743"/>
    <n v="0.48072649572649573"/>
    <x v="0"/>
    <n v="38"/>
    <n v="2072"/>
    <x v="1"/>
    <s v="USD"/>
    <n v="1458018000"/>
    <n v="1458450000"/>
    <b v="0"/>
    <b v="1"/>
    <x v="4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x v="3"/>
    <x v="3"/>
    <x v="3"/>
  </r>
  <r>
    <n v="501"/>
    <s v="Mccann-Le"/>
    <s v="Focused coherent methodology"/>
    <n v="153600"/>
    <n v="107743"/>
    <n v="0.70145182291666663"/>
    <x v="0"/>
    <n v="59.99"/>
    <n v="1796"/>
    <x v="1"/>
    <s v="USD"/>
    <n v="1363064400"/>
    <n v="1363237200"/>
    <b v="0"/>
    <b v="0"/>
    <x v="4"/>
    <x v="4"/>
    <x v="4"/>
  </r>
  <r>
    <n v="502"/>
    <s v="Johnson Inc"/>
    <s v="Reduced context-sensitive complexity"/>
    <n v="1300"/>
    <n v="6889"/>
    <n v="5.2992307692307694"/>
    <x v="1"/>
    <n v="37.04"/>
    <n v="186"/>
    <x v="2"/>
    <s v="AUD"/>
    <n v="1343365200"/>
    <n v="1345870800"/>
    <b v="0"/>
    <b v="1"/>
    <x v="11"/>
    <x v="6"/>
    <x v="11"/>
  </r>
  <r>
    <n v="503"/>
    <s v="Collins LLC"/>
    <s v="Decentralized 4thgeneration time-frame"/>
    <n v="25500"/>
    <n v="45983"/>
    <n v="1.8032549019607844"/>
    <x v="1"/>
    <n v="99.96"/>
    <n v="460"/>
    <x v="1"/>
    <s v="USD"/>
    <n v="1435726800"/>
    <n v="1437454800"/>
    <b v="0"/>
    <b v="0"/>
    <x v="6"/>
    <x v="4"/>
    <x v="6"/>
  </r>
  <r>
    <n v="504"/>
    <s v="Smith-Miller"/>
    <s v="De-engineered cohesive moderator"/>
    <n v="7500"/>
    <n v="6924"/>
    <n v="0.92320000000000002"/>
    <x v="0"/>
    <n v="111.68"/>
    <n v="62"/>
    <x v="6"/>
    <s v="EUR"/>
    <n v="1431925200"/>
    <n v="1432011600"/>
    <b v="0"/>
    <b v="0"/>
    <x v="1"/>
    <x v="1"/>
    <x v="1"/>
  </r>
  <r>
    <n v="505"/>
    <s v="Jensen-Vargas"/>
    <s v="Ameliorated explicit parallelism"/>
    <n v="89900"/>
    <n v="12497"/>
    <n v="0.13901001112347053"/>
    <x v="0"/>
    <n v="36.01"/>
    <n v="347"/>
    <x v="1"/>
    <s v="USD"/>
    <n v="1362722400"/>
    <n v="1366347600"/>
    <b v="0"/>
    <b v="1"/>
    <x v="15"/>
    <x v="5"/>
    <x v="15"/>
  </r>
  <r>
    <n v="506"/>
    <s v="Robles, Bell and Gonzalez"/>
    <s v="Customizable background monitoring"/>
    <n v="18000"/>
    <n v="166874"/>
    <n v="9.2707777777777771"/>
    <x v="1"/>
    <n v="66.010000000000005"/>
    <n v="2528"/>
    <x v="1"/>
    <s v="USD"/>
    <n v="1511416800"/>
    <n v="1512885600"/>
    <b v="0"/>
    <b v="1"/>
    <x v="3"/>
    <x v="3"/>
    <x v="3"/>
  </r>
  <r>
    <n v="507"/>
    <s v="Turner, Miller and Francis"/>
    <s v="Compatible well-modulated budgetary management"/>
    <n v="2100"/>
    <n v="837"/>
    <n v="0.39857142857142858"/>
    <x v="0"/>
    <n v="44.05"/>
    <n v="19"/>
    <x v="1"/>
    <s v="USD"/>
    <n v="1365483600"/>
    <n v="1369717200"/>
    <b v="0"/>
    <b v="1"/>
    <x v="2"/>
    <x v="2"/>
    <x v="2"/>
  </r>
  <r>
    <n v="508"/>
    <s v="Roberts Group"/>
    <s v="Up-sized radical pricing structure"/>
    <n v="172700"/>
    <n v="193820"/>
    <n v="1.1222929936305732"/>
    <x v="1"/>
    <n v="53"/>
    <n v="3657"/>
    <x v="1"/>
    <s v="USD"/>
    <n v="1532840400"/>
    <n v="1534654800"/>
    <b v="0"/>
    <b v="0"/>
    <x v="3"/>
    <x v="3"/>
    <x v="3"/>
  </r>
  <r>
    <n v="509"/>
    <s v="White LLC"/>
    <s v="Robust zero-defect project"/>
    <n v="168500"/>
    <n v="119510"/>
    <n v="0.70925816023738875"/>
    <x v="0"/>
    <n v="95"/>
    <n v="1258"/>
    <x v="1"/>
    <s v="USD"/>
    <n v="1336194000"/>
    <n v="1337058000"/>
    <b v="0"/>
    <b v="0"/>
    <x v="3"/>
    <x v="3"/>
    <x v="3"/>
  </r>
  <r>
    <n v="510"/>
    <s v="Best, Miller and Thomas"/>
    <s v="Re-engineered mobile task-force"/>
    <n v="7800"/>
    <n v="9289"/>
    <n v="1.1908974358974358"/>
    <x v="1"/>
    <n v="70.91"/>
    <n v="131"/>
    <x v="2"/>
    <s v="AUD"/>
    <n v="1527742800"/>
    <n v="1529816400"/>
    <b v="0"/>
    <b v="0"/>
    <x v="6"/>
    <x v="4"/>
    <x v="6"/>
  </r>
  <r>
    <n v="511"/>
    <s v="Smith-Mullins"/>
    <s v="User-centric intangible neural-net"/>
    <n v="147800"/>
    <n v="35498"/>
    <n v="0.24017591339648173"/>
    <x v="0"/>
    <n v="98.06"/>
    <n v="362"/>
    <x v="1"/>
    <s v="USD"/>
    <n v="1564030800"/>
    <n v="1564894800"/>
    <b v="0"/>
    <b v="0"/>
    <x v="3"/>
    <x v="3"/>
    <x v="3"/>
  </r>
  <r>
    <n v="512"/>
    <s v="Williams-Walsh"/>
    <s v="Organized explicit core"/>
    <n v="9100"/>
    <n v="12678"/>
    <n v="1.3931868131868133"/>
    <x v="1"/>
    <n v="53.05"/>
    <n v="239"/>
    <x v="1"/>
    <s v="USD"/>
    <n v="1404536400"/>
    <n v="1404622800"/>
    <b v="0"/>
    <b v="1"/>
    <x v="11"/>
    <x v="6"/>
    <x v="11"/>
  </r>
  <r>
    <n v="513"/>
    <s v="Harrison, Blackwell and Mendez"/>
    <s v="Synchronized 6thgeneration adapter"/>
    <n v="8300"/>
    <n v="3260"/>
    <n v="0.39277108433734942"/>
    <x v="3"/>
    <n v="93.14"/>
    <n v="35"/>
    <x v="1"/>
    <s v="USD"/>
    <n v="1284008400"/>
    <n v="1284181200"/>
    <b v="0"/>
    <b v="0"/>
    <x v="19"/>
    <x v="4"/>
    <x v="19"/>
  </r>
  <r>
    <n v="514"/>
    <s v="Sanchez, Bradley and Flores"/>
    <s v="Centralized motivating capacity"/>
    <n v="138700"/>
    <n v="31123"/>
    <n v="0.22439077144917088"/>
    <x v="3"/>
    <n v="58.95"/>
    <n v="528"/>
    <x v="5"/>
    <s v="CHF"/>
    <n v="1386309600"/>
    <n v="1386741600"/>
    <b v="0"/>
    <b v="1"/>
    <x v="1"/>
    <x v="1"/>
    <x v="1"/>
  </r>
  <r>
    <n v="515"/>
    <s v="Cox LLC"/>
    <s v="Phased 24hour flexibility"/>
    <n v="8600"/>
    <n v="4797"/>
    <n v="0.55779069767441858"/>
    <x v="0"/>
    <n v="36.07"/>
    <n v="133"/>
    <x v="0"/>
    <s v="CAD"/>
    <n v="1324620000"/>
    <n v="1324792800"/>
    <b v="0"/>
    <b v="1"/>
    <x v="3"/>
    <x v="3"/>
    <x v="3"/>
  </r>
  <r>
    <n v="516"/>
    <s v="Morales-Odonnell"/>
    <s v="Exclusive 5thgeneration structure"/>
    <n v="125400"/>
    <n v="53324"/>
    <n v="0.42523125996810207"/>
    <x v="0"/>
    <n v="63.03"/>
    <n v="846"/>
    <x v="1"/>
    <s v="USD"/>
    <n v="1281070800"/>
    <n v="1284354000"/>
    <b v="0"/>
    <b v="0"/>
    <x v="9"/>
    <x v="5"/>
    <x v="9"/>
  </r>
  <r>
    <n v="517"/>
    <s v="Ramirez LLC"/>
    <s v="Multi-tiered maximized orchestration"/>
    <n v="5900"/>
    <n v="6608"/>
    <n v="1.1200000000000001"/>
    <x v="1"/>
    <n v="84.72"/>
    <n v="78"/>
    <x v="1"/>
    <s v="USD"/>
    <n v="1493960400"/>
    <n v="1494392400"/>
    <b v="0"/>
    <b v="0"/>
    <x v="0"/>
    <x v="0"/>
    <x v="0"/>
  </r>
  <r>
    <n v="518"/>
    <s v="Ramirez Group"/>
    <s v="Open-architected uniform instruction set"/>
    <n v="8800"/>
    <n v="622"/>
    <n v="7.0681818181818179E-2"/>
    <x v="0"/>
    <n v="62.2"/>
    <n v="10"/>
    <x v="1"/>
    <s v="USD"/>
    <n v="1519365600"/>
    <n v="1519538400"/>
    <b v="0"/>
    <b v="1"/>
    <x v="10"/>
    <x v="4"/>
    <x v="10"/>
  </r>
  <r>
    <n v="519"/>
    <s v="Marsh-Coleman"/>
    <s v="Exclusive asymmetric analyzer"/>
    <n v="177700"/>
    <n v="180802"/>
    <n v="1.0174563871693867"/>
    <x v="1"/>
    <n v="101.98"/>
    <n v="1773"/>
    <x v="1"/>
    <s v="USD"/>
    <n v="1420696800"/>
    <n v="1421906400"/>
    <b v="0"/>
    <b v="1"/>
    <x v="1"/>
    <x v="1"/>
    <x v="1"/>
  </r>
  <r>
    <n v="520"/>
    <s v="Frederick, Jenkins and Collins"/>
    <s v="Organic radical collaboration"/>
    <n v="800"/>
    <n v="3406"/>
    <n v="4.2575000000000003"/>
    <x v="1"/>
    <n v="106.44"/>
    <n v="32"/>
    <x v="1"/>
    <s v="USD"/>
    <n v="1555650000"/>
    <n v="1555909200"/>
    <b v="0"/>
    <b v="0"/>
    <x v="3"/>
    <x v="3"/>
    <x v="3"/>
  </r>
  <r>
    <n v="521"/>
    <s v="Wilson Ltd"/>
    <s v="Function-based multi-state software"/>
    <n v="7600"/>
    <n v="11061"/>
    <n v="1.4553947368421052"/>
    <x v="1"/>
    <n v="29.98"/>
    <n v="369"/>
    <x v="1"/>
    <s v="USD"/>
    <n v="1471928400"/>
    <n v="1472446800"/>
    <b v="0"/>
    <b v="1"/>
    <x v="6"/>
    <x v="4"/>
    <x v="6"/>
  </r>
  <r>
    <n v="522"/>
    <s v="Cline, Peterson and Lowery"/>
    <s v="Innovative static budgetary management"/>
    <n v="50500"/>
    <n v="16389"/>
    <n v="0.32453465346534655"/>
    <x v="0"/>
    <n v="85.81"/>
    <n v="191"/>
    <x v="1"/>
    <s v="USD"/>
    <n v="1341291600"/>
    <n v="1342328400"/>
    <b v="0"/>
    <b v="0"/>
    <x v="12"/>
    <x v="4"/>
    <x v="12"/>
  </r>
  <r>
    <n v="523"/>
    <s v="Underwood, James and Jones"/>
    <s v="Triple-buffered holistic ability"/>
    <n v="900"/>
    <n v="6303"/>
    <n v="7.003333333333333"/>
    <x v="1"/>
    <n v="70.819999999999993"/>
    <n v="89"/>
    <x v="1"/>
    <s v="USD"/>
    <n v="1267682400"/>
    <n v="1268114400"/>
    <b v="0"/>
    <b v="0"/>
    <x v="12"/>
    <x v="4"/>
    <x v="12"/>
  </r>
  <r>
    <n v="524"/>
    <s v="Johnson-Contreras"/>
    <s v="Diverse scalable superstructure"/>
    <n v="96700"/>
    <n v="81136"/>
    <n v="0.83904860392967939"/>
    <x v="0"/>
    <n v="41"/>
    <n v="1979"/>
    <x v="1"/>
    <s v="USD"/>
    <n v="1272258000"/>
    <n v="1273381200"/>
    <b v="0"/>
    <b v="0"/>
    <x v="3"/>
    <x v="3"/>
    <x v="3"/>
  </r>
  <r>
    <n v="525"/>
    <s v="Greene, Lloyd and Sims"/>
    <s v="Balanced leadingedge data-warehouse"/>
    <n v="2100"/>
    <n v="1768"/>
    <n v="0.84190476190476193"/>
    <x v="0"/>
    <n v="28.06"/>
    <n v="63"/>
    <x v="1"/>
    <s v="USD"/>
    <n v="1290492000"/>
    <n v="1290837600"/>
    <b v="0"/>
    <b v="0"/>
    <x v="8"/>
    <x v="2"/>
    <x v="8"/>
  </r>
  <r>
    <n v="526"/>
    <s v="Smith-Sparks"/>
    <s v="Digitized bandwidth-monitored open architecture"/>
    <n v="8300"/>
    <n v="12944"/>
    <n v="1.5595180722891566"/>
    <x v="1"/>
    <n v="88.05"/>
    <n v="147"/>
    <x v="1"/>
    <s v="USD"/>
    <n v="1451109600"/>
    <n v="1454306400"/>
    <b v="0"/>
    <b v="1"/>
    <x v="3"/>
    <x v="3"/>
    <x v="3"/>
  </r>
  <r>
    <n v="527"/>
    <s v="Rosario-Smith"/>
    <s v="Enterprise-wide intermediate portal"/>
    <n v="189200"/>
    <n v="188480"/>
    <n v="0.99619450317124736"/>
    <x v="0"/>
    <n v="31"/>
    <n v="6080"/>
    <x v="0"/>
    <s v="CAD"/>
    <n v="1454652000"/>
    <n v="1457762400"/>
    <b v="0"/>
    <b v="0"/>
    <x v="10"/>
    <x v="4"/>
    <x v="10"/>
  </r>
  <r>
    <n v="528"/>
    <s v="Avila, Ford and Welch"/>
    <s v="Focused leadingedge matrix"/>
    <n v="9000"/>
    <n v="7227"/>
    <n v="0.80300000000000005"/>
    <x v="0"/>
    <n v="90.34"/>
    <n v="80"/>
    <x v="4"/>
    <s v="GBP"/>
    <n v="1385186400"/>
    <n v="1389074400"/>
    <b v="0"/>
    <b v="0"/>
    <x v="7"/>
    <x v="1"/>
    <x v="7"/>
  </r>
  <r>
    <n v="529"/>
    <s v="Gallegos Inc"/>
    <s v="Seamless logistical encryption"/>
    <n v="5100"/>
    <n v="574"/>
    <n v="0.11254901960784314"/>
    <x v="0"/>
    <n v="63.78"/>
    <n v="9"/>
    <x v="1"/>
    <s v="USD"/>
    <n v="1399698000"/>
    <n v="1402117200"/>
    <b v="0"/>
    <b v="0"/>
    <x v="11"/>
    <x v="6"/>
    <x v="11"/>
  </r>
  <r>
    <n v="530"/>
    <s v="Morrow, Santiago and Soto"/>
    <s v="Stand-alone human-resource workforce"/>
    <n v="105000"/>
    <n v="96328"/>
    <n v="0.91740952380952379"/>
    <x v="0"/>
    <n v="54"/>
    <n v="1784"/>
    <x v="1"/>
    <s v="USD"/>
    <n v="1283230800"/>
    <n v="1284440400"/>
    <b v="0"/>
    <b v="1"/>
    <x v="13"/>
    <x v="5"/>
    <x v="13"/>
  </r>
  <r>
    <n v="531"/>
    <s v="Berry-Richardson"/>
    <s v="Automated zero tolerance implementation"/>
    <n v="186700"/>
    <n v="178338"/>
    <n v="0.95521156936261387"/>
    <x v="2"/>
    <n v="48.99"/>
    <n v="3640"/>
    <x v="5"/>
    <s v="CHF"/>
    <n v="1384149600"/>
    <n v="1388988000"/>
    <b v="0"/>
    <b v="0"/>
    <x v="11"/>
    <x v="6"/>
    <x v="11"/>
  </r>
  <r>
    <n v="532"/>
    <s v="Cordova-Torres"/>
    <s v="Pre-emptive grid-enabled contingency"/>
    <n v="1600"/>
    <n v="8046"/>
    <n v="5.0287499999999996"/>
    <x v="1"/>
    <n v="63.86"/>
    <n v="126"/>
    <x v="0"/>
    <s v="CAD"/>
    <n v="1516860000"/>
    <n v="1516946400"/>
    <b v="0"/>
    <b v="0"/>
    <x v="3"/>
    <x v="3"/>
    <x v="3"/>
  </r>
  <r>
    <n v="533"/>
    <s v="Holt, Bernard and Johnson"/>
    <s v="Multi-lateral didactic encoding"/>
    <n v="115600"/>
    <n v="184086"/>
    <n v="1.5924394463667819"/>
    <x v="1"/>
    <n v="83"/>
    <n v="2218"/>
    <x v="4"/>
    <s v="GBP"/>
    <n v="1374642000"/>
    <n v="1377752400"/>
    <b v="0"/>
    <b v="0"/>
    <x v="7"/>
    <x v="1"/>
    <x v="7"/>
  </r>
  <r>
    <n v="534"/>
    <s v="Clark, Mccormick and Mendoza"/>
    <s v="Self-enabling didactic orchestration"/>
    <n v="89100"/>
    <n v="13385"/>
    <n v="0.15022446689113356"/>
    <x v="0"/>
    <n v="55.08"/>
    <n v="243"/>
    <x v="1"/>
    <s v="USD"/>
    <n v="1534482000"/>
    <n v="1534568400"/>
    <b v="0"/>
    <b v="1"/>
    <x v="6"/>
    <x v="4"/>
    <x v="6"/>
  </r>
  <r>
    <n v="535"/>
    <s v="Garrison LLC"/>
    <s v="Profit-focused 24/7 data-warehouse"/>
    <n v="2600"/>
    <n v="12533"/>
    <n v="4.820384615384615"/>
    <x v="1"/>
    <n v="62.04"/>
    <n v="202"/>
    <x v="6"/>
    <s v="EUR"/>
    <n v="1528434000"/>
    <n v="1528606800"/>
    <b v="0"/>
    <b v="1"/>
    <x v="3"/>
    <x v="3"/>
    <x v="3"/>
  </r>
  <r>
    <n v="536"/>
    <s v="Shannon-Olson"/>
    <s v="Enhanced methodical middleware"/>
    <n v="9800"/>
    <n v="14697"/>
    <n v="1.4996938775510205"/>
    <x v="1"/>
    <n v="104.98"/>
    <n v="140"/>
    <x v="6"/>
    <s v="EUR"/>
    <n v="1282626000"/>
    <n v="1284872400"/>
    <b v="0"/>
    <b v="0"/>
    <x v="13"/>
    <x v="5"/>
    <x v="13"/>
  </r>
  <r>
    <n v="537"/>
    <s v="Murillo-Mcfarland"/>
    <s v="Synchronized client-driven projection"/>
    <n v="84400"/>
    <n v="98935"/>
    <n v="1.1722156398104266"/>
    <x v="1"/>
    <n v="94.04"/>
    <n v="1052"/>
    <x v="3"/>
    <s v="DKK"/>
    <n v="1535605200"/>
    <n v="1537592400"/>
    <b v="1"/>
    <b v="1"/>
    <x v="4"/>
    <x v="4"/>
    <x v="4"/>
  </r>
  <r>
    <n v="538"/>
    <s v="Young, Gilbert and Escobar"/>
    <s v="Networked didactic time-frame"/>
    <n v="151300"/>
    <n v="57034"/>
    <n v="0.37695968274950431"/>
    <x v="0"/>
    <n v="44.01"/>
    <n v="1296"/>
    <x v="1"/>
    <s v="USD"/>
    <n v="1379826000"/>
    <n v="1381208400"/>
    <b v="0"/>
    <b v="0"/>
    <x v="20"/>
    <x v="6"/>
    <x v="20"/>
  </r>
  <r>
    <n v="539"/>
    <s v="Thomas, Welch and Santana"/>
    <s v="Assimilated exuding toolset"/>
    <n v="9800"/>
    <n v="7120"/>
    <n v="0.72653061224489801"/>
    <x v="0"/>
    <n v="92.47"/>
    <n v="77"/>
    <x v="1"/>
    <s v="USD"/>
    <n v="1561957200"/>
    <n v="1562475600"/>
    <b v="0"/>
    <b v="1"/>
    <x v="0"/>
    <x v="0"/>
    <x v="0"/>
  </r>
  <r>
    <n v="540"/>
    <s v="Brown-Pena"/>
    <s v="Front-line client-server secured line"/>
    <n v="5300"/>
    <n v="14097"/>
    <n v="2.6598113207547169"/>
    <x v="1"/>
    <n v="57.07"/>
    <n v="247"/>
    <x v="1"/>
    <s v="USD"/>
    <n v="1525496400"/>
    <n v="1527397200"/>
    <b v="0"/>
    <b v="0"/>
    <x v="14"/>
    <x v="7"/>
    <x v="14"/>
  </r>
  <r>
    <n v="541"/>
    <s v="Holder, Caldwell and Vance"/>
    <s v="Polarized systemic Internet solution"/>
    <n v="178000"/>
    <n v="43086"/>
    <n v="0.24205617977528091"/>
    <x v="0"/>
    <n v="109.08"/>
    <n v="395"/>
    <x v="6"/>
    <s v="EUR"/>
    <n v="1433912400"/>
    <n v="1436158800"/>
    <b v="0"/>
    <b v="0"/>
    <x v="20"/>
    <x v="6"/>
    <x v="20"/>
  </r>
  <r>
    <n v="542"/>
    <s v="Harrison-Bridges"/>
    <s v="Profit-focused exuding moderator"/>
    <n v="77000"/>
    <n v="1930"/>
    <n v="2.5064935064935064E-2"/>
    <x v="0"/>
    <n v="39.39"/>
    <n v="49"/>
    <x v="4"/>
    <s v="GBP"/>
    <n v="1453442400"/>
    <n v="1456034400"/>
    <b v="0"/>
    <b v="0"/>
    <x v="7"/>
    <x v="1"/>
    <x v="7"/>
  </r>
  <r>
    <n v="543"/>
    <s v="Johnson, Murphy and Peterson"/>
    <s v="Cross-group high-level moderator"/>
    <n v="84900"/>
    <n v="13864"/>
    <n v="0.1632979976442874"/>
    <x v="0"/>
    <n v="77.02"/>
    <n v="180"/>
    <x v="1"/>
    <s v="USD"/>
    <n v="1378875600"/>
    <n v="1380171600"/>
    <b v="0"/>
    <b v="0"/>
    <x v="11"/>
    <x v="6"/>
    <x v="11"/>
  </r>
  <r>
    <n v="544"/>
    <s v="Taylor Inc"/>
    <s v="Public-key 3rdgeneration system engine"/>
    <n v="2800"/>
    <n v="7742"/>
    <n v="2.7650000000000001"/>
    <x v="1"/>
    <n v="92.17"/>
    <n v="84"/>
    <x v="1"/>
    <s v="USD"/>
    <n v="1452232800"/>
    <n v="1453356000"/>
    <b v="0"/>
    <b v="0"/>
    <x v="1"/>
    <x v="1"/>
    <x v="1"/>
  </r>
  <r>
    <n v="545"/>
    <s v="Deleon and Sons"/>
    <s v="Organized value-added access"/>
    <n v="184800"/>
    <n v="164109"/>
    <n v="0.88803571428571426"/>
    <x v="0"/>
    <n v="61.01"/>
    <n v="2690"/>
    <x v="1"/>
    <s v="USD"/>
    <n v="1577253600"/>
    <n v="1578981600"/>
    <b v="0"/>
    <b v="0"/>
    <x v="3"/>
    <x v="3"/>
    <x v="3"/>
  </r>
  <r>
    <n v="546"/>
    <s v="Benjamin, Paul and Ferguson"/>
    <s v="Cloned global Graphical User Interface"/>
    <n v="4200"/>
    <n v="6870"/>
    <n v="1.6357142857142857"/>
    <x v="1"/>
    <n v="78.069999999999993"/>
    <n v="88"/>
    <x v="1"/>
    <s v="USD"/>
    <n v="1537160400"/>
    <n v="1537419600"/>
    <b v="0"/>
    <b v="1"/>
    <x v="3"/>
    <x v="3"/>
    <x v="3"/>
  </r>
  <r>
    <n v="547"/>
    <s v="Hardin-Dixon"/>
    <s v="Focused solution-oriented matrix"/>
    <n v="1300"/>
    <n v="12597"/>
    <n v="9.69"/>
    <x v="1"/>
    <n v="80.75"/>
    <n v="156"/>
    <x v="1"/>
    <s v="USD"/>
    <n v="1422165600"/>
    <n v="1423202400"/>
    <b v="0"/>
    <b v="0"/>
    <x v="6"/>
    <x v="4"/>
    <x v="6"/>
  </r>
  <r>
    <n v="548"/>
    <s v="York-Pitts"/>
    <s v="Monitored discrete toolset"/>
    <n v="66100"/>
    <n v="179074"/>
    <n v="2.7091376701966716"/>
    <x v="1"/>
    <n v="59.99"/>
    <n v="2985"/>
    <x v="1"/>
    <s v="USD"/>
    <n v="1459486800"/>
    <n v="1460610000"/>
    <b v="0"/>
    <b v="0"/>
    <x v="3"/>
    <x v="3"/>
    <x v="3"/>
  </r>
  <r>
    <n v="549"/>
    <s v="Jarvis and Sons"/>
    <s v="Business-focused intermediate system engine"/>
    <n v="29500"/>
    <n v="83843"/>
    <n v="2.8421355932203389"/>
    <x v="1"/>
    <n v="110.03"/>
    <n v="762"/>
    <x v="1"/>
    <s v="USD"/>
    <n v="1369717200"/>
    <n v="1370494800"/>
    <b v="0"/>
    <b v="0"/>
    <x v="8"/>
    <x v="2"/>
    <x v="8"/>
  </r>
  <r>
    <n v="550"/>
    <s v="Morrison-Henderson"/>
    <s v="De-engineered disintermediate encoding"/>
    <n v="100"/>
    <n v="4"/>
    <n v="0.04"/>
    <x v="3"/>
    <n v="4"/>
    <n v="1"/>
    <x v="5"/>
    <s v="CHF"/>
    <n v="1330495200"/>
    <n v="1332306000"/>
    <b v="0"/>
    <b v="0"/>
    <x v="7"/>
    <x v="1"/>
    <x v="7"/>
  </r>
  <r>
    <n v="551"/>
    <s v="Martin-James"/>
    <s v="Streamlined upward-trending analyzer"/>
    <n v="180100"/>
    <n v="105598"/>
    <n v="0.58632981676846196"/>
    <x v="0"/>
    <n v="38"/>
    <n v="2779"/>
    <x v="2"/>
    <s v="AUD"/>
    <n v="1419055200"/>
    <n v="1422511200"/>
    <b v="0"/>
    <b v="1"/>
    <x v="2"/>
    <x v="2"/>
    <x v="2"/>
  </r>
  <r>
    <n v="552"/>
    <s v="Mercer, Solomon and Singleton"/>
    <s v="Distributed human-resource policy"/>
    <n v="9000"/>
    <n v="8866"/>
    <n v="0.98511111111111116"/>
    <x v="0"/>
    <n v="96.37"/>
    <n v="92"/>
    <x v="1"/>
    <s v="USD"/>
    <n v="1480140000"/>
    <n v="1480312800"/>
    <b v="0"/>
    <b v="0"/>
    <x v="3"/>
    <x v="3"/>
    <x v="3"/>
  </r>
  <r>
    <n v="553"/>
    <s v="Dougherty, Austin and Mills"/>
    <s v="De-engineered 5thgeneration contingency"/>
    <n v="170600"/>
    <n v="75022"/>
    <n v="0.43975381008206332"/>
    <x v="0"/>
    <n v="72.98"/>
    <n v="1028"/>
    <x v="1"/>
    <s v="USD"/>
    <n v="1293948000"/>
    <n v="1294034400"/>
    <b v="0"/>
    <b v="0"/>
    <x v="1"/>
    <x v="1"/>
    <x v="1"/>
  </r>
  <r>
    <n v="554"/>
    <s v="Ritter PLC"/>
    <s v="Multi-channeled upward-trending application"/>
    <n v="9500"/>
    <n v="14408"/>
    <n v="1.5166315789473683"/>
    <x v="1"/>
    <n v="26.01"/>
    <n v="554"/>
    <x v="0"/>
    <s v="CAD"/>
    <n v="1482127200"/>
    <n v="1482645600"/>
    <b v="0"/>
    <b v="0"/>
    <x v="7"/>
    <x v="1"/>
    <x v="7"/>
  </r>
  <r>
    <n v="555"/>
    <s v="Anderson Group"/>
    <s v="Organic maximized database"/>
    <n v="6300"/>
    <n v="14089"/>
    <n v="2.2363492063492063"/>
    <x v="1"/>
    <n v="104.36"/>
    <n v="135"/>
    <x v="3"/>
    <s v="DKK"/>
    <n v="1396414800"/>
    <n v="1399093200"/>
    <b v="0"/>
    <b v="0"/>
    <x v="1"/>
    <x v="1"/>
    <x v="1"/>
  </r>
  <r>
    <n v="556"/>
    <s v="Smith and Sons"/>
    <s v="Grass-roots 24/7 attitude"/>
    <n v="5200"/>
    <n v="12467"/>
    <n v="2.3975"/>
    <x v="1"/>
    <n v="102.19"/>
    <n v="122"/>
    <x v="1"/>
    <s v="USD"/>
    <n v="1315285200"/>
    <n v="1315890000"/>
    <b v="0"/>
    <b v="1"/>
    <x v="18"/>
    <x v="5"/>
    <x v="18"/>
  </r>
  <r>
    <n v="557"/>
    <s v="Lam-Hamilton"/>
    <s v="Team-oriented global strategy"/>
    <n v="6000"/>
    <n v="11960"/>
    <n v="1.9933333333333334"/>
    <x v="1"/>
    <n v="54.12"/>
    <n v="221"/>
    <x v="1"/>
    <s v="USD"/>
    <n v="1443762000"/>
    <n v="1444021200"/>
    <b v="0"/>
    <b v="1"/>
    <x v="22"/>
    <x v="4"/>
    <x v="22"/>
  </r>
  <r>
    <n v="558"/>
    <s v="Ho Ltd"/>
    <s v="Enhanced client-driven capacity"/>
    <n v="5800"/>
    <n v="7966"/>
    <n v="1.373448275862069"/>
    <x v="1"/>
    <n v="63.22"/>
    <n v="126"/>
    <x v="1"/>
    <s v="USD"/>
    <n v="1456293600"/>
    <n v="1460005200"/>
    <b v="0"/>
    <b v="0"/>
    <x v="3"/>
    <x v="3"/>
    <x v="3"/>
  </r>
  <r>
    <n v="559"/>
    <s v="Brown, Estrada and Jensen"/>
    <s v="Exclusive systematic productivity"/>
    <n v="105300"/>
    <n v="106321"/>
    <n v="1.009696106362773"/>
    <x v="1"/>
    <n v="104.03"/>
    <n v="1022"/>
    <x v="1"/>
    <s v="USD"/>
    <n v="1470114000"/>
    <n v="1470718800"/>
    <b v="0"/>
    <b v="0"/>
    <x v="3"/>
    <x v="3"/>
    <x v="3"/>
  </r>
  <r>
    <n v="560"/>
    <s v="Hunt LLC"/>
    <s v="Re-engineered radical policy"/>
    <n v="20000"/>
    <n v="158832"/>
    <n v="7.9416000000000002"/>
    <x v="1"/>
    <n v="49.99"/>
    <n v="3177"/>
    <x v="1"/>
    <s v="USD"/>
    <n v="1321596000"/>
    <n v="1325052000"/>
    <b v="0"/>
    <b v="0"/>
    <x v="10"/>
    <x v="4"/>
    <x v="10"/>
  </r>
  <r>
    <n v="561"/>
    <s v="Fowler-Smith"/>
    <s v="Down-sized logistical adapter"/>
    <n v="3000"/>
    <n v="11091"/>
    <n v="3.6970000000000001"/>
    <x v="1"/>
    <n v="56.02"/>
    <n v="198"/>
    <x v="5"/>
    <s v="CHF"/>
    <n v="1318827600"/>
    <n v="1319000400"/>
    <b v="0"/>
    <b v="0"/>
    <x v="3"/>
    <x v="3"/>
    <x v="3"/>
  </r>
  <r>
    <n v="562"/>
    <s v="Blair Inc"/>
    <s v="Configurable bandwidth-monitored throughput"/>
    <n v="9900"/>
    <n v="1269"/>
    <n v="0.12818181818181817"/>
    <x v="0"/>
    <n v="48.81"/>
    <n v="26"/>
    <x v="5"/>
    <s v="CHF"/>
    <n v="1552366800"/>
    <n v="1552539600"/>
    <b v="0"/>
    <b v="0"/>
    <x v="1"/>
    <x v="1"/>
    <x v="1"/>
  </r>
  <r>
    <n v="563"/>
    <s v="Kelley, Stanton and Sanchez"/>
    <s v="Optional tangible pricing structure"/>
    <n v="3700"/>
    <n v="5107"/>
    <n v="1.3802702702702703"/>
    <x v="1"/>
    <n v="60.08"/>
    <n v="85"/>
    <x v="2"/>
    <s v="AUD"/>
    <n v="1542088800"/>
    <n v="1543816800"/>
    <b v="0"/>
    <b v="0"/>
    <x v="4"/>
    <x v="4"/>
    <x v="4"/>
  </r>
  <r>
    <n v="564"/>
    <s v="Hernandez-Macdonald"/>
    <s v="Organic high-level implementation"/>
    <n v="168700"/>
    <n v="141393"/>
    <n v="0.83813278008298753"/>
    <x v="0"/>
    <n v="78.989999999999995"/>
    <n v="1790"/>
    <x v="1"/>
    <s v="USD"/>
    <n v="1426395600"/>
    <n v="1427086800"/>
    <b v="0"/>
    <b v="0"/>
    <x v="3"/>
    <x v="3"/>
    <x v="3"/>
  </r>
  <r>
    <n v="565"/>
    <s v="Joseph LLC"/>
    <s v="Decentralized logistical collaboration"/>
    <n v="94900"/>
    <n v="194166"/>
    <n v="2.0460063224446787"/>
    <x v="1"/>
    <n v="53.99"/>
    <n v="3596"/>
    <x v="1"/>
    <s v="USD"/>
    <n v="1321336800"/>
    <n v="1323064800"/>
    <b v="0"/>
    <b v="0"/>
    <x v="3"/>
    <x v="3"/>
    <x v="3"/>
  </r>
  <r>
    <n v="566"/>
    <s v="Webb-Smith"/>
    <s v="Advanced content-based installation"/>
    <n v="9300"/>
    <n v="4124"/>
    <n v="0.44344086021505374"/>
    <x v="0"/>
    <n v="111.46"/>
    <n v="37"/>
    <x v="1"/>
    <s v="USD"/>
    <n v="1456293600"/>
    <n v="1458277200"/>
    <b v="0"/>
    <b v="1"/>
    <x v="5"/>
    <x v="1"/>
    <x v="5"/>
  </r>
  <r>
    <n v="567"/>
    <s v="Johns PLC"/>
    <s v="Distributed high-level open architecture"/>
    <n v="6800"/>
    <n v="14865"/>
    <n v="2.1860294117647059"/>
    <x v="1"/>
    <n v="60.92"/>
    <n v="244"/>
    <x v="1"/>
    <s v="USD"/>
    <n v="1404968400"/>
    <n v="1405141200"/>
    <b v="0"/>
    <b v="0"/>
    <x v="1"/>
    <x v="1"/>
    <x v="1"/>
  </r>
  <r>
    <n v="568"/>
    <s v="Hardin-Foley"/>
    <s v="Synergized zero tolerance help-desk"/>
    <n v="72400"/>
    <n v="134688"/>
    <n v="1.8603314917127072"/>
    <x v="1"/>
    <n v="26"/>
    <n v="5180"/>
    <x v="1"/>
    <s v="USD"/>
    <n v="1279170000"/>
    <n v="1283058000"/>
    <b v="0"/>
    <b v="0"/>
    <x v="3"/>
    <x v="3"/>
    <x v="3"/>
  </r>
  <r>
    <n v="569"/>
    <s v="Fischer, Fowler and Arnold"/>
    <s v="Extended multi-tasking definition"/>
    <n v="20100"/>
    <n v="47705"/>
    <n v="2.3733830845771142"/>
    <x v="1"/>
    <n v="80.989999999999995"/>
    <n v="589"/>
    <x v="6"/>
    <s v="EUR"/>
    <n v="1294725600"/>
    <n v="1295762400"/>
    <b v="0"/>
    <b v="0"/>
    <x v="10"/>
    <x v="4"/>
    <x v="10"/>
  </r>
  <r>
    <n v="570"/>
    <s v="Martinez-Juarez"/>
    <s v="Realigned uniform knowledge user"/>
    <n v="31200"/>
    <n v="95364"/>
    <n v="3.0565384615384614"/>
    <x v="1"/>
    <n v="35"/>
    <n v="2725"/>
    <x v="1"/>
    <s v="USD"/>
    <n v="1419055200"/>
    <n v="1419573600"/>
    <b v="0"/>
    <b v="1"/>
    <x v="1"/>
    <x v="1"/>
    <x v="1"/>
  </r>
  <r>
    <n v="571"/>
    <s v="Wilson and Sons"/>
    <s v="Monitored grid-enabled model"/>
    <n v="3500"/>
    <n v="3295"/>
    <n v="0.94142857142857139"/>
    <x v="0"/>
    <n v="94.14"/>
    <n v="35"/>
    <x v="6"/>
    <s v="EUR"/>
    <n v="1434690000"/>
    <n v="1438750800"/>
    <b v="0"/>
    <b v="0"/>
    <x v="12"/>
    <x v="4"/>
    <x v="12"/>
  </r>
  <r>
    <n v="572"/>
    <s v="Clements Group"/>
    <s v="Assimilated actuating policy"/>
    <n v="9000"/>
    <n v="4896"/>
    <n v="0.54400000000000004"/>
    <x v="3"/>
    <n v="52.09"/>
    <n v="94"/>
    <x v="1"/>
    <s v="USD"/>
    <n v="1443416400"/>
    <n v="1444798800"/>
    <b v="0"/>
    <b v="1"/>
    <x v="1"/>
    <x v="1"/>
    <x v="1"/>
  </r>
  <r>
    <n v="573"/>
    <s v="Valenzuela-Cook"/>
    <s v="Total incremental productivity"/>
    <n v="6700"/>
    <n v="7496"/>
    <n v="1.1188059701492536"/>
    <x v="1"/>
    <n v="24.99"/>
    <n v="300"/>
    <x v="1"/>
    <s v="USD"/>
    <n v="1399006800"/>
    <n v="1399179600"/>
    <b v="0"/>
    <b v="0"/>
    <x v="23"/>
    <x v="8"/>
    <x v="23"/>
  </r>
  <r>
    <n v="574"/>
    <s v="Parker, Haley and Foster"/>
    <s v="Adaptive local task-force"/>
    <n v="2700"/>
    <n v="9967"/>
    <n v="3.6914814814814814"/>
    <x v="1"/>
    <n v="69.22"/>
    <n v="144"/>
    <x v="1"/>
    <s v="USD"/>
    <n v="1575698400"/>
    <n v="1576562400"/>
    <b v="0"/>
    <b v="1"/>
    <x v="0"/>
    <x v="0"/>
    <x v="0"/>
  </r>
  <r>
    <n v="575"/>
    <s v="Fuentes LLC"/>
    <s v="Universal zero-defect concept"/>
    <n v="83300"/>
    <n v="52421"/>
    <n v="0.62930372148859548"/>
    <x v="0"/>
    <n v="93.94"/>
    <n v="558"/>
    <x v="1"/>
    <s v="USD"/>
    <n v="1400562000"/>
    <n v="1400821200"/>
    <b v="0"/>
    <b v="1"/>
    <x v="3"/>
    <x v="3"/>
    <x v="3"/>
  </r>
  <r>
    <n v="576"/>
    <s v="Moran and Sons"/>
    <s v="Object-based bottom-line superstructure"/>
    <n v="9700"/>
    <n v="6298"/>
    <n v="0.6492783505154639"/>
    <x v="0"/>
    <n v="98.41"/>
    <n v="64"/>
    <x v="1"/>
    <s v="USD"/>
    <n v="1509512400"/>
    <n v="1510984800"/>
    <b v="0"/>
    <b v="0"/>
    <x v="3"/>
    <x v="3"/>
    <x v="3"/>
  </r>
  <r>
    <n v="577"/>
    <s v="Stevens Inc"/>
    <s v="Adaptive 24hour projection"/>
    <n v="8200"/>
    <n v="1546"/>
    <n v="0.18853658536585366"/>
    <x v="3"/>
    <n v="41.78"/>
    <n v="37"/>
    <x v="1"/>
    <s v="USD"/>
    <n v="1299823200"/>
    <n v="1302066000"/>
    <b v="0"/>
    <b v="0"/>
    <x v="17"/>
    <x v="1"/>
    <x v="17"/>
  </r>
  <r>
    <n v="578"/>
    <s v="Martinez-Johnson"/>
    <s v="Sharable radical toolset"/>
    <n v="96500"/>
    <n v="16168"/>
    <n v="0.1675440414507772"/>
    <x v="0"/>
    <n v="65.989999999999995"/>
    <n v="245"/>
    <x v="1"/>
    <s v="USD"/>
    <n v="1322719200"/>
    <n v="1322978400"/>
    <b v="0"/>
    <b v="0"/>
    <x v="22"/>
    <x v="4"/>
    <x v="22"/>
  </r>
  <r>
    <n v="579"/>
    <s v="Franklin Inc"/>
    <s v="Focused multimedia knowledgebase"/>
    <n v="6200"/>
    <n v="6269"/>
    <n v="1.0111290322580646"/>
    <x v="1"/>
    <n v="72.06"/>
    <n v="87"/>
    <x v="1"/>
    <s v="USD"/>
    <n v="1312693200"/>
    <n v="1313730000"/>
    <b v="0"/>
    <b v="0"/>
    <x v="17"/>
    <x v="1"/>
    <x v="17"/>
  </r>
  <r>
    <n v="580"/>
    <s v="Perez PLC"/>
    <s v="Seamless 6thgeneration extranet"/>
    <n v="43800"/>
    <n v="149578"/>
    <n v="3.4150228310502282"/>
    <x v="1"/>
    <n v="48"/>
    <n v="3116"/>
    <x v="1"/>
    <s v="USD"/>
    <n v="1393394400"/>
    <n v="1394085600"/>
    <b v="0"/>
    <b v="0"/>
    <x v="3"/>
    <x v="3"/>
    <x v="3"/>
  </r>
  <r>
    <n v="581"/>
    <s v="Sanchez, Cross and Savage"/>
    <s v="Sharable mobile knowledgebase"/>
    <n v="6000"/>
    <n v="3841"/>
    <n v="0.64016666666666666"/>
    <x v="0"/>
    <n v="54.1"/>
    <n v="71"/>
    <x v="1"/>
    <s v="USD"/>
    <n v="1304053200"/>
    <n v="1305349200"/>
    <b v="0"/>
    <b v="0"/>
    <x v="2"/>
    <x v="2"/>
    <x v="2"/>
  </r>
  <r>
    <n v="582"/>
    <s v="Pineda Ltd"/>
    <s v="Cross-group global system engine"/>
    <n v="8700"/>
    <n v="4531"/>
    <n v="0.5208045977011494"/>
    <x v="0"/>
    <n v="107.88"/>
    <n v="42"/>
    <x v="1"/>
    <s v="USD"/>
    <n v="1433912400"/>
    <n v="1434344400"/>
    <b v="0"/>
    <b v="1"/>
    <x v="11"/>
    <x v="6"/>
    <x v="11"/>
  </r>
  <r>
    <n v="583"/>
    <s v="Powell and Sons"/>
    <s v="Centralized clear-thinking conglomeration"/>
    <n v="18900"/>
    <n v="60934"/>
    <n v="3.2240211640211642"/>
    <x v="1"/>
    <n v="67.03"/>
    <n v="909"/>
    <x v="1"/>
    <s v="USD"/>
    <n v="1329717600"/>
    <n v="1331186400"/>
    <b v="0"/>
    <b v="0"/>
    <x v="4"/>
    <x v="4"/>
    <x v="4"/>
  </r>
  <r>
    <n v="584"/>
    <s v="Nunez-Richards"/>
    <s v="De-engineered cohesive system engine"/>
    <n v="86400"/>
    <n v="103255"/>
    <n v="1.1950810185185186"/>
    <x v="1"/>
    <n v="64.010000000000005"/>
    <n v="1613"/>
    <x v="1"/>
    <s v="USD"/>
    <n v="1335330000"/>
    <n v="1336539600"/>
    <b v="0"/>
    <b v="0"/>
    <x v="2"/>
    <x v="2"/>
    <x v="2"/>
  </r>
  <r>
    <n v="585"/>
    <s v="Pugh LLC"/>
    <s v="Reactive analyzing function"/>
    <n v="8900"/>
    <n v="13065"/>
    <n v="1.4679775280898877"/>
    <x v="1"/>
    <n v="96.07"/>
    <n v="136"/>
    <x v="1"/>
    <s v="USD"/>
    <n v="1268888400"/>
    <n v="1269752400"/>
    <b v="0"/>
    <b v="0"/>
    <x v="18"/>
    <x v="5"/>
    <x v="18"/>
  </r>
  <r>
    <n v="586"/>
    <s v="Rowe-Wong"/>
    <s v="Robust hybrid budgetary management"/>
    <n v="700"/>
    <n v="6654"/>
    <n v="9.5057142857142853"/>
    <x v="1"/>
    <n v="51.18"/>
    <n v="130"/>
    <x v="1"/>
    <s v="USD"/>
    <n v="1289973600"/>
    <n v="1291615200"/>
    <b v="0"/>
    <b v="0"/>
    <x v="1"/>
    <x v="1"/>
    <x v="1"/>
  </r>
  <r>
    <n v="587"/>
    <s v="Williams-Santos"/>
    <s v="Open-source analyzing monitoring"/>
    <n v="9400"/>
    <n v="6852"/>
    <n v="0.72893617021276591"/>
    <x v="0"/>
    <n v="43.92"/>
    <n v="156"/>
    <x v="0"/>
    <s v="CAD"/>
    <n v="1547877600"/>
    <n v="1552366800"/>
    <b v="0"/>
    <b v="1"/>
    <x v="0"/>
    <x v="0"/>
    <x v="0"/>
  </r>
  <r>
    <n v="588"/>
    <s v="Weber Inc"/>
    <s v="Up-sized discrete firmware"/>
    <n v="157600"/>
    <n v="124517"/>
    <n v="0.7900824873096447"/>
    <x v="0"/>
    <n v="91.02"/>
    <n v="1368"/>
    <x v="4"/>
    <s v="GBP"/>
    <n v="1269493200"/>
    <n v="1272171600"/>
    <b v="0"/>
    <b v="0"/>
    <x v="3"/>
    <x v="3"/>
    <x v="3"/>
  </r>
  <r>
    <n v="589"/>
    <s v="Avery, Brown and Parker"/>
    <s v="Exclusive intangible extranet"/>
    <n v="7900"/>
    <n v="5113"/>
    <n v="0.64721518987341775"/>
    <x v="0"/>
    <n v="50.13"/>
    <n v="102"/>
    <x v="1"/>
    <s v="USD"/>
    <n v="1436072400"/>
    <n v="1436677200"/>
    <b v="0"/>
    <b v="0"/>
    <x v="4"/>
    <x v="4"/>
    <x v="4"/>
  </r>
  <r>
    <n v="590"/>
    <s v="Cox Group"/>
    <s v="Synergized analyzing process improvement"/>
    <n v="7100"/>
    <n v="5824"/>
    <n v="0.82028169014084507"/>
    <x v="0"/>
    <n v="67.72"/>
    <n v="86"/>
    <x v="2"/>
    <s v="AUD"/>
    <n v="1419141600"/>
    <n v="1420092000"/>
    <b v="0"/>
    <b v="0"/>
    <x v="15"/>
    <x v="5"/>
    <x v="15"/>
  </r>
  <r>
    <n v="591"/>
    <s v="Jensen LLC"/>
    <s v="Realigned dedicated system engine"/>
    <n v="600"/>
    <n v="6226"/>
    <n v="10.376666666666667"/>
    <x v="1"/>
    <n v="61.04"/>
    <n v="102"/>
    <x v="1"/>
    <s v="USD"/>
    <n v="1279083600"/>
    <n v="1279947600"/>
    <b v="0"/>
    <b v="0"/>
    <x v="11"/>
    <x v="6"/>
    <x v="11"/>
  </r>
  <r>
    <n v="592"/>
    <s v="Brown Inc"/>
    <s v="Object-based bandwidth-monitored concept"/>
    <n v="156800"/>
    <n v="20243"/>
    <n v="0.12910076530612244"/>
    <x v="0"/>
    <n v="80.010000000000005"/>
    <n v="253"/>
    <x v="1"/>
    <s v="USD"/>
    <n v="1401426000"/>
    <n v="1402203600"/>
    <b v="0"/>
    <b v="0"/>
    <x v="3"/>
    <x v="3"/>
    <x v="3"/>
  </r>
  <r>
    <n v="593"/>
    <s v="Hale-Hayes"/>
    <s v="Ameliorated client-driven open system"/>
    <n v="121600"/>
    <n v="188288"/>
    <n v="1.5484210526315789"/>
    <x v="1"/>
    <n v="47"/>
    <n v="4006"/>
    <x v="1"/>
    <s v="USD"/>
    <n v="1395810000"/>
    <n v="1396933200"/>
    <b v="0"/>
    <b v="0"/>
    <x v="10"/>
    <x v="4"/>
    <x v="10"/>
  </r>
  <r>
    <n v="594"/>
    <s v="Mcbride PLC"/>
    <s v="Upgradable leadingedge Local Area Network"/>
    <n v="157300"/>
    <n v="11167"/>
    <n v="7.0991735537190084E-2"/>
    <x v="0"/>
    <n v="71.13"/>
    <n v="157"/>
    <x v="1"/>
    <s v="USD"/>
    <n v="1467003600"/>
    <n v="1467262800"/>
    <b v="0"/>
    <b v="1"/>
    <x v="3"/>
    <x v="3"/>
    <x v="3"/>
  </r>
  <r>
    <n v="595"/>
    <s v="Harris-Jennings"/>
    <s v="Customizable intermediate data-warehouse"/>
    <n v="70300"/>
    <n v="146595"/>
    <n v="2.0852773826458035"/>
    <x v="1"/>
    <n v="89.99"/>
    <n v="1629"/>
    <x v="1"/>
    <s v="USD"/>
    <n v="1268715600"/>
    <n v="1270530000"/>
    <b v="0"/>
    <b v="1"/>
    <x v="3"/>
    <x v="3"/>
    <x v="3"/>
  </r>
  <r>
    <n v="596"/>
    <s v="Becker-Scott"/>
    <s v="Managed optimizing archive"/>
    <n v="7900"/>
    <n v="7875"/>
    <n v="0.99683544303797467"/>
    <x v="0"/>
    <n v="43.03"/>
    <n v="183"/>
    <x v="1"/>
    <s v="USD"/>
    <n v="1457157600"/>
    <n v="1457762400"/>
    <b v="0"/>
    <b v="1"/>
    <x v="6"/>
    <x v="4"/>
    <x v="6"/>
  </r>
  <r>
    <n v="597"/>
    <s v="Todd, Freeman and Henry"/>
    <s v="Diverse systematic projection"/>
    <n v="73800"/>
    <n v="148779"/>
    <n v="2.0159756097560977"/>
    <x v="1"/>
    <n v="68"/>
    <n v="2188"/>
    <x v="1"/>
    <s v="USD"/>
    <n v="1573970400"/>
    <n v="1575525600"/>
    <b v="0"/>
    <b v="0"/>
    <x v="3"/>
    <x v="3"/>
    <x v="3"/>
  </r>
  <r>
    <n v="598"/>
    <s v="Martinez, Garza and Young"/>
    <s v="Up-sized web-enabled info-mediaries"/>
    <n v="108500"/>
    <n v="175868"/>
    <n v="1.6209032258064515"/>
    <x v="1"/>
    <n v="73"/>
    <n v="2409"/>
    <x v="6"/>
    <s v="EUR"/>
    <n v="1276578000"/>
    <n v="1279083600"/>
    <b v="0"/>
    <b v="0"/>
    <x v="1"/>
    <x v="1"/>
    <x v="1"/>
  </r>
  <r>
    <n v="599"/>
    <s v="Smith-Ramos"/>
    <s v="Persevering optimizing Graphical User Interface"/>
    <n v="140300"/>
    <n v="5112"/>
    <n v="3.6436208125445471E-2"/>
    <x v="0"/>
    <n v="62.34"/>
    <n v="82"/>
    <x v="3"/>
    <s v="DKK"/>
    <n v="1423720800"/>
    <n v="1424412000"/>
    <b v="0"/>
    <b v="0"/>
    <x v="4"/>
    <x v="4"/>
    <x v="4"/>
  </r>
  <r>
    <n v="600"/>
    <s v="Brown-George"/>
    <s v="Cross-platform tertiary array"/>
    <n v="100"/>
    <n v="5"/>
    <n v="0.05"/>
    <x v="0"/>
    <n v="5"/>
    <n v="1"/>
    <x v="4"/>
    <s v="GBP"/>
    <n v="1375160400"/>
    <n v="1376197200"/>
    <b v="0"/>
    <b v="0"/>
    <x v="0"/>
    <x v="0"/>
    <x v="0"/>
  </r>
  <r>
    <n v="601"/>
    <s v="Waters and Sons"/>
    <s v="Inverse neutral structure"/>
    <n v="6300"/>
    <n v="13018"/>
    <n v="2.0663492063492064"/>
    <x v="1"/>
    <n v="67.099999999999994"/>
    <n v="194"/>
    <x v="1"/>
    <s v="USD"/>
    <n v="1401426000"/>
    <n v="1402894800"/>
    <b v="1"/>
    <b v="0"/>
    <x v="8"/>
    <x v="2"/>
    <x v="8"/>
  </r>
  <r>
    <n v="602"/>
    <s v="Brown Ltd"/>
    <s v="Quality-focused system-worthy support"/>
    <n v="71100"/>
    <n v="91176"/>
    <n v="1.2823628691983122"/>
    <x v="1"/>
    <n v="79.98"/>
    <n v="1140"/>
    <x v="1"/>
    <s v="USD"/>
    <n v="1433480400"/>
    <n v="1434430800"/>
    <b v="0"/>
    <b v="0"/>
    <x v="3"/>
    <x v="3"/>
    <x v="3"/>
  </r>
  <r>
    <n v="603"/>
    <s v="Christian, Yates and Greer"/>
    <s v="Vision-oriented 5thgeneration array"/>
    <n v="5300"/>
    <n v="6342"/>
    <n v="1.1966037735849056"/>
    <x v="1"/>
    <n v="62.18"/>
    <n v="102"/>
    <x v="1"/>
    <s v="USD"/>
    <n v="1555563600"/>
    <n v="1557896400"/>
    <b v="0"/>
    <b v="0"/>
    <x v="3"/>
    <x v="3"/>
    <x v="3"/>
  </r>
  <r>
    <n v="604"/>
    <s v="Cole, Hernandez and Rodriguez"/>
    <s v="Cross-platform logistical circuit"/>
    <n v="88700"/>
    <n v="151438"/>
    <n v="1.7073055242390078"/>
    <x v="1"/>
    <n v="53.01"/>
    <n v="2857"/>
    <x v="1"/>
    <s v="USD"/>
    <n v="1295676000"/>
    <n v="1297490400"/>
    <b v="0"/>
    <b v="0"/>
    <x v="3"/>
    <x v="3"/>
    <x v="3"/>
  </r>
  <r>
    <n v="605"/>
    <s v="Ortiz, Valenzuela and Collins"/>
    <s v="Profound solution-oriented matrix"/>
    <n v="3300"/>
    <n v="6178"/>
    <n v="1.8721212121212121"/>
    <x v="1"/>
    <n v="57.74"/>
    <n v="107"/>
    <x v="1"/>
    <s v="USD"/>
    <n v="1443848400"/>
    <n v="1447394400"/>
    <b v="0"/>
    <b v="0"/>
    <x v="9"/>
    <x v="5"/>
    <x v="9"/>
  </r>
  <r>
    <n v="606"/>
    <s v="Valencia PLC"/>
    <s v="Extended asynchronous initiative"/>
    <n v="3400"/>
    <n v="6405"/>
    <n v="1.8838235294117647"/>
    <x v="1"/>
    <n v="40.03"/>
    <n v="160"/>
    <x v="4"/>
    <s v="GBP"/>
    <n v="1457330400"/>
    <n v="1458277200"/>
    <b v="0"/>
    <b v="0"/>
    <x v="1"/>
    <x v="1"/>
    <x v="1"/>
  </r>
  <r>
    <n v="607"/>
    <s v="Gordon, Mendez and Johnson"/>
    <s v="Fundamental needs-based frame"/>
    <n v="137600"/>
    <n v="180667"/>
    <n v="1.3129869186046512"/>
    <x v="1"/>
    <n v="81.02"/>
    <n v="2230"/>
    <x v="1"/>
    <s v="USD"/>
    <n v="1395550800"/>
    <n v="1395723600"/>
    <b v="0"/>
    <b v="0"/>
    <x v="0"/>
    <x v="0"/>
    <x v="0"/>
  </r>
  <r>
    <n v="608"/>
    <s v="Johnson Group"/>
    <s v="Compatible full-range leverage"/>
    <n v="3900"/>
    <n v="11075"/>
    <n v="2.8397435897435899"/>
    <x v="1"/>
    <n v="35.049999999999997"/>
    <n v="316"/>
    <x v="1"/>
    <s v="USD"/>
    <n v="1551852000"/>
    <n v="1552197600"/>
    <b v="0"/>
    <b v="1"/>
    <x v="17"/>
    <x v="1"/>
    <x v="17"/>
  </r>
  <r>
    <n v="609"/>
    <s v="Rose-Fuller"/>
    <s v="Upgradable holistic system engine"/>
    <n v="10000"/>
    <n v="12042"/>
    <n v="1.2041999999999999"/>
    <x v="1"/>
    <n v="102.92"/>
    <n v="117"/>
    <x v="1"/>
    <s v="USD"/>
    <n v="1547618400"/>
    <n v="1549087200"/>
    <b v="0"/>
    <b v="0"/>
    <x v="22"/>
    <x v="4"/>
    <x v="22"/>
  </r>
  <r>
    <n v="610"/>
    <s v="Hughes, Mendez and Patterson"/>
    <s v="Stand-alone multi-state data-warehouse"/>
    <n v="42800"/>
    <n v="179356"/>
    <n v="4.1905607476635511"/>
    <x v="1"/>
    <n v="28"/>
    <n v="6406"/>
    <x v="1"/>
    <s v="USD"/>
    <n v="1355637600"/>
    <n v="1356847200"/>
    <b v="0"/>
    <b v="0"/>
    <x v="3"/>
    <x v="3"/>
    <x v="3"/>
  </r>
  <r>
    <n v="611"/>
    <s v="Brady, Cortez and Rodriguez"/>
    <s v="Multi-lateral maximized core"/>
    <n v="8200"/>
    <n v="1136"/>
    <n v="0.13853658536585367"/>
    <x v="3"/>
    <n v="75.73"/>
    <n v="15"/>
    <x v="1"/>
    <s v="USD"/>
    <n v="1374728400"/>
    <n v="1375765200"/>
    <b v="0"/>
    <b v="0"/>
    <x v="3"/>
    <x v="3"/>
    <x v="3"/>
  </r>
  <r>
    <n v="612"/>
    <s v="Wang, Nguyen and Horton"/>
    <s v="Innovative holistic hub"/>
    <n v="6200"/>
    <n v="8645"/>
    <n v="1.3943548387096774"/>
    <x v="1"/>
    <n v="45.03"/>
    <n v="192"/>
    <x v="1"/>
    <s v="USD"/>
    <n v="1287810000"/>
    <n v="1289800800"/>
    <b v="0"/>
    <b v="0"/>
    <x v="5"/>
    <x v="1"/>
    <x v="5"/>
  </r>
  <r>
    <n v="613"/>
    <s v="Santos, Williams and Brown"/>
    <s v="Reverse-engineered 24/7 methodology"/>
    <n v="1100"/>
    <n v="1914"/>
    <n v="1.74"/>
    <x v="1"/>
    <n v="73.62"/>
    <n v="26"/>
    <x v="0"/>
    <s v="CAD"/>
    <n v="1503723600"/>
    <n v="1504501200"/>
    <b v="0"/>
    <b v="0"/>
    <x v="3"/>
    <x v="3"/>
    <x v="3"/>
  </r>
  <r>
    <n v="614"/>
    <s v="Barnett and Sons"/>
    <s v="Business-focused dynamic info-mediaries"/>
    <n v="26500"/>
    <n v="41205"/>
    <n v="1.5549056603773586"/>
    <x v="1"/>
    <n v="56.99"/>
    <n v="723"/>
    <x v="1"/>
    <s v="USD"/>
    <n v="1484114400"/>
    <n v="1485669600"/>
    <b v="0"/>
    <b v="0"/>
    <x v="3"/>
    <x v="3"/>
    <x v="3"/>
  </r>
  <r>
    <n v="615"/>
    <s v="Petersen-Rodriguez"/>
    <s v="Digitized clear-thinking installation"/>
    <n v="8500"/>
    <n v="14488"/>
    <n v="1.7044705882352942"/>
    <x v="1"/>
    <n v="85.22"/>
    <n v="170"/>
    <x v="6"/>
    <s v="EUR"/>
    <n v="1461906000"/>
    <n v="1462770000"/>
    <b v="0"/>
    <b v="0"/>
    <x v="3"/>
    <x v="3"/>
    <x v="3"/>
  </r>
  <r>
    <n v="616"/>
    <s v="Burnett-Mora"/>
    <s v="Quality-focused 24/7 superstructure"/>
    <n v="6400"/>
    <n v="12129"/>
    <n v="1.8951562500000001"/>
    <x v="1"/>
    <n v="50.96"/>
    <n v="238"/>
    <x v="4"/>
    <s v="GBP"/>
    <n v="1379653200"/>
    <n v="1379739600"/>
    <b v="0"/>
    <b v="1"/>
    <x v="7"/>
    <x v="1"/>
    <x v="7"/>
  </r>
  <r>
    <n v="617"/>
    <s v="King LLC"/>
    <s v="Multi-channeled local intranet"/>
    <n v="1400"/>
    <n v="3496"/>
    <n v="2.4971428571428573"/>
    <x v="1"/>
    <n v="63.56"/>
    <n v="55"/>
    <x v="1"/>
    <s v="USD"/>
    <n v="1401858000"/>
    <n v="1402722000"/>
    <b v="0"/>
    <b v="0"/>
    <x v="3"/>
    <x v="3"/>
    <x v="3"/>
  </r>
  <r>
    <n v="618"/>
    <s v="Miller Ltd"/>
    <s v="Open-architected mobile emulation"/>
    <n v="198600"/>
    <n v="97037"/>
    <n v="0.48860523665659616"/>
    <x v="0"/>
    <n v="81"/>
    <n v="1198"/>
    <x v="1"/>
    <s v="USD"/>
    <n v="1367470800"/>
    <n v="1369285200"/>
    <b v="0"/>
    <b v="0"/>
    <x v="9"/>
    <x v="5"/>
    <x v="9"/>
  </r>
  <r>
    <n v="619"/>
    <s v="Case LLC"/>
    <s v="Ameliorated foreground methodology"/>
    <n v="195900"/>
    <n v="55757"/>
    <n v="0.28461970393057684"/>
    <x v="0"/>
    <n v="86.04"/>
    <n v="648"/>
    <x v="1"/>
    <s v="USD"/>
    <n v="1304658000"/>
    <n v="1304744400"/>
    <b v="1"/>
    <b v="1"/>
    <x v="3"/>
    <x v="3"/>
    <x v="3"/>
  </r>
  <r>
    <n v="620"/>
    <s v="Swanson, Wilson and Baker"/>
    <s v="Synergized well-modulated project"/>
    <n v="4300"/>
    <n v="11525"/>
    <n v="2.6802325581395348"/>
    <x v="1"/>
    <n v="90.04"/>
    <n v="128"/>
    <x v="2"/>
    <s v="AUD"/>
    <n v="1467954000"/>
    <n v="1468299600"/>
    <b v="0"/>
    <b v="0"/>
    <x v="14"/>
    <x v="7"/>
    <x v="14"/>
  </r>
  <r>
    <n v="621"/>
    <s v="Dean, Fox and Phillips"/>
    <s v="Extended context-sensitive forecast"/>
    <n v="25600"/>
    <n v="158669"/>
    <n v="6.1980078125000002"/>
    <x v="1"/>
    <n v="74.010000000000005"/>
    <n v="2144"/>
    <x v="1"/>
    <s v="USD"/>
    <n v="1473742800"/>
    <n v="1474174800"/>
    <b v="0"/>
    <b v="0"/>
    <x v="3"/>
    <x v="3"/>
    <x v="3"/>
  </r>
  <r>
    <n v="622"/>
    <s v="Smith-Smith"/>
    <s v="Total leadingedge neural-net"/>
    <n v="189000"/>
    <n v="5916"/>
    <n v="3.1301587301587303E-2"/>
    <x v="0"/>
    <n v="92.44"/>
    <n v="64"/>
    <x v="1"/>
    <s v="USD"/>
    <n v="1523768400"/>
    <n v="1526014800"/>
    <b v="0"/>
    <b v="0"/>
    <x v="7"/>
    <x v="1"/>
    <x v="7"/>
  </r>
  <r>
    <n v="623"/>
    <s v="Smith, Scott and Rodriguez"/>
    <s v="Organic actuating protocol"/>
    <n v="94300"/>
    <n v="150806"/>
    <n v="1.5992152704135738"/>
    <x v="1"/>
    <n v="56"/>
    <n v="2693"/>
    <x v="4"/>
    <s v="GBP"/>
    <n v="1437022800"/>
    <n v="1437454800"/>
    <b v="0"/>
    <b v="0"/>
    <x v="3"/>
    <x v="3"/>
    <x v="3"/>
  </r>
  <r>
    <n v="624"/>
    <s v="White, Robertson and Roberts"/>
    <s v="Down-sized national software"/>
    <n v="5100"/>
    <n v="14249"/>
    <n v="2.793921568627451"/>
    <x v="1"/>
    <n v="32.979999999999997"/>
    <n v="432"/>
    <x v="1"/>
    <s v="USD"/>
    <n v="1422165600"/>
    <n v="1422684000"/>
    <b v="0"/>
    <b v="0"/>
    <x v="14"/>
    <x v="7"/>
    <x v="14"/>
  </r>
  <r>
    <n v="625"/>
    <s v="Martinez Inc"/>
    <s v="Organic upward-trending Graphical User Interface"/>
    <n v="7500"/>
    <n v="5803"/>
    <n v="0.77373333333333338"/>
    <x v="0"/>
    <n v="93.6"/>
    <n v="62"/>
    <x v="1"/>
    <s v="USD"/>
    <n v="1580104800"/>
    <n v="1581314400"/>
    <b v="0"/>
    <b v="0"/>
    <x v="3"/>
    <x v="3"/>
    <x v="3"/>
  </r>
  <r>
    <n v="626"/>
    <s v="Tucker, Mccoy and Marquez"/>
    <s v="Synergistic tertiary budgetary management"/>
    <n v="6400"/>
    <n v="13205"/>
    <n v="2.0632812500000002"/>
    <x v="1"/>
    <n v="69.87"/>
    <n v="189"/>
    <x v="1"/>
    <s v="USD"/>
    <n v="1285650000"/>
    <n v="1286427600"/>
    <b v="0"/>
    <b v="1"/>
    <x v="3"/>
    <x v="3"/>
    <x v="3"/>
  </r>
  <r>
    <n v="627"/>
    <s v="Martin, Lee and Armstrong"/>
    <s v="Open-architected incremental ability"/>
    <n v="1600"/>
    <n v="11108"/>
    <n v="6.9424999999999999"/>
    <x v="1"/>
    <n v="72.13"/>
    <n v="154"/>
    <x v="4"/>
    <s v="GBP"/>
    <n v="1276664400"/>
    <n v="1278738000"/>
    <b v="1"/>
    <b v="0"/>
    <x v="0"/>
    <x v="0"/>
    <x v="0"/>
  </r>
  <r>
    <n v="628"/>
    <s v="Dunn, Moreno and Green"/>
    <s v="Intuitive object-oriented task-force"/>
    <n v="1900"/>
    <n v="2884"/>
    <n v="1.5178947368421052"/>
    <x v="1"/>
    <n v="30.04"/>
    <n v="96"/>
    <x v="1"/>
    <s v="USD"/>
    <n v="1286168400"/>
    <n v="1286427600"/>
    <b v="0"/>
    <b v="0"/>
    <x v="7"/>
    <x v="1"/>
    <x v="7"/>
  </r>
  <r>
    <n v="629"/>
    <s v="Jackson, Martinez and Ray"/>
    <s v="Multi-tiered executive toolset"/>
    <n v="85900"/>
    <n v="55476"/>
    <n v="0.64582072176949945"/>
    <x v="0"/>
    <n v="73.97"/>
    <n v="750"/>
    <x v="1"/>
    <s v="USD"/>
    <n v="1467781200"/>
    <n v="1467954000"/>
    <b v="0"/>
    <b v="1"/>
    <x v="3"/>
    <x v="3"/>
    <x v="3"/>
  </r>
  <r>
    <n v="630"/>
    <s v="Patterson-Johnson"/>
    <s v="Grass-roots directional workforce"/>
    <n v="9500"/>
    <n v="5973"/>
    <n v="0.62873684210526315"/>
    <x v="3"/>
    <n v="68.66"/>
    <n v="87"/>
    <x v="1"/>
    <s v="USD"/>
    <n v="1556686800"/>
    <n v="1557637200"/>
    <b v="0"/>
    <b v="1"/>
    <x v="3"/>
    <x v="3"/>
    <x v="3"/>
  </r>
  <r>
    <n v="631"/>
    <s v="Carlson-Hernandez"/>
    <s v="Quality-focused real-time solution"/>
    <n v="59200"/>
    <n v="183756"/>
    <n v="3.1039864864864866"/>
    <x v="1"/>
    <n v="59.99"/>
    <n v="3063"/>
    <x v="1"/>
    <s v="USD"/>
    <n v="1553576400"/>
    <n v="1553922000"/>
    <b v="0"/>
    <b v="0"/>
    <x v="3"/>
    <x v="3"/>
    <x v="3"/>
  </r>
  <r>
    <n v="632"/>
    <s v="Parker PLC"/>
    <s v="Reduced interactive matrix"/>
    <n v="72100"/>
    <n v="30902"/>
    <n v="0.42859916782246882"/>
    <x v="2"/>
    <n v="111.16"/>
    <n v="278"/>
    <x v="1"/>
    <s v="USD"/>
    <n v="1414904400"/>
    <n v="1416463200"/>
    <b v="0"/>
    <b v="0"/>
    <x v="3"/>
    <x v="3"/>
    <x v="3"/>
  </r>
  <r>
    <n v="633"/>
    <s v="Yu and Sons"/>
    <s v="Adaptive context-sensitive architecture"/>
    <n v="6700"/>
    <n v="5569"/>
    <n v="0.83119402985074631"/>
    <x v="0"/>
    <n v="53.04"/>
    <n v="105"/>
    <x v="1"/>
    <s v="USD"/>
    <n v="1446876000"/>
    <n v="1447221600"/>
    <b v="0"/>
    <b v="0"/>
    <x v="10"/>
    <x v="4"/>
    <x v="10"/>
  </r>
  <r>
    <n v="634"/>
    <s v="Taylor, Johnson and Hernandez"/>
    <s v="Polarized incremental portal"/>
    <n v="118200"/>
    <n v="92824"/>
    <n v="0.78531302876480547"/>
    <x v="3"/>
    <n v="55.99"/>
    <n v="1658"/>
    <x v="1"/>
    <s v="USD"/>
    <n v="1490418000"/>
    <n v="1491627600"/>
    <b v="0"/>
    <b v="0"/>
    <x v="19"/>
    <x v="4"/>
    <x v="19"/>
  </r>
  <r>
    <n v="635"/>
    <s v="Mack Ltd"/>
    <s v="Reactive regional access"/>
    <n v="139000"/>
    <n v="158590"/>
    <n v="1.1409352517985611"/>
    <x v="1"/>
    <n v="69.989999999999995"/>
    <n v="2266"/>
    <x v="1"/>
    <s v="USD"/>
    <n v="1360389600"/>
    <n v="1363150800"/>
    <b v="0"/>
    <b v="0"/>
    <x v="19"/>
    <x v="4"/>
    <x v="19"/>
  </r>
  <r>
    <n v="636"/>
    <s v="Lamb-Sanders"/>
    <s v="Stand-alone reciprocal frame"/>
    <n v="197700"/>
    <n v="127591"/>
    <n v="0.64537683358624176"/>
    <x v="0"/>
    <n v="49"/>
    <n v="2604"/>
    <x v="3"/>
    <s v="DKK"/>
    <n v="1326866400"/>
    <n v="1330754400"/>
    <b v="0"/>
    <b v="1"/>
    <x v="10"/>
    <x v="4"/>
    <x v="10"/>
  </r>
  <r>
    <n v="637"/>
    <s v="Williams-Ramirez"/>
    <s v="Open-architected 24/7 throughput"/>
    <n v="8500"/>
    <n v="6750"/>
    <n v="0.79411764705882348"/>
    <x v="0"/>
    <n v="103.85"/>
    <n v="65"/>
    <x v="1"/>
    <s v="USD"/>
    <n v="1479103200"/>
    <n v="1479794400"/>
    <b v="0"/>
    <b v="0"/>
    <x v="3"/>
    <x v="3"/>
    <x v="3"/>
  </r>
  <r>
    <n v="638"/>
    <s v="Weaver Ltd"/>
    <s v="Monitored 24/7 approach"/>
    <n v="81600"/>
    <n v="9318"/>
    <n v="0.11419117647058824"/>
    <x v="0"/>
    <n v="99.13"/>
    <n v="94"/>
    <x v="1"/>
    <s v="USD"/>
    <n v="1280206800"/>
    <n v="1281243600"/>
    <b v="0"/>
    <b v="1"/>
    <x v="3"/>
    <x v="3"/>
    <x v="3"/>
  </r>
  <r>
    <n v="639"/>
    <s v="Barnes-Williams"/>
    <s v="Upgradable explicit forecast"/>
    <n v="8600"/>
    <n v="4832"/>
    <n v="0.56186046511627907"/>
    <x v="2"/>
    <n v="107.38"/>
    <n v="45"/>
    <x v="1"/>
    <s v="USD"/>
    <n v="1532754000"/>
    <n v="1532754000"/>
    <b v="0"/>
    <b v="1"/>
    <x v="6"/>
    <x v="4"/>
    <x v="6"/>
  </r>
  <r>
    <n v="640"/>
    <s v="Richardson, Woodward and Hansen"/>
    <s v="Pre-emptive context-sensitive support"/>
    <n v="119800"/>
    <n v="19769"/>
    <n v="0.16501669449081802"/>
    <x v="0"/>
    <n v="76.92"/>
    <n v="257"/>
    <x v="1"/>
    <s v="USD"/>
    <n v="1453096800"/>
    <n v="1453356000"/>
    <b v="0"/>
    <b v="0"/>
    <x v="3"/>
    <x v="3"/>
    <x v="3"/>
  </r>
  <r>
    <n v="641"/>
    <s v="Hunt, Barker and Baker"/>
    <s v="Business-focused leadingedge instruction set"/>
    <n v="9400"/>
    <n v="11277"/>
    <n v="1.1996808510638297"/>
    <x v="1"/>
    <n v="58.13"/>
    <n v="194"/>
    <x v="5"/>
    <s v="CHF"/>
    <n v="1487570400"/>
    <n v="1489986000"/>
    <b v="0"/>
    <b v="0"/>
    <x v="3"/>
    <x v="3"/>
    <x v="3"/>
  </r>
  <r>
    <n v="642"/>
    <s v="Ramos, Moreno and Lewis"/>
    <s v="Extended multi-state knowledge user"/>
    <n v="9200"/>
    <n v="13382"/>
    <n v="1.4545652173913044"/>
    <x v="1"/>
    <n v="103.74"/>
    <n v="129"/>
    <x v="0"/>
    <s v="CAD"/>
    <n v="1545026400"/>
    <n v="1545804000"/>
    <b v="0"/>
    <b v="0"/>
    <x v="8"/>
    <x v="2"/>
    <x v="8"/>
  </r>
  <r>
    <n v="643"/>
    <s v="Harris Inc"/>
    <s v="Future-proofed modular groupware"/>
    <n v="14900"/>
    <n v="32986"/>
    <n v="2.2138255033557046"/>
    <x v="1"/>
    <n v="87.96"/>
    <n v="375"/>
    <x v="1"/>
    <s v="USD"/>
    <n v="1488348000"/>
    <n v="1489899600"/>
    <b v="0"/>
    <b v="0"/>
    <x v="3"/>
    <x v="3"/>
    <x v="3"/>
  </r>
  <r>
    <n v="644"/>
    <s v="Peters-Nelson"/>
    <s v="Distributed real-time algorithm"/>
    <n v="169400"/>
    <n v="81984"/>
    <n v="0.48396694214876035"/>
    <x v="0"/>
    <n v="28"/>
    <n v="2928"/>
    <x v="0"/>
    <s v="CAD"/>
    <n v="1545112800"/>
    <n v="1546495200"/>
    <b v="0"/>
    <b v="0"/>
    <x v="3"/>
    <x v="3"/>
    <x v="3"/>
  </r>
  <r>
    <n v="645"/>
    <s v="Ferguson, Murphy and Bright"/>
    <s v="Multi-lateral heuristic throughput"/>
    <n v="192100"/>
    <n v="178483"/>
    <n v="0.92911504424778757"/>
    <x v="0"/>
    <n v="38"/>
    <n v="4697"/>
    <x v="1"/>
    <s v="USD"/>
    <n v="1537938000"/>
    <n v="1539752400"/>
    <b v="0"/>
    <b v="1"/>
    <x v="1"/>
    <x v="1"/>
    <x v="1"/>
  </r>
  <r>
    <n v="646"/>
    <s v="Robinson Group"/>
    <s v="Switchable reciprocal middleware"/>
    <n v="98700"/>
    <n v="87448"/>
    <n v="0.88599797365754818"/>
    <x v="0"/>
    <n v="30"/>
    <n v="2915"/>
    <x v="1"/>
    <s v="USD"/>
    <n v="1363150800"/>
    <n v="1364101200"/>
    <b v="0"/>
    <b v="0"/>
    <x v="11"/>
    <x v="6"/>
    <x v="11"/>
  </r>
  <r>
    <n v="647"/>
    <s v="Jordan-Wolfe"/>
    <s v="Inverse multimedia Graphic Interface"/>
    <n v="4500"/>
    <n v="1863"/>
    <n v="0.41399999999999998"/>
    <x v="0"/>
    <n v="103.5"/>
    <n v="18"/>
    <x v="1"/>
    <s v="USD"/>
    <n v="1523250000"/>
    <n v="1525323600"/>
    <b v="0"/>
    <b v="0"/>
    <x v="18"/>
    <x v="5"/>
    <x v="18"/>
  </r>
  <r>
    <n v="648"/>
    <s v="Vargas-Cox"/>
    <s v="Vision-oriented local contingency"/>
    <n v="98600"/>
    <n v="62174"/>
    <n v="0.63056795131845844"/>
    <x v="3"/>
    <n v="85.99"/>
    <n v="723"/>
    <x v="1"/>
    <s v="USD"/>
    <n v="1499317200"/>
    <n v="1500872400"/>
    <b v="1"/>
    <b v="0"/>
    <x v="0"/>
    <x v="0"/>
    <x v="0"/>
  </r>
  <r>
    <n v="649"/>
    <s v="Yang and Sons"/>
    <s v="Reactive 6thgeneration hub"/>
    <n v="121700"/>
    <n v="59003"/>
    <n v="0.48482333607230893"/>
    <x v="0"/>
    <n v="98.01"/>
    <n v="602"/>
    <x v="5"/>
    <s v="CHF"/>
    <n v="1287550800"/>
    <n v="1288501200"/>
    <b v="1"/>
    <b v="1"/>
    <x v="3"/>
    <x v="3"/>
    <x v="3"/>
  </r>
  <r>
    <n v="650"/>
    <s v="Wilson, Wilson and Mathis"/>
    <s v="Optional asymmetric success"/>
    <n v="100"/>
    <n v="2"/>
    <n v="0.02"/>
    <x v="0"/>
    <n v="2"/>
    <n v="1"/>
    <x v="1"/>
    <s v="USD"/>
    <n v="1404795600"/>
    <n v="1407128400"/>
    <b v="0"/>
    <b v="0"/>
    <x v="17"/>
    <x v="1"/>
    <x v="17"/>
  </r>
  <r>
    <n v="651"/>
    <s v="Wang, Koch and Weaver"/>
    <s v="Digitized analyzing capacity"/>
    <n v="196700"/>
    <n v="174039"/>
    <n v="0.88479410269445857"/>
    <x v="0"/>
    <n v="44.99"/>
    <n v="3868"/>
    <x v="6"/>
    <s v="EUR"/>
    <n v="1393048800"/>
    <n v="1394344800"/>
    <b v="0"/>
    <b v="0"/>
    <x v="12"/>
    <x v="4"/>
    <x v="12"/>
  </r>
  <r>
    <n v="652"/>
    <s v="Cisneros Ltd"/>
    <s v="Vision-oriented regional hub"/>
    <n v="10000"/>
    <n v="12684"/>
    <n v="1.2684"/>
    <x v="1"/>
    <n v="31.01"/>
    <n v="409"/>
    <x v="1"/>
    <s v="USD"/>
    <n v="1470373200"/>
    <n v="1474088400"/>
    <b v="0"/>
    <b v="0"/>
    <x v="2"/>
    <x v="2"/>
    <x v="2"/>
  </r>
  <r>
    <n v="653"/>
    <s v="Williams-Jones"/>
    <s v="Monitored incremental info-mediaries"/>
    <n v="600"/>
    <n v="14033"/>
    <n v="23.388333333333332"/>
    <x v="1"/>
    <n v="59.97"/>
    <n v="234"/>
    <x v="1"/>
    <s v="USD"/>
    <n v="1460091600"/>
    <n v="1460264400"/>
    <b v="0"/>
    <b v="0"/>
    <x v="2"/>
    <x v="2"/>
    <x v="2"/>
  </r>
  <r>
    <n v="654"/>
    <s v="Roberts, Hinton and Williams"/>
    <s v="Programmable static middleware"/>
    <n v="35000"/>
    <n v="177936"/>
    <n v="5.0838857142857146"/>
    <x v="1"/>
    <n v="59"/>
    <n v="3016"/>
    <x v="1"/>
    <s v="USD"/>
    <n v="1440392400"/>
    <n v="1440824400"/>
    <b v="0"/>
    <b v="0"/>
    <x v="16"/>
    <x v="1"/>
    <x v="16"/>
  </r>
  <r>
    <n v="655"/>
    <s v="Gonzalez, Williams and Benson"/>
    <s v="Multi-layered bottom-line encryption"/>
    <n v="6900"/>
    <n v="13212"/>
    <n v="1.9147826086956521"/>
    <x v="1"/>
    <n v="50.05"/>
    <n v="264"/>
    <x v="1"/>
    <s v="USD"/>
    <n v="1488434400"/>
    <n v="1489554000"/>
    <b v="1"/>
    <b v="0"/>
    <x v="14"/>
    <x v="7"/>
    <x v="14"/>
  </r>
  <r>
    <n v="656"/>
    <s v="Hobbs, Brown and Lee"/>
    <s v="Vision-oriented systematic Graphical User Interface"/>
    <n v="118400"/>
    <n v="49879"/>
    <n v="0.42127533783783783"/>
    <x v="0"/>
    <n v="98.97"/>
    <n v="504"/>
    <x v="2"/>
    <s v="AUD"/>
    <n v="1514440800"/>
    <n v="1514872800"/>
    <b v="0"/>
    <b v="0"/>
    <x v="0"/>
    <x v="0"/>
    <x v="0"/>
  </r>
  <r>
    <n v="657"/>
    <s v="Russo, Kim and Mccoy"/>
    <s v="Balanced optimal hardware"/>
    <n v="10000"/>
    <n v="824"/>
    <n v="8.2400000000000001E-2"/>
    <x v="0"/>
    <n v="58.86"/>
    <n v="14"/>
    <x v="1"/>
    <s v="USD"/>
    <n v="1514354400"/>
    <n v="1515736800"/>
    <b v="0"/>
    <b v="0"/>
    <x v="22"/>
    <x v="4"/>
    <x v="22"/>
  </r>
  <r>
    <n v="658"/>
    <s v="Howell, Myers and Olson"/>
    <s v="Self-enabling mission-critical success"/>
    <n v="52600"/>
    <n v="31594"/>
    <n v="0.60064638783269964"/>
    <x v="3"/>
    <n v="81.010000000000005"/>
    <n v="390"/>
    <x v="1"/>
    <s v="USD"/>
    <n v="1440910800"/>
    <n v="1442898000"/>
    <b v="0"/>
    <b v="0"/>
    <x v="1"/>
    <x v="1"/>
    <x v="1"/>
  </r>
  <r>
    <n v="659"/>
    <s v="Bailey and Sons"/>
    <s v="Grass-roots dynamic emulation"/>
    <n v="120700"/>
    <n v="57010"/>
    <n v="0.47232808616404309"/>
    <x v="0"/>
    <n v="76.010000000000005"/>
    <n v="750"/>
    <x v="4"/>
    <s v="GBP"/>
    <n v="1296108000"/>
    <n v="1296194400"/>
    <b v="0"/>
    <b v="0"/>
    <x v="4"/>
    <x v="4"/>
    <x v="4"/>
  </r>
  <r>
    <n v="660"/>
    <s v="Jensen-Brown"/>
    <s v="Fundamental disintermediate matrix"/>
    <n v="9100"/>
    <n v="7438"/>
    <n v="0.81736263736263737"/>
    <x v="0"/>
    <n v="96.6"/>
    <n v="77"/>
    <x v="1"/>
    <s v="USD"/>
    <n v="1440133200"/>
    <n v="1440910800"/>
    <b v="1"/>
    <b v="0"/>
    <x v="3"/>
    <x v="3"/>
    <x v="3"/>
  </r>
  <r>
    <n v="661"/>
    <s v="Smith Group"/>
    <s v="Right-sized secondary challenge"/>
    <n v="106800"/>
    <n v="57872"/>
    <n v="0.54187265917603"/>
    <x v="0"/>
    <n v="76.959999999999994"/>
    <n v="752"/>
    <x v="3"/>
    <s v="DKK"/>
    <n v="1332910800"/>
    <n v="1335502800"/>
    <b v="0"/>
    <b v="0"/>
    <x v="17"/>
    <x v="1"/>
    <x v="17"/>
  </r>
  <r>
    <n v="662"/>
    <s v="Murphy-Farrell"/>
    <s v="Implemented exuding software"/>
    <n v="9100"/>
    <n v="8906"/>
    <n v="0.97868131868131869"/>
    <x v="0"/>
    <n v="67.98"/>
    <n v="131"/>
    <x v="1"/>
    <s v="USD"/>
    <n v="1544335200"/>
    <n v="1544680800"/>
    <b v="0"/>
    <b v="0"/>
    <x v="3"/>
    <x v="3"/>
    <x v="3"/>
  </r>
  <r>
    <n v="663"/>
    <s v="Everett-Wolfe"/>
    <s v="Total optimizing software"/>
    <n v="10000"/>
    <n v="7724"/>
    <n v="0.77239999999999998"/>
    <x v="0"/>
    <n v="88.78"/>
    <n v="87"/>
    <x v="1"/>
    <s v="USD"/>
    <n v="1286427600"/>
    <n v="1288414800"/>
    <b v="0"/>
    <b v="0"/>
    <x v="3"/>
    <x v="3"/>
    <x v="3"/>
  </r>
  <r>
    <n v="664"/>
    <s v="Young PLC"/>
    <s v="Optional maximized attitude"/>
    <n v="79400"/>
    <n v="26571"/>
    <n v="0.33464735516372796"/>
    <x v="0"/>
    <n v="25"/>
    <n v="1063"/>
    <x v="1"/>
    <s v="USD"/>
    <n v="1329717600"/>
    <n v="1330581600"/>
    <b v="0"/>
    <b v="0"/>
    <x v="17"/>
    <x v="1"/>
    <x v="17"/>
  </r>
  <r>
    <n v="665"/>
    <s v="Park-Goodman"/>
    <s v="Customer-focused impactful extranet"/>
    <n v="5100"/>
    <n v="12219"/>
    <n v="2.3958823529411766"/>
    <x v="1"/>
    <n v="44.92"/>
    <n v="272"/>
    <x v="1"/>
    <s v="USD"/>
    <n v="1310187600"/>
    <n v="1311397200"/>
    <b v="0"/>
    <b v="1"/>
    <x v="4"/>
    <x v="4"/>
    <x v="4"/>
  </r>
  <r>
    <n v="666"/>
    <s v="York, Barr and Grant"/>
    <s v="Cloned bottom-line success"/>
    <n v="3100"/>
    <n v="1985"/>
    <n v="0.64032258064516134"/>
    <x v="3"/>
    <n v="79.400000000000006"/>
    <n v="25"/>
    <x v="1"/>
    <s v="USD"/>
    <n v="1377838800"/>
    <n v="1378357200"/>
    <b v="0"/>
    <b v="1"/>
    <x v="3"/>
    <x v="3"/>
    <x v="3"/>
  </r>
  <r>
    <n v="667"/>
    <s v="Little Ltd"/>
    <s v="Decentralized bandwidth-monitored ability"/>
    <n v="6900"/>
    <n v="12155"/>
    <n v="1.7615942028985507"/>
    <x v="1"/>
    <n v="29.01"/>
    <n v="419"/>
    <x v="1"/>
    <s v="USD"/>
    <n v="1410325200"/>
    <n v="1411102800"/>
    <b v="0"/>
    <b v="0"/>
    <x v="23"/>
    <x v="8"/>
    <x v="23"/>
  </r>
  <r>
    <n v="668"/>
    <s v="Brown and Sons"/>
    <s v="Programmable leadingedge budgetary management"/>
    <n v="27500"/>
    <n v="5593"/>
    <n v="0.20338181818181819"/>
    <x v="0"/>
    <n v="73.59"/>
    <n v="76"/>
    <x v="1"/>
    <s v="USD"/>
    <n v="1343797200"/>
    <n v="1344834000"/>
    <b v="0"/>
    <b v="0"/>
    <x v="3"/>
    <x v="3"/>
    <x v="3"/>
  </r>
  <r>
    <n v="669"/>
    <s v="Payne, Garrett and Thomas"/>
    <s v="Upgradable bi-directional concept"/>
    <n v="48800"/>
    <n v="175020"/>
    <n v="3.5864754098360656"/>
    <x v="1"/>
    <n v="107.97"/>
    <n v="1621"/>
    <x v="6"/>
    <s v="EUR"/>
    <n v="1498453200"/>
    <n v="1499230800"/>
    <b v="0"/>
    <b v="0"/>
    <x v="3"/>
    <x v="3"/>
    <x v="3"/>
  </r>
  <r>
    <n v="670"/>
    <s v="Robinson Group"/>
    <s v="Re-contextualized homogeneous flexibility"/>
    <n v="16200"/>
    <n v="75955"/>
    <n v="4.6885802469135802"/>
    <x v="1"/>
    <n v="68.989999999999995"/>
    <n v="1101"/>
    <x v="1"/>
    <s v="USD"/>
    <n v="1456380000"/>
    <n v="1457416800"/>
    <b v="0"/>
    <b v="0"/>
    <x v="7"/>
    <x v="1"/>
    <x v="7"/>
  </r>
  <r>
    <n v="671"/>
    <s v="Robinson-Kelly"/>
    <s v="Monitored bi-directional standardization"/>
    <n v="97600"/>
    <n v="119127"/>
    <n v="1.220563524590164"/>
    <x v="1"/>
    <n v="111.02"/>
    <n v="1073"/>
    <x v="1"/>
    <s v="USD"/>
    <n v="1280552400"/>
    <n v="1280898000"/>
    <b v="0"/>
    <b v="1"/>
    <x v="3"/>
    <x v="3"/>
    <x v="3"/>
  </r>
  <r>
    <n v="672"/>
    <s v="Kelly-Colon"/>
    <s v="Stand-alone grid-enabled leverage"/>
    <n v="197900"/>
    <n v="110689"/>
    <n v="0.55931783729156137"/>
    <x v="0"/>
    <n v="25"/>
    <n v="4428"/>
    <x v="2"/>
    <s v="AUD"/>
    <n v="1521608400"/>
    <n v="1522472400"/>
    <b v="0"/>
    <b v="0"/>
    <x v="3"/>
    <x v="3"/>
    <x v="3"/>
  </r>
  <r>
    <n v="673"/>
    <s v="Turner, Scott and Gentry"/>
    <s v="Assimilated regional groupware"/>
    <n v="5600"/>
    <n v="2445"/>
    <n v="0.43660714285714286"/>
    <x v="0"/>
    <n v="42.16"/>
    <n v="58"/>
    <x v="6"/>
    <s v="EUR"/>
    <n v="1460696400"/>
    <n v="1462510800"/>
    <b v="0"/>
    <b v="0"/>
    <x v="7"/>
    <x v="1"/>
    <x v="7"/>
  </r>
  <r>
    <n v="674"/>
    <s v="Sanchez Ltd"/>
    <s v="Up-sized 24hour instruction set"/>
    <n v="170700"/>
    <n v="57250"/>
    <n v="0.33538371411833628"/>
    <x v="3"/>
    <n v="47"/>
    <n v="1218"/>
    <x v="1"/>
    <s v="USD"/>
    <n v="1313730000"/>
    <n v="1317790800"/>
    <b v="0"/>
    <b v="0"/>
    <x v="14"/>
    <x v="7"/>
    <x v="14"/>
  </r>
  <r>
    <n v="675"/>
    <s v="Giles-Smith"/>
    <s v="Right-sized web-enabled intranet"/>
    <n v="9700"/>
    <n v="11929"/>
    <n v="1.2297938144329896"/>
    <x v="1"/>
    <n v="36.04"/>
    <n v="331"/>
    <x v="1"/>
    <s v="USD"/>
    <n v="1568178000"/>
    <n v="1568782800"/>
    <b v="0"/>
    <b v="0"/>
    <x v="23"/>
    <x v="8"/>
    <x v="23"/>
  </r>
  <r>
    <n v="676"/>
    <s v="Thompson-Moreno"/>
    <s v="Expanded needs-based orchestration"/>
    <n v="62300"/>
    <n v="118214"/>
    <n v="1.8974959871589085"/>
    <x v="1"/>
    <n v="101.04"/>
    <n v="1170"/>
    <x v="1"/>
    <s v="USD"/>
    <n v="1348635600"/>
    <n v="1349413200"/>
    <b v="0"/>
    <b v="0"/>
    <x v="14"/>
    <x v="7"/>
    <x v="14"/>
  </r>
  <r>
    <n v="677"/>
    <s v="Murphy-Fox"/>
    <s v="Organic system-worthy orchestration"/>
    <n v="5300"/>
    <n v="4432"/>
    <n v="0.83622641509433959"/>
    <x v="0"/>
    <n v="39.93"/>
    <n v="111"/>
    <x v="1"/>
    <s v="USD"/>
    <n v="1468126800"/>
    <n v="1472446800"/>
    <b v="0"/>
    <b v="0"/>
    <x v="13"/>
    <x v="5"/>
    <x v="13"/>
  </r>
  <r>
    <n v="678"/>
    <s v="Rodriguez-Patterson"/>
    <s v="Inverse static standardization"/>
    <n v="99500"/>
    <n v="17879"/>
    <n v="0.17968844221105529"/>
    <x v="3"/>
    <n v="83.16"/>
    <n v="215"/>
    <x v="1"/>
    <s v="USD"/>
    <n v="1547877600"/>
    <n v="1548050400"/>
    <b v="0"/>
    <b v="0"/>
    <x v="6"/>
    <x v="4"/>
    <x v="6"/>
  </r>
  <r>
    <n v="679"/>
    <s v="Davis Ltd"/>
    <s v="Synchronized motivating solution"/>
    <n v="1400"/>
    <n v="14511"/>
    <n v="10.365"/>
    <x v="1"/>
    <n v="39.979999999999997"/>
    <n v="363"/>
    <x v="1"/>
    <s v="USD"/>
    <n v="1571374800"/>
    <n v="1571806800"/>
    <b v="0"/>
    <b v="1"/>
    <x v="0"/>
    <x v="0"/>
    <x v="0"/>
  </r>
  <r>
    <n v="680"/>
    <s v="Nelson-Valdez"/>
    <s v="Open-source 4thgeneration open system"/>
    <n v="145600"/>
    <n v="141822"/>
    <n v="0.97405219780219776"/>
    <x v="0"/>
    <n v="47.99"/>
    <n v="2955"/>
    <x v="1"/>
    <s v="USD"/>
    <n v="1576303200"/>
    <n v="1576476000"/>
    <b v="0"/>
    <b v="1"/>
    <x v="20"/>
    <x v="6"/>
    <x v="20"/>
  </r>
  <r>
    <n v="681"/>
    <s v="Kelly PLC"/>
    <s v="Decentralized context-sensitive superstructure"/>
    <n v="184100"/>
    <n v="159037"/>
    <n v="0.86386203150461705"/>
    <x v="0"/>
    <n v="95.98"/>
    <n v="1657"/>
    <x v="1"/>
    <s v="USD"/>
    <n v="1324447200"/>
    <n v="1324965600"/>
    <b v="0"/>
    <b v="0"/>
    <x v="3"/>
    <x v="3"/>
    <x v="3"/>
  </r>
  <r>
    <n v="682"/>
    <s v="Nguyen and Sons"/>
    <s v="Compatible 5thgeneration concept"/>
    <n v="5400"/>
    <n v="8109"/>
    <n v="1.5016666666666667"/>
    <x v="1"/>
    <n v="78.73"/>
    <n v="103"/>
    <x v="1"/>
    <s v="USD"/>
    <n v="1386741600"/>
    <n v="1387519200"/>
    <b v="0"/>
    <b v="0"/>
    <x v="3"/>
    <x v="3"/>
    <x v="3"/>
  </r>
  <r>
    <n v="683"/>
    <s v="Jones PLC"/>
    <s v="Virtual systemic intranet"/>
    <n v="2300"/>
    <n v="8244"/>
    <n v="3.5843478260869563"/>
    <x v="1"/>
    <n v="56.08"/>
    <n v="147"/>
    <x v="1"/>
    <s v="USD"/>
    <n v="1537074000"/>
    <n v="1537246800"/>
    <b v="0"/>
    <b v="0"/>
    <x v="3"/>
    <x v="3"/>
    <x v="3"/>
  </r>
  <r>
    <n v="684"/>
    <s v="Gilmore LLC"/>
    <s v="Optimized systemic algorithm"/>
    <n v="1400"/>
    <n v="7600"/>
    <n v="5.4285714285714288"/>
    <x v="1"/>
    <n v="69.09"/>
    <n v="110"/>
    <x v="0"/>
    <s v="CAD"/>
    <n v="1277787600"/>
    <n v="1279515600"/>
    <b v="0"/>
    <b v="0"/>
    <x v="9"/>
    <x v="5"/>
    <x v="9"/>
  </r>
  <r>
    <n v="685"/>
    <s v="Lee-Cobb"/>
    <s v="Customizable homogeneous firmware"/>
    <n v="140000"/>
    <n v="94501"/>
    <n v="0.67500714285714281"/>
    <x v="0"/>
    <n v="102.05"/>
    <n v="926"/>
    <x v="0"/>
    <s v="CAD"/>
    <n v="1440306000"/>
    <n v="1442379600"/>
    <b v="0"/>
    <b v="0"/>
    <x v="3"/>
    <x v="3"/>
    <x v="3"/>
  </r>
  <r>
    <n v="686"/>
    <s v="Jones, Wiley and Robbins"/>
    <s v="Front-line cohesive extranet"/>
    <n v="7500"/>
    <n v="14381"/>
    <n v="1.9174666666666667"/>
    <x v="1"/>
    <n v="107.32"/>
    <n v="134"/>
    <x v="1"/>
    <s v="USD"/>
    <n v="1522126800"/>
    <n v="1523077200"/>
    <b v="0"/>
    <b v="0"/>
    <x v="8"/>
    <x v="2"/>
    <x v="8"/>
  </r>
  <r>
    <n v="687"/>
    <s v="Martin, Gates and Holt"/>
    <s v="Distributed holistic neural-net"/>
    <n v="1500"/>
    <n v="13980"/>
    <n v="9.32"/>
    <x v="1"/>
    <n v="51.97"/>
    <n v="269"/>
    <x v="1"/>
    <s v="USD"/>
    <n v="1489298400"/>
    <n v="1489554000"/>
    <b v="0"/>
    <b v="0"/>
    <x v="3"/>
    <x v="3"/>
    <x v="3"/>
  </r>
  <r>
    <n v="688"/>
    <s v="Bowen, Davies and Burns"/>
    <s v="Devolved client-server monitoring"/>
    <n v="2900"/>
    <n v="12449"/>
    <n v="4.2927586206896553"/>
    <x v="1"/>
    <n v="71.14"/>
    <n v="175"/>
    <x v="1"/>
    <s v="USD"/>
    <n v="1547100000"/>
    <n v="1548482400"/>
    <b v="0"/>
    <b v="1"/>
    <x v="19"/>
    <x v="4"/>
    <x v="19"/>
  </r>
  <r>
    <n v="689"/>
    <s v="Nguyen Inc"/>
    <s v="Seamless directional capacity"/>
    <n v="7300"/>
    <n v="7348"/>
    <n v="1.0065753424657535"/>
    <x v="1"/>
    <n v="106.49"/>
    <n v="69"/>
    <x v="1"/>
    <s v="USD"/>
    <n v="1383022800"/>
    <n v="1384063200"/>
    <b v="0"/>
    <b v="0"/>
    <x v="2"/>
    <x v="2"/>
    <x v="2"/>
  </r>
  <r>
    <n v="690"/>
    <s v="Walsh-Watts"/>
    <s v="Polarized actuating implementation"/>
    <n v="3600"/>
    <n v="8158"/>
    <n v="2.266111111111111"/>
    <x v="1"/>
    <n v="42.94"/>
    <n v="190"/>
    <x v="1"/>
    <s v="USD"/>
    <n v="1322373600"/>
    <n v="1322892000"/>
    <b v="0"/>
    <b v="1"/>
    <x v="4"/>
    <x v="4"/>
    <x v="4"/>
  </r>
  <r>
    <n v="691"/>
    <s v="Ray, Li and Li"/>
    <s v="Front-line disintermediate hub"/>
    <n v="5000"/>
    <n v="7119"/>
    <n v="1.4238"/>
    <x v="1"/>
    <n v="30.04"/>
    <n v="237"/>
    <x v="1"/>
    <s v="USD"/>
    <n v="1349240400"/>
    <n v="1350709200"/>
    <b v="1"/>
    <b v="1"/>
    <x v="4"/>
    <x v="4"/>
    <x v="4"/>
  </r>
  <r>
    <n v="692"/>
    <s v="Murray Ltd"/>
    <s v="Decentralized 4thgeneration challenge"/>
    <n v="6000"/>
    <n v="5438"/>
    <n v="0.90633333333333332"/>
    <x v="0"/>
    <n v="70.62"/>
    <n v="77"/>
    <x v="4"/>
    <s v="GBP"/>
    <n v="1562648400"/>
    <n v="1564203600"/>
    <b v="0"/>
    <b v="0"/>
    <x v="1"/>
    <x v="1"/>
    <x v="1"/>
  </r>
  <r>
    <n v="693"/>
    <s v="Bradford-Silva"/>
    <s v="Reverse-engineered composite hierarchy"/>
    <n v="180400"/>
    <n v="115396"/>
    <n v="0.63966740576496672"/>
    <x v="0"/>
    <n v="66.02"/>
    <n v="1748"/>
    <x v="1"/>
    <s v="USD"/>
    <n v="1508216400"/>
    <n v="1509685200"/>
    <b v="0"/>
    <b v="0"/>
    <x v="3"/>
    <x v="3"/>
    <x v="3"/>
  </r>
  <r>
    <n v="694"/>
    <s v="Mora-Bradley"/>
    <s v="Programmable tangible ability"/>
    <n v="9100"/>
    <n v="7656"/>
    <n v="0.84131868131868137"/>
    <x v="0"/>
    <n v="96.91"/>
    <n v="79"/>
    <x v="1"/>
    <s v="USD"/>
    <n v="1511762400"/>
    <n v="1514959200"/>
    <b v="0"/>
    <b v="0"/>
    <x v="3"/>
    <x v="3"/>
    <x v="3"/>
  </r>
  <r>
    <n v="695"/>
    <s v="Cardenas, Thompson and Carey"/>
    <s v="Configurable full-range emulation"/>
    <n v="9200"/>
    <n v="12322"/>
    <n v="1.3393478260869565"/>
    <x v="1"/>
    <n v="62.87"/>
    <n v="196"/>
    <x v="6"/>
    <s v="EUR"/>
    <n v="1447480800"/>
    <n v="1448863200"/>
    <b v="1"/>
    <b v="0"/>
    <x v="1"/>
    <x v="1"/>
    <x v="1"/>
  </r>
  <r>
    <n v="696"/>
    <s v="Lopez, Reid and Johnson"/>
    <s v="Total real-time hardware"/>
    <n v="164100"/>
    <n v="96888"/>
    <n v="0.59042047531992692"/>
    <x v="0"/>
    <n v="108.99"/>
    <n v="889"/>
    <x v="1"/>
    <s v="USD"/>
    <n v="1429506000"/>
    <n v="1429592400"/>
    <b v="0"/>
    <b v="1"/>
    <x v="3"/>
    <x v="3"/>
    <x v="3"/>
  </r>
  <r>
    <n v="697"/>
    <s v="Fox-Williams"/>
    <s v="Profound system-worthy functionalities"/>
    <n v="128900"/>
    <n v="196960"/>
    <n v="1.5280062063615205"/>
    <x v="1"/>
    <n v="27"/>
    <n v="7295"/>
    <x v="1"/>
    <s v="USD"/>
    <n v="1522472400"/>
    <n v="1522645200"/>
    <b v="0"/>
    <b v="0"/>
    <x v="5"/>
    <x v="1"/>
    <x v="5"/>
  </r>
  <r>
    <n v="698"/>
    <s v="Taylor, Wood and Taylor"/>
    <s v="Cloned hybrid focus group"/>
    <n v="42100"/>
    <n v="188057"/>
    <n v="4.466912114014252"/>
    <x v="1"/>
    <n v="65"/>
    <n v="2893"/>
    <x v="0"/>
    <s v="CAD"/>
    <n v="1322114400"/>
    <n v="1323324000"/>
    <b v="0"/>
    <b v="0"/>
    <x v="8"/>
    <x v="2"/>
    <x v="8"/>
  </r>
  <r>
    <n v="699"/>
    <s v="King Inc"/>
    <s v="Ergonomic dedicated focus group"/>
    <n v="7400"/>
    <n v="6245"/>
    <n v="0.8439189189189189"/>
    <x v="0"/>
    <n v="111.52"/>
    <n v="56"/>
    <x v="1"/>
    <s v="USD"/>
    <n v="1561438800"/>
    <n v="1561525200"/>
    <b v="0"/>
    <b v="0"/>
    <x v="6"/>
    <x v="4"/>
    <x v="6"/>
  </r>
  <r>
    <n v="700"/>
    <s v="Cole, Petty and Cameron"/>
    <s v="Realigned zero administration paradigm"/>
    <n v="100"/>
    <n v="3"/>
    <n v="0.03"/>
    <x v="0"/>
    <n v="3"/>
    <n v="1"/>
    <x v="1"/>
    <s v="USD"/>
    <n v="1264399200"/>
    <n v="1265695200"/>
    <b v="0"/>
    <b v="0"/>
    <x v="8"/>
    <x v="2"/>
    <x v="8"/>
  </r>
  <r>
    <n v="701"/>
    <s v="Mcclain LLC"/>
    <s v="Open-source multi-tasking methodology"/>
    <n v="52000"/>
    <n v="91014"/>
    <n v="1.7502692307692307"/>
    <x v="1"/>
    <n v="110.99"/>
    <n v="820"/>
    <x v="1"/>
    <s v="USD"/>
    <n v="1301202000"/>
    <n v="1301806800"/>
    <b v="1"/>
    <b v="0"/>
    <x v="3"/>
    <x v="3"/>
    <x v="3"/>
  </r>
  <r>
    <n v="702"/>
    <s v="Sims-Gross"/>
    <s v="Object-based attitude-oriented analyzer"/>
    <n v="8700"/>
    <n v="4710"/>
    <n v="0.54137931034482756"/>
    <x v="0"/>
    <n v="56.75"/>
    <n v="83"/>
    <x v="1"/>
    <s v="USD"/>
    <n v="1374469200"/>
    <n v="1374901200"/>
    <b v="0"/>
    <b v="0"/>
    <x v="8"/>
    <x v="2"/>
    <x v="8"/>
  </r>
  <r>
    <n v="703"/>
    <s v="Perez Group"/>
    <s v="Cross-platform tertiary hub"/>
    <n v="63400"/>
    <n v="197728"/>
    <n v="3.1187381703470032"/>
    <x v="1"/>
    <n v="97.02"/>
    <n v="2038"/>
    <x v="1"/>
    <s v="USD"/>
    <n v="1334984400"/>
    <n v="1336453200"/>
    <b v="1"/>
    <b v="1"/>
    <x v="18"/>
    <x v="5"/>
    <x v="18"/>
  </r>
  <r>
    <n v="704"/>
    <s v="Haynes-Williams"/>
    <s v="Seamless clear-thinking artificial intelligence"/>
    <n v="8700"/>
    <n v="10682"/>
    <n v="1.2278160919540231"/>
    <x v="1"/>
    <n v="92.09"/>
    <n v="116"/>
    <x v="1"/>
    <s v="USD"/>
    <n v="1467608400"/>
    <n v="1468904400"/>
    <b v="0"/>
    <b v="0"/>
    <x v="10"/>
    <x v="4"/>
    <x v="10"/>
  </r>
  <r>
    <n v="705"/>
    <s v="Ford LLC"/>
    <s v="Centralized tangible success"/>
    <n v="169700"/>
    <n v="168048"/>
    <n v="0.99026517383618151"/>
    <x v="0"/>
    <n v="82.99"/>
    <n v="2025"/>
    <x v="4"/>
    <s v="GBP"/>
    <n v="1386741600"/>
    <n v="1387087200"/>
    <b v="0"/>
    <b v="0"/>
    <x v="9"/>
    <x v="5"/>
    <x v="9"/>
  </r>
  <r>
    <n v="706"/>
    <s v="Moreno Ltd"/>
    <s v="Customer-focused multimedia methodology"/>
    <n v="108400"/>
    <n v="138586"/>
    <n v="1.278468634686347"/>
    <x v="1"/>
    <n v="103.04"/>
    <n v="1345"/>
    <x v="2"/>
    <s v="AUD"/>
    <n v="1546754400"/>
    <n v="1547445600"/>
    <b v="0"/>
    <b v="1"/>
    <x v="2"/>
    <x v="2"/>
    <x v="2"/>
  </r>
  <r>
    <n v="707"/>
    <s v="Moore, Cook and Wright"/>
    <s v="Visionary maximized Local Area Network"/>
    <n v="7300"/>
    <n v="11579"/>
    <n v="1.5861643835616439"/>
    <x v="1"/>
    <n v="68.92"/>
    <n v="168"/>
    <x v="1"/>
    <s v="USD"/>
    <n v="1544248800"/>
    <n v="1547359200"/>
    <b v="0"/>
    <b v="0"/>
    <x v="6"/>
    <x v="4"/>
    <x v="6"/>
  </r>
  <r>
    <n v="708"/>
    <s v="Ortega LLC"/>
    <s v="Secured bifurcated intranet"/>
    <n v="1700"/>
    <n v="12020"/>
    <n v="7.0705882352941174"/>
    <x v="1"/>
    <n v="87.74"/>
    <n v="137"/>
    <x v="5"/>
    <s v="CHF"/>
    <n v="1495429200"/>
    <n v="1496293200"/>
    <b v="0"/>
    <b v="0"/>
    <x v="3"/>
    <x v="3"/>
    <x v="3"/>
  </r>
  <r>
    <n v="709"/>
    <s v="Silva, Walker and Martin"/>
    <s v="Grass-roots 4thgeneration product"/>
    <n v="9800"/>
    <n v="13954"/>
    <n v="1.4238775510204082"/>
    <x v="1"/>
    <n v="75.02"/>
    <n v="186"/>
    <x v="6"/>
    <s v="EUR"/>
    <n v="1334811600"/>
    <n v="1335416400"/>
    <b v="0"/>
    <b v="0"/>
    <x v="3"/>
    <x v="3"/>
    <x v="3"/>
  </r>
  <r>
    <n v="710"/>
    <s v="Huynh, Gallegos and Mills"/>
    <s v="Reduced next generation info-mediaries"/>
    <n v="4300"/>
    <n v="6358"/>
    <n v="1.4786046511627906"/>
    <x v="1"/>
    <n v="50.86"/>
    <n v="125"/>
    <x v="1"/>
    <s v="USD"/>
    <n v="1531544400"/>
    <n v="1532149200"/>
    <b v="0"/>
    <b v="1"/>
    <x v="3"/>
    <x v="3"/>
    <x v="3"/>
  </r>
  <r>
    <n v="711"/>
    <s v="Anderson LLC"/>
    <s v="Customizable full-range artificial intelligence"/>
    <n v="6200"/>
    <n v="1260"/>
    <n v="0.20322580645161289"/>
    <x v="0"/>
    <n v="90"/>
    <n v="14"/>
    <x v="6"/>
    <s v="EUR"/>
    <n v="1453615200"/>
    <n v="1453788000"/>
    <b v="1"/>
    <b v="1"/>
    <x v="3"/>
    <x v="3"/>
    <x v="3"/>
  </r>
  <r>
    <n v="712"/>
    <s v="Garza-Bryant"/>
    <s v="Programmable leadingedge contingency"/>
    <n v="800"/>
    <n v="14725"/>
    <n v="18.40625"/>
    <x v="1"/>
    <n v="72.900000000000006"/>
    <n v="202"/>
    <x v="1"/>
    <s v="USD"/>
    <n v="1467954000"/>
    <n v="1471496400"/>
    <b v="0"/>
    <b v="0"/>
    <x v="3"/>
    <x v="3"/>
    <x v="3"/>
  </r>
  <r>
    <n v="713"/>
    <s v="Mays LLC"/>
    <s v="Multi-layered global groupware"/>
    <n v="6900"/>
    <n v="11174"/>
    <n v="1.6194202898550725"/>
    <x v="1"/>
    <n v="108.49"/>
    <n v="103"/>
    <x v="1"/>
    <s v="USD"/>
    <n v="1471842000"/>
    <n v="1472878800"/>
    <b v="0"/>
    <b v="0"/>
    <x v="15"/>
    <x v="5"/>
    <x v="15"/>
  </r>
  <r>
    <n v="714"/>
    <s v="Evans-Jones"/>
    <s v="Switchable methodical superstructure"/>
    <n v="38500"/>
    <n v="182036"/>
    <n v="4.7282077922077921"/>
    <x v="1"/>
    <n v="101.98"/>
    <n v="1785"/>
    <x v="1"/>
    <s v="USD"/>
    <n v="1408424400"/>
    <n v="1408510800"/>
    <b v="0"/>
    <b v="0"/>
    <x v="1"/>
    <x v="1"/>
    <x v="1"/>
  </r>
  <r>
    <n v="715"/>
    <s v="Fischer, Torres and Walker"/>
    <s v="Expanded even-keeled portal"/>
    <n v="118000"/>
    <n v="28870"/>
    <n v="0.24466101694915254"/>
    <x v="0"/>
    <n v="44.01"/>
    <n v="656"/>
    <x v="1"/>
    <s v="USD"/>
    <n v="1281157200"/>
    <n v="1281589200"/>
    <b v="0"/>
    <b v="0"/>
    <x v="20"/>
    <x v="6"/>
    <x v="20"/>
  </r>
  <r>
    <n v="716"/>
    <s v="Tapia, Kramer and Hicks"/>
    <s v="Advanced modular moderator"/>
    <n v="2000"/>
    <n v="10353"/>
    <n v="5.1764999999999999"/>
    <x v="1"/>
    <n v="65.94"/>
    <n v="157"/>
    <x v="1"/>
    <s v="USD"/>
    <n v="1373432400"/>
    <n v="1375851600"/>
    <b v="0"/>
    <b v="1"/>
    <x v="3"/>
    <x v="3"/>
    <x v="3"/>
  </r>
  <r>
    <n v="717"/>
    <s v="Barnes, Wilcox and Riley"/>
    <s v="Reverse-engineered well-modulated ability"/>
    <n v="5600"/>
    <n v="13868"/>
    <n v="2.4764285714285714"/>
    <x v="1"/>
    <n v="24.99"/>
    <n v="555"/>
    <x v="1"/>
    <s v="USD"/>
    <n v="1313989200"/>
    <n v="1315803600"/>
    <b v="0"/>
    <b v="0"/>
    <x v="4"/>
    <x v="4"/>
    <x v="4"/>
  </r>
  <r>
    <n v="718"/>
    <s v="Reyes PLC"/>
    <s v="Expanded optimal pricing structure"/>
    <n v="8300"/>
    <n v="8317"/>
    <n v="1.0020481927710843"/>
    <x v="1"/>
    <n v="28"/>
    <n v="297"/>
    <x v="1"/>
    <s v="USD"/>
    <n v="1371445200"/>
    <n v="1373691600"/>
    <b v="0"/>
    <b v="0"/>
    <x v="8"/>
    <x v="2"/>
    <x v="8"/>
  </r>
  <r>
    <n v="719"/>
    <s v="Pace, Simpson and Watkins"/>
    <s v="Down-sized uniform ability"/>
    <n v="6900"/>
    <n v="10557"/>
    <n v="1.53"/>
    <x v="1"/>
    <n v="85.83"/>
    <n v="123"/>
    <x v="1"/>
    <s v="USD"/>
    <n v="1338267600"/>
    <n v="1339218000"/>
    <b v="0"/>
    <b v="0"/>
    <x v="13"/>
    <x v="5"/>
    <x v="13"/>
  </r>
  <r>
    <n v="720"/>
    <s v="Valenzuela, Davidson and Castro"/>
    <s v="Multi-layered upward-trending conglomeration"/>
    <n v="8700"/>
    <n v="3227"/>
    <n v="0.37091954022988505"/>
    <x v="3"/>
    <n v="84.92"/>
    <n v="38"/>
    <x v="3"/>
    <s v="DKK"/>
    <n v="1519192800"/>
    <n v="1520402400"/>
    <b v="0"/>
    <b v="1"/>
    <x v="3"/>
    <x v="3"/>
    <x v="3"/>
  </r>
  <r>
    <n v="721"/>
    <s v="Dominguez-Owens"/>
    <s v="Open-architected systematic intranet"/>
    <n v="123600"/>
    <n v="5429"/>
    <n v="4.3923948220064728E-2"/>
    <x v="3"/>
    <n v="90.48"/>
    <n v="60"/>
    <x v="1"/>
    <s v="USD"/>
    <n v="1522818000"/>
    <n v="1523336400"/>
    <b v="0"/>
    <b v="0"/>
    <x v="1"/>
    <x v="1"/>
    <x v="1"/>
  </r>
  <r>
    <n v="722"/>
    <s v="Thomas-Simmons"/>
    <s v="Proactive 24hour frame"/>
    <n v="48500"/>
    <n v="75906"/>
    <n v="1.5650721649484536"/>
    <x v="1"/>
    <n v="25"/>
    <n v="3036"/>
    <x v="1"/>
    <s v="USD"/>
    <n v="1509948000"/>
    <n v="1512280800"/>
    <b v="0"/>
    <b v="0"/>
    <x v="4"/>
    <x v="4"/>
    <x v="4"/>
  </r>
  <r>
    <n v="723"/>
    <s v="Beck-Knight"/>
    <s v="Exclusive fresh-thinking model"/>
    <n v="4900"/>
    <n v="13250"/>
    <n v="2.704081632653061"/>
    <x v="1"/>
    <n v="92.01"/>
    <n v="144"/>
    <x v="2"/>
    <s v="AUD"/>
    <n v="1456898400"/>
    <n v="1458709200"/>
    <b v="0"/>
    <b v="0"/>
    <x v="3"/>
    <x v="3"/>
    <x v="3"/>
  </r>
  <r>
    <n v="724"/>
    <s v="Mccoy Ltd"/>
    <s v="Business-focused encompassing intranet"/>
    <n v="8400"/>
    <n v="11261"/>
    <n v="1.3405952380952382"/>
    <x v="1"/>
    <n v="93.07"/>
    <n v="121"/>
    <x v="4"/>
    <s v="GBP"/>
    <n v="1413954000"/>
    <n v="1414126800"/>
    <b v="0"/>
    <b v="1"/>
    <x v="3"/>
    <x v="3"/>
    <x v="3"/>
  </r>
  <r>
    <n v="725"/>
    <s v="Dawson-Tyler"/>
    <s v="Optional 6thgeneration access"/>
    <n v="193200"/>
    <n v="97369"/>
    <n v="0.50398033126293995"/>
    <x v="0"/>
    <n v="61.01"/>
    <n v="1596"/>
    <x v="1"/>
    <s v="USD"/>
    <n v="1416031200"/>
    <n v="1416204000"/>
    <b v="0"/>
    <b v="0"/>
    <x v="20"/>
    <x v="6"/>
    <x v="20"/>
  </r>
  <r>
    <n v="726"/>
    <s v="Johns-Thomas"/>
    <s v="Realigned web-enabled functionalities"/>
    <n v="54300"/>
    <n v="48227"/>
    <n v="0.88815837937384901"/>
    <x v="3"/>
    <n v="92.04"/>
    <n v="524"/>
    <x v="1"/>
    <s v="USD"/>
    <n v="1287982800"/>
    <n v="1288501200"/>
    <b v="0"/>
    <b v="1"/>
    <x v="3"/>
    <x v="3"/>
    <x v="3"/>
  </r>
  <r>
    <n v="727"/>
    <s v="Quinn, Cruz and Schmidt"/>
    <s v="Enterprise-wide multimedia software"/>
    <n v="8900"/>
    <n v="14685"/>
    <n v="1.65"/>
    <x v="1"/>
    <n v="81.13"/>
    <n v="181"/>
    <x v="1"/>
    <s v="USD"/>
    <n v="1547964000"/>
    <n v="1552971600"/>
    <b v="0"/>
    <b v="0"/>
    <x v="2"/>
    <x v="2"/>
    <x v="2"/>
  </r>
  <r>
    <n v="728"/>
    <s v="Stewart Inc"/>
    <s v="Versatile mission-critical knowledgebase"/>
    <n v="4200"/>
    <n v="735"/>
    <n v="0.17499999999999999"/>
    <x v="0"/>
    <n v="73.5"/>
    <n v="10"/>
    <x v="1"/>
    <s v="USD"/>
    <n v="1464152400"/>
    <n v="1465102800"/>
    <b v="0"/>
    <b v="0"/>
    <x v="3"/>
    <x v="3"/>
    <x v="3"/>
  </r>
  <r>
    <n v="729"/>
    <s v="Moore Group"/>
    <s v="Multi-lateral object-oriented open system"/>
    <n v="5600"/>
    <n v="10397"/>
    <n v="1.8566071428571429"/>
    <x v="1"/>
    <n v="85.22"/>
    <n v="122"/>
    <x v="1"/>
    <s v="USD"/>
    <n v="1359957600"/>
    <n v="1360130400"/>
    <b v="0"/>
    <b v="0"/>
    <x v="6"/>
    <x v="4"/>
    <x v="6"/>
  </r>
  <r>
    <n v="730"/>
    <s v="Carson PLC"/>
    <s v="Visionary system-worthy attitude"/>
    <n v="28800"/>
    <n v="118847"/>
    <n v="4.1266319444444441"/>
    <x v="1"/>
    <n v="110.97"/>
    <n v="1071"/>
    <x v="0"/>
    <s v="CAD"/>
    <n v="1432357200"/>
    <n v="1432875600"/>
    <b v="0"/>
    <b v="0"/>
    <x v="8"/>
    <x v="2"/>
    <x v="8"/>
  </r>
  <r>
    <n v="731"/>
    <s v="Cruz, Hall and Mason"/>
    <s v="Synergized content-based hierarchy"/>
    <n v="8000"/>
    <n v="7220"/>
    <n v="0.90249999999999997"/>
    <x v="3"/>
    <n v="32.97"/>
    <n v="219"/>
    <x v="1"/>
    <s v="USD"/>
    <n v="1500786000"/>
    <n v="1500872400"/>
    <b v="0"/>
    <b v="0"/>
    <x v="2"/>
    <x v="2"/>
    <x v="2"/>
  </r>
  <r>
    <n v="732"/>
    <s v="Glass, Baker and Jones"/>
    <s v="Business-focused 24hour access"/>
    <n v="117000"/>
    <n v="107622"/>
    <n v="0.91984615384615387"/>
    <x v="0"/>
    <n v="96.01"/>
    <n v="1121"/>
    <x v="1"/>
    <s v="USD"/>
    <n v="1490158800"/>
    <n v="1492146000"/>
    <b v="0"/>
    <b v="1"/>
    <x v="1"/>
    <x v="1"/>
    <x v="1"/>
  </r>
  <r>
    <n v="733"/>
    <s v="Marquez-Kerr"/>
    <s v="Automated hybrid orchestration"/>
    <n v="15800"/>
    <n v="83267"/>
    <n v="5.2700632911392402"/>
    <x v="1"/>
    <n v="84.97"/>
    <n v="980"/>
    <x v="1"/>
    <s v="USD"/>
    <n v="1406178000"/>
    <n v="1407301200"/>
    <b v="0"/>
    <b v="0"/>
    <x v="16"/>
    <x v="1"/>
    <x v="16"/>
  </r>
  <r>
    <n v="734"/>
    <s v="Stone PLC"/>
    <s v="Exclusive 5thgeneration leverage"/>
    <n v="4200"/>
    <n v="13404"/>
    <n v="3.1914285714285713"/>
    <x v="1"/>
    <n v="25.01"/>
    <n v="536"/>
    <x v="1"/>
    <s v="USD"/>
    <n v="1485583200"/>
    <n v="1486620000"/>
    <b v="0"/>
    <b v="1"/>
    <x v="3"/>
    <x v="3"/>
    <x v="3"/>
  </r>
  <r>
    <n v="735"/>
    <s v="Caldwell PLC"/>
    <s v="Grass-roots zero administration alliance"/>
    <n v="37100"/>
    <n v="131404"/>
    <n v="3.5418867924528303"/>
    <x v="1"/>
    <n v="66"/>
    <n v="1991"/>
    <x v="1"/>
    <s v="USD"/>
    <n v="1459314000"/>
    <n v="1459918800"/>
    <b v="0"/>
    <b v="0"/>
    <x v="14"/>
    <x v="7"/>
    <x v="14"/>
  </r>
  <r>
    <n v="736"/>
    <s v="Silva-Hawkins"/>
    <s v="Proactive heuristic orchestration"/>
    <n v="7700"/>
    <n v="2533"/>
    <n v="0.32896103896103895"/>
    <x v="3"/>
    <n v="87.34"/>
    <n v="29"/>
    <x v="1"/>
    <s v="USD"/>
    <n v="1424412000"/>
    <n v="1424757600"/>
    <b v="0"/>
    <b v="0"/>
    <x v="9"/>
    <x v="5"/>
    <x v="9"/>
  </r>
  <r>
    <n v="737"/>
    <s v="Gardner Inc"/>
    <s v="Function-based systematic Graphical User Interface"/>
    <n v="3700"/>
    <n v="5028"/>
    <n v="1.358918918918919"/>
    <x v="1"/>
    <n v="27.93"/>
    <n v="180"/>
    <x v="1"/>
    <s v="USD"/>
    <n v="1478844000"/>
    <n v="1479880800"/>
    <b v="0"/>
    <b v="0"/>
    <x v="7"/>
    <x v="1"/>
    <x v="7"/>
  </r>
  <r>
    <n v="738"/>
    <s v="Garcia Group"/>
    <s v="Extended zero administration software"/>
    <n v="74700"/>
    <n v="1557"/>
    <n v="2.0843373493975904E-2"/>
    <x v="0"/>
    <n v="103.8"/>
    <n v="15"/>
    <x v="1"/>
    <s v="USD"/>
    <n v="1416117600"/>
    <n v="1418018400"/>
    <b v="0"/>
    <b v="1"/>
    <x v="3"/>
    <x v="3"/>
    <x v="3"/>
  </r>
  <r>
    <n v="739"/>
    <s v="Meyer-Avila"/>
    <s v="Multi-tiered discrete support"/>
    <n v="10000"/>
    <n v="6100"/>
    <n v="0.61"/>
    <x v="0"/>
    <n v="31.94"/>
    <n v="191"/>
    <x v="1"/>
    <s v="USD"/>
    <n v="1340946000"/>
    <n v="1341032400"/>
    <b v="0"/>
    <b v="0"/>
    <x v="7"/>
    <x v="1"/>
    <x v="7"/>
  </r>
  <r>
    <n v="740"/>
    <s v="Nelson, Smith and Graham"/>
    <s v="Phased system-worthy conglomeration"/>
    <n v="5300"/>
    <n v="1592"/>
    <n v="0.30037735849056602"/>
    <x v="0"/>
    <n v="99.5"/>
    <n v="16"/>
    <x v="1"/>
    <s v="USD"/>
    <n v="1486101600"/>
    <n v="1486360800"/>
    <b v="0"/>
    <b v="0"/>
    <x v="3"/>
    <x v="3"/>
    <x v="3"/>
  </r>
  <r>
    <n v="741"/>
    <s v="Garcia Ltd"/>
    <s v="Balanced mobile alliance"/>
    <n v="1200"/>
    <n v="14150"/>
    <n v="11.791666666666666"/>
    <x v="1"/>
    <n v="108.85"/>
    <n v="130"/>
    <x v="1"/>
    <s v="USD"/>
    <n v="1274590800"/>
    <n v="1274677200"/>
    <b v="0"/>
    <b v="0"/>
    <x v="3"/>
    <x v="3"/>
    <x v="3"/>
  </r>
  <r>
    <n v="742"/>
    <s v="West-Stevens"/>
    <s v="Reactive solution-oriented groupware"/>
    <n v="1200"/>
    <n v="13513"/>
    <n v="11.260833333333334"/>
    <x v="1"/>
    <n v="110.76"/>
    <n v="122"/>
    <x v="1"/>
    <s v="USD"/>
    <n v="1263880800"/>
    <n v="1267509600"/>
    <b v="0"/>
    <b v="0"/>
    <x v="5"/>
    <x v="1"/>
    <x v="5"/>
  </r>
  <r>
    <n v="743"/>
    <s v="Clark-Conrad"/>
    <s v="Exclusive bandwidth-monitored orchestration"/>
    <n v="3900"/>
    <n v="504"/>
    <n v="0.12923076923076923"/>
    <x v="0"/>
    <n v="29.65"/>
    <n v="17"/>
    <x v="1"/>
    <s v="USD"/>
    <n v="1445403600"/>
    <n v="1445922000"/>
    <b v="0"/>
    <b v="1"/>
    <x v="3"/>
    <x v="3"/>
    <x v="3"/>
  </r>
  <r>
    <n v="744"/>
    <s v="Fitzgerald Group"/>
    <s v="Intuitive exuding initiative"/>
    <n v="2000"/>
    <n v="14240"/>
    <n v="7.12"/>
    <x v="1"/>
    <n v="101.71"/>
    <n v="140"/>
    <x v="1"/>
    <s v="USD"/>
    <n v="1533877200"/>
    <n v="1534050000"/>
    <b v="0"/>
    <b v="1"/>
    <x v="3"/>
    <x v="3"/>
    <x v="3"/>
  </r>
  <r>
    <n v="745"/>
    <s v="Hill, Mccann and Moore"/>
    <s v="Streamlined needs-based knowledge user"/>
    <n v="6900"/>
    <n v="2091"/>
    <n v="0.30304347826086958"/>
    <x v="0"/>
    <n v="61.5"/>
    <n v="34"/>
    <x v="1"/>
    <s v="USD"/>
    <n v="1275195600"/>
    <n v="1277528400"/>
    <b v="0"/>
    <b v="0"/>
    <x v="8"/>
    <x v="2"/>
    <x v="8"/>
  </r>
  <r>
    <n v="746"/>
    <s v="Edwards LLC"/>
    <s v="Automated system-worthy structure"/>
    <n v="55800"/>
    <n v="118580"/>
    <n v="2.1250896057347672"/>
    <x v="1"/>
    <n v="35"/>
    <n v="3388"/>
    <x v="1"/>
    <s v="USD"/>
    <n v="1318136400"/>
    <n v="1318568400"/>
    <b v="0"/>
    <b v="0"/>
    <x v="2"/>
    <x v="2"/>
    <x v="2"/>
  </r>
  <r>
    <n v="747"/>
    <s v="Greer and Sons"/>
    <s v="Secured clear-thinking intranet"/>
    <n v="4900"/>
    <n v="11214"/>
    <n v="2.2885714285714287"/>
    <x v="1"/>
    <n v="40.049999999999997"/>
    <n v="280"/>
    <x v="1"/>
    <s v="USD"/>
    <n v="1283403600"/>
    <n v="1284354000"/>
    <b v="0"/>
    <b v="0"/>
    <x v="3"/>
    <x v="3"/>
    <x v="3"/>
  </r>
  <r>
    <n v="748"/>
    <s v="Martinez PLC"/>
    <s v="Cloned actuating architecture"/>
    <n v="194900"/>
    <n v="68137"/>
    <n v="0.34959979476654696"/>
    <x v="3"/>
    <n v="110.97"/>
    <n v="614"/>
    <x v="1"/>
    <s v="USD"/>
    <n v="1267423200"/>
    <n v="1269579600"/>
    <b v="0"/>
    <b v="1"/>
    <x v="10"/>
    <x v="4"/>
    <x v="10"/>
  </r>
  <r>
    <n v="749"/>
    <s v="Hunter-Logan"/>
    <s v="Down-sized needs-based task-force"/>
    <n v="8600"/>
    <n v="13527"/>
    <n v="1.5729069767441861"/>
    <x v="1"/>
    <n v="36.96"/>
    <n v="366"/>
    <x v="6"/>
    <s v="EUR"/>
    <n v="1412744400"/>
    <n v="1413781200"/>
    <b v="0"/>
    <b v="1"/>
    <x v="8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x v="5"/>
    <x v="1"/>
    <x v="5"/>
  </r>
  <r>
    <n v="751"/>
    <s v="Lane-Barber"/>
    <s v="Universal value-added moderator"/>
    <n v="3600"/>
    <n v="8363"/>
    <n v="2.3230555555555554"/>
    <x v="1"/>
    <n v="30.97"/>
    <n v="270"/>
    <x v="1"/>
    <s v="USD"/>
    <n v="1458190800"/>
    <n v="1459486800"/>
    <b v="1"/>
    <b v="1"/>
    <x v="9"/>
    <x v="5"/>
    <x v="9"/>
  </r>
  <r>
    <n v="752"/>
    <s v="Lowery Group"/>
    <s v="Sharable motivating emulation"/>
    <n v="5800"/>
    <n v="5362"/>
    <n v="0.92448275862068963"/>
    <x v="3"/>
    <n v="47.04"/>
    <n v="114"/>
    <x v="1"/>
    <s v="USD"/>
    <n v="1280984400"/>
    <n v="1282539600"/>
    <b v="0"/>
    <b v="1"/>
    <x v="3"/>
    <x v="3"/>
    <x v="3"/>
  </r>
  <r>
    <n v="753"/>
    <s v="Guerrero-Griffin"/>
    <s v="Networked web-enabled product"/>
    <n v="4700"/>
    <n v="12065"/>
    <n v="2.5670212765957445"/>
    <x v="1"/>
    <n v="88.07"/>
    <n v="137"/>
    <x v="1"/>
    <s v="USD"/>
    <n v="1274590800"/>
    <n v="1275886800"/>
    <b v="0"/>
    <b v="0"/>
    <x v="14"/>
    <x v="7"/>
    <x v="14"/>
  </r>
  <r>
    <n v="754"/>
    <s v="Perez, Reed and Lee"/>
    <s v="Advanced dedicated encoding"/>
    <n v="70400"/>
    <n v="118603"/>
    <n v="1.6847017045454546"/>
    <x v="1"/>
    <n v="37.01"/>
    <n v="3205"/>
    <x v="1"/>
    <s v="USD"/>
    <n v="1351400400"/>
    <n v="1355983200"/>
    <b v="0"/>
    <b v="0"/>
    <x v="3"/>
    <x v="3"/>
    <x v="3"/>
  </r>
  <r>
    <n v="755"/>
    <s v="Chen, Pollard and Clarke"/>
    <s v="Stand-alone multi-state project"/>
    <n v="4500"/>
    <n v="7496"/>
    <n v="1.6657777777777778"/>
    <x v="1"/>
    <n v="26.03"/>
    <n v="288"/>
    <x v="3"/>
    <s v="DKK"/>
    <n v="1514354400"/>
    <n v="1515391200"/>
    <b v="0"/>
    <b v="1"/>
    <x v="3"/>
    <x v="3"/>
    <x v="3"/>
  </r>
  <r>
    <n v="756"/>
    <s v="Serrano, Gallagher and Griffith"/>
    <s v="Customizable bi-directional monitoring"/>
    <n v="1300"/>
    <n v="10037"/>
    <n v="7.7207692307692311"/>
    <x v="1"/>
    <n v="67.819999999999993"/>
    <n v="148"/>
    <x v="1"/>
    <s v="USD"/>
    <n v="1421733600"/>
    <n v="1422252000"/>
    <b v="0"/>
    <b v="0"/>
    <x v="3"/>
    <x v="3"/>
    <x v="3"/>
  </r>
  <r>
    <n v="757"/>
    <s v="Callahan-Gilbert"/>
    <s v="Profit-focused motivating function"/>
    <n v="1400"/>
    <n v="5696"/>
    <n v="4.0685714285714285"/>
    <x v="1"/>
    <n v="49.96"/>
    <n v="114"/>
    <x v="1"/>
    <s v="USD"/>
    <n v="1305176400"/>
    <n v="1305522000"/>
    <b v="0"/>
    <b v="0"/>
    <x v="6"/>
    <x v="4"/>
    <x v="6"/>
  </r>
  <r>
    <n v="758"/>
    <s v="Logan-Miranda"/>
    <s v="Proactive systemic firmware"/>
    <n v="29600"/>
    <n v="167005"/>
    <n v="5.6420608108108112"/>
    <x v="1"/>
    <n v="110.02"/>
    <n v="1518"/>
    <x v="0"/>
    <s v="CAD"/>
    <n v="1414126800"/>
    <n v="1414904400"/>
    <b v="0"/>
    <b v="0"/>
    <x v="1"/>
    <x v="1"/>
    <x v="1"/>
  </r>
  <r>
    <n v="759"/>
    <s v="Rodriguez PLC"/>
    <s v="Grass-roots upward-trending installation"/>
    <n v="167500"/>
    <n v="114615"/>
    <n v="0.6842686567164179"/>
    <x v="0"/>
    <n v="89.96"/>
    <n v="1274"/>
    <x v="1"/>
    <s v="USD"/>
    <n v="1517810400"/>
    <n v="1520402400"/>
    <b v="0"/>
    <b v="0"/>
    <x v="5"/>
    <x v="1"/>
    <x v="5"/>
  </r>
  <r>
    <n v="760"/>
    <s v="Smith-Kennedy"/>
    <s v="Virtual heuristic hub"/>
    <n v="48300"/>
    <n v="16592"/>
    <n v="0.34351966873706002"/>
    <x v="0"/>
    <n v="79.010000000000005"/>
    <n v="210"/>
    <x v="6"/>
    <s v="EUR"/>
    <n v="1564635600"/>
    <n v="1567141200"/>
    <b v="0"/>
    <b v="1"/>
    <x v="11"/>
    <x v="6"/>
    <x v="11"/>
  </r>
  <r>
    <n v="761"/>
    <s v="Mitchell-Lee"/>
    <s v="Customizable leadingedge model"/>
    <n v="2200"/>
    <n v="14420"/>
    <n v="6.5545454545454547"/>
    <x v="1"/>
    <n v="86.87"/>
    <n v="166"/>
    <x v="1"/>
    <s v="USD"/>
    <n v="1500699600"/>
    <n v="1501131600"/>
    <b v="0"/>
    <b v="0"/>
    <x v="1"/>
    <x v="1"/>
    <x v="1"/>
  </r>
  <r>
    <n v="762"/>
    <s v="Davis Ltd"/>
    <s v="Upgradable uniform service-desk"/>
    <n v="3500"/>
    <n v="6204"/>
    <n v="1.7725714285714285"/>
    <x v="1"/>
    <n v="62.04"/>
    <n v="100"/>
    <x v="2"/>
    <s v="AUD"/>
    <n v="1354082400"/>
    <n v="1355032800"/>
    <b v="0"/>
    <b v="0"/>
    <x v="17"/>
    <x v="1"/>
    <x v="17"/>
  </r>
  <r>
    <n v="763"/>
    <s v="Rowland PLC"/>
    <s v="Inverse client-driven product"/>
    <n v="5600"/>
    <n v="6338"/>
    <n v="1.1317857142857144"/>
    <x v="1"/>
    <n v="26.97"/>
    <n v="235"/>
    <x v="1"/>
    <s v="USD"/>
    <n v="1336453200"/>
    <n v="1339477200"/>
    <b v="0"/>
    <b v="1"/>
    <x v="3"/>
    <x v="3"/>
    <x v="3"/>
  </r>
  <r>
    <n v="764"/>
    <s v="Shaffer-Mason"/>
    <s v="Managed bandwidth-monitored system engine"/>
    <n v="1100"/>
    <n v="8010"/>
    <n v="7.2818181818181822"/>
    <x v="1"/>
    <n v="54.12"/>
    <n v="148"/>
    <x v="1"/>
    <s v="USD"/>
    <n v="1305262800"/>
    <n v="1305954000"/>
    <b v="0"/>
    <b v="0"/>
    <x v="1"/>
    <x v="1"/>
    <x v="1"/>
  </r>
  <r>
    <n v="765"/>
    <s v="Matthews LLC"/>
    <s v="Advanced transitional help-desk"/>
    <n v="3900"/>
    <n v="8125"/>
    <n v="2.0833333333333335"/>
    <x v="1"/>
    <n v="41.04"/>
    <n v="198"/>
    <x v="1"/>
    <s v="USD"/>
    <n v="1492232400"/>
    <n v="1494392400"/>
    <b v="1"/>
    <b v="1"/>
    <x v="7"/>
    <x v="1"/>
    <x v="7"/>
  </r>
  <r>
    <n v="766"/>
    <s v="Montgomery-Castro"/>
    <s v="De-engineered disintermediate encryption"/>
    <n v="43800"/>
    <n v="13653"/>
    <n v="0.31171232876712329"/>
    <x v="0"/>
    <n v="55.05"/>
    <n v="248"/>
    <x v="2"/>
    <s v="AUD"/>
    <n v="1537333200"/>
    <n v="1537419600"/>
    <b v="0"/>
    <b v="0"/>
    <x v="22"/>
    <x v="4"/>
    <x v="22"/>
  </r>
  <r>
    <n v="767"/>
    <s v="Hale, Pearson and Jenkins"/>
    <s v="Upgradable attitude-oriented project"/>
    <n v="97200"/>
    <n v="55372"/>
    <n v="0.56967078189300413"/>
    <x v="0"/>
    <n v="107.94"/>
    <n v="513"/>
    <x v="1"/>
    <s v="USD"/>
    <n v="1444107600"/>
    <n v="1447999200"/>
    <b v="0"/>
    <b v="0"/>
    <x v="18"/>
    <x v="5"/>
    <x v="18"/>
  </r>
  <r>
    <n v="768"/>
    <s v="Ramirez-Calderon"/>
    <s v="Fundamental zero tolerance alliance"/>
    <n v="4800"/>
    <n v="11088"/>
    <n v="2.31"/>
    <x v="1"/>
    <n v="73.92"/>
    <n v="150"/>
    <x v="1"/>
    <s v="USD"/>
    <n v="1386741600"/>
    <n v="1388037600"/>
    <b v="0"/>
    <b v="0"/>
    <x v="3"/>
    <x v="3"/>
    <x v="3"/>
  </r>
  <r>
    <n v="769"/>
    <s v="Johnson-Morales"/>
    <s v="Devolved 24hour forecast"/>
    <n v="125600"/>
    <n v="109106"/>
    <n v="0.86867834394904464"/>
    <x v="0"/>
    <n v="32"/>
    <n v="3410"/>
    <x v="1"/>
    <s v="USD"/>
    <n v="1376542800"/>
    <n v="1378789200"/>
    <b v="0"/>
    <b v="0"/>
    <x v="11"/>
    <x v="6"/>
    <x v="11"/>
  </r>
  <r>
    <n v="770"/>
    <s v="Mathis-Rodriguez"/>
    <s v="User-centric attitude-oriented intranet"/>
    <n v="4300"/>
    <n v="11642"/>
    <n v="2.7074418604651163"/>
    <x v="1"/>
    <n v="53.9"/>
    <n v="216"/>
    <x v="6"/>
    <s v="EUR"/>
    <n v="1397451600"/>
    <n v="1398056400"/>
    <b v="0"/>
    <b v="1"/>
    <x v="3"/>
    <x v="3"/>
    <x v="3"/>
  </r>
  <r>
    <n v="771"/>
    <s v="Smith, Mack and Williams"/>
    <s v="Self-enabling 5thgeneration paradigm"/>
    <n v="5600"/>
    <n v="2769"/>
    <n v="0.49446428571428569"/>
    <x v="3"/>
    <n v="106.5"/>
    <n v="26"/>
    <x v="1"/>
    <s v="USD"/>
    <n v="1548482400"/>
    <n v="1550815200"/>
    <b v="0"/>
    <b v="0"/>
    <x v="3"/>
    <x v="3"/>
    <x v="3"/>
  </r>
  <r>
    <n v="772"/>
    <s v="Johnson-Pace"/>
    <s v="Persistent 3rdgeneration moratorium"/>
    <n v="149600"/>
    <n v="169586"/>
    <n v="1.1335962566844919"/>
    <x v="1"/>
    <n v="33"/>
    <n v="5139"/>
    <x v="1"/>
    <s v="USD"/>
    <n v="1549692000"/>
    <n v="1550037600"/>
    <b v="0"/>
    <b v="0"/>
    <x v="7"/>
    <x v="1"/>
    <x v="7"/>
  </r>
  <r>
    <n v="773"/>
    <s v="Meza, Kirby and Patel"/>
    <s v="Cross-platform empowering project"/>
    <n v="53100"/>
    <n v="101185"/>
    <n v="1.9055555555555554"/>
    <x v="1"/>
    <n v="43"/>
    <n v="2353"/>
    <x v="1"/>
    <s v="USD"/>
    <n v="1492059600"/>
    <n v="1492923600"/>
    <b v="0"/>
    <b v="0"/>
    <x v="3"/>
    <x v="3"/>
    <x v="3"/>
  </r>
  <r>
    <n v="774"/>
    <s v="Gonzalez-Snow"/>
    <s v="Polarized user-facing interface"/>
    <n v="5000"/>
    <n v="6775"/>
    <n v="1.355"/>
    <x v="1"/>
    <n v="86.86"/>
    <n v="78"/>
    <x v="6"/>
    <s v="EUR"/>
    <n v="1463979600"/>
    <n v="1467522000"/>
    <b v="0"/>
    <b v="0"/>
    <x v="2"/>
    <x v="2"/>
    <x v="2"/>
  </r>
  <r>
    <n v="775"/>
    <s v="Murphy LLC"/>
    <s v="Customer-focused non-volatile framework"/>
    <n v="9400"/>
    <n v="968"/>
    <n v="0.10297872340425532"/>
    <x v="0"/>
    <n v="96.8"/>
    <n v="10"/>
    <x v="1"/>
    <s v="USD"/>
    <n v="1415253600"/>
    <n v="1416117600"/>
    <b v="0"/>
    <b v="0"/>
    <x v="1"/>
    <x v="1"/>
    <x v="1"/>
  </r>
  <r>
    <n v="776"/>
    <s v="Taylor-Rowe"/>
    <s v="Synchronized multimedia frame"/>
    <n v="110800"/>
    <n v="72623"/>
    <n v="0.65544223826714798"/>
    <x v="0"/>
    <n v="33"/>
    <n v="2201"/>
    <x v="1"/>
    <s v="USD"/>
    <n v="1562216400"/>
    <n v="1563771600"/>
    <b v="0"/>
    <b v="0"/>
    <x v="3"/>
    <x v="3"/>
    <x v="3"/>
  </r>
  <r>
    <n v="777"/>
    <s v="Henderson Ltd"/>
    <s v="Open-architected stable algorithm"/>
    <n v="93800"/>
    <n v="45987"/>
    <n v="0.49026652452025588"/>
    <x v="0"/>
    <n v="68.03"/>
    <n v="676"/>
    <x v="1"/>
    <s v="USD"/>
    <n v="1316754000"/>
    <n v="1319259600"/>
    <b v="0"/>
    <b v="0"/>
    <x v="3"/>
    <x v="3"/>
    <x v="3"/>
  </r>
  <r>
    <n v="778"/>
    <s v="Moss-Guzman"/>
    <s v="Cross-platform optimizing website"/>
    <n v="1300"/>
    <n v="10243"/>
    <n v="7.8792307692307695"/>
    <x v="1"/>
    <n v="58.87"/>
    <n v="174"/>
    <x v="5"/>
    <s v="CHF"/>
    <n v="1313211600"/>
    <n v="1313643600"/>
    <b v="0"/>
    <b v="0"/>
    <x v="10"/>
    <x v="4"/>
    <x v="10"/>
  </r>
  <r>
    <n v="779"/>
    <s v="Webb Group"/>
    <s v="Public-key actuating projection"/>
    <n v="108700"/>
    <n v="87293"/>
    <n v="0.80306347746090156"/>
    <x v="0"/>
    <n v="105.05"/>
    <n v="831"/>
    <x v="1"/>
    <s v="USD"/>
    <n v="1439528400"/>
    <n v="1440306000"/>
    <b v="0"/>
    <b v="1"/>
    <x v="3"/>
    <x v="3"/>
    <x v="3"/>
  </r>
  <r>
    <n v="780"/>
    <s v="Brooks-Rodriguez"/>
    <s v="Implemented intangible instruction set"/>
    <n v="5100"/>
    <n v="5421"/>
    <n v="1.0629411764705883"/>
    <x v="1"/>
    <n v="33.049999999999997"/>
    <n v="164"/>
    <x v="1"/>
    <s v="USD"/>
    <n v="1469163600"/>
    <n v="1470805200"/>
    <b v="0"/>
    <b v="1"/>
    <x v="6"/>
    <x v="4"/>
    <x v="6"/>
  </r>
  <r>
    <n v="781"/>
    <s v="Thomas Ltd"/>
    <s v="Cross-group interactive architecture"/>
    <n v="8700"/>
    <n v="4414"/>
    <n v="0.50735632183908042"/>
    <x v="3"/>
    <n v="78.819999999999993"/>
    <n v="56"/>
    <x v="5"/>
    <s v="CHF"/>
    <n v="1288501200"/>
    <n v="1292911200"/>
    <b v="0"/>
    <b v="0"/>
    <x v="3"/>
    <x v="3"/>
    <x v="3"/>
  </r>
  <r>
    <n v="782"/>
    <s v="Williams and Sons"/>
    <s v="Centralized asymmetric framework"/>
    <n v="5100"/>
    <n v="10981"/>
    <n v="2.153137254901961"/>
    <x v="1"/>
    <n v="68.2"/>
    <n v="161"/>
    <x v="1"/>
    <s v="USD"/>
    <n v="1298959200"/>
    <n v="1301374800"/>
    <b v="0"/>
    <b v="1"/>
    <x v="10"/>
    <x v="4"/>
    <x v="10"/>
  </r>
  <r>
    <n v="783"/>
    <s v="Vega, Chan and Carney"/>
    <s v="Down-sized systematic utilization"/>
    <n v="7400"/>
    <n v="10451"/>
    <n v="1.4122972972972974"/>
    <x v="1"/>
    <n v="75.73"/>
    <n v="138"/>
    <x v="1"/>
    <s v="USD"/>
    <n v="1387260000"/>
    <n v="1387864800"/>
    <b v="0"/>
    <b v="0"/>
    <x v="1"/>
    <x v="1"/>
    <x v="1"/>
  </r>
  <r>
    <n v="784"/>
    <s v="Byrd Group"/>
    <s v="Profound fault-tolerant model"/>
    <n v="88900"/>
    <n v="102535"/>
    <n v="1.1533745781777278"/>
    <x v="1"/>
    <n v="31"/>
    <n v="3308"/>
    <x v="1"/>
    <s v="USD"/>
    <n v="1457244000"/>
    <n v="1458190800"/>
    <b v="0"/>
    <b v="0"/>
    <x v="2"/>
    <x v="2"/>
    <x v="2"/>
  </r>
  <r>
    <n v="785"/>
    <s v="Peterson, Fletcher and Sanchez"/>
    <s v="Multi-channeled bi-directional moratorium"/>
    <n v="6700"/>
    <n v="12939"/>
    <n v="1.9311940298507462"/>
    <x v="1"/>
    <n v="101.88"/>
    <n v="127"/>
    <x v="2"/>
    <s v="AUD"/>
    <n v="1556341200"/>
    <n v="1559278800"/>
    <b v="0"/>
    <b v="1"/>
    <x v="10"/>
    <x v="4"/>
    <x v="10"/>
  </r>
  <r>
    <n v="786"/>
    <s v="Smith-Brown"/>
    <s v="Object-based content-based ability"/>
    <n v="1500"/>
    <n v="10946"/>
    <n v="7.2973333333333334"/>
    <x v="1"/>
    <n v="52.88"/>
    <n v="207"/>
    <x v="6"/>
    <s v="EUR"/>
    <n v="1522126800"/>
    <n v="1522731600"/>
    <b v="0"/>
    <b v="1"/>
    <x v="17"/>
    <x v="1"/>
    <x v="17"/>
  </r>
  <r>
    <n v="787"/>
    <s v="Vance-Glover"/>
    <s v="Progressive coherent secured line"/>
    <n v="61200"/>
    <n v="60994"/>
    <n v="0.99663398692810456"/>
    <x v="0"/>
    <n v="71.010000000000005"/>
    <n v="859"/>
    <x v="0"/>
    <s v="CAD"/>
    <n v="1305954000"/>
    <n v="1306731600"/>
    <b v="0"/>
    <b v="0"/>
    <x v="1"/>
    <x v="1"/>
    <x v="1"/>
  </r>
  <r>
    <n v="788"/>
    <s v="Joyce PLC"/>
    <s v="Synchronized directional capability"/>
    <n v="3600"/>
    <n v="3174"/>
    <n v="0.88166666666666671"/>
    <x v="2"/>
    <n v="102.39"/>
    <n v="31"/>
    <x v="1"/>
    <s v="USD"/>
    <n v="1350709200"/>
    <n v="1352527200"/>
    <b v="0"/>
    <b v="0"/>
    <x v="10"/>
    <x v="4"/>
    <x v="10"/>
  </r>
  <r>
    <n v="789"/>
    <s v="Kennedy-Miller"/>
    <s v="Cross-platform composite migration"/>
    <n v="9000"/>
    <n v="3351"/>
    <n v="0.37233333333333335"/>
    <x v="0"/>
    <n v="74.47"/>
    <n v="45"/>
    <x v="1"/>
    <s v="USD"/>
    <n v="1401166800"/>
    <n v="1404363600"/>
    <b v="0"/>
    <b v="0"/>
    <x v="3"/>
    <x v="3"/>
    <x v="3"/>
  </r>
  <r>
    <n v="790"/>
    <s v="White-Obrien"/>
    <s v="Operative local pricing structure"/>
    <n v="185900"/>
    <n v="56774"/>
    <n v="0.30540075309306081"/>
    <x v="3"/>
    <n v="51.01"/>
    <n v="1113"/>
    <x v="1"/>
    <s v="USD"/>
    <n v="1266127200"/>
    <n v="1266645600"/>
    <b v="0"/>
    <b v="0"/>
    <x v="3"/>
    <x v="3"/>
    <x v="3"/>
  </r>
  <r>
    <n v="791"/>
    <s v="Stafford, Hess and Raymond"/>
    <s v="Optional web-enabled extranet"/>
    <n v="2100"/>
    <n v="540"/>
    <n v="0.25714285714285712"/>
    <x v="0"/>
    <n v="90"/>
    <n v="6"/>
    <x v="1"/>
    <s v="USD"/>
    <n v="1481436000"/>
    <n v="1482818400"/>
    <b v="0"/>
    <b v="0"/>
    <x v="0"/>
    <x v="0"/>
    <x v="0"/>
  </r>
  <r>
    <n v="792"/>
    <s v="Jordan, Schneider and Hall"/>
    <s v="Reduced 6thgeneration intranet"/>
    <n v="2000"/>
    <n v="680"/>
    <n v="0.34"/>
    <x v="0"/>
    <n v="97.14"/>
    <n v="7"/>
    <x v="1"/>
    <s v="USD"/>
    <n v="1372222800"/>
    <n v="1374642000"/>
    <b v="0"/>
    <b v="1"/>
    <x v="3"/>
    <x v="3"/>
    <x v="3"/>
  </r>
  <r>
    <n v="793"/>
    <s v="Rodriguez, Cox and Rodriguez"/>
    <s v="Networked disintermediate leverage"/>
    <n v="1100"/>
    <n v="13045"/>
    <n v="11.859090909090909"/>
    <x v="1"/>
    <n v="72.069999999999993"/>
    <n v="181"/>
    <x v="5"/>
    <s v="CHF"/>
    <n v="1372136400"/>
    <n v="1372482000"/>
    <b v="0"/>
    <b v="0"/>
    <x v="9"/>
    <x v="5"/>
    <x v="9"/>
  </r>
  <r>
    <n v="794"/>
    <s v="Welch Inc"/>
    <s v="Optional optimal website"/>
    <n v="6600"/>
    <n v="8276"/>
    <n v="1.2539393939393939"/>
    <x v="1"/>
    <n v="75.239999999999995"/>
    <n v="110"/>
    <x v="1"/>
    <s v="USD"/>
    <n v="1513922400"/>
    <n v="1514959200"/>
    <b v="0"/>
    <b v="0"/>
    <x v="1"/>
    <x v="1"/>
    <x v="1"/>
  </r>
  <r>
    <n v="795"/>
    <s v="Vasquez Inc"/>
    <s v="Stand-alone asynchronous functionalities"/>
    <n v="7100"/>
    <n v="1022"/>
    <n v="0.14394366197183098"/>
    <x v="0"/>
    <n v="32.97"/>
    <n v="31"/>
    <x v="1"/>
    <s v="USD"/>
    <n v="1477976400"/>
    <n v="1478235600"/>
    <b v="0"/>
    <b v="0"/>
    <x v="6"/>
    <x v="4"/>
    <x v="6"/>
  </r>
  <r>
    <n v="796"/>
    <s v="Freeman-Ferguson"/>
    <s v="Profound full-range open system"/>
    <n v="7800"/>
    <n v="4275"/>
    <n v="0.54807692307692313"/>
    <x v="0"/>
    <n v="54.81"/>
    <n v="78"/>
    <x v="1"/>
    <s v="USD"/>
    <n v="1407474000"/>
    <n v="1408078800"/>
    <b v="0"/>
    <b v="1"/>
    <x v="20"/>
    <x v="6"/>
    <x v="20"/>
  </r>
  <r>
    <n v="797"/>
    <s v="Houston, Moore and Rogers"/>
    <s v="Optional tangible utilization"/>
    <n v="7600"/>
    <n v="8332"/>
    <n v="1.0963157894736841"/>
    <x v="1"/>
    <n v="45.04"/>
    <n v="185"/>
    <x v="1"/>
    <s v="USD"/>
    <n v="1546149600"/>
    <n v="1548136800"/>
    <b v="0"/>
    <b v="0"/>
    <x v="2"/>
    <x v="2"/>
    <x v="2"/>
  </r>
  <r>
    <n v="798"/>
    <s v="Small-Fuentes"/>
    <s v="Seamless maximized product"/>
    <n v="3400"/>
    <n v="6408"/>
    <n v="1.8847058823529412"/>
    <x v="1"/>
    <n v="52.96"/>
    <n v="121"/>
    <x v="1"/>
    <s v="USD"/>
    <n v="1338440400"/>
    <n v="1340859600"/>
    <b v="0"/>
    <b v="1"/>
    <x v="3"/>
    <x v="3"/>
    <x v="3"/>
  </r>
  <r>
    <n v="799"/>
    <s v="Reid-Day"/>
    <s v="Devolved tertiary time-frame"/>
    <n v="84500"/>
    <n v="73522"/>
    <n v="0.87008284023668636"/>
    <x v="0"/>
    <n v="60.02"/>
    <n v="1225"/>
    <x v="4"/>
    <s v="GBP"/>
    <n v="1454133600"/>
    <n v="1454479200"/>
    <b v="0"/>
    <b v="0"/>
    <x v="3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x v="1"/>
    <x v="1"/>
    <x v="1"/>
  </r>
  <r>
    <n v="801"/>
    <s v="Olson-Bishop"/>
    <s v="User-friendly high-level initiative"/>
    <n v="2300"/>
    <n v="4667"/>
    <n v="2.0291304347826089"/>
    <x v="1"/>
    <n v="44.03"/>
    <n v="106"/>
    <x v="1"/>
    <s v="USD"/>
    <n v="1577772000"/>
    <n v="1579672800"/>
    <b v="0"/>
    <b v="1"/>
    <x v="14"/>
    <x v="7"/>
    <x v="14"/>
  </r>
  <r>
    <n v="802"/>
    <s v="Rodriguez, Anderson and Porter"/>
    <s v="Reverse-engineered zero-defect infrastructure"/>
    <n v="6200"/>
    <n v="12216"/>
    <n v="1.9703225806451612"/>
    <x v="1"/>
    <n v="86.03"/>
    <n v="142"/>
    <x v="1"/>
    <s v="USD"/>
    <n v="1562216400"/>
    <n v="1562389200"/>
    <b v="0"/>
    <b v="0"/>
    <x v="14"/>
    <x v="7"/>
    <x v="14"/>
  </r>
  <r>
    <n v="803"/>
    <s v="Perez, Brown and Meyers"/>
    <s v="Stand-alone background customer loyalty"/>
    <n v="6100"/>
    <n v="6527"/>
    <n v="1.07"/>
    <x v="1"/>
    <n v="28.01"/>
    <n v="233"/>
    <x v="1"/>
    <s v="USD"/>
    <n v="1548568800"/>
    <n v="1551506400"/>
    <b v="0"/>
    <b v="0"/>
    <x v="3"/>
    <x v="3"/>
    <x v="3"/>
  </r>
  <r>
    <n v="804"/>
    <s v="English-Mccullough"/>
    <s v="Business-focused discrete software"/>
    <n v="2600"/>
    <n v="6987"/>
    <n v="2.6873076923076922"/>
    <x v="1"/>
    <n v="32.049999999999997"/>
    <n v="218"/>
    <x v="1"/>
    <s v="USD"/>
    <n v="1514872800"/>
    <n v="1516600800"/>
    <b v="0"/>
    <b v="0"/>
    <x v="1"/>
    <x v="1"/>
    <x v="1"/>
  </r>
  <r>
    <n v="805"/>
    <s v="Smith-Nguyen"/>
    <s v="Advanced intermediate Graphic Interface"/>
    <n v="9700"/>
    <n v="4932"/>
    <n v="0.50845360824742269"/>
    <x v="0"/>
    <n v="73.61"/>
    <n v="67"/>
    <x v="2"/>
    <s v="AUD"/>
    <n v="1416031200"/>
    <n v="1420437600"/>
    <b v="0"/>
    <b v="0"/>
    <x v="4"/>
    <x v="4"/>
    <x v="4"/>
  </r>
  <r>
    <n v="806"/>
    <s v="Harmon-Madden"/>
    <s v="Adaptive holistic hub"/>
    <n v="700"/>
    <n v="8262"/>
    <n v="11.802857142857142"/>
    <x v="1"/>
    <n v="108.71"/>
    <n v="76"/>
    <x v="1"/>
    <s v="USD"/>
    <n v="1330927200"/>
    <n v="1332997200"/>
    <b v="0"/>
    <b v="1"/>
    <x v="6"/>
    <x v="4"/>
    <x v="6"/>
  </r>
  <r>
    <n v="807"/>
    <s v="Walker-Taylor"/>
    <s v="Automated uniform concept"/>
    <n v="700"/>
    <n v="1848"/>
    <n v="2.64"/>
    <x v="1"/>
    <n v="42.98"/>
    <n v="43"/>
    <x v="1"/>
    <s v="USD"/>
    <n v="1571115600"/>
    <n v="1574920800"/>
    <b v="0"/>
    <b v="1"/>
    <x v="3"/>
    <x v="3"/>
    <x v="3"/>
  </r>
  <r>
    <n v="808"/>
    <s v="Harris, Medina and Mitchell"/>
    <s v="Enhanced regional flexibility"/>
    <n v="5200"/>
    <n v="1583"/>
    <n v="0.30442307692307691"/>
    <x v="0"/>
    <n v="83.32"/>
    <n v="19"/>
    <x v="1"/>
    <s v="USD"/>
    <n v="1463461200"/>
    <n v="1464930000"/>
    <b v="0"/>
    <b v="0"/>
    <x v="0"/>
    <x v="0"/>
    <x v="0"/>
  </r>
  <r>
    <n v="809"/>
    <s v="Williams and Sons"/>
    <s v="Public-key bottom-line algorithm"/>
    <n v="140800"/>
    <n v="88536"/>
    <n v="0.62880681818181816"/>
    <x v="0"/>
    <n v="42"/>
    <n v="2108"/>
    <x v="5"/>
    <s v="CHF"/>
    <n v="1344920400"/>
    <n v="1345006800"/>
    <b v="0"/>
    <b v="0"/>
    <x v="4"/>
    <x v="4"/>
    <x v="4"/>
  </r>
  <r>
    <n v="810"/>
    <s v="Ball-Fisher"/>
    <s v="Multi-layered intangible instruction set"/>
    <n v="6400"/>
    <n v="12360"/>
    <n v="1.9312499999999999"/>
    <x v="1"/>
    <n v="55.93"/>
    <n v="221"/>
    <x v="1"/>
    <s v="USD"/>
    <n v="1511848800"/>
    <n v="1512712800"/>
    <b v="0"/>
    <b v="1"/>
    <x v="3"/>
    <x v="3"/>
    <x v="3"/>
  </r>
  <r>
    <n v="811"/>
    <s v="Page, Holt and Mack"/>
    <s v="Fundamental methodical emulation"/>
    <n v="92500"/>
    <n v="71320"/>
    <n v="0.77102702702702708"/>
    <x v="0"/>
    <n v="105.04"/>
    <n v="679"/>
    <x v="1"/>
    <s v="USD"/>
    <n v="1452319200"/>
    <n v="1452492000"/>
    <b v="0"/>
    <b v="1"/>
    <x v="11"/>
    <x v="6"/>
    <x v="11"/>
  </r>
  <r>
    <n v="812"/>
    <s v="Landry Group"/>
    <s v="Expanded value-added hardware"/>
    <n v="59700"/>
    <n v="134640"/>
    <n v="2.2552763819095478"/>
    <x v="1"/>
    <n v="48"/>
    <n v="2805"/>
    <x v="0"/>
    <s v="CAD"/>
    <n v="1523854800"/>
    <n v="1524286800"/>
    <b v="0"/>
    <b v="0"/>
    <x v="9"/>
    <x v="5"/>
    <x v="9"/>
  </r>
  <r>
    <n v="813"/>
    <s v="Buckley Group"/>
    <s v="Diverse high-level attitude"/>
    <n v="3200"/>
    <n v="7661"/>
    <n v="2.3940625"/>
    <x v="1"/>
    <n v="112.66"/>
    <n v="68"/>
    <x v="1"/>
    <s v="USD"/>
    <n v="1346043600"/>
    <n v="1346907600"/>
    <b v="0"/>
    <b v="0"/>
    <x v="11"/>
    <x v="6"/>
    <x v="11"/>
  </r>
  <r>
    <n v="814"/>
    <s v="Vincent PLC"/>
    <s v="Visionary 24hour analyzer"/>
    <n v="3200"/>
    <n v="2950"/>
    <n v="0.921875"/>
    <x v="0"/>
    <n v="81.94"/>
    <n v="36"/>
    <x v="3"/>
    <s v="DKK"/>
    <n v="1464325200"/>
    <n v="1464498000"/>
    <b v="0"/>
    <b v="1"/>
    <x v="1"/>
    <x v="1"/>
    <x v="1"/>
  </r>
  <r>
    <n v="815"/>
    <s v="Watson-Douglas"/>
    <s v="Centralized bandwidth-monitored leverage"/>
    <n v="9000"/>
    <n v="11721"/>
    <n v="1.3023333333333333"/>
    <x v="1"/>
    <n v="64.05"/>
    <n v="183"/>
    <x v="0"/>
    <s v="CAD"/>
    <n v="1511935200"/>
    <n v="1514181600"/>
    <b v="0"/>
    <b v="0"/>
    <x v="1"/>
    <x v="1"/>
    <x v="1"/>
  </r>
  <r>
    <n v="816"/>
    <s v="Jones, Casey and Jones"/>
    <s v="Ergonomic mission-critical moratorium"/>
    <n v="2300"/>
    <n v="14150"/>
    <n v="6.1521739130434785"/>
    <x v="1"/>
    <n v="106.39"/>
    <n v="133"/>
    <x v="1"/>
    <s v="USD"/>
    <n v="1392012000"/>
    <n v="1392184800"/>
    <b v="1"/>
    <b v="1"/>
    <x v="3"/>
    <x v="3"/>
    <x v="3"/>
  </r>
  <r>
    <n v="817"/>
    <s v="Alvarez-Bauer"/>
    <s v="Front-line intermediate moderator"/>
    <n v="51300"/>
    <n v="189192"/>
    <n v="3.687953216374269"/>
    <x v="1"/>
    <n v="76.010000000000005"/>
    <n v="2489"/>
    <x v="6"/>
    <s v="EUR"/>
    <n v="1556946000"/>
    <n v="1559365200"/>
    <b v="0"/>
    <b v="1"/>
    <x v="9"/>
    <x v="5"/>
    <x v="9"/>
  </r>
  <r>
    <n v="818"/>
    <s v="Martinez LLC"/>
    <s v="Automated local secured line"/>
    <n v="700"/>
    <n v="7664"/>
    <n v="10.948571428571428"/>
    <x v="1"/>
    <n v="111.07"/>
    <n v="69"/>
    <x v="1"/>
    <s v="USD"/>
    <n v="1548050400"/>
    <n v="1549173600"/>
    <b v="0"/>
    <b v="1"/>
    <x v="3"/>
    <x v="3"/>
    <x v="3"/>
  </r>
  <r>
    <n v="819"/>
    <s v="Buck-Khan"/>
    <s v="Integrated bandwidth-monitored alliance"/>
    <n v="8900"/>
    <n v="4509"/>
    <n v="0.50662921348314605"/>
    <x v="0"/>
    <n v="95.94"/>
    <n v="47"/>
    <x v="1"/>
    <s v="USD"/>
    <n v="1353736800"/>
    <n v="1355032800"/>
    <b v="1"/>
    <b v="0"/>
    <x v="11"/>
    <x v="6"/>
    <x v="11"/>
  </r>
  <r>
    <n v="820"/>
    <s v="Valdez, Williams and Meyer"/>
    <s v="Cross-group heuristic forecast"/>
    <n v="1500"/>
    <n v="12009"/>
    <n v="8.0060000000000002"/>
    <x v="1"/>
    <n v="43.04"/>
    <n v="279"/>
    <x v="4"/>
    <s v="GBP"/>
    <n v="1532840400"/>
    <n v="1533963600"/>
    <b v="0"/>
    <b v="1"/>
    <x v="1"/>
    <x v="1"/>
    <x v="1"/>
  </r>
  <r>
    <n v="821"/>
    <s v="Alvarez-Andrews"/>
    <s v="Extended impactful secured line"/>
    <n v="4900"/>
    <n v="14273"/>
    <n v="2.9128571428571428"/>
    <x v="1"/>
    <n v="67.97"/>
    <n v="210"/>
    <x v="1"/>
    <s v="USD"/>
    <n v="1488261600"/>
    <n v="1489381200"/>
    <b v="0"/>
    <b v="0"/>
    <x v="4"/>
    <x v="4"/>
    <x v="4"/>
  </r>
  <r>
    <n v="822"/>
    <s v="Stewart and Sons"/>
    <s v="Distributed optimizing protocol"/>
    <n v="54000"/>
    <n v="188982"/>
    <n v="3.4996666666666667"/>
    <x v="1"/>
    <n v="89.99"/>
    <n v="2100"/>
    <x v="1"/>
    <s v="USD"/>
    <n v="1393567200"/>
    <n v="1395032400"/>
    <b v="0"/>
    <b v="0"/>
    <x v="1"/>
    <x v="1"/>
    <x v="1"/>
  </r>
  <r>
    <n v="823"/>
    <s v="Dyer Inc"/>
    <s v="Secured well-modulated system engine"/>
    <n v="4100"/>
    <n v="14640"/>
    <n v="3.5707317073170732"/>
    <x v="1"/>
    <n v="58.1"/>
    <n v="252"/>
    <x v="1"/>
    <s v="USD"/>
    <n v="1410325200"/>
    <n v="1412485200"/>
    <b v="1"/>
    <b v="1"/>
    <x v="1"/>
    <x v="1"/>
    <x v="1"/>
  </r>
  <r>
    <n v="824"/>
    <s v="Anderson, Williams and Cox"/>
    <s v="Streamlined national benchmark"/>
    <n v="85000"/>
    <n v="107516"/>
    <n v="1.2648941176470587"/>
    <x v="1"/>
    <n v="84"/>
    <n v="1280"/>
    <x v="1"/>
    <s v="USD"/>
    <n v="1276923600"/>
    <n v="1279688400"/>
    <b v="0"/>
    <b v="1"/>
    <x v="9"/>
    <x v="5"/>
    <x v="9"/>
  </r>
  <r>
    <n v="825"/>
    <s v="Solomon PLC"/>
    <s v="Open-architected 24/7 infrastructure"/>
    <n v="3600"/>
    <n v="13950"/>
    <n v="3.875"/>
    <x v="1"/>
    <n v="88.85"/>
    <n v="157"/>
    <x v="4"/>
    <s v="GBP"/>
    <n v="1500958800"/>
    <n v="1501995600"/>
    <b v="0"/>
    <b v="0"/>
    <x v="12"/>
    <x v="4"/>
    <x v="12"/>
  </r>
  <r>
    <n v="826"/>
    <s v="Miller-Hubbard"/>
    <s v="Digitized 6thgeneration Local Area Network"/>
    <n v="2800"/>
    <n v="12797"/>
    <n v="4.5703571428571426"/>
    <x v="1"/>
    <n v="65.959999999999994"/>
    <n v="194"/>
    <x v="1"/>
    <s v="USD"/>
    <n v="1292220000"/>
    <n v="1294639200"/>
    <b v="0"/>
    <b v="1"/>
    <x v="3"/>
    <x v="3"/>
    <x v="3"/>
  </r>
  <r>
    <n v="827"/>
    <s v="Miranda, Martinez and Lowery"/>
    <s v="Innovative actuating artificial intelligence"/>
    <n v="2300"/>
    <n v="6134"/>
    <n v="2.6669565217391304"/>
    <x v="1"/>
    <n v="74.8"/>
    <n v="82"/>
    <x v="2"/>
    <s v="AUD"/>
    <n v="1304398800"/>
    <n v="1305435600"/>
    <b v="0"/>
    <b v="1"/>
    <x v="6"/>
    <x v="4"/>
    <x v="6"/>
  </r>
  <r>
    <n v="828"/>
    <s v="Munoz, Cherry and Bell"/>
    <s v="Cross-platform reciprocal budgetary management"/>
    <n v="7100"/>
    <n v="4899"/>
    <n v="0.69"/>
    <x v="0"/>
    <n v="69.989999999999995"/>
    <n v="70"/>
    <x v="1"/>
    <s v="USD"/>
    <n v="1535432400"/>
    <n v="1537592400"/>
    <b v="0"/>
    <b v="0"/>
    <x v="3"/>
    <x v="3"/>
    <x v="3"/>
  </r>
  <r>
    <n v="829"/>
    <s v="Baker-Higgins"/>
    <s v="Vision-oriented scalable portal"/>
    <n v="9600"/>
    <n v="4929"/>
    <n v="0.51343749999999999"/>
    <x v="0"/>
    <n v="32.01"/>
    <n v="154"/>
    <x v="1"/>
    <s v="USD"/>
    <n v="1433826000"/>
    <n v="1435122000"/>
    <b v="0"/>
    <b v="0"/>
    <x v="3"/>
    <x v="3"/>
    <x v="3"/>
  </r>
  <r>
    <n v="830"/>
    <s v="Johnson, Turner and Carroll"/>
    <s v="Persevering zero administration knowledge user"/>
    <n v="121600"/>
    <n v="1424"/>
    <n v="1.1710526315789473E-2"/>
    <x v="0"/>
    <n v="64.73"/>
    <n v="22"/>
    <x v="1"/>
    <s v="USD"/>
    <n v="1514959200"/>
    <n v="1520056800"/>
    <b v="0"/>
    <b v="0"/>
    <x v="3"/>
    <x v="3"/>
    <x v="3"/>
  </r>
  <r>
    <n v="831"/>
    <s v="Ward PLC"/>
    <s v="Front-line bottom-line Graphic Interface"/>
    <n v="97100"/>
    <n v="105817"/>
    <n v="1.089773429454171"/>
    <x v="1"/>
    <n v="25"/>
    <n v="4233"/>
    <x v="1"/>
    <s v="USD"/>
    <n v="1332738000"/>
    <n v="1335675600"/>
    <b v="0"/>
    <b v="0"/>
    <x v="14"/>
    <x v="7"/>
    <x v="14"/>
  </r>
  <r>
    <n v="832"/>
    <s v="Bradley, Beck and Mayo"/>
    <s v="Synergized fault-tolerant hierarchy"/>
    <n v="43200"/>
    <n v="136156"/>
    <n v="3.1517592592592591"/>
    <x v="1"/>
    <n v="104.98"/>
    <n v="1297"/>
    <x v="3"/>
    <s v="DKK"/>
    <n v="1445490000"/>
    <n v="1448431200"/>
    <b v="1"/>
    <b v="0"/>
    <x v="18"/>
    <x v="5"/>
    <x v="18"/>
  </r>
  <r>
    <n v="833"/>
    <s v="Levine, Martin and Hernandez"/>
    <s v="Expanded asynchronous groupware"/>
    <n v="6800"/>
    <n v="10723"/>
    <n v="1.5769117647058823"/>
    <x v="1"/>
    <n v="64.989999999999995"/>
    <n v="165"/>
    <x v="3"/>
    <s v="DKK"/>
    <n v="1297663200"/>
    <n v="1298613600"/>
    <b v="0"/>
    <b v="0"/>
    <x v="18"/>
    <x v="5"/>
    <x v="18"/>
  </r>
  <r>
    <n v="834"/>
    <s v="Gallegos, Wagner and Gaines"/>
    <s v="Expanded fault-tolerant emulation"/>
    <n v="7300"/>
    <n v="11228"/>
    <n v="1.5380821917808218"/>
    <x v="1"/>
    <n v="94.35"/>
    <n v="119"/>
    <x v="1"/>
    <s v="USD"/>
    <n v="1371963600"/>
    <n v="1372482000"/>
    <b v="0"/>
    <b v="0"/>
    <x v="3"/>
    <x v="3"/>
    <x v="3"/>
  </r>
  <r>
    <n v="835"/>
    <s v="Hodges, Smith and Kelly"/>
    <s v="Future-proofed 24hour model"/>
    <n v="86200"/>
    <n v="77355"/>
    <n v="0.89738979118329465"/>
    <x v="0"/>
    <n v="44"/>
    <n v="1758"/>
    <x v="1"/>
    <s v="USD"/>
    <n v="1425103200"/>
    <n v="1425621600"/>
    <b v="0"/>
    <b v="0"/>
    <x v="2"/>
    <x v="2"/>
    <x v="2"/>
  </r>
  <r>
    <n v="836"/>
    <s v="Macias Inc"/>
    <s v="Optimized didactic intranet"/>
    <n v="8100"/>
    <n v="6086"/>
    <n v="0.75135802469135804"/>
    <x v="0"/>
    <n v="64.739999999999995"/>
    <n v="94"/>
    <x v="1"/>
    <s v="USD"/>
    <n v="1265349600"/>
    <n v="1266300000"/>
    <b v="0"/>
    <b v="0"/>
    <x v="7"/>
    <x v="1"/>
    <x v="7"/>
  </r>
  <r>
    <n v="837"/>
    <s v="Cook-Ortiz"/>
    <s v="Right-sized dedicated standardization"/>
    <n v="17700"/>
    <n v="150960"/>
    <n v="8.5288135593220336"/>
    <x v="1"/>
    <n v="84.01"/>
    <n v="1797"/>
    <x v="1"/>
    <s v="USD"/>
    <n v="1301202000"/>
    <n v="1305867600"/>
    <b v="0"/>
    <b v="0"/>
    <x v="17"/>
    <x v="1"/>
    <x v="17"/>
  </r>
  <r>
    <n v="838"/>
    <s v="Jordan-Fischer"/>
    <s v="Vision-oriented high-level extranet"/>
    <n v="6400"/>
    <n v="8890"/>
    <n v="1.3890625000000001"/>
    <x v="1"/>
    <n v="34.06"/>
    <n v="261"/>
    <x v="1"/>
    <s v="USD"/>
    <n v="1538024400"/>
    <n v="1538802000"/>
    <b v="0"/>
    <b v="0"/>
    <x v="3"/>
    <x v="3"/>
    <x v="3"/>
  </r>
  <r>
    <n v="839"/>
    <s v="Pierce-Ramirez"/>
    <s v="Organized scalable initiative"/>
    <n v="7700"/>
    <n v="14644"/>
    <n v="1.9018181818181819"/>
    <x v="1"/>
    <n v="93.27"/>
    <n v="157"/>
    <x v="1"/>
    <s v="USD"/>
    <n v="1395032400"/>
    <n v="1398920400"/>
    <b v="0"/>
    <b v="1"/>
    <x v="4"/>
    <x v="4"/>
    <x v="4"/>
  </r>
  <r>
    <n v="840"/>
    <s v="Howell and Sons"/>
    <s v="Enhanced regional moderator"/>
    <n v="116300"/>
    <n v="116583"/>
    <n v="1.0024333619948409"/>
    <x v="1"/>
    <n v="33"/>
    <n v="3533"/>
    <x v="1"/>
    <s v="USD"/>
    <n v="1405486800"/>
    <n v="1405659600"/>
    <b v="0"/>
    <b v="1"/>
    <x v="3"/>
    <x v="3"/>
    <x v="3"/>
  </r>
  <r>
    <n v="841"/>
    <s v="Garcia, Dunn and Richardson"/>
    <s v="Automated even-keeled emulation"/>
    <n v="9100"/>
    <n v="12991"/>
    <n v="1.4275824175824177"/>
    <x v="1"/>
    <n v="83.81"/>
    <n v="155"/>
    <x v="1"/>
    <s v="USD"/>
    <n v="1455861600"/>
    <n v="1457244000"/>
    <b v="0"/>
    <b v="0"/>
    <x v="2"/>
    <x v="2"/>
    <x v="2"/>
  </r>
  <r>
    <n v="842"/>
    <s v="Lawson and Sons"/>
    <s v="Reverse-engineered multi-tasking product"/>
    <n v="1500"/>
    <n v="8447"/>
    <n v="5.6313333333333331"/>
    <x v="1"/>
    <n v="63.99"/>
    <n v="132"/>
    <x v="6"/>
    <s v="EUR"/>
    <n v="1529038800"/>
    <n v="1529298000"/>
    <b v="0"/>
    <b v="0"/>
    <x v="8"/>
    <x v="2"/>
    <x v="8"/>
  </r>
  <r>
    <n v="843"/>
    <s v="Porter-Hicks"/>
    <s v="De-engineered next generation parallelism"/>
    <n v="8800"/>
    <n v="2703"/>
    <n v="0.30715909090909088"/>
    <x v="0"/>
    <n v="81.91"/>
    <n v="33"/>
    <x v="1"/>
    <s v="USD"/>
    <n v="1535259600"/>
    <n v="1535778000"/>
    <b v="0"/>
    <b v="0"/>
    <x v="14"/>
    <x v="7"/>
    <x v="14"/>
  </r>
  <r>
    <n v="844"/>
    <s v="Rodriguez-Hansen"/>
    <s v="Intuitive cohesive groupware"/>
    <n v="8800"/>
    <n v="8747"/>
    <n v="0.99397727272727276"/>
    <x v="3"/>
    <n v="93.05"/>
    <n v="94"/>
    <x v="1"/>
    <s v="USD"/>
    <n v="1327212000"/>
    <n v="1327471200"/>
    <b v="0"/>
    <b v="0"/>
    <x v="4"/>
    <x v="4"/>
    <x v="4"/>
  </r>
  <r>
    <n v="845"/>
    <s v="Williams LLC"/>
    <s v="Up-sized high-level access"/>
    <n v="69900"/>
    <n v="138087"/>
    <n v="1.9754935622317598"/>
    <x v="1"/>
    <n v="101.98"/>
    <n v="1354"/>
    <x v="4"/>
    <s v="GBP"/>
    <n v="1526360400"/>
    <n v="1529557200"/>
    <b v="0"/>
    <b v="0"/>
    <x v="2"/>
    <x v="2"/>
    <x v="2"/>
  </r>
  <r>
    <n v="846"/>
    <s v="Cooper, Stanley and Bryant"/>
    <s v="Phased empowering success"/>
    <n v="1000"/>
    <n v="5085"/>
    <n v="5.085"/>
    <x v="1"/>
    <n v="105.94"/>
    <n v="48"/>
    <x v="1"/>
    <s v="USD"/>
    <n v="1532149200"/>
    <n v="1535259600"/>
    <b v="1"/>
    <b v="1"/>
    <x v="2"/>
    <x v="2"/>
    <x v="2"/>
  </r>
  <r>
    <n v="847"/>
    <s v="Miller, Glenn and Adams"/>
    <s v="Distributed actuating project"/>
    <n v="4700"/>
    <n v="11174"/>
    <n v="2.3774468085106384"/>
    <x v="1"/>
    <n v="101.58"/>
    <n v="110"/>
    <x v="1"/>
    <s v="USD"/>
    <n v="1515304800"/>
    <n v="1515564000"/>
    <b v="0"/>
    <b v="0"/>
    <x v="0"/>
    <x v="0"/>
    <x v="0"/>
  </r>
  <r>
    <n v="848"/>
    <s v="Cole, Salazar and Moreno"/>
    <s v="Robust motivating orchestration"/>
    <n v="3200"/>
    <n v="10831"/>
    <n v="3.3846875000000001"/>
    <x v="1"/>
    <n v="62.97"/>
    <n v="172"/>
    <x v="1"/>
    <s v="USD"/>
    <n v="1276318800"/>
    <n v="1277096400"/>
    <b v="0"/>
    <b v="0"/>
    <x v="6"/>
    <x v="4"/>
    <x v="6"/>
  </r>
  <r>
    <n v="849"/>
    <s v="Jones-Ryan"/>
    <s v="Vision-oriented uniform instruction set"/>
    <n v="6700"/>
    <n v="8917"/>
    <n v="1.3308955223880596"/>
    <x v="1"/>
    <n v="29.05"/>
    <n v="307"/>
    <x v="1"/>
    <s v="USD"/>
    <n v="1328767200"/>
    <n v="1329026400"/>
    <b v="0"/>
    <b v="1"/>
    <x v="7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x v="1"/>
    <x v="1"/>
    <x v="1"/>
  </r>
  <r>
    <n v="851"/>
    <s v="Bright and Sons"/>
    <s v="Object-based needs-based info-mediaries"/>
    <n v="6000"/>
    <n v="12468"/>
    <n v="2.0779999999999998"/>
    <x v="1"/>
    <n v="77.930000000000007"/>
    <n v="160"/>
    <x v="1"/>
    <s v="USD"/>
    <n v="1335934800"/>
    <n v="1338786000"/>
    <b v="0"/>
    <b v="0"/>
    <x v="5"/>
    <x v="1"/>
    <x v="5"/>
  </r>
  <r>
    <n v="852"/>
    <s v="Brady Ltd"/>
    <s v="Open-source reciprocal standardization"/>
    <n v="4900"/>
    <n v="2505"/>
    <n v="0.51122448979591839"/>
    <x v="0"/>
    <n v="80.81"/>
    <n v="31"/>
    <x v="1"/>
    <s v="USD"/>
    <n v="1310792400"/>
    <n v="1311656400"/>
    <b v="0"/>
    <b v="1"/>
    <x v="11"/>
    <x v="6"/>
    <x v="11"/>
  </r>
  <r>
    <n v="853"/>
    <s v="Collier LLC"/>
    <s v="Secured well-modulated projection"/>
    <n v="17100"/>
    <n v="111502"/>
    <n v="6.5205847953216374"/>
    <x v="1"/>
    <n v="76.010000000000005"/>
    <n v="1467"/>
    <x v="0"/>
    <s v="CAD"/>
    <n v="1308546000"/>
    <n v="1308978000"/>
    <b v="0"/>
    <b v="1"/>
    <x v="7"/>
    <x v="1"/>
    <x v="7"/>
  </r>
  <r>
    <n v="854"/>
    <s v="Campbell, Thomas and Obrien"/>
    <s v="Multi-channeled secondary middleware"/>
    <n v="171000"/>
    <n v="194309"/>
    <n v="1.1363099415204678"/>
    <x v="1"/>
    <n v="72.989999999999995"/>
    <n v="2662"/>
    <x v="0"/>
    <s v="CAD"/>
    <n v="1574056800"/>
    <n v="1576389600"/>
    <b v="0"/>
    <b v="0"/>
    <x v="13"/>
    <x v="5"/>
    <x v="13"/>
  </r>
  <r>
    <n v="855"/>
    <s v="Moses-Terry"/>
    <s v="Horizontal clear-thinking framework"/>
    <n v="23400"/>
    <n v="23956"/>
    <n v="1.0237606837606839"/>
    <x v="1"/>
    <n v="53"/>
    <n v="452"/>
    <x v="2"/>
    <s v="AUD"/>
    <n v="1308373200"/>
    <n v="1311051600"/>
    <b v="0"/>
    <b v="0"/>
    <x v="3"/>
    <x v="3"/>
    <x v="3"/>
  </r>
  <r>
    <n v="856"/>
    <s v="Williams and Sons"/>
    <s v="Profound composite core"/>
    <n v="2400"/>
    <n v="8558"/>
    <n v="3.5658333333333334"/>
    <x v="1"/>
    <n v="54.16"/>
    <n v="158"/>
    <x v="1"/>
    <s v="USD"/>
    <n v="1335243600"/>
    <n v="1336712400"/>
    <b v="0"/>
    <b v="0"/>
    <x v="0"/>
    <x v="0"/>
    <x v="0"/>
  </r>
  <r>
    <n v="857"/>
    <s v="Miranda, Gray and Hale"/>
    <s v="Programmable disintermediate matrices"/>
    <n v="5300"/>
    <n v="7413"/>
    <n v="1.3986792452830188"/>
    <x v="1"/>
    <n v="32.950000000000003"/>
    <n v="225"/>
    <x v="5"/>
    <s v="CHF"/>
    <n v="1328421600"/>
    <n v="1330408800"/>
    <b v="1"/>
    <b v="0"/>
    <x v="12"/>
    <x v="4"/>
    <x v="12"/>
  </r>
  <r>
    <n v="858"/>
    <s v="Ayala, Crawford and Taylor"/>
    <s v="Realigned 5thgeneration knowledge user"/>
    <n v="4000"/>
    <n v="2778"/>
    <n v="0.69450000000000001"/>
    <x v="0"/>
    <n v="79.37"/>
    <n v="35"/>
    <x v="1"/>
    <s v="USD"/>
    <n v="1524286800"/>
    <n v="1524891600"/>
    <b v="1"/>
    <b v="0"/>
    <x v="0"/>
    <x v="0"/>
    <x v="0"/>
  </r>
  <r>
    <n v="859"/>
    <s v="Martinez Ltd"/>
    <s v="Multi-layered upward-trending groupware"/>
    <n v="7300"/>
    <n v="2594"/>
    <n v="0.35534246575342465"/>
    <x v="0"/>
    <n v="41.17"/>
    <n v="63"/>
    <x v="1"/>
    <s v="USD"/>
    <n v="1362117600"/>
    <n v="1363669200"/>
    <b v="0"/>
    <b v="1"/>
    <x v="3"/>
    <x v="3"/>
    <x v="3"/>
  </r>
  <r>
    <n v="860"/>
    <s v="Lee PLC"/>
    <s v="Re-contextualized leadingedge firmware"/>
    <n v="2000"/>
    <n v="5033"/>
    <n v="2.5165000000000002"/>
    <x v="1"/>
    <n v="77.430000000000007"/>
    <n v="65"/>
    <x v="1"/>
    <s v="USD"/>
    <n v="1550556000"/>
    <n v="1551420000"/>
    <b v="0"/>
    <b v="1"/>
    <x v="8"/>
    <x v="2"/>
    <x v="8"/>
  </r>
  <r>
    <n v="861"/>
    <s v="Young, Ramsey and Powell"/>
    <s v="Devolved disintermediate analyzer"/>
    <n v="8800"/>
    <n v="9317"/>
    <n v="1.0587500000000001"/>
    <x v="1"/>
    <n v="57.16"/>
    <n v="163"/>
    <x v="1"/>
    <s v="USD"/>
    <n v="1269147600"/>
    <n v="1269838800"/>
    <b v="0"/>
    <b v="0"/>
    <x v="3"/>
    <x v="3"/>
    <x v="3"/>
  </r>
  <r>
    <n v="862"/>
    <s v="Lewis and Sons"/>
    <s v="Profound disintermediate open system"/>
    <n v="3500"/>
    <n v="6560"/>
    <n v="1.8742857142857143"/>
    <x v="1"/>
    <n v="77.180000000000007"/>
    <n v="85"/>
    <x v="1"/>
    <s v="USD"/>
    <n v="1312174800"/>
    <n v="1312520400"/>
    <b v="0"/>
    <b v="0"/>
    <x v="3"/>
    <x v="3"/>
    <x v="3"/>
  </r>
  <r>
    <n v="863"/>
    <s v="Davis-Johnson"/>
    <s v="Automated reciprocal protocol"/>
    <n v="1400"/>
    <n v="5415"/>
    <n v="3.8678571428571429"/>
    <x v="1"/>
    <n v="24.95"/>
    <n v="217"/>
    <x v="1"/>
    <s v="USD"/>
    <n v="1434517200"/>
    <n v="1436504400"/>
    <b v="0"/>
    <b v="1"/>
    <x v="19"/>
    <x v="4"/>
    <x v="19"/>
  </r>
  <r>
    <n v="864"/>
    <s v="Stevenson-Thompson"/>
    <s v="Automated static workforce"/>
    <n v="4200"/>
    <n v="14577"/>
    <n v="3.4707142857142856"/>
    <x v="1"/>
    <n v="97.18"/>
    <n v="150"/>
    <x v="1"/>
    <s v="USD"/>
    <n v="1471582800"/>
    <n v="1472014800"/>
    <b v="0"/>
    <b v="0"/>
    <x v="12"/>
    <x v="4"/>
    <x v="12"/>
  </r>
  <r>
    <n v="865"/>
    <s v="Ellis, Smith and Armstrong"/>
    <s v="Horizontal attitude-oriented help-desk"/>
    <n v="81000"/>
    <n v="150515"/>
    <n v="1.8582098765432098"/>
    <x v="1"/>
    <n v="46"/>
    <n v="3272"/>
    <x v="1"/>
    <s v="USD"/>
    <n v="1410757200"/>
    <n v="1411534800"/>
    <b v="0"/>
    <b v="0"/>
    <x v="3"/>
    <x v="3"/>
    <x v="3"/>
  </r>
  <r>
    <n v="866"/>
    <s v="Jackson-Brown"/>
    <s v="Versatile 5thgeneration matrices"/>
    <n v="182800"/>
    <n v="79045"/>
    <n v="0.43241247264770238"/>
    <x v="3"/>
    <n v="88.02"/>
    <n v="898"/>
    <x v="1"/>
    <s v="USD"/>
    <n v="1304830800"/>
    <n v="1304917200"/>
    <b v="0"/>
    <b v="0"/>
    <x v="14"/>
    <x v="7"/>
    <x v="14"/>
  </r>
  <r>
    <n v="867"/>
    <s v="Kane, Pruitt and Rivera"/>
    <s v="Cross-platform next generation service-desk"/>
    <n v="4800"/>
    <n v="7797"/>
    <n v="1.6243749999999999"/>
    <x v="1"/>
    <n v="25.99"/>
    <n v="300"/>
    <x v="1"/>
    <s v="USD"/>
    <n v="1539061200"/>
    <n v="1539579600"/>
    <b v="0"/>
    <b v="0"/>
    <x v="0"/>
    <x v="0"/>
    <x v="0"/>
  </r>
  <r>
    <n v="868"/>
    <s v="Wood, Buckley and Meza"/>
    <s v="Front-line web-enabled installation"/>
    <n v="7000"/>
    <n v="12939"/>
    <n v="1.8484285714285715"/>
    <x v="1"/>
    <n v="102.69"/>
    <n v="126"/>
    <x v="1"/>
    <s v="USD"/>
    <n v="1381554000"/>
    <n v="1382504400"/>
    <b v="0"/>
    <b v="0"/>
    <x v="3"/>
    <x v="3"/>
    <x v="3"/>
  </r>
  <r>
    <n v="869"/>
    <s v="Brown-Williams"/>
    <s v="Multi-channeled responsive product"/>
    <n v="161900"/>
    <n v="38376"/>
    <n v="0.23703520691785052"/>
    <x v="0"/>
    <n v="72.959999999999994"/>
    <n v="526"/>
    <x v="1"/>
    <s v="USD"/>
    <n v="1277096400"/>
    <n v="1278306000"/>
    <b v="0"/>
    <b v="0"/>
    <x v="6"/>
    <x v="4"/>
    <x v="6"/>
  </r>
  <r>
    <n v="870"/>
    <s v="Hansen-Austin"/>
    <s v="Adaptive demand-driven encryption"/>
    <n v="7700"/>
    <n v="6920"/>
    <n v="0.89870129870129867"/>
    <x v="0"/>
    <n v="57.19"/>
    <n v="121"/>
    <x v="1"/>
    <s v="USD"/>
    <n v="1440392400"/>
    <n v="1442552400"/>
    <b v="0"/>
    <b v="0"/>
    <x v="3"/>
    <x v="3"/>
    <x v="3"/>
  </r>
  <r>
    <n v="871"/>
    <s v="Santana-George"/>
    <s v="Re-engineered client-driven knowledge user"/>
    <n v="71500"/>
    <n v="194912"/>
    <n v="2.7260419580419581"/>
    <x v="1"/>
    <n v="84.01"/>
    <n v="2320"/>
    <x v="1"/>
    <s v="USD"/>
    <n v="1509512400"/>
    <n v="1511071200"/>
    <b v="0"/>
    <b v="1"/>
    <x v="3"/>
    <x v="3"/>
    <x v="3"/>
  </r>
  <r>
    <n v="872"/>
    <s v="Davis LLC"/>
    <s v="Compatible logistical paradigm"/>
    <n v="4700"/>
    <n v="7992"/>
    <n v="1.7004255319148935"/>
    <x v="1"/>
    <n v="98.67"/>
    <n v="81"/>
    <x v="2"/>
    <s v="AUD"/>
    <n v="1535950800"/>
    <n v="1536382800"/>
    <b v="0"/>
    <b v="0"/>
    <x v="22"/>
    <x v="4"/>
    <x v="22"/>
  </r>
  <r>
    <n v="873"/>
    <s v="Vazquez, Ochoa and Clark"/>
    <s v="Intuitive value-added installation"/>
    <n v="42100"/>
    <n v="79268"/>
    <n v="1.8828503562945369"/>
    <x v="1"/>
    <n v="42.01"/>
    <n v="1887"/>
    <x v="1"/>
    <s v="USD"/>
    <n v="1389160800"/>
    <n v="1389592800"/>
    <b v="0"/>
    <b v="0"/>
    <x v="14"/>
    <x v="7"/>
    <x v="14"/>
  </r>
  <r>
    <n v="874"/>
    <s v="Chung-Nguyen"/>
    <s v="Managed discrete parallelism"/>
    <n v="40200"/>
    <n v="139468"/>
    <n v="3.4693532338308457"/>
    <x v="1"/>
    <n v="32"/>
    <n v="4358"/>
    <x v="1"/>
    <s v="USD"/>
    <n v="1271998800"/>
    <n v="1275282000"/>
    <b v="0"/>
    <b v="1"/>
    <x v="14"/>
    <x v="7"/>
    <x v="14"/>
  </r>
  <r>
    <n v="875"/>
    <s v="Mueller-Harmon"/>
    <s v="Implemented tangible approach"/>
    <n v="7900"/>
    <n v="5465"/>
    <n v="0.6917721518987342"/>
    <x v="0"/>
    <n v="81.569999999999993"/>
    <n v="67"/>
    <x v="1"/>
    <s v="USD"/>
    <n v="1294898400"/>
    <n v="1294984800"/>
    <b v="0"/>
    <b v="0"/>
    <x v="1"/>
    <x v="1"/>
    <x v="1"/>
  </r>
  <r>
    <n v="876"/>
    <s v="Dixon, Perez and Banks"/>
    <s v="Re-engineered encompassing definition"/>
    <n v="8300"/>
    <n v="2111"/>
    <n v="0.25433734939759034"/>
    <x v="0"/>
    <n v="37.04"/>
    <n v="57"/>
    <x v="0"/>
    <s v="CAD"/>
    <n v="1559970000"/>
    <n v="1562043600"/>
    <b v="0"/>
    <b v="0"/>
    <x v="14"/>
    <x v="7"/>
    <x v="14"/>
  </r>
  <r>
    <n v="877"/>
    <s v="Estrada Group"/>
    <s v="Multi-lateral uniform collaboration"/>
    <n v="163600"/>
    <n v="126628"/>
    <n v="0.77400977995110021"/>
    <x v="0"/>
    <n v="103.03"/>
    <n v="1229"/>
    <x v="1"/>
    <s v="USD"/>
    <n v="1469509200"/>
    <n v="1469595600"/>
    <b v="0"/>
    <b v="0"/>
    <x v="0"/>
    <x v="0"/>
    <x v="0"/>
  </r>
  <r>
    <n v="878"/>
    <s v="Lutz Group"/>
    <s v="Enterprise-wide foreground paradigm"/>
    <n v="2700"/>
    <n v="1012"/>
    <n v="0.37481481481481482"/>
    <x v="0"/>
    <n v="84.33"/>
    <n v="12"/>
    <x v="6"/>
    <s v="EUR"/>
    <n v="1579068000"/>
    <n v="1581141600"/>
    <b v="0"/>
    <b v="0"/>
    <x v="16"/>
    <x v="1"/>
    <x v="16"/>
  </r>
  <r>
    <n v="879"/>
    <s v="Ortiz Inc"/>
    <s v="Stand-alone incremental parallelism"/>
    <n v="1000"/>
    <n v="5438"/>
    <n v="5.4379999999999997"/>
    <x v="1"/>
    <n v="102.6"/>
    <n v="53"/>
    <x v="1"/>
    <s v="USD"/>
    <n v="1487743200"/>
    <n v="1488520800"/>
    <b v="0"/>
    <b v="0"/>
    <x v="9"/>
    <x v="5"/>
    <x v="9"/>
  </r>
  <r>
    <n v="880"/>
    <s v="Craig, Ellis and Miller"/>
    <s v="Persevering 5thgeneration throughput"/>
    <n v="84500"/>
    <n v="193101"/>
    <n v="2.2852189349112426"/>
    <x v="1"/>
    <n v="79.989999999999995"/>
    <n v="2414"/>
    <x v="1"/>
    <s v="USD"/>
    <n v="1563685200"/>
    <n v="1563858000"/>
    <b v="0"/>
    <b v="0"/>
    <x v="5"/>
    <x v="1"/>
    <x v="5"/>
  </r>
  <r>
    <n v="881"/>
    <s v="Charles Inc"/>
    <s v="Implemented object-oriented synergy"/>
    <n v="81300"/>
    <n v="31665"/>
    <n v="0.38948339483394834"/>
    <x v="0"/>
    <n v="70.06"/>
    <n v="452"/>
    <x v="1"/>
    <s v="USD"/>
    <n v="1436418000"/>
    <n v="1438923600"/>
    <b v="0"/>
    <b v="1"/>
    <x v="3"/>
    <x v="3"/>
    <x v="3"/>
  </r>
  <r>
    <n v="882"/>
    <s v="White-Rosario"/>
    <s v="Balanced demand-driven definition"/>
    <n v="800"/>
    <n v="2960"/>
    <n v="3.7"/>
    <x v="1"/>
    <n v="37"/>
    <n v="80"/>
    <x v="1"/>
    <s v="USD"/>
    <n v="1421820000"/>
    <n v="1422165600"/>
    <b v="0"/>
    <b v="0"/>
    <x v="3"/>
    <x v="3"/>
    <x v="3"/>
  </r>
  <r>
    <n v="883"/>
    <s v="Simmons-Villarreal"/>
    <s v="Customer-focused mobile Graphic Interface"/>
    <n v="3400"/>
    <n v="8089"/>
    <n v="2.3791176470588233"/>
    <x v="1"/>
    <n v="41.91"/>
    <n v="193"/>
    <x v="1"/>
    <s v="USD"/>
    <n v="1274763600"/>
    <n v="1277874000"/>
    <b v="0"/>
    <b v="0"/>
    <x v="12"/>
    <x v="4"/>
    <x v="12"/>
  </r>
  <r>
    <n v="884"/>
    <s v="Strickland Group"/>
    <s v="Horizontal secondary interface"/>
    <n v="170800"/>
    <n v="109374"/>
    <n v="0.64036299765807958"/>
    <x v="0"/>
    <n v="57.99"/>
    <n v="1886"/>
    <x v="1"/>
    <s v="USD"/>
    <n v="1399179600"/>
    <n v="1399352400"/>
    <b v="0"/>
    <b v="1"/>
    <x v="3"/>
    <x v="3"/>
    <x v="3"/>
  </r>
  <r>
    <n v="885"/>
    <s v="Lynch Ltd"/>
    <s v="Virtual analyzing collaboration"/>
    <n v="1800"/>
    <n v="2129"/>
    <n v="1.1827777777777777"/>
    <x v="1"/>
    <n v="40.94"/>
    <n v="52"/>
    <x v="1"/>
    <s v="USD"/>
    <n v="1275800400"/>
    <n v="1279083600"/>
    <b v="0"/>
    <b v="0"/>
    <x v="3"/>
    <x v="3"/>
    <x v="3"/>
  </r>
  <r>
    <n v="886"/>
    <s v="Sanders LLC"/>
    <s v="Multi-tiered explicit focus group"/>
    <n v="150600"/>
    <n v="127745"/>
    <n v="0.84824037184594958"/>
    <x v="0"/>
    <n v="70"/>
    <n v="1825"/>
    <x v="1"/>
    <s v="USD"/>
    <n v="1282798800"/>
    <n v="1284354000"/>
    <b v="0"/>
    <b v="0"/>
    <x v="7"/>
    <x v="1"/>
    <x v="7"/>
  </r>
  <r>
    <n v="887"/>
    <s v="Cooper LLC"/>
    <s v="Multi-layered systematic knowledgebase"/>
    <n v="7800"/>
    <n v="2289"/>
    <n v="0.29346153846153844"/>
    <x v="0"/>
    <n v="73.84"/>
    <n v="31"/>
    <x v="1"/>
    <s v="USD"/>
    <n v="1437109200"/>
    <n v="1441170000"/>
    <b v="0"/>
    <b v="1"/>
    <x v="3"/>
    <x v="3"/>
    <x v="3"/>
  </r>
  <r>
    <n v="888"/>
    <s v="Palmer Ltd"/>
    <s v="Reverse-engineered uniform knowledge user"/>
    <n v="5800"/>
    <n v="12174"/>
    <n v="2.0989655172413793"/>
    <x v="1"/>
    <n v="41.98"/>
    <n v="290"/>
    <x v="1"/>
    <s v="USD"/>
    <n v="1491886800"/>
    <n v="1493528400"/>
    <b v="0"/>
    <b v="0"/>
    <x v="3"/>
    <x v="3"/>
    <x v="3"/>
  </r>
  <r>
    <n v="889"/>
    <s v="Santos Group"/>
    <s v="Secured dynamic capacity"/>
    <n v="5600"/>
    <n v="9508"/>
    <n v="1.697857142857143"/>
    <x v="1"/>
    <n v="77.930000000000007"/>
    <n v="122"/>
    <x v="1"/>
    <s v="USD"/>
    <n v="1394600400"/>
    <n v="1395205200"/>
    <b v="0"/>
    <b v="1"/>
    <x v="5"/>
    <x v="1"/>
    <x v="5"/>
  </r>
  <r>
    <n v="890"/>
    <s v="Christian, Kim and Jimenez"/>
    <s v="Devolved foreground throughput"/>
    <n v="134400"/>
    <n v="155849"/>
    <n v="1.1595907738095239"/>
    <x v="1"/>
    <n v="106.02"/>
    <n v="1470"/>
    <x v="1"/>
    <s v="USD"/>
    <n v="1561352400"/>
    <n v="1561438800"/>
    <b v="0"/>
    <b v="0"/>
    <x v="7"/>
    <x v="1"/>
    <x v="7"/>
  </r>
  <r>
    <n v="891"/>
    <s v="Williams, Price and Hurley"/>
    <s v="Synchronized demand-driven infrastructure"/>
    <n v="3000"/>
    <n v="7758"/>
    <n v="2.5859999999999999"/>
    <x v="1"/>
    <n v="47.02"/>
    <n v="165"/>
    <x v="0"/>
    <s v="CAD"/>
    <n v="1322892000"/>
    <n v="1326693600"/>
    <b v="0"/>
    <b v="0"/>
    <x v="4"/>
    <x v="4"/>
    <x v="4"/>
  </r>
  <r>
    <n v="892"/>
    <s v="Anderson, Parks and Estrada"/>
    <s v="Realigned discrete structure"/>
    <n v="6000"/>
    <n v="13835"/>
    <n v="2.3058333333333332"/>
    <x v="1"/>
    <n v="76.02"/>
    <n v="182"/>
    <x v="1"/>
    <s v="USD"/>
    <n v="1274418000"/>
    <n v="1277960400"/>
    <b v="0"/>
    <b v="0"/>
    <x v="18"/>
    <x v="5"/>
    <x v="18"/>
  </r>
  <r>
    <n v="893"/>
    <s v="Collins-Martinez"/>
    <s v="Progressive grid-enabled website"/>
    <n v="8400"/>
    <n v="10770"/>
    <n v="1.2821428571428573"/>
    <x v="1"/>
    <n v="54.12"/>
    <n v="199"/>
    <x v="6"/>
    <s v="EUR"/>
    <n v="1434344400"/>
    <n v="1434690000"/>
    <b v="0"/>
    <b v="1"/>
    <x v="4"/>
    <x v="4"/>
    <x v="4"/>
  </r>
  <r>
    <n v="894"/>
    <s v="Barrett Inc"/>
    <s v="Organic cohesive neural-net"/>
    <n v="1700"/>
    <n v="3208"/>
    <n v="1.8870588235294117"/>
    <x v="1"/>
    <n v="57.29"/>
    <n v="56"/>
    <x v="4"/>
    <s v="GBP"/>
    <n v="1373518800"/>
    <n v="1376110800"/>
    <b v="0"/>
    <b v="1"/>
    <x v="19"/>
    <x v="4"/>
    <x v="19"/>
  </r>
  <r>
    <n v="895"/>
    <s v="Adams-Rollins"/>
    <s v="Integrated demand-driven info-mediaries"/>
    <n v="159800"/>
    <n v="11108"/>
    <n v="6.9511889862327911E-2"/>
    <x v="0"/>
    <n v="103.81"/>
    <n v="107"/>
    <x v="1"/>
    <s v="USD"/>
    <n v="1517637600"/>
    <n v="1518415200"/>
    <b v="0"/>
    <b v="0"/>
    <x v="3"/>
    <x v="3"/>
    <x v="3"/>
  </r>
  <r>
    <n v="896"/>
    <s v="Wright-Bryant"/>
    <s v="Reverse-engineered client-server extranet"/>
    <n v="19800"/>
    <n v="153338"/>
    <n v="7.7443434343434348"/>
    <x v="1"/>
    <n v="105.03"/>
    <n v="1460"/>
    <x v="2"/>
    <s v="AUD"/>
    <n v="1310619600"/>
    <n v="1310878800"/>
    <b v="0"/>
    <b v="1"/>
    <x v="0"/>
    <x v="0"/>
    <x v="0"/>
  </r>
  <r>
    <n v="897"/>
    <s v="Berry-Cannon"/>
    <s v="Organized discrete encoding"/>
    <n v="8800"/>
    <n v="2437"/>
    <n v="0.27693181818181817"/>
    <x v="0"/>
    <n v="90.26"/>
    <n v="27"/>
    <x v="1"/>
    <s v="USD"/>
    <n v="1556427600"/>
    <n v="1556600400"/>
    <b v="0"/>
    <b v="0"/>
    <x v="3"/>
    <x v="3"/>
    <x v="3"/>
  </r>
  <r>
    <n v="898"/>
    <s v="Davis-Gonzalez"/>
    <s v="Balanced regional flexibility"/>
    <n v="179100"/>
    <n v="93991"/>
    <n v="0.52479620323841425"/>
    <x v="0"/>
    <n v="76.98"/>
    <n v="1221"/>
    <x v="1"/>
    <s v="USD"/>
    <n v="1576476000"/>
    <n v="1576994400"/>
    <b v="0"/>
    <b v="0"/>
    <x v="4"/>
    <x v="4"/>
    <x v="4"/>
  </r>
  <r>
    <n v="899"/>
    <s v="Best-Young"/>
    <s v="Implemented multimedia time-frame"/>
    <n v="3100"/>
    <n v="12620"/>
    <n v="4.0709677419354842"/>
    <x v="1"/>
    <n v="102.6"/>
    <n v="123"/>
    <x v="5"/>
    <s v="CHF"/>
    <n v="1381122000"/>
    <n v="1382677200"/>
    <b v="0"/>
    <b v="0"/>
    <x v="17"/>
    <x v="1"/>
    <x v="17"/>
  </r>
  <r>
    <n v="900"/>
    <s v="Powers, Smith and Deleon"/>
    <s v="Enhanced uniform service-desk"/>
    <n v="100"/>
    <n v="2"/>
    <n v="0.02"/>
    <x v="0"/>
    <n v="2"/>
    <n v="1"/>
    <x v="1"/>
    <s v="USD"/>
    <n v="1411102800"/>
    <n v="1411189200"/>
    <b v="0"/>
    <b v="1"/>
    <x v="2"/>
    <x v="2"/>
    <x v="2"/>
  </r>
  <r>
    <n v="901"/>
    <s v="Hogan Group"/>
    <s v="Versatile bottom-line definition"/>
    <n v="5600"/>
    <n v="8746"/>
    <n v="1.5617857142857143"/>
    <x v="1"/>
    <n v="55.01"/>
    <n v="159"/>
    <x v="1"/>
    <s v="USD"/>
    <n v="1531803600"/>
    <n v="1534654800"/>
    <b v="0"/>
    <b v="1"/>
    <x v="1"/>
    <x v="1"/>
    <x v="1"/>
  </r>
  <r>
    <n v="902"/>
    <s v="Wang, Silva and Byrd"/>
    <s v="Integrated bifurcated software"/>
    <n v="1400"/>
    <n v="3534"/>
    <n v="2.5242857142857145"/>
    <x v="1"/>
    <n v="32.130000000000003"/>
    <n v="110"/>
    <x v="1"/>
    <s v="USD"/>
    <n v="1454133600"/>
    <n v="1457762400"/>
    <b v="0"/>
    <b v="0"/>
    <x v="2"/>
    <x v="2"/>
    <x v="2"/>
  </r>
  <r>
    <n v="903"/>
    <s v="Parker-Morris"/>
    <s v="Assimilated next generation instruction set"/>
    <n v="41000"/>
    <n v="709"/>
    <n v="1.729268292682927E-2"/>
    <x v="2"/>
    <n v="50.64"/>
    <n v="14"/>
    <x v="1"/>
    <s v="USD"/>
    <n v="1336194000"/>
    <n v="1337490000"/>
    <b v="0"/>
    <b v="1"/>
    <x v="9"/>
    <x v="5"/>
    <x v="9"/>
  </r>
  <r>
    <n v="904"/>
    <s v="Rodriguez, Johnson and Jackson"/>
    <s v="Digitized foreground array"/>
    <n v="6500"/>
    <n v="795"/>
    <n v="0.12230769230769231"/>
    <x v="0"/>
    <n v="49.69"/>
    <n v="16"/>
    <x v="1"/>
    <s v="USD"/>
    <n v="1349326800"/>
    <n v="1349672400"/>
    <b v="0"/>
    <b v="0"/>
    <x v="15"/>
    <x v="5"/>
    <x v="15"/>
  </r>
  <r>
    <n v="905"/>
    <s v="Haynes PLC"/>
    <s v="Re-engineered clear-thinking project"/>
    <n v="7900"/>
    <n v="12955"/>
    <n v="1.6398734177215191"/>
    <x v="1"/>
    <n v="54.89"/>
    <n v="236"/>
    <x v="1"/>
    <s v="USD"/>
    <n v="1379566800"/>
    <n v="1379826000"/>
    <b v="0"/>
    <b v="0"/>
    <x v="3"/>
    <x v="3"/>
    <x v="3"/>
  </r>
  <r>
    <n v="906"/>
    <s v="Hayes Group"/>
    <s v="Implemented even-keeled standardization"/>
    <n v="5500"/>
    <n v="8964"/>
    <n v="1.6298181818181818"/>
    <x v="1"/>
    <n v="46.93"/>
    <n v="191"/>
    <x v="1"/>
    <s v="USD"/>
    <n v="1494651600"/>
    <n v="1497762000"/>
    <b v="1"/>
    <b v="1"/>
    <x v="4"/>
    <x v="4"/>
    <x v="4"/>
  </r>
  <r>
    <n v="907"/>
    <s v="White, Pena and Calhoun"/>
    <s v="Quality-focused asymmetric adapter"/>
    <n v="9100"/>
    <n v="1843"/>
    <n v="0.20252747252747252"/>
    <x v="0"/>
    <n v="44.95"/>
    <n v="41"/>
    <x v="1"/>
    <s v="USD"/>
    <n v="1303880400"/>
    <n v="1304485200"/>
    <b v="0"/>
    <b v="0"/>
    <x v="3"/>
    <x v="3"/>
    <x v="3"/>
  </r>
  <r>
    <n v="908"/>
    <s v="Bryant-Pope"/>
    <s v="Networked intangible help-desk"/>
    <n v="38200"/>
    <n v="121950"/>
    <n v="3.1924083769633507"/>
    <x v="1"/>
    <n v="31"/>
    <n v="3934"/>
    <x v="1"/>
    <s v="USD"/>
    <n v="1335934800"/>
    <n v="1336885200"/>
    <b v="0"/>
    <b v="0"/>
    <x v="11"/>
    <x v="6"/>
    <x v="11"/>
  </r>
  <r>
    <n v="909"/>
    <s v="Gates, Li and Thompson"/>
    <s v="Synchronized attitude-oriented frame"/>
    <n v="1800"/>
    <n v="8621"/>
    <n v="4.7894444444444444"/>
    <x v="1"/>
    <n v="107.76"/>
    <n v="80"/>
    <x v="0"/>
    <s v="CAD"/>
    <n v="1528088400"/>
    <n v="1530421200"/>
    <b v="0"/>
    <b v="1"/>
    <x v="3"/>
    <x v="3"/>
    <x v="3"/>
  </r>
  <r>
    <n v="910"/>
    <s v="King-Morris"/>
    <s v="Proactive incremental architecture"/>
    <n v="154500"/>
    <n v="30215"/>
    <n v="0.19556634304207121"/>
    <x v="3"/>
    <n v="102.08"/>
    <n v="296"/>
    <x v="1"/>
    <s v="USD"/>
    <n v="1421906400"/>
    <n v="1421992800"/>
    <b v="0"/>
    <b v="0"/>
    <x v="3"/>
    <x v="3"/>
    <x v="3"/>
  </r>
  <r>
    <n v="911"/>
    <s v="Carter, Cole and Curtis"/>
    <s v="Cloned responsive standardization"/>
    <n v="5800"/>
    <n v="11539"/>
    <n v="1.9894827586206896"/>
    <x v="1"/>
    <n v="24.98"/>
    <n v="462"/>
    <x v="1"/>
    <s v="USD"/>
    <n v="1568005200"/>
    <n v="1568178000"/>
    <b v="1"/>
    <b v="0"/>
    <x v="2"/>
    <x v="2"/>
    <x v="2"/>
  </r>
  <r>
    <n v="912"/>
    <s v="Sanchez-Parsons"/>
    <s v="Reduced bifurcated pricing structure"/>
    <n v="1800"/>
    <n v="14310"/>
    <n v="7.95"/>
    <x v="1"/>
    <n v="79.94"/>
    <n v="179"/>
    <x v="1"/>
    <s v="USD"/>
    <n v="1346821200"/>
    <n v="1347944400"/>
    <b v="1"/>
    <b v="0"/>
    <x v="6"/>
    <x v="4"/>
    <x v="6"/>
  </r>
  <r>
    <n v="913"/>
    <s v="Rivera-Pearson"/>
    <s v="Re-engineered asymmetric challenge"/>
    <n v="70200"/>
    <n v="35536"/>
    <n v="0.50621082621082625"/>
    <x v="0"/>
    <n v="67.95"/>
    <n v="523"/>
    <x v="2"/>
    <s v="AUD"/>
    <n v="1557637200"/>
    <n v="1558760400"/>
    <b v="0"/>
    <b v="0"/>
    <x v="6"/>
    <x v="4"/>
    <x v="6"/>
  </r>
  <r>
    <n v="914"/>
    <s v="Ramirez, Padilla and Barrera"/>
    <s v="Diverse client-driven conglomeration"/>
    <n v="6400"/>
    <n v="3676"/>
    <n v="0.57437499999999997"/>
    <x v="0"/>
    <n v="26.07"/>
    <n v="141"/>
    <x v="4"/>
    <s v="GBP"/>
    <n v="1375592400"/>
    <n v="1376629200"/>
    <b v="0"/>
    <b v="0"/>
    <x v="3"/>
    <x v="3"/>
    <x v="3"/>
  </r>
  <r>
    <n v="915"/>
    <s v="Riggs Group"/>
    <s v="Configurable upward-trending solution"/>
    <n v="125900"/>
    <n v="195936"/>
    <n v="1.5562827640984909"/>
    <x v="1"/>
    <n v="105"/>
    <n v="1866"/>
    <x v="4"/>
    <s v="GBP"/>
    <n v="1503982800"/>
    <n v="1504760400"/>
    <b v="0"/>
    <b v="0"/>
    <x v="19"/>
    <x v="4"/>
    <x v="19"/>
  </r>
  <r>
    <n v="916"/>
    <s v="Clements Ltd"/>
    <s v="Persistent bandwidth-monitored framework"/>
    <n v="3700"/>
    <n v="1343"/>
    <n v="0.36297297297297298"/>
    <x v="0"/>
    <n v="25.83"/>
    <n v="52"/>
    <x v="1"/>
    <s v="USD"/>
    <n v="1418882400"/>
    <n v="1419660000"/>
    <b v="0"/>
    <b v="0"/>
    <x v="14"/>
    <x v="7"/>
    <x v="14"/>
  </r>
  <r>
    <n v="917"/>
    <s v="Cooper Inc"/>
    <s v="Polarized discrete product"/>
    <n v="3600"/>
    <n v="2097"/>
    <n v="0.58250000000000002"/>
    <x v="2"/>
    <n v="77.67"/>
    <n v="27"/>
    <x v="4"/>
    <s v="GBP"/>
    <n v="1309237200"/>
    <n v="1311310800"/>
    <b v="0"/>
    <b v="1"/>
    <x v="12"/>
    <x v="4"/>
    <x v="12"/>
  </r>
  <r>
    <n v="918"/>
    <s v="Jones-Gonzalez"/>
    <s v="Seamless dynamic website"/>
    <n v="3800"/>
    <n v="9021"/>
    <n v="2.3739473684210526"/>
    <x v="1"/>
    <n v="57.83"/>
    <n v="156"/>
    <x v="5"/>
    <s v="CHF"/>
    <n v="1343365200"/>
    <n v="1344315600"/>
    <b v="0"/>
    <b v="0"/>
    <x v="15"/>
    <x v="5"/>
    <x v="15"/>
  </r>
  <r>
    <n v="919"/>
    <s v="Fox Ltd"/>
    <s v="Extended multimedia firmware"/>
    <n v="35600"/>
    <n v="20915"/>
    <n v="0.58750000000000002"/>
    <x v="0"/>
    <n v="92.96"/>
    <n v="225"/>
    <x v="2"/>
    <s v="AUD"/>
    <n v="1507957200"/>
    <n v="1510725600"/>
    <b v="0"/>
    <b v="1"/>
    <x v="3"/>
    <x v="3"/>
    <x v="3"/>
  </r>
  <r>
    <n v="920"/>
    <s v="Green, Murphy and Webb"/>
    <s v="Versatile directional project"/>
    <n v="5300"/>
    <n v="9676"/>
    <n v="1.8256603773584905"/>
    <x v="1"/>
    <n v="37.950000000000003"/>
    <n v="255"/>
    <x v="1"/>
    <s v="USD"/>
    <n v="1549519200"/>
    <n v="1551247200"/>
    <b v="1"/>
    <b v="0"/>
    <x v="10"/>
    <x v="4"/>
    <x v="10"/>
  </r>
  <r>
    <n v="921"/>
    <s v="Stevenson PLC"/>
    <s v="Profound directional knowledge user"/>
    <n v="160400"/>
    <n v="1210"/>
    <n v="7.5436408977556111E-3"/>
    <x v="0"/>
    <n v="31.84"/>
    <n v="38"/>
    <x v="1"/>
    <s v="USD"/>
    <n v="1329026400"/>
    <n v="1330236000"/>
    <b v="0"/>
    <b v="0"/>
    <x v="2"/>
    <x v="2"/>
    <x v="2"/>
  </r>
  <r>
    <n v="922"/>
    <s v="Soto-Anthony"/>
    <s v="Ameliorated logistical capability"/>
    <n v="51400"/>
    <n v="90440"/>
    <n v="1.7595330739299611"/>
    <x v="1"/>
    <n v="40"/>
    <n v="2261"/>
    <x v="1"/>
    <s v="USD"/>
    <n v="1544335200"/>
    <n v="1545112800"/>
    <b v="0"/>
    <b v="1"/>
    <x v="21"/>
    <x v="1"/>
    <x v="21"/>
  </r>
  <r>
    <n v="923"/>
    <s v="Wise and Sons"/>
    <s v="Sharable discrete definition"/>
    <n v="1700"/>
    <n v="4044"/>
    <n v="2.3788235294117648"/>
    <x v="1"/>
    <n v="101.1"/>
    <n v="40"/>
    <x v="1"/>
    <s v="USD"/>
    <n v="1279083600"/>
    <n v="1279170000"/>
    <b v="0"/>
    <b v="0"/>
    <x v="3"/>
    <x v="3"/>
    <x v="3"/>
  </r>
  <r>
    <n v="924"/>
    <s v="Butler-Barr"/>
    <s v="User-friendly next generation core"/>
    <n v="39400"/>
    <n v="192292"/>
    <n v="4.8805076142131982"/>
    <x v="1"/>
    <n v="84.01"/>
    <n v="2289"/>
    <x v="6"/>
    <s v="EUR"/>
    <n v="1572498000"/>
    <n v="1573452000"/>
    <b v="0"/>
    <b v="0"/>
    <x v="3"/>
    <x v="3"/>
    <x v="3"/>
  </r>
  <r>
    <n v="925"/>
    <s v="Wilson, Jefferson and Anderson"/>
    <s v="Profit-focused empowering system engine"/>
    <n v="3000"/>
    <n v="6722"/>
    <n v="2.2406666666666668"/>
    <x v="1"/>
    <n v="103.42"/>
    <n v="65"/>
    <x v="1"/>
    <s v="USD"/>
    <n v="1506056400"/>
    <n v="1507093200"/>
    <b v="0"/>
    <b v="0"/>
    <x v="3"/>
    <x v="3"/>
    <x v="3"/>
  </r>
  <r>
    <n v="926"/>
    <s v="Brown-Oliver"/>
    <s v="Synchronized cohesive encoding"/>
    <n v="8700"/>
    <n v="1577"/>
    <n v="0.18126436781609195"/>
    <x v="0"/>
    <n v="105.13"/>
    <n v="15"/>
    <x v="1"/>
    <s v="USD"/>
    <n v="1463029200"/>
    <n v="1463374800"/>
    <b v="0"/>
    <b v="0"/>
    <x v="0"/>
    <x v="0"/>
    <x v="0"/>
  </r>
  <r>
    <n v="927"/>
    <s v="Davis-Gardner"/>
    <s v="Synergistic dynamic utilization"/>
    <n v="7200"/>
    <n v="3301"/>
    <n v="0.45847222222222223"/>
    <x v="0"/>
    <n v="89.22"/>
    <n v="37"/>
    <x v="1"/>
    <s v="USD"/>
    <n v="1342069200"/>
    <n v="1344574800"/>
    <b v="0"/>
    <b v="0"/>
    <x v="3"/>
    <x v="3"/>
    <x v="3"/>
  </r>
  <r>
    <n v="928"/>
    <s v="Dawson Group"/>
    <s v="Triple-buffered bi-directional model"/>
    <n v="167400"/>
    <n v="196386"/>
    <n v="1.1731541218637993"/>
    <x v="1"/>
    <n v="52"/>
    <n v="3777"/>
    <x v="6"/>
    <s v="EUR"/>
    <n v="1388296800"/>
    <n v="1389074400"/>
    <b v="0"/>
    <b v="0"/>
    <x v="2"/>
    <x v="2"/>
    <x v="2"/>
  </r>
  <r>
    <n v="929"/>
    <s v="Turner-Terrell"/>
    <s v="Polarized tertiary function"/>
    <n v="5500"/>
    <n v="11952"/>
    <n v="2.173090909090909"/>
    <x v="1"/>
    <n v="64.959999999999994"/>
    <n v="184"/>
    <x v="4"/>
    <s v="GBP"/>
    <n v="1493787600"/>
    <n v="1494997200"/>
    <b v="0"/>
    <b v="0"/>
    <x v="3"/>
    <x v="3"/>
    <x v="3"/>
  </r>
  <r>
    <n v="930"/>
    <s v="Hall, Buchanan and Benton"/>
    <s v="Configurable fault-tolerant structure"/>
    <n v="3500"/>
    <n v="3930"/>
    <n v="1.1228571428571428"/>
    <x v="1"/>
    <n v="46.24"/>
    <n v="85"/>
    <x v="1"/>
    <s v="USD"/>
    <n v="1424844000"/>
    <n v="1425448800"/>
    <b v="0"/>
    <b v="1"/>
    <x v="3"/>
    <x v="3"/>
    <x v="3"/>
  </r>
  <r>
    <n v="931"/>
    <s v="Lowery, Hayden and Cruz"/>
    <s v="Digitized 24/7 budgetary management"/>
    <n v="7900"/>
    <n v="5729"/>
    <n v="0.72518987341772156"/>
    <x v="0"/>
    <n v="51.15"/>
    <n v="112"/>
    <x v="1"/>
    <s v="USD"/>
    <n v="1403931600"/>
    <n v="1404104400"/>
    <b v="0"/>
    <b v="1"/>
    <x v="3"/>
    <x v="3"/>
    <x v="3"/>
  </r>
  <r>
    <n v="932"/>
    <s v="Mora, Miller and Harper"/>
    <s v="Stand-alone zero tolerance algorithm"/>
    <n v="2300"/>
    <n v="4883"/>
    <n v="2.1230434782608696"/>
    <x v="1"/>
    <n v="33.909999999999997"/>
    <n v="144"/>
    <x v="1"/>
    <s v="USD"/>
    <n v="1394514000"/>
    <n v="1394773200"/>
    <b v="0"/>
    <b v="0"/>
    <x v="1"/>
    <x v="1"/>
    <x v="1"/>
  </r>
  <r>
    <n v="933"/>
    <s v="Espinoza Group"/>
    <s v="Implemented tangible support"/>
    <n v="73000"/>
    <n v="175015"/>
    <n v="2.3974657534246577"/>
    <x v="1"/>
    <n v="92.02"/>
    <n v="1902"/>
    <x v="1"/>
    <s v="USD"/>
    <n v="1365397200"/>
    <n v="1366520400"/>
    <b v="0"/>
    <b v="0"/>
    <x v="3"/>
    <x v="3"/>
    <x v="3"/>
  </r>
  <r>
    <n v="934"/>
    <s v="Davis, Crawford and Lopez"/>
    <s v="Reactive radical framework"/>
    <n v="6200"/>
    <n v="11280"/>
    <n v="1.8193548387096774"/>
    <x v="1"/>
    <n v="107.43"/>
    <n v="105"/>
    <x v="1"/>
    <s v="USD"/>
    <n v="1456120800"/>
    <n v="1456639200"/>
    <b v="0"/>
    <b v="0"/>
    <x v="3"/>
    <x v="3"/>
    <x v="3"/>
  </r>
  <r>
    <n v="935"/>
    <s v="Richards, Stevens and Fleming"/>
    <s v="Object-based full-range knowledge user"/>
    <n v="6100"/>
    <n v="10012"/>
    <n v="1.6413114754098361"/>
    <x v="1"/>
    <n v="75.849999999999994"/>
    <n v="132"/>
    <x v="1"/>
    <s v="USD"/>
    <n v="1437714000"/>
    <n v="1438318800"/>
    <b v="0"/>
    <b v="0"/>
    <x v="3"/>
    <x v="3"/>
    <x v="3"/>
  </r>
  <r>
    <n v="936"/>
    <s v="Brown Ltd"/>
    <s v="Enhanced composite contingency"/>
    <n v="103200"/>
    <n v="1690"/>
    <n v="1.6375968992248063E-2"/>
    <x v="0"/>
    <n v="80.48"/>
    <n v="21"/>
    <x v="1"/>
    <s v="USD"/>
    <n v="1563771600"/>
    <n v="1564030800"/>
    <b v="1"/>
    <b v="0"/>
    <x v="3"/>
    <x v="3"/>
    <x v="3"/>
  </r>
  <r>
    <n v="937"/>
    <s v="Tapia, Sandoval and Hurley"/>
    <s v="Cloned fresh-thinking model"/>
    <n v="171000"/>
    <n v="84891"/>
    <n v="0.49643859649122807"/>
    <x v="3"/>
    <n v="86.98"/>
    <n v="976"/>
    <x v="1"/>
    <s v="USD"/>
    <n v="1448517600"/>
    <n v="1449295200"/>
    <b v="0"/>
    <b v="0"/>
    <x v="4"/>
    <x v="4"/>
    <x v="4"/>
  </r>
  <r>
    <n v="938"/>
    <s v="Allen Inc"/>
    <s v="Total dedicated benchmark"/>
    <n v="9200"/>
    <n v="10093"/>
    <n v="1.0970652173913042"/>
    <x v="1"/>
    <n v="105.14"/>
    <n v="96"/>
    <x v="1"/>
    <s v="USD"/>
    <n v="1528779600"/>
    <n v="1531890000"/>
    <b v="0"/>
    <b v="1"/>
    <x v="13"/>
    <x v="5"/>
    <x v="13"/>
  </r>
  <r>
    <n v="939"/>
    <s v="Williams, Johnson and Campbell"/>
    <s v="Streamlined human-resource Graphic Interface"/>
    <n v="7800"/>
    <n v="3839"/>
    <n v="0.49217948717948717"/>
    <x v="0"/>
    <n v="57.3"/>
    <n v="67"/>
    <x v="1"/>
    <s v="USD"/>
    <n v="1304744400"/>
    <n v="1306213200"/>
    <b v="0"/>
    <b v="1"/>
    <x v="11"/>
    <x v="6"/>
    <x v="11"/>
  </r>
  <r>
    <n v="940"/>
    <s v="Wiggins Ltd"/>
    <s v="Upgradable analyzing core"/>
    <n v="9900"/>
    <n v="6161"/>
    <n v="0.62232323232323228"/>
    <x v="2"/>
    <n v="93.35"/>
    <n v="66"/>
    <x v="0"/>
    <s v="CAD"/>
    <n v="1354341600"/>
    <n v="1356242400"/>
    <b v="0"/>
    <b v="0"/>
    <x v="2"/>
    <x v="2"/>
    <x v="2"/>
  </r>
  <r>
    <n v="941"/>
    <s v="Luna-Horne"/>
    <s v="Profound exuding pricing structure"/>
    <n v="43000"/>
    <n v="5615"/>
    <n v="0.1305813953488372"/>
    <x v="0"/>
    <n v="71.989999999999995"/>
    <n v="78"/>
    <x v="1"/>
    <s v="USD"/>
    <n v="1294552800"/>
    <n v="1297576800"/>
    <b v="1"/>
    <b v="0"/>
    <x v="3"/>
    <x v="3"/>
    <x v="3"/>
  </r>
  <r>
    <n v="942"/>
    <s v="Allen Inc"/>
    <s v="Horizontal optimizing model"/>
    <n v="9600"/>
    <n v="6205"/>
    <n v="0.64635416666666667"/>
    <x v="0"/>
    <n v="92.61"/>
    <n v="67"/>
    <x v="2"/>
    <s v="AUD"/>
    <n v="1295935200"/>
    <n v="1296194400"/>
    <b v="0"/>
    <b v="0"/>
    <x v="3"/>
    <x v="3"/>
    <x v="3"/>
  </r>
  <r>
    <n v="943"/>
    <s v="Peterson, Gonzalez and Spencer"/>
    <s v="Synchronized fault-tolerant algorithm"/>
    <n v="7500"/>
    <n v="11969"/>
    <n v="1.5958666666666668"/>
    <x v="1"/>
    <n v="104.99"/>
    <n v="114"/>
    <x v="1"/>
    <s v="USD"/>
    <n v="1411534800"/>
    <n v="1414558800"/>
    <b v="0"/>
    <b v="0"/>
    <x v="0"/>
    <x v="0"/>
    <x v="0"/>
  </r>
  <r>
    <n v="944"/>
    <s v="Walter Inc"/>
    <s v="Streamlined 5thgeneration intranet"/>
    <n v="10000"/>
    <n v="8142"/>
    <n v="0.81420000000000003"/>
    <x v="0"/>
    <n v="30.96"/>
    <n v="263"/>
    <x v="2"/>
    <s v="AUD"/>
    <n v="1486706400"/>
    <n v="1488348000"/>
    <b v="0"/>
    <b v="0"/>
    <x v="14"/>
    <x v="7"/>
    <x v="14"/>
  </r>
  <r>
    <n v="945"/>
    <s v="Sanders, Farley and Huffman"/>
    <s v="Cross-group clear-thinking task-force"/>
    <n v="172000"/>
    <n v="55805"/>
    <n v="0.32444767441860467"/>
    <x v="0"/>
    <n v="33"/>
    <n v="1691"/>
    <x v="1"/>
    <s v="USD"/>
    <n v="1333602000"/>
    <n v="1334898000"/>
    <b v="1"/>
    <b v="0"/>
    <x v="14"/>
    <x v="7"/>
    <x v="14"/>
  </r>
  <r>
    <n v="946"/>
    <s v="Hall, Holmes and Walker"/>
    <s v="Public-key bandwidth-monitored intranet"/>
    <n v="153700"/>
    <n v="15238"/>
    <n v="9.9141184124918666E-2"/>
    <x v="0"/>
    <n v="84.19"/>
    <n v="181"/>
    <x v="1"/>
    <s v="USD"/>
    <n v="1308200400"/>
    <n v="1308373200"/>
    <b v="0"/>
    <b v="0"/>
    <x v="3"/>
    <x v="3"/>
    <x v="3"/>
  </r>
  <r>
    <n v="947"/>
    <s v="Smith-Powell"/>
    <s v="Upgradable clear-thinking hardware"/>
    <n v="3600"/>
    <n v="961"/>
    <n v="0.26694444444444443"/>
    <x v="0"/>
    <n v="73.92"/>
    <n v="13"/>
    <x v="1"/>
    <s v="USD"/>
    <n v="1411707600"/>
    <n v="1412312400"/>
    <b v="0"/>
    <b v="0"/>
    <x v="3"/>
    <x v="3"/>
    <x v="3"/>
  </r>
  <r>
    <n v="948"/>
    <s v="Smith-Hill"/>
    <s v="Integrated holistic paradigm"/>
    <n v="9400"/>
    <n v="5918"/>
    <n v="0.62957446808510642"/>
    <x v="3"/>
    <n v="36.99"/>
    <n v="160"/>
    <x v="1"/>
    <s v="USD"/>
    <n v="1418364000"/>
    <n v="1419228000"/>
    <b v="1"/>
    <b v="1"/>
    <x v="4"/>
    <x v="4"/>
    <x v="4"/>
  </r>
  <r>
    <n v="949"/>
    <s v="Wright LLC"/>
    <s v="Seamless clear-thinking conglomeration"/>
    <n v="5900"/>
    <n v="9520"/>
    <n v="1.6135593220338984"/>
    <x v="1"/>
    <n v="46.9"/>
    <n v="203"/>
    <x v="1"/>
    <s v="USD"/>
    <n v="1429333200"/>
    <n v="1430974800"/>
    <b v="0"/>
    <b v="0"/>
    <x v="2"/>
    <x v="2"/>
    <x v="2"/>
  </r>
  <r>
    <n v="950"/>
    <s v="Williams, Orozco and Gomez"/>
    <s v="Persistent content-based methodology"/>
    <n v="100"/>
    <n v="5"/>
    <n v="0.05"/>
    <x v="0"/>
    <n v="5"/>
    <n v="1"/>
    <x v="1"/>
    <s v="USD"/>
    <n v="1555390800"/>
    <n v="1555822800"/>
    <b v="0"/>
    <b v="1"/>
    <x v="3"/>
    <x v="3"/>
    <x v="3"/>
  </r>
  <r>
    <n v="951"/>
    <s v="Peterson Ltd"/>
    <s v="Re-engineered 24hour matrix"/>
    <n v="14500"/>
    <n v="159056"/>
    <n v="10.969379310344827"/>
    <x v="1"/>
    <n v="102.02"/>
    <n v="1559"/>
    <x v="1"/>
    <s v="USD"/>
    <n v="1482732000"/>
    <n v="1482818400"/>
    <b v="0"/>
    <b v="1"/>
    <x v="1"/>
    <x v="1"/>
    <x v="1"/>
  </r>
  <r>
    <n v="952"/>
    <s v="Cummings-Hayes"/>
    <s v="Virtual multi-tasking core"/>
    <n v="145500"/>
    <n v="101987"/>
    <n v="0.70094158075601376"/>
    <x v="3"/>
    <n v="45.01"/>
    <n v="2266"/>
    <x v="1"/>
    <s v="USD"/>
    <n v="1470718800"/>
    <n v="1471928400"/>
    <b v="0"/>
    <b v="0"/>
    <x v="4"/>
    <x v="4"/>
    <x v="4"/>
  </r>
  <r>
    <n v="953"/>
    <s v="Boyle Ltd"/>
    <s v="Streamlined fault-tolerant conglomeration"/>
    <n v="3300"/>
    <n v="1980"/>
    <n v="0.6"/>
    <x v="0"/>
    <n v="94.29"/>
    <n v="21"/>
    <x v="1"/>
    <s v="USD"/>
    <n v="1450591200"/>
    <n v="1453701600"/>
    <b v="0"/>
    <b v="1"/>
    <x v="22"/>
    <x v="4"/>
    <x v="22"/>
  </r>
  <r>
    <n v="954"/>
    <s v="Henderson, Parker and Diaz"/>
    <s v="Enterprise-wide client-driven policy"/>
    <n v="42600"/>
    <n v="156384"/>
    <n v="3.6709859154929578"/>
    <x v="1"/>
    <n v="101.02"/>
    <n v="1548"/>
    <x v="2"/>
    <s v="AUD"/>
    <n v="1348290000"/>
    <n v="1350363600"/>
    <b v="0"/>
    <b v="0"/>
    <x v="2"/>
    <x v="2"/>
    <x v="2"/>
  </r>
  <r>
    <n v="955"/>
    <s v="Moss-Obrien"/>
    <s v="Function-based next generation emulation"/>
    <n v="700"/>
    <n v="7763"/>
    <n v="11.09"/>
    <x v="1"/>
    <n v="97.04"/>
    <n v="80"/>
    <x v="1"/>
    <s v="USD"/>
    <n v="1353823200"/>
    <n v="1353996000"/>
    <b v="0"/>
    <b v="0"/>
    <x v="3"/>
    <x v="3"/>
    <x v="3"/>
  </r>
  <r>
    <n v="956"/>
    <s v="Wood Inc"/>
    <s v="Re-engineered composite focus group"/>
    <n v="187600"/>
    <n v="35698"/>
    <n v="0.19028784648187633"/>
    <x v="0"/>
    <n v="43.01"/>
    <n v="830"/>
    <x v="1"/>
    <s v="USD"/>
    <n v="1450764000"/>
    <n v="1451109600"/>
    <b v="0"/>
    <b v="0"/>
    <x v="22"/>
    <x v="4"/>
    <x v="22"/>
  </r>
  <r>
    <n v="957"/>
    <s v="Riley, Cohen and Goodman"/>
    <s v="Profound mission-critical function"/>
    <n v="9800"/>
    <n v="12434"/>
    <n v="1.2687755102040816"/>
    <x v="1"/>
    <n v="94.92"/>
    <n v="131"/>
    <x v="1"/>
    <s v="USD"/>
    <n v="1329372000"/>
    <n v="1329631200"/>
    <b v="0"/>
    <b v="0"/>
    <x v="3"/>
    <x v="3"/>
    <x v="3"/>
  </r>
  <r>
    <n v="958"/>
    <s v="Green, Robinson and Ho"/>
    <s v="De-engineered zero-defect open system"/>
    <n v="1100"/>
    <n v="8081"/>
    <n v="7.3463636363636367"/>
    <x v="1"/>
    <n v="72.150000000000006"/>
    <n v="112"/>
    <x v="1"/>
    <s v="USD"/>
    <n v="1277096400"/>
    <n v="1278997200"/>
    <b v="0"/>
    <b v="0"/>
    <x v="10"/>
    <x v="4"/>
    <x v="10"/>
  </r>
  <r>
    <n v="959"/>
    <s v="Black-Graham"/>
    <s v="Operative hybrid utilization"/>
    <n v="145000"/>
    <n v="6631"/>
    <n v="4.5731034482758622E-2"/>
    <x v="0"/>
    <n v="51.01"/>
    <n v="130"/>
    <x v="1"/>
    <s v="USD"/>
    <n v="1277701200"/>
    <n v="1280120400"/>
    <b v="0"/>
    <b v="0"/>
    <x v="18"/>
    <x v="5"/>
    <x v="18"/>
  </r>
  <r>
    <n v="960"/>
    <s v="Robbins Group"/>
    <s v="Function-based interactive matrix"/>
    <n v="5500"/>
    <n v="4678"/>
    <n v="0.85054545454545449"/>
    <x v="0"/>
    <n v="85.05"/>
    <n v="55"/>
    <x v="1"/>
    <s v="USD"/>
    <n v="1454911200"/>
    <n v="1458104400"/>
    <b v="0"/>
    <b v="0"/>
    <x v="2"/>
    <x v="2"/>
    <x v="2"/>
  </r>
  <r>
    <n v="961"/>
    <s v="Mason, Case and May"/>
    <s v="Optimized content-based collaboration"/>
    <n v="5700"/>
    <n v="6800"/>
    <n v="1.1929824561403508"/>
    <x v="1"/>
    <n v="43.87"/>
    <n v="155"/>
    <x v="1"/>
    <s v="USD"/>
    <n v="1297922400"/>
    <n v="1298268000"/>
    <b v="0"/>
    <b v="0"/>
    <x v="18"/>
    <x v="5"/>
    <x v="18"/>
  </r>
  <r>
    <n v="962"/>
    <s v="Harris, Russell and Mitchell"/>
    <s v="User-centric cohesive policy"/>
    <n v="3600"/>
    <n v="10657"/>
    <n v="2.9602777777777778"/>
    <x v="1"/>
    <n v="40.06"/>
    <n v="266"/>
    <x v="1"/>
    <s v="USD"/>
    <n v="1384408800"/>
    <n v="1386223200"/>
    <b v="0"/>
    <b v="0"/>
    <x v="0"/>
    <x v="0"/>
    <x v="0"/>
  </r>
  <r>
    <n v="963"/>
    <s v="Rodriguez-Robinson"/>
    <s v="Ergonomic methodical hub"/>
    <n v="5900"/>
    <n v="4997"/>
    <n v="0.84694915254237291"/>
    <x v="0"/>
    <n v="43.83"/>
    <n v="114"/>
    <x v="6"/>
    <s v="EUR"/>
    <n v="1299304800"/>
    <n v="1299823200"/>
    <b v="0"/>
    <b v="1"/>
    <x v="14"/>
    <x v="7"/>
    <x v="14"/>
  </r>
  <r>
    <n v="964"/>
    <s v="Peck, Higgins and Smith"/>
    <s v="Devolved disintermediate encryption"/>
    <n v="3700"/>
    <n v="13164"/>
    <n v="3.5578378378378379"/>
    <x v="1"/>
    <n v="84.93"/>
    <n v="155"/>
    <x v="1"/>
    <s v="USD"/>
    <n v="1431320400"/>
    <n v="1431752400"/>
    <b v="0"/>
    <b v="0"/>
    <x v="3"/>
    <x v="3"/>
    <x v="3"/>
  </r>
  <r>
    <n v="965"/>
    <s v="Nunez-King"/>
    <s v="Phased clear-thinking policy"/>
    <n v="2200"/>
    <n v="8501"/>
    <n v="3.8640909090909092"/>
    <x v="1"/>
    <n v="41.07"/>
    <n v="207"/>
    <x v="4"/>
    <s v="GBP"/>
    <n v="1264399200"/>
    <n v="1267855200"/>
    <b v="0"/>
    <b v="0"/>
    <x v="1"/>
    <x v="1"/>
    <x v="1"/>
  </r>
  <r>
    <n v="966"/>
    <s v="Davis and Sons"/>
    <s v="Seamless solution-oriented capacity"/>
    <n v="1700"/>
    <n v="13468"/>
    <n v="7.9223529411764702"/>
    <x v="1"/>
    <n v="54.97"/>
    <n v="245"/>
    <x v="1"/>
    <s v="USD"/>
    <n v="1497502800"/>
    <n v="1497675600"/>
    <b v="0"/>
    <b v="0"/>
    <x v="3"/>
    <x v="3"/>
    <x v="3"/>
  </r>
  <r>
    <n v="967"/>
    <s v="Howard-Douglas"/>
    <s v="Organized human-resource attitude"/>
    <n v="88400"/>
    <n v="121138"/>
    <n v="1.3703393665158372"/>
    <x v="1"/>
    <n v="77.010000000000005"/>
    <n v="1573"/>
    <x v="1"/>
    <s v="USD"/>
    <n v="1333688400"/>
    <n v="1336885200"/>
    <b v="0"/>
    <b v="0"/>
    <x v="21"/>
    <x v="1"/>
    <x v="21"/>
  </r>
  <r>
    <n v="968"/>
    <s v="Gonzalez-White"/>
    <s v="Open-architected disintermediate budgetary management"/>
    <n v="2400"/>
    <n v="8117"/>
    <n v="3.3820833333333336"/>
    <x v="1"/>
    <n v="71.2"/>
    <n v="114"/>
    <x v="1"/>
    <s v="USD"/>
    <n v="1293861600"/>
    <n v="1295157600"/>
    <b v="0"/>
    <b v="0"/>
    <x v="0"/>
    <x v="0"/>
    <x v="0"/>
  </r>
  <r>
    <n v="969"/>
    <s v="Lopez-King"/>
    <s v="Multi-lateral radical solution"/>
    <n v="7900"/>
    <n v="8550"/>
    <n v="1.0822784810126582"/>
    <x v="1"/>
    <n v="91.94"/>
    <n v="93"/>
    <x v="1"/>
    <s v="USD"/>
    <n v="1576994400"/>
    <n v="1577599200"/>
    <b v="0"/>
    <b v="0"/>
    <x v="3"/>
    <x v="3"/>
    <x v="3"/>
  </r>
  <r>
    <n v="970"/>
    <s v="Glover-Nelson"/>
    <s v="Inverse context-sensitive info-mediaries"/>
    <n v="94900"/>
    <n v="57659"/>
    <n v="0.60757639620653314"/>
    <x v="0"/>
    <n v="97.07"/>
    <n v="594"/>
    <x v="1"/>
    <s v="USD"/>
    <n v="1304917200"/>
    <n v="1305003600"/>
    <b v="0"/>
    <b v="0"/>
    <x v="3"/>
    <x v="3"/>
    <x v="3"/>
  </r>
  <r>
    <n v="971"/>
    <s v="Garner and Sons"/>
    <s v="Versatile neutral workforce"/>
    <n v="5100"/>
    <n v="1414"/>
    <n v="0.27725490196078434"/>
    <x v="0"/>
    <n v="58.92"/>
    <n v="24"/>
    <x v="1"/>
    <s v="USD"/>
    <n v="1381208400"/>
    <n v="1381726800"/>
    <b v="0"/>
    <b v="0"/>
    <x v="19"/>
    <x v="4"/>
    <x v="19"/>
  </r>
  <r>
    <n v="972"/>
    <s v="Sellers, Roach and Garrison"/>
    <s v="Multi-tiered systematic knowledge user"/>
    <n v="42700"/>
    <n v="97524"/>
    <n v="2.283934426229508"/>
    <x v="1"/>
    <n v="58.02"/>
    <n v="1681"/>
    <x v="1"/>
    <s v="USD"/>
    <n v="1401685200"/>
    <n v="1402462800"/>
    <b v="0"/>
    <b v="1"/>
    <x v="2"/>
    <x v="2"/>
    <x v="2"/>
  </r>
  <r>
    <n v="973"/>
    <s v="Herrera, Bennett and Silva"/>
    <s v="Programmable multi-state algorithm"/>
    <n v="121100"/>
    <n v="26176"/>
    <n v="0.21615194054500414"/>
    <x v="0"/>
    <n v="103.87"/>
    <n v="252"/>
    <x v="1"/>
    <s v="USD"/>
    <n v="1291960800"/>
    <n v="1292133600"/>
    <b v="0"/>
    <b v="1"/>
    <x v="3"/>
    <x v="3"/>
    <x v="3"/>
  </r>
  <r>
    <n v="974"/>
    <s v="Thomas, Clay and Mendoza"/>
    <s v="Multi-channeled reciprocal interface"/>
    <n v="800"/>
    <n v="2991"/>
    <n v="3.73875"/>
    <x v="1"/>
    <n v="93.47"/>
    <n v="32"/>
    <x v="1"/>
    <s v="USD"/>
    <n v="1368853200"/>
    <n v="1368939600"/>
    <b v="0"/>
    <b v="0"/>
    <x v="7"/>
    <x v="1"/>
    <x v="7"/>
  </r>
  <r>
    <n v="975"/>
    <s v="Ayala Group"/>
    <s v="Right-sized maximized migration"/>
    <n v="5400"/>
    <n v="8366"/>
    <n v="1.5492592592592593"/>
    <x v="1"/>
    <n v="61.97"/>
    <n v="135"/>
    <x v="1"/>
    <s v="USD"/>
    <n v="1448776800"/>
    <n v="1452146400"/>
    <b v="0"/>
    <b v="1"/>
    <x v="3"/>
    <x v="3"/>
    <x v="3"/>
  </r>
  <r>
    <n v="976"/>
    <s v="Huerta, Roberts and Dickerson"/>
    <s v="Self-enabling value-added artificial intelligence"/>
    <n v="4000"/>
    <n v="12886"/>
    <n v="3.2214999999999998"/>
    <x v="1"/>
    <n v="92.04"/>
    <n v="140"/>
    <x v="1"/>
    <s v="USD"/>
    <n v="1296194400"/>
    <n v="1296712800"/>
    <b v="0"/>
    <b v="1"/>
    <x v="3"/>
    <x v="3"/>
    <x v="3"/>
  </r>
  <r>
    <n v="977"/>
    <s v="Johnson Group"/>
    <s v="Vision-oriented interactive solution"/>
    <n v="7000"/>
    <n v="5177"/>
    <n v="0.73957142857142855"/>
    <x v="0"/>
    <n v="77.27"/>
    <n v="67"/>
    <x v="1"/>
    <s v="USD"/>
    <n v="1517983200"/>
    <n v="1520748000"/>
    <b v="0"/>
    <b v="0"/>
    <x v="0"/>
    <x v="0"/>
    <x v="0"/>
  </r>
  <r>
    <n v="978"/>
    <s v="Bailey, Nguyen and Martinez"/>
    <s v="Fundamental user-facing productivity"/>
    <n v="1000"/>
    <n v="8641"/>
    <n v="8.641"/>
    <x v="1"/>
    <n v="93.92"/>
    <n v="92"/>
    <x v="1"/>
    <s v="USD"/>
    <n v="1478930400"/>
    <n v="1480831200"/>
    <b v="0"/>
    <b v="0"/>
    <x v="11"/>
    <x v="6"/>
    <x v="11"/>
  </r>
  <r>
    <n v="979"/>
    <s v="Williams, Martin and Meyer"/>
    <s v="Innovative well-modulated capability"/>
    <n v="60200"/>
    <n v="86244"/>
    <n v="1.432624584717608"/>
    <x v="1"/>
    <n v="84.97"/>
    <n v="1015"/>
    <x v="4"/>
    <s v="GBP"/>
    <n v="1426395600"/>
    <n v="1426914000"/>
    <b v="0"/>
    <b v="0"/>
    <x v="3"/>
    <x v="3"/>
    <x v="3"/>
  </r>
  <r>
    <n v="980"/>
    <s v="Huff-Johnson"/>
    <s v="Universal fault-tolerant orchestration"/>
    <n v="195200"/>
    <n v="78630"/>
    <n v="0.40281762295081969"/>
    <x v="0"/>
    <n v="105.97"/>
    <n v="742"/>
    <x v="1"/>
    <s v="USD"/>
    <n v="1446181200"/>
    <n v="1446616800"/>
    <b v="1"/>
    <b v="0"/>
    <x v="9"/>
    <x v="5"/>
    <x v="9"/>
  </r>
  <r>
    <n v="981"/>
    <s v="Diaz-Little"/>
    <s v="Grass-roots executive synergy"/>
    <n v="6700"/>
    <n v="11941"/>
    <n v="1.7822388059701493"/>
    <x v="1"/>
    <n v="36.97"/>
    <n v="323"/>
    <x v="1"/>
    <s v="USD"/>
    <n v="1514181600"/>
    <n v="1517032800"/>
    <b v="0"/>
    <b v="0"/>
    <x v="2"/>
    <x v="2"/>
    <x v="2"/>
  </r>
  <r>
    <n v="982"/>
    <s v="Freeman-French"/>
    <s v="Multi-layered optimal application"/>
    <n v="7200"/>
    <n v="6115"/>
    <n v="0.84930555555555554"/>
    <x v="0"/>
    <n v="81.53"/>
    <n v="75"/>
    <x v="1"/>
    <s v="USD"/>
    <n v="1311051600"/>
    <n v="1311224400"/>
    <b v="0"/>
    <b v="1"/>
    <x v="4"/>
    <x v="4"/>
    <x v="4"/>
  </r>
  <r>
    <n v="983"/>
    <s v="Beck-Weber"/>
    <s v="Business-focused full-range core"/>
    <n v="129100"/>
    <n v="188404"/>
    <n v="1.4593648334624323"/>
    <x v="1"/>
    <n v="81"/>
    <n v="2326"/>
    <x v="1"/>
    <s v="USD"/>
    <n v="1564894800"/>
    <n v="1566190800"/>
    <b v="0"/>
    <b v="0"/>
    <x v="4"/>
    <x v="4"/>
    <x v="4"/>
  </r>
  <r>
    <n v="984"/>
    <s v="Lewis-Jacobson"/>
    <s v="Exclusive system-worthy Graphic Interface"/>
    <n v="6500"/>
    <n v="9910"/>
    <n v="1.5246153846153847"/>
    <x v="1"/>
    <n v="26.01"/>
    <n v="381"/>
    <x v="1"/>
    <s v="USD"/>
    <n v="1567918800"/>
    <n v="1570165200"/>
    <b v="0"/>
    <b v="0"/>
    <x v="3"/>
    <x v="3"/>
    <x v="3"/>
  </r>
  <r>
    <n v="985"/>
    <s v="Logan-Curtis"/>
    <s v="Enhanced optimal ability"/>
    <n v="170600"/>
    <n v="114523"/>
    <n v="0.67129542790152408"/>
    <x v="0"/>
    <n v="26"/>
    <n v="4405"/>
    <x v="1"/>
    <s v="USD"/>
    <n v="1386309600"/>
    <n v="1388556000"/>
    <b v="0"/>
    <b v="1"/>
    <x v="1"/>
    <x v="1"/>
    <x v="1"/>
  </r>
  <r>
    <n v="986"/>
    <s v="Chan, Washington and Callahan"/>
    <s v="Optional zero administration neural-net"/>
    <n v="7800"/>
    <n v="3144"/>
    <n v="0.40307692307692305"/>
    <x v="0"/>
    <n v="34.17"/>
    <n v="92"/>
    <x v="1"/>
    <s v="USD"/>
    <n v="1301979600"/>
    <n v="1303189200"/>
    <b v="0"/>
    <b v="0"/>
    <x v="1"/>
    <x v="1"/>
    <x v="1"/>
  </r>
  <r>
    <n v="987"/>
    <s v="Wilson Group"/>
    <s v="Ameliorated foreground focus group"/>
    <n v="6200"/>
    <n v="13441"/>
    <n v="2.1679032258064517"/>
    <x v="1"/>
    <n v="28"/>
    <n v="480"/>
    <x v="1"/>
    <s v="USD"/>
    <n v="1493269200"/>
    <n v="1494478800"/>
    <b v="0"/>
    <b v="0"/>
    <x v="4"/>
    <x v="4"/>
    <x v="4"/>
  </r>
  <r>
    <n v="988"/>
    <s v="Gardner, Ryan and Gutierrez"/>
    <s v="Triple-buffered multi-tasking matrices"/>
    <n v="9400"/>
    <n v="4899"/>
    <n v="0.52117021276595743"/>
    <x v="0"/>
    <n v="76.55"/>
    <n v="64"/>
    <x v="1"/>
    <s v="USD"/>
    <n v="1478930400"/>
    <n v="1480744800"/>
    <b v="0"/>
    <b v="0"/>
    <x v="15"/>
    <x v="5"/>
    <x v="15"/>
  </r>
  <r>
    <n v="989"/>
    <s v="Hernandez Inc"/>
    <s v="Versatile dedicated migration"/>
    <n v="2400"/>
    <n v="11990"/>
    <n v="4.9958333333333336"/>
    <x v="1"/>
    <n v="53.05"/>
    <n v="226"/>
    <x v="1"/>
    <s v="USD"/>
    <n v="1555390800"/>
    <n v="1555822800"/>
    <b v="0"/>
    <b v="0"/>
    <x v="18"/>
    <x v="5"/>
    <x v="18"/>
  </r>
  <r>
    <n v="990"/>
    <s v="Ortiz-Roberts"/>
    <s v="Devolved foreground customer loyalty"/>
    <n v="7800"/>
    <n v="6839"/>
    <n v="0.87679487179487181"/>
    <x v="0"/>
    <n v="106.86"/>
    <n v="64"/>
    <x v="1"/>
    <s v="USD"/>
    <n v="1456984800"/>
    <n v="1458882000"/>
    <b v="0"/>
    <b v="1"/>
    <x v="6"/>
    <x v="4"/>
    <x v="6"/>
  </r>
  <r>
    <n v="991"/>
    <s v="Ramirez LLC"/>
    <s v="Reduced reciprocal focus group"/>
    <n v="9800"/>
    <n v="11091"/>
    <n v="1.131734693877551"/>
    <x v="1"/>
    <n v="46.02"/>
    <n v="241"/>
    <x v="1"/>
    <s v="USD"/>
    <n v="1411621200"/>
    <n v="1411966800"/>
    <b v="0"/>
    <b v="1"/>
    <x v="1"/>
    <x v="1"/>
    <x v="1"/>
  </r>
  <r>
    <n v="992"/>
    <s v="Morrow Inc"/>
    <s v="Networked global migration"/>
    <n v="3100"/>
    <n v="13223"/>
    <n v="4.2654838709677421"/>
    <x v="1"/>
    <n v="100.17"/>
    <n v="132"/>
    <x v="1"/>
    <s v="USD"/>
    <n v="1525669200"/>
    <n v="1526878800"/>
    <b v="0"/>
    <b v="1"/>
    <x v="6"/>
    <x v="4"/>
    <x v="6"/>
  </r>
  <r>
    <n v="993"/>
    <s v="Erickson-Rogers"/>
    <s v="De-engineered even-keeled definition"/>
    <n v="9800"/>
    <n v="7608"/>
    <n v="0.77632653061224488"/>
    <x v="3"/>
    <n v="101.44"/>
    <n v="75"/>
    <x v="6"/>
    <s v="EUR"/>
    <n v="1450936800"/>
    <n v="1452405600"/>
    <b v="0"/>
    <b v="1"/>
    <x v="14"/>
    <x v="7"/>
    <x v="14"/>
  </r>
  <r>
    <n v="994"/>
    <s v="Leach, Rich and Price"/>
    <s v="Implemented bi-directional flexibility"/>
    <n v="141100"/>
    <n v="74073"/>
    <n v="0.52496810772501767"/>
    <x v="0"/>
    <n v="87.97"/>
    <n v="842"/>
    <x v="1"/>
    <s v="USD"/>
    <n v="1413522000"/>
    <n v="1414040400"/>
    <b v="0"/>
    <b v="1"/>
    <x v="18"/>
    <x v="5"/>
    <x v="18"/>
  </r>
  <r>
    <n v="995"/>
    <s v="Manning-Hamilton"/>
    <s v="Vision-oriented scalable definition"/>
    <n v="97300"/>
    <n v="153216"/>
    <n v="1.5746762589928058"/>
    <x v="1"/>
    <n v="75"/>
    <n v="2043"/>
    <x v="1"/>
    <s v="USD"/>
    <n v="1541307600"/>
    <n v="1543816800"/>
    <b v="0"/>
    <b v="1"/>
    <x v="0"/>
    <x v="0"/>
    <x v="0"/>
  </r>
  <r>
    <n v="996"/>
    <s v="Butler LLC"/>
    <s v="Future-proofed upward-trending migration"/>
    <n v="6600"/>
    <n v="4814"/>
    <n v="0.72939393939393937"/>
    <x v="0"/>
    <n v="42.98"/>
    <n v="112"/>
    <x v="1"/>
    <s v="USD"/>
    <n v="1357106400"/>
    <n v="1359698400"/>
    <b v="0"/>
    <b v="0"/>
    <x v="3"/>
    <x v="3"/>
    <x v="3"/>
  </r>
  <r>
    <n v="997"/>
    <s v="Ball LLC"/>
    <s v="Right-sized full-range throughput"/>
    <n v="7600"/>
    <n v="4603"/>
    <n v="0.60565789473684206"/>
    <x v="3"/>
    <n v="33.119999999999997"/>
    <n v="139"/>
    <x v="6"/>
    <s v="EUR"/>
    <n v="1390197600"/>
    <n v="1390629600"/>
    <b v="0"/>
    <b v="0"/>
    <x v="3"/>
    <x v="3"/>
    <x v="3"/>
  </r>
  <r>
    <n v="998"/>
    <s v="Taylor, Santiago and Flores"/>
    <s v="Polarized composite customer loyalty"/>
    <n v="66600"/>
    <n v="37823"/>
    <n v="0.5679129129129129"/>
    <x v="0"/>
    <n v="101.13"/>
    <n v="374"/>
    <x v="1"/>
    <s v="USD"/>
    <n v="1265868000"/>
    <n v="1267077600"/>
    <b v="0"/>
    <b v="1"/>
    <x v="7"/>
    <x v="1"/>
    <x v="7"/>
  </r>
  <r>
    <n v="999"/>
    <s v="Hernandez, Norton and Kelley"/>
    <s v="Expanded eco-centric policy"/>
    <n v="111100"/>
    <n v="62819"/>
    <n v="0.56542754275427543"/>
    <x v="3"/>
    <n v="55.99"/>
    <n v="1122"/>
    <x v="1"/>
    <s v="USD"/>
    <n v="1467176400"/>
    <n v="1467781200"/>
    <b v="0"/>
    <b v="0"/>
    <x v="0"/>
    <x v="0"/>
    <x v="0"/>
  </r>
  <r>
    <m/>
    <m/>
    <m/>
    <m/>
    <m/>
    <m/>
    <x v="4"/>
    <m/>
    <m/>
    <x v="7"/>
    <m/>
    <m/>
    <m/>
    <m/>
    <m/>
    <x v="24"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.4"/>
    <x v="1"/>
    <n v="92.15"/>
    <n v="158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.3147878228782288"/>
    <x v="1"/>
    <n v="100.02"/>
    <n v="1425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0.58976190476190471"/>
    <x v="0"/>
    <n v="103.21"/>
    <n v="24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0.69276315789473686"/>
    <x v="0"/>
    <n v="99.34"/>
    <n v="53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.7361842105263159"/>
    <x v="1"/>
    <n v="75.83"/>
    <n v="174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0.20961538461538462"/>
    <x v="0"/>
    <n v="60.56"/>
    <n v="18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.2757777777777779"/>
    <x v="1"/>
    <n v="64.94"/>
    <n v="227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0.19932788374205268"/>
    <x v="2"/>
    <n v="31"/>
    <n v="70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0.51741935483870971"/>
    <x v="0"/>
    <n v="72.91"/>
    <n v="44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.6611538461538462"/>
    <x v="1"/>
    <n v="62.9"/>
    <n v="220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0.48095238095238096"/>
    <x v="0"/>
    <n v="112.22"/>
    <n v="27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0.89349206349206345"/>
    <x v="0"/>
    <n v="102.35"/>
    <n v="55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.4511904761904764"/>
    <x v="1"/>
    <n v="105.05"/>
    <n v="98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0.66769503546099296"/>
    <x v="0"/>
    <n v="94.15"/>
    <n v="200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0.47307881773399013"/>
    <x v="0"/>
    <n v="84.99"/>
    <n v="452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.4947058823529416"/>
    <x v="1"/>
    <n v="110.41"/>
    <n v="100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.5939125295508274"/>
    <x v="1"/>
    <n v="107.96"/>
    <n v="1249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0.66912087912087914"/>
    <x v="3"/>
    <n v="45.1"/>
    <n v="135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0.48529600000000001"/>
    <x v="0"/>
    <n v="45"/>
    <n v="674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.1224279210925645"/>
    <x v="1"/>
    <n v="105.97"/>
    <n v="1396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0.40992553191489361"/>
    <x v="0"/>
    <n v="69.06"/>
    <n v="558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.2807106598984772"/>
    <x v="1"/>
    <n v="85.04"/>
    <n v="890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.3204444444444445"/>
    <x v="1"/>
    <n v="105.23"/>
    <n v="142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.1283225108225108"/>
    <x v="1"/>
    <n v="39"/>
    <n v="2673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.1643636363636363"/>
    <x v="1"/>
    <n v="73.03"/>
    <n v="163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0.4819906976744186"/>
    <x v="3"/>
    <n v="35.01"/>
    <n v="1480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0.79949999999999999"/>
    <x v="0"/>
    <n v="106.6"/>
    <n v="15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.0522553516819573"/>
    <x v="1"/>
    <n v="62"/>
    <n v="2220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.2889978213507627"/>
    <x v="1"/>
    <n v="94"/>
    <n v="1606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.606111111111111"/>
    <x v="1"/>
    <n v="112.05"/>
    <n v="129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.1"/>
    <x v="1"/>
    <n v="48.01"/>
    <n v="2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0.86807920792079207"/>
    <x v="0"/>
    <n v="38"/>
    <n v="2307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.7782071713147412"/>
    <x v="1"/>
    <n v="35"/>
    <n v="5419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.5080645161290323"/>
    <x v="1"/>
    <n v="85"/>
    <n v="16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.5030119521912351"/>
    <x v="1"/>
    <n v="95.99"/>
    <n v="1965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.572857142857143"/>
    <x v="1"/>
    <n v="68.81"/>
    <n v="16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.3998765432098765"/>
    <x v="1"/>
    <n v="105.97"/>
    <n v="107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.2532258064516131"/>
    <x v="1"/>
    <n v="75.260000000000005"/>
    <n v="134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0.50777777777777777"/>
    <x v="0"/>
    <n v="57.13"/>
    <n v="88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.6906818181818182"/>
    <x v="1"/>
    <n v="75.14"/>
    <n v="198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.1292857142857144"/>
    <x v="1"/>
    <n v="107.42"/>
    <n v="111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.4394444444444447"/>
    <x v="1"/>
    <n v="36"/>
    <n v="222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.859390243902439"/>
    <x v="1"/>
    <n v="27"/>
    <n v="6212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.5881249999999998"/>
    <x v="1"/>
    <n v="107.56"/>
    <n v="98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0.4768421052631579"/>
    <x v="0"/>
    <n v="94.38"/>
    <n v="48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.1478378378378378"/>
    <x v="1"/>
    <n v="46.16"/>
    <n v="92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.7526666666666664"/>
    <x v="1"/>
    <n v="47.85"/>
    <n v="149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.86972972972973"/>
    <x v="1"/>
    <n v="53.01"/>
    <n v="2431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.89625"/>
    <x v="1"/>
    <n v="45.06"/>
    <n v="303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0.02"/>
    <x v="0"/>
    <n v="2"/>
    <n v="1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0.91867805186590767"/>
    <x v="0"/>
    <n v="99.01"/>
    <n v="1467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0.34152777777777776"/>
    <x v="0"/>
    <n v="32.79"/>
    <n v="75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.4040909090909091"/>
    <x v="1"/>
    <n v="59.12"/>
    <n v="209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0.89866666666666661"/>
    <x v="0"/>
    <n v="44.93"/>
    <n v="120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.7796969696969698"/>
    <x v="1"/>
    <n v="89.66"/>
    <n v="131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.436625"/>
    <x v="1"/>
    <n v="70.08"/>
    <n v="164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.1527586206896552"/>
    <x v="1"/>
    <n v="31.06"/>
    <n v="201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.2711111111111113"/>
    <x v="1"/>
    <n v="29.06"/>
    <n v="211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.7507142857142859"/>
    <x v="1"/>
    <n v="30.09"/>
    <n v="128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.4437048832271762"/>
    <x v="1"/>
    <n v="85"/>
    <n v="1600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0.92745983935742971"/>
    <x v="0"/>
    <n v="82"/>
    <n v="2253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.226"/>
    <x v="1"/>
    <n v="58.04"/>
    <n v="249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0.11851063829787234"/>
    <x v="0"/>
    <n v="111.4"/>
    <n v="5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0.97642857142857142"/>
    <x v="0"/>
    <n v="71.95"/>
    <n v="38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.3614754098360655"/>
    <x v="1"/>
    <n v="61.04"/>
    <n v="236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0.45068965517241377"/>
    <x v="0"/>
    <n v="108.92"/>
    <n v="12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.6238567493112948"/>
    <x v="1"/>
    <n v="29"/>
    <n v="4065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.5452631578947367"/>
    <x v="1"/>
    <n v="58.98"/>
    <n v="246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0.24063291139240506"/>
    <x v="3"/>
    <n v="111.82"/>
    <n v="17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.2374140625000001"/>
    <x v="1"/>
    <n v="64"/>
    <n v="247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.0806666666666667"/>
    <x v="1"/>
    <n v="85.32"/>
    <n v="76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.7033333333333331"/>
    <x v="1"/>
    <n v="74.48"/>
    <n v="54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.609285714285714"/>
    <x v="1"/>
    <n v="105.15"/>
    <n v="88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.2246153846153847"/>
    <x v="1"/>
    <n v="56.19"/>
    <n v="85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.5057731958762886"/>
    <x v="1"/>
    <n v="85.92"/>
    <n v="170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0.78106590724165992"/>
    <x v="0"/>
    <n v="57"/>
    <n v="168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0.46947368421052632"/>
    <x v="0"/>
    <n v="79.64"/>
    <n v="56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.008"/>
    <x v="1"/>
    <n v="41.02"/>
    <n v="330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0.6959861591695502"/>
    <x v="0"/>
    <n v="48"/>
    <n v="838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.374545454545455"/>
    <x v="1"/>
    <n v="55.21"/>
    <n v="127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.253392857142857"/>
    <x v="1"/>
    <n v="92.11"/>
    <n v="411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.973000000000001"/>
    <x v="1"/>
    <n v="83.18"/>
    <n v="180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0.37590225563909774"/>
    <x v="0"/>
    <n v="40"/>
    <n v="1000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.3236942675159236"/>
    <x v="1"/>
    <n v="111.13"/>
    <n v="374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.3122448979591836"/>
    <x v="1"/>
    <n v="90.56"/>
    <n v="71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.6763513513513513"/>
    <x v="1"/>
    <n v="61.11"/>
    <n v="203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0.6198488664987406"/>
    <x v="0"/>
    <n v="83.02"/>
    <n v="1482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.6074999999999999"/>
    <x v="1"/>
    <n v="110.76"/>
    <n v="113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.5258823529411765"/>
    <x v="1"/>
    <n v="89.46"/>
    <n v="96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0.7861538461538462"/>
    <x v="0"/>
    <n v="57.85"/>
    <n v="106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0.48404406999351912"/>
    <x v="0"/>
    <n v="110"/>
    <n v="679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.5887500000000001"/>
    <x v="1"/>
    <n v="103.97"/>
    <n v="498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0.60548713235294116"/>
    <x v="3"/>
    <n v="108"/>
    <n v="610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.036896551724138"/>
    <x v="1"/>
    <n v="48.93"/>
    <n v="180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.1299999999999999"/>
    <x v="1"/>
    <n v="37.67"/>
    <n v="27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.1737876614060259"/>
    <x v="1"/>
    <n v="65"/>
    <n v="2331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.2669230769230762"/>
    <x v="1"/>
    <n v="106.61"/>
    <n v="113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0.33692229038854804"/>
    <x v="0"/>
    <n v="27.01"/>
    <n v="1220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.9672368421052631"/>
    <x v="1"/>
    <n v="91.16"/>
    <n v="164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0.0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.214444444444444"/>
    <x v="1"/>
    <n v="56.05"/>
    <n v="164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.8167567567567566"/>
    <x v="1"/>
    <n v="31.02"/>
    <n v="336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0.24610000000000001"/>
    <x v="0"/>
    <n v="66.510000000000005"/>
    <n v="37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.4314010067114094"/>
    <x v="1"/>
    <n v="89.01"/>
    <n v="1917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.4454411764705883"/>
    <x v="1"/>
    <n v="103.46"/>
    <n v="95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.5912820512820511"/>
    <x v="1"/>
    <n v="95.28"/>
    <n v="147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.8648571428571428"/>
    <x v="1"/>
    <n v="75.900000000000006"/>
    <n v="86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.9526666666666666"/>
    <x v="1"/>
    <n v="107.58"/>
    <n v="83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0.5921153846153846"/>
    <x v="0"/>
    <n v="51.32"/>
    <n v="60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0.14962780898876404"/>
    <x v="0"/>
    <n v="71.98"/>
    <n v="296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.1995602605863191"/>
    <x v="1"/>
    <n v="108.95"/>
    <n v="676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.6882978723404256"/>
    <x v="1"/>
    <n v="35"/>
    <n v="361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.7687878787878786"/>
    <x v="1"/>
    <n v="94.94"/>
    <n v="131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.2715789473684209"/>
    <x v="1"/>
    <n v="109.65"/>
    <n v="126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0.87211757648470301"/>
    <x v="0"/>
    <n v="44"/>
    <n v="3304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0.88"/>
    <x v="0"/>
    <n v="86.79"/>
    <n v="73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.7393877551020409"/>
    <x v="1"/>
    <n v="30.99"/>
    <n v="275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.1761111111111111"/>
    <x v="1"/>
    <n v="94.79"/>
    <n v="67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.1496"/>
    <x v="1"/>
    <n v="69.790000000000006"/>
    <n v="154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.4949667110519307"/>
    <x v="1"/>
    <n v="63"/>
    <n v="1782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.1933995584988963"/>
    <x v="1"/>
    <n v="110.03"/>
    <n v="903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0.64367690058479532"/>
    <x v="0"/>
    <n v="26"/>
    <n v="3387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0.18622397298818233"/>
    <x v="0"/>
    <n v="49.99"/>
    <n v="662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.6776923076923076"/>
    <x v="1"/>
    <n v="101.72"/>
    <n v="94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.5990566037735849"/>
    <x v="1"/>
    <n v="47.08"/>
    <n v="180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0.38633185349611543"/>
    <x v="0"/>
    <n v="89.94"/>
    <n v="774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0.51421511627906979"/>
    <x v="0"/>
    <n v="78.97"/>
    <n v="672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0.60334277620396604"/>
    <x v="3"/>
    <n v="80.069999999999993"/>
    <n v="532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29E-2"/>
    <x v="3"/>
    <n v="86.47"/>
    <n v="55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.5546875"/>
    <x v="1"/>
    <n v="28"/>
    <n v="533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.0085974499089254"/>
    <x v="1"/>
    <n v="68"/>
    <n v="2443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.1618181818181819"/>
    <x v="1"/>
    <n v="43.08"/>
    <n v="89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.1077777777777778"/>
    <x v="1"/>
    <n v="87.96"/>
    <n v="15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0.89736683417085428"/>
    <x v="0"/>
    <n v="94.99"/>
    <n v="940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0.71272727272727276"/>
    <x v="0"/>
    <n v="46.91"/>
    <n v="117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1E-2"/>
    <x v="3"/>
    <n v="46.91"/>
    <n v="5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.617777777777778"/>
    <x v="1"/>
    <n v="94.24"/>
    <n v="50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0.96"/>
    <x v="0"/>
    <n v="80.14"/>
    <n v="1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0.20896851248642778"/>
    <x v="0"/>
    <n v="59.04"/>
    <n v="326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.2316363636363636"/>
    <x v="1"/>
    <n v="65.989999999999995"/>
    <n v="186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.0159097978227061"/>
    <x v="1"/>
    <n v="60.99"/>
    <n v="1071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.3003999999999998"/>
    <x v="1"/>
    <n v="98.31"/>
    <n v="11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.355925925925926"/>
    <x v="1"/>
    <n v="104.6"/>
    <n v="70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.2909999999999999"/>
    <x v="1"/>
    <n v="86.07"/>
    <n v="135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.3651200000000001"/>
    <x v="1"/>
    <n v="76.989999999999995"/>
    <n v="768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0.17249999999999999"/>
    <x v="3"/>
    <n v="29.76"/>
    <n v="51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.1249397590361445"/>
    <x v="1"/>
    <n v="46.92"/>
    <n v="199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.2102150537634409"/>
    <x v="1"/>
    <n v="105.19"/>
    <n v="107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.1987096774193549"/>
    <x v="1"/>
    <n v="69.91"/>
    <n v="195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0.0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0.64166909620991253"/>
    <x v="0"/>
    <n v="60.01"/>
    <n v="1467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.2306746987951804"/>
    <x v="1"/>
    <n v="52.01"/>
    <n v="3376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0.92984160506863778"/>
    <x v="0"/>
    <n v="31"/>
    <n v="5681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0.58756567425569173"/>
    <x v="0"/>
    <n v="95.04"/>
    <n v="1059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0.65022222222222226"/>
    <x v="0"/>
    <n v="75.97"/>
    <n v="1194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0.73939560439560437"/>
    <x v="3"/>
    <n v="71.010000000000005"/>
    <n v="379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0.52666666666666662"/>
    <x v="0"/>
    <n v="73.73"/>
    <n v="30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.2095238095238097"/>
    <x v="1"/>
    <n v="113.17"/>
    <n v="41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.0001150627615063"/>
    <x v="1"/>
    <n v="105.01"/>
    <n v="182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.6231249999999999"/>
    <x v="1"/>
    <n v="79.180000000000007"/>
    <n v="164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0.78181818181818186"/>
    <x v="0"/>
    <n v="57.33"/>
    <n v="75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.4973770491803278"/>
    <x v="1"/>
    <n v="58.18"/>
    <n v="157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.5325714285714285"/>
    <x v="1"/>
    <n v="36.03"/>
    <n v="246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.0016943521594683"/>
    <x v="1"/>
    <n v="107.99"/>
    <n v="1396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.2199004424778761"/>
    <x v="1"/>
    <n v="44.01"/>
    <n v="250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.3713265306122449"/>
    <x v="1"/>
    <n v="55.08"/>
    <n v="244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.155384615384615"/>
    <x v="1"/>
    <n v="74"/>
    <n v="146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0.3130913348946136"/>
    <x v="0"/>
    <n v="42"/>
    <n v="955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.240815450643777"/>
    <x v="1"/>
    <n v="77.989999999999995"/>
    <n v="1267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599E-2"/>
    <x v="0"/>
    <n v="82.51"/>
    <n v="67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0.1063265306122449"/>
    <x v="0"/>
    <n v="104.2"/>
    <n v="5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0.82874999999999999"/>
    <x v="0"/>
    <n v="25.5"/>
    <n v="26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.6301447776628748"/>
    <x v="1"/>
    <n v="100.98"/>
    <n v="1561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.9466666666666672"/>
    <x v="1"/>
    <n v="111.83"/>
    <n v="48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0.26191501103752757"/>
    <x v="0"/>
    <n v="42"/>
    <n v="1130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0.74834782608695649"/>
    <x v="0"/>
    <n v="110.05"/>
    <n v="782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.1647680412371137"/>
    <x v="1"/>
    <n v="59"/>
    <n v="2739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0.96208333333333329"/>
    <x v="0"/>
    <n v="32.99"/>
    <n v="210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.5771910112359548"/>
    <x v="1"/>
    <n v="45.01"/>
    <n v="3537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.0845714285714285"/>
    <x v="1"/>
    <n v="81.98"/>
    <n v="2107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0.61802325581395345"/>
    <x v="0"/>
    <n v="39.08"/>
    <n v="136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.2232472324723247"/>
    <x v="1"/>
    <n v="59"/>
    <n v="3318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0.69117647058823528"/>
    <x v="0"/>
    <n v="40.99"/>
    <n v="86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.9305555555555554"/>
    <x v="1"/>
    <n v="31.03"/>
    <n v="340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0.71799999999999997"/>
    <x v="0"/>
    <n v="37.79"/>
    <n v="19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0.31934684684684683"/>
    <x v="0"/>
    <n v="32.01"/>
    <n v="886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.2987375415282392"/>
    <x v="1"/>
    <n v="95.97"/>
    <n v="1442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0.3201219512195122"/>
    <x v="0"/>
    <n v="75"/>
    <n v="3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0.23525352848928385"/>
    <x v="3"/>
    <n v="102.05"/>
    <n v="441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0.68594594594594593"/>
    <x v="0"/>
    <n v="105.75"/>
    <n v="24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0.37952380952380954"/>
    <x v="0"/>
    <n v="37.07"/>
    <n v="86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0.19992957746478873"/>
    <x v="0"/>
    <n v="35.049999999999997"/>
    <n v="243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0.45636363636363636"/>
    <x v="0"/>
    <n v="46.34"/>
    <n v="65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.227605633802817"/>
    <x v="1"/>
    <n v="69.17"/>
    <n v="126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.61753164556962"/>
    <x v="1"/>
    <n v="109.08"/>
    <n v="524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0.63146341463414635"/>
    <x v="0"/>
    <n v="51.78"/>
    <n v="100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.9820475319926874"/>
    <x v="1"/>
    <n v="82.01"/>
    <n v="1989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5E-2"/>
    <x v="0"/>
    <n v="35.96"/>
    <n v="168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0.5377777777777778"/>
    <x v="0"/>
    <n v="74.459999999999994"/>
    <n v="13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0.02"/>
    <x v="0"/>
    <n v="2"/>
    <n v="1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.8119047619047617"/>
    <x v="1"/>
    <n v="91.11"/>
    <n v="157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0.78831325301204824"/>
    <x v="3"/>
    <n v="79.790000000000006"/>
    <n v="8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.3440792216817234"/>
    <x v="1"/>
    <n v="43"/>
    <n v="449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2E-2"/>
    <x v="0"/>
    <n v="63.23"/>
    <n v="40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.3184615384615386"/>
    <x v="1"/>
    <n v="70.180000000000007"/>
    <n v="80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0.38844444444444443"/>
    <x v="3"/>
    <n v="61.33"/>
    <n v="57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.2569999999999997"/>
    <x v="1"/>
    <n v="99"/>
    <n v="43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.0112239715591671"/>
    <x v="1"/>
    <n v="96.98"/>
    <n v="2053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0.21188688946015424"/>
    <x v="2"/>
    <n v="51"/>
    <n v="808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0.67425531914893622"/>
    <x v="0"/>
    <n v="28.04"/>
    <n v="226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0.9492337164750958"/>
    <x v="0"/>
    <n v="60.98"/>
    <n v="1625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.5185185185185186"/>
    <x v="1"/>
    <n v="73.209999999999994"/>
    <n v="16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.9516382252559727"/>
    <x v="1"/>
    <n v="40"/>
    <n v="4289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.231428571428571"/>
    <x v="1"/>
    <n v="86.81"/>
    <n v="165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78E-2"/>
    <x v="0"/>
    <n v="42.13"/>
    <n v="143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.5507066557107643"/>
    <x v="1"/>
    <n v="103.98"/>
    <n v="1815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0.44753477588871715"/>
    <x v="0"/>
    <n v="62"/>
    <n v="934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.1594736842105262"/>
    <x v="1"/>
    <n v="31.01"/>
    <n v="397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.3212709832134291"/>
    <x v="1"/>
    <n v="89.99"/>
    <n v="1539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1E-2"/>
    <x v="0"/>
    <n v="39.24"/>
    <n v="17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0.9862551440329218"/>
    <x v="0"/>
    <n v="54.99"/>
    <n v="2179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.3797916666666667"/>
    <x v="1"/>
    <n v="47.99"/>
    <n v="138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0.93810996563573879"/>
    <x v="0"/>
    <n v="87.97"/>
    <n v="931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.0363930885529156"/>
    <x v="1"/>
    <n v="52"/>
    <n v="3594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.6017404129793511"/>
    <x v="1"/>
    <n v="30"/>
    <n v="5880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.6663333333333332"/>
    <x v="1"/>
    <n v="98.21"/>
    <n v="112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.687208538587849"/>
    <x v="1"/>
    <n v="108.96"/>
    <n v="943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.1990717911530093"/>
    <x v="1"/>
    <n v="67"/>
    <n v="2468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.936892523364486"/>
    <x v="1"/>
    <n v="64.989999999999995"/>
    <n v="2551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.2016666666666671"/>
    <x v="1"/>
    <n v="99.84"/>
    <n v="10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0.76708333333333334"/>
    <x v="3"/>
    <n v="82.43"/>
    <n v="67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.7126470588235294"/>
    <x v="1"/>
    <n v="63.29"/>
    <n v="92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.5789473684210527"/>
    <x v="1"/>
    <n v="96.77"/>
    <n v="62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.0908"/>
    <x v="1"/>
    <n v="54.91"/>
    <n v="149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0.41732558139534881"/>
    <x v="0"/>
    <n v="39.01"/>
    <n v="92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0.10944303797468355"/>
    <x v="0"/>
    <n v="75.84"/>
    <n v="57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.593763440860215"/>
    <x v="1"/>
    <n v="45.05"/>
    <n v="32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.2241666666666671"/>
    <x v="1"/>
    <n v="104.52"/>
    <n v="97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0.97718749999999999"/>
    <x v="0"/>
    <n v="76.27"/>
    <n v="41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.1878911564625847"/>
    <x v="1"/>
    <n v="69.02"/>
    <n v="1784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.0191632047477746"/>
    <x v="1"/>
    <n v="101.98"/>
    <n v="1684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.2772619047619047"/>
    <x v="1"/>
    <n v="42.92"/>
    <n v="250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.4521739130434783"/>
    <x v="1"/>
    <n v="43.03"/>
    <n v="238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.6971428571428575"/>
    <x v="1"/>
    <n v="75.25"/>
    <n v="5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.0934482758620687"/>
    <x v="1"/>
    <n v="69.02"/>
    <n v="21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.2553333333333332"/>
    <x v="1"/>
    <n v="65.989999999999995"/>
    <n v="222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.3261616161616168"/>
    <x v="1"/>
    <n v="98.01"/>
    <n v="1884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.1133870967741935"/>
    <x v="1"/>
    <n v="60.11"/>
    <n v="218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.7332520325203253"/>
    <x v="1"/>
    <n v="26"/>
    <n v="6465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0.03"/>
    <x v="0"/>
    <n v="3"/>
    <n v="1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0.54084507042253516"/>
    <x v="0"/>
    <n v="38.020000000000003"/>
    <n v="101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.2629999999999999"/>
    <x v="1"/>
    <n v="106.15"/>
    <n v="59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0.8902139917695473"/>
    <x v="0"/>
    <n v="81.02"/>
    <n v="1335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.8489130434782608"/>
    <x v="1"/>
    <n v="96.65"/>
    <n v="88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.2016770186335404"/>
    <x v="1"/>
    <n v="57"/>
    <n v="1697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0.23390243902439026"/>
    <x v="0"/>
    <n v="63.93"/>
    <n v="15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.46"/>
    <x v="1"/>
    <n v="90.46"/>
    <n v="92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.6848000000000001"/>
    <x v="1"/>
    <n v="72.17"/>
    <n v="186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.9749999999999996"/>
    <x v="1"/>
    <n v="77.930000000000007"/>
    <n v="138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.5769841269841269"/>
    <x v="1"/>
    <n v="38.07"/>
    <n v="261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0.31201660735468567"/>
    <x v="0"/>
    <n v="57.94"/>
    <n v="45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.1341176470588237"/>
    <x v="1"/>
    <n v="49.79"/>
    <n v="107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.7089655172413791"/>
    <x v="1"/>
    <n v="54.05"/>
    <n v="199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.6266447368421053"/>
    <x v="1"/>
    <n v="30"/>
    <n v="5512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.2308163265306122"/>
    <x v="1"/>
    <n v="70.13"/>
    <n v="86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0.76766756032171579"/>
    <x v="0"/>
    <n v="27"/>
    <n v="318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.3362012987012988"/>
    <x v="1"/>
    <n v="51.99"/>
    <n v="2768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.8053333333333332"/>
    <x v="1"/>
    <n v="56.42"/>
    <n v="48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.5262857142857142"/>
    <x v="1"/>
    <n v="101.63"/>
    <n v="8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0.27176538240368026"/>
    <x v="3"/>
    <n v="25.01"/>
    <n v="1890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E-2"/>
    <x v="2"/>
    <n v="32.020000000000003"/>
    <n v="61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.0400978473581213"/>
    <x v="1"/>
    <n v="82.02"/>
    <n v="1894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.3723076923076922"/>
    <x v="1"/>
    <n v="37.96"/>
    <n v="282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0.32208333333333333"/>
    <x v="0"/>
    <n v="51.53"/>
    <n v="15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.4151282051282053"/>
    <x v="1"/>
    <n v="81.2"/>
    <n v="116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0.96799999999999997"/>
    <x v="0"/>
    <n v="40.03"/>
    <n v="133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.664285714285715"/>
    <x v="1"/>
    <n v="89.94"/>
    <n v="83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.2588888888888889"/>
    <x v="1"/>
    <n v="96.69"/>
    <n v="91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.7070000000000001"/>
    <x v="1"/>
    <n v="25.01"/>
    <n v="546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.8144"/>
    <x v="1"/>
    <n v="36.99"/>
    <n v="393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0.91520972644376897"/>
    <x v="0"/>
    <n v="73.010000000000005"/>
    <n v="2062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.0804761904761904"/>
    <x v="1"/>
    <n v="68.239999999999995"/>
    <n v="13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0.18728395061728395"/>
    <x v="0"/>
    <n v="52.31"/>
    <n v="29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0.83193877551020412"/>
    <x v="0"/>
    <n v="61.77"/>
    <n v="132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.0633333333333335"/>
    <x v="1"/>
    <n v="25.03"/>
    <n v="254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0.17446030330062445"/>
    <x v="3"/>
    <n v="106.29"/>
    <n v="184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.0973015873015872"/>
    <x v="1"/>
    <n v="75.069999999999993"/>
    <n v="176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0.97785714285714287"/>
    <x v="0"/>
    <n v="39.97"/>
    <n v="137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.842500000000001"/>
    <x v="1"/>
    <n v="39.979999999999997"/>
    <n v="337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0.54402135231316728"/>
    <x v="0"/>
    <n v="101.02"/>
    <n v="908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.5661111111111108"/>
    <x v="1"/>
    <n v="76.81"/>
    <n v="107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85E-2"/>
    <x v="0"/>
    <n v="71.7"/>
    <n v="10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0.16384615384615384"/>
    <x v="3"/>
    <n v="33.28"/>
    <n v="32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.396666666666667"/>
    <x v="1"/>
    <n v="43.92"/>
    <n v="183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0.35650077760497667"/>
    <x v="0"/>
    <n v="36"/>
    <n v="1910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0.54950819672131146"/>
    <x v="0"/>
    <n v="88.21"/>
    <n v="3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0.94236111111111109"/>
    <x v="0"/>
    <n v="65.239999999999995"/>
    <n v="104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.4391428571428571"/>
    <x v="1"/>
    <n v="69.959999999999994"/>
    <n v="72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0.51421052631578945"/>
    <x v="0"/>
    <n v="39.880000000000003"/>
    <n v="49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0.05"/>
    <x v="0"/>
    <n v="5"/>
    <n v="1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.446666666666667"/>
    <x v="1"/>
    <n v="41.02"/>
    <n v="295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0.31844940867279897"/>
    <x v="0"/>
    <n v="98.91"/>
    <n v="245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0.82617647058823529"/>
    <x v="0"/>
    <n v="87.78"/>
    <n v="32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.4614285714285717"/>
    <x v="1"/>
    <n v="80.77"/>
    <n v="142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.8621428571428571"/>
    <x v="1"/>
    <n v="94.28"/>
    <n v="85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72E-2"/>
    <x v="0"/>
    <n v="73.430000000000007"/>
    <n v="7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.3213677811550153"/>
    <x v="1"/>
    <n v="65.97"/>
    <n v="659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0.74077834179357027"/>
    <x v="0"/>
    <n v="109.04"/>
    <n v="803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0.75292682926829269"/>
    <x v="3"/>
    <n v="41.16"/>
    <n v="75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0.20333333333333334"/>
    <x v="0"/>
    <n v="99.13"/>
    <n v="16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.0336507936507937"/>
    <x v="1"/>
    <n v="105.88"/>
    <n v="121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.1022842639593908"/>
    <x v="1"/>
    <n v="49"/>
    <n v="3742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.9531818181818181"/>
    <x v="1"/>
    <n v="39"/>
    <n v="223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.9471428571428571"/>
    <x v="1"/>
    <n v="31.02"/>
    <n v="133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0.33894736842105261"/>
    <x v="0"/>
    <n v="103.87"/>
    <n v="31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0.66677083333333331"/>
    <x v="0"/>
    <n v="59.27"/>
    <n v="108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0.19227272727272726"/>
    <x v="0"/>
    <n v="42.3"/>
    <n v="30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0.15842105263157893"/>
    <x v="0"/>
    <n v="53.12"/>
    <n v="17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0.38702380952380955"/>
    <x v="3"/>
    <n v="50.8"/>
    <n v="64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3E-2"/>
    <x v="0"/>
    <n v="101.15"/>
    <n v="80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0.94144366197183094"/>
    <x v="0"/>
    <n v="65"/>
    <n v="2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.6656234096692113"/>
    <x v="1"/>
    <n v="38"/>
    <n v="5168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0.24134831460674158"/>
    <x v="0"/>
    <n v="82.62"/>
    <n v="26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.6405633802816901"/>
    <x v="1"/>
    <n v="37.94"/>
    <n v="307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0.90723076923076929"/>
    <x v="0"/>
    <n v="80.78"/>
    <n v="73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0.46194444444444444"/>
    <x v="0"/>
    <n v="25.98"/>
    <n v="128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0.38538461538461538"/>
    <x v="0"/>
    <n v="30.36"/>
    <n v="3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.3356231003039514"/>
    <x v="1"/>
    <n v="54"/>
    <n v="2441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0.22896588486140726"/>
    <x v="2"/>
    <n v="101.79"/>
    <n v="21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.8495548961424333"/>
    <x v="1"/>
    <n v="45"/>
    <n v="1385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.4372727272727275"/>
    <x v="1"/>
    <n v="77.069999999999993"/>
    <n v="190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.999806763285024"/>
    <x v="1"/>
    <n v="88.08"/>
    <n v="470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.2395833333333333"/>
    <x v="1"/>
    <n v="47.04"/>
    <n v="253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.8661329305135952"/>
    <x v="1"/>
    <n v="111"/>
    <n v="1113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.1428538550057536"/>
    <x v="1"/>
    <n v="87"/>
    <n v="2283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0.97032531824611035"/>
    <x v="0"/>
    <n v="63.99"/>
    <n v="1072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.2281904761904763"/>
    <x v="1"/>
    <n v="105.99"/>
    <n v="1095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.7914326647564469"/>
    <x v="1"/>
    <n v="73.989999999999995"/>
    <n v="1690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0.79951577402787966"/>
    <x v="3"/>
    <n v="84.02"/>
    <n v="1297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0.94242587601078165"/>
    <x v="0"/>
    <n v="88.97"/>
    <n v="393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0.84669291338582675"/>
    <x v="0"/>
    <n v="76.989999999999995"/>
    <n v="1257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0.66521920668058454"/>
    <x v="0"/>
    <n v="97.15"/>
    <n v="328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0.53922222222222227"/>
    <x v="0"/>
    <n v="33.01"/>
    <n v="147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0.41983299595141699"/>
    <x v="0"/>
    <n v="99.95"/>
    <n v="830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0.14694796954314721"/>
    <x v="0"/>
    <n v="69.97"/>
    <n v="331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0.34475"/>
    <x v="0"/>
    <n v="110.32"/>
    <n v="25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.007777777777777"/>
    <x v="1"/>
    <n v="66.010000000000005"/>
    <n v="191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0.71770351758793971"/>
    <x v="0"/>
    <n v="41.01"/>
    <n v="3483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0.53074115044247783"/>
    <x v="0"/>
    <n v="103.96"/>
    <n v="923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0.05"/>
    <x v="0"/>
    <n v="5"/>
    <n v="1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.2770715249662619"/>
    <x v="1"/>
    <n v="47.01"/>
    <n v="2013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0.34892857142857142"/>
    <x v="0"/>
    <n v="29.61"/>
    <n v="33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.105982142857143"/>
    <x v="1"/>
    <n v="81.010000000000005"/>
    <n v="1703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.2373770491803278"/>
    <x v="1"/>
    <n v="94.35"/>
    <n v="80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0.58973684210526311"/>
    <x v="2"/>
    <n v="26.06"/>
    <n v="86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0.36892473118279567"/>
    <x v="0"/>
    <n v="85.78"/>
    <n v="40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.8491304347826087"/>
    <x v="1"/>
    <n v="103.73"/>
    <n v="41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0.11814432989690722"/>
    <x v="0"/>
    <n v="49.83"/>
    <n v="23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.9870000000000001"/>
    <x v="1"/>
    <n v="63.89"/>
    <n v="187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.2635175879396985"/>
    <x v="1"/>
    <n v="47"/>
    <n v="287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.7356363636363636"/>
    <x v="1"/>
    <n v="108.48"/>
    <n v="88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.7175675675675675"/>
    <x v="1"/>
    <n v="72.02"/>
    <n v="191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.601923076923077"/>
    <x v="1"/>
    <n v="59.93"/>
    <n v="139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.163333333333334"/>
    <x v="1"/>
    <n v="78.209999999999994"/>
    <n v="186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.3343749999999996"/>
    <x v="1"/>
    <n v="104.78"/>
    <n v="112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.9211111111111112"/>
    <x v="1"/>
    <n v="105.52"/>
    <n v="101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0.18888888888888888"/>
    <x v="0"/>
    <n v="24.93"/>
    <n v="75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.7680769230769231"/>
    <x v="1"/>
    <n v="69.87"/>
    <n v="206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.730185185185185"/>
    <x v="1"/>
    <n v="95.73"/>
    <n v="154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.593633125556545"/>
    <x v="1"/>
    <n v="30"/>
    <n v="596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0.67869978858350954"/>
    <x v="0"/>
    <n v="59.01"/>
    <n v="2176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.915555555555555"/>
    <x v="1"/>
    <n v="84.76"/>
    <n v="169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.3018222222222224"/>
    <x v="1"/>
    <n v="78.010000000000005"/>
    <n v="210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0.13185782556750297"/>
    <x v="0"/>
    <n v="50.05"/>
    <n v="441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0.54777777777777781"/>
    <x v="0"/>
    <n v="59.16"/>
    <n v="25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.6102941176470589"/>
    <x v="1"/>
    <n v="93.7"/>
    <n v="131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0.10257545271629778"/>
    <x v="0"/>
    <n v="40.14"/>
    <n v="12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0.13962962962962963"/>
    <x v="0"/>
    <n v="70.09"/>
    <n v="355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0.40444444444444444"/>
    <x v="0"/>
    <n v="66.180000000000007"/>
    <n v="44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.6032"/>
    <x v="1"/>
    <n v="47.71"/>
    <n v="84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.8394339622641509"/>
    <x v="1"/>
    <n v="62.9"/>
    <n v="155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0.63769230769230767"/>
    <x v="0"/>
    <n v="86.61"/>
    <n v="67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.2538095238095237"/>
    <x v="1"/>
    <n v="75.13"/>
    <n v="189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.7200961538461539"/>
    <x v="1"/>
    <n v="41"/>
    <n v="4799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.4616709511568124"/>
    <x v="1"/>
    <n v="50.01"/>
    <n v="1137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0.76423616236162362"/>
    <x v="0"/>
    <n v="96.96"/>
    <n v="1068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0.39261467889908258"/>
    <x v="0"/>
    <n v="100.93"/>
    <n v="424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0.11270034843205574"/>
    <x v="3"/>
    <n v="89.23"/>
    <n v="145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.2211084337349398"/>
    <x v="1"/>
    <n v="87.98"/>
    <n v="1152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.8654166666666667"/>
    <x v="1"/>
    <n v="89.54"/>
    <n v="50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E-2"/>
    <x v="0"/>
    <n v="29.09"/>
    <n v="151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0.65642371234207963"/>
    <x v="0"/>
    <n v="42.01"/>
    <n v="1608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.2896178343949045"/>
    <x v="1"/>
    <n v="47"/>
    <n v="3059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.6937499999999996"/>
    <x v="1"/>
    <n v="110.44"/>
    <n v="34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.3011267605633803"/>
    <x v="1"/>
    <n v="41.99"/>
    <n v="220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.6705422993492407"/>
    <x v="1"/>
    <n v="48.01"/>
    <n v="1604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.738641975308642"/>
    <x v="1"/>
    <n v="31.02"/>
    <n v="454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.1776470588235295"/>
    <x v="1"/>
    <n v="99.2"/>
    <n v="123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0.63850976361767731"/>
    <x v="0"/>
    <n v="66.02"/>
    <n v="941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0.02"/>
    <x v="0"/>
    <n v="2"/>
    <n v="1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.302222222222222"/>
    <x v="1"/>
    <n v="46.06"/>
    <n v="299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0.40356164383561643"/>
    <x v="0"/>
    <n v="73.650000000000006"/>
    <n v="40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0.86220633299284988"/>
    <x v="0"/>
    <n v="55.99"/>
    <n v="3015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.1558486707566464"/>
    <x v="1"/>
    <n v="68.989999999999995"/>
    <n v="2237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0.89618243243243245"/>
    <x v="0"/>
    <n v="60.98"/>
    <n v="435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.8214503816793892"/>
    <x v="1"/>
    <n v="110.98"/>
    <n v="645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.5588235294117645"/>
    <x v="1"/>
    <n v="25"/>
    <n v="484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.3183695652173912"/>
    <x v="1"/>
    <n v="78.760000000000005"/>
    <n v="154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0.46315634218289087"/>
    <x v="0"/>
    <n v="87.96"/>
    <n v="714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0.36132726089785294"/>
    <x v="2"/>
    <n v="49.99"/>
    <n v="1111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.0462820512820512"/>
    <x v="1"/>
    <n v="99.52"/>
    <n v="82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.6885714285714286"/>
    <x v="1"/>
    <n v="104.82"/>
    <n v="134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0.62072823218997364"/>
    <x v="2"/>
    <n v="108.01"/>
    <n v="1089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0.84699787460148779"/>
    <x v="0"/>
    <n v="29"/>
    <n v="5497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0.11059030837004405"/>
    <x v="0"/>
    <n v="30.03"/>
    <n v="418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0.43838781575037145"/>
    <x v="0"/>
    <n v="41.01"/>
    <n v="1439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0.55470588235294116"/>
    <x v="0"/>
    <n v="62.87"/>
    <n v="15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0.57399511301160655"/>
    <x v="0"/>
    <n v="47.01"/>
    <n v="1999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.2343497363796134"/>
    <x v="1"/>
    <n v="27"/>
    <n v="5203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.2846"/>
    <x v="1"/>
    <n v="68.33"/>
    <n v="94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0.63989361702127656"/>
    <x v="0"/>
    <n v="50.97"/>
    <n v="118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.2729885057471264"/>
    <x v="1"/>
    <n v="54.02"/>
    <n v="205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0.10638024357239513"/>
    <x v="0"/>
    <n v="97.06"/>
    <n v="162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0.40470588235294119"/>
    <x v="0"/>
    <n v="24.87"/>
    <n v="83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.8766666666666665"/>
    <x v="1"/>
    <n v="84.42"/>
    <n v="92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.7294444444444448"/>
    <x v="1"/>
    <n v="47.09"/>
    <n v="219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.1290429799426933"/>
    <x v="1"/>
    <n v="78"/>
    <n v="2526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0.46387573964497042"/>
    <x v="0"/>
    <n v="62.97"/>
    <n v="747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0.90675916230366493"/>
    <x v="3"/>
    <n v="81.010000000000005"/>
    <n v="2138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0.67740740740740746"/>
    <x v="0"/>
    <n v="65.319999999999993"/>
    <n v="84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.9249019607843136"/>
    <x v="1"/>
    <n v="104.44"/>
    <n v="94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0.82714285714285718"/>
    <x v="0"/>
    <n v="69.989999999999995"/>
    <n v="91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0.54163920922570019"/>
    <x v="0"/>
    <n v="83.02"/>
    <n v="792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0.16722222222222222"/>
    <x v="3"/>
    <n v="90.3"/>
    <n v="10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.168766404199475"/>
    <x v="1"/>
    <n v="103.98"/>
    <n v="1713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.521538461538462"/>
    <x v="1"/>
    <n v="54.93"/>
    <n v="24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.2307407407407407"/>
    <x v="1"/>
    <n v="51.92"/>
    <n v="192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.7863855421686747"/>
    <x v="1"/>
    <n v="60.03"/>
    <n v="247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.5528169014084505"/>
    <x v="1"/>
    <n v="44"/>
    <n v="2293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.6190634146341463"/>
    <x v="1"/>
    <n v="53"/>
    <n v="3131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0.24914285714285714"/>
    <x v="0"/>
    <n v="54.5"/>
    <n v="32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.9872222222222222"/>
    <x v="1"/>
    <n v="75.040000000000006"/>
    <n v="143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0.34752688172043011"/>
    <x v="3"/>
    <n v="35.909999999999997"/>
    <n v="90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.7641935483870967"/>
    <x v="1"/>
    <n v="36.950000000000003"/>
    <n v="296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.1138095238095236"/>
    <x v="1"/>
    <n v="63.17"/>
    <n v="170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0.82044117647058823"/>
    <x v="0"/>
    <n v="29.99"/>
    <n v="186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0.24326030927835052"/>
    <x v="3"/>
    <n v="86"/>
    <n v="439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0.50482758620689661"/>
    <x v="0"/>
    <n v="75.010000000000005"/>
    <n v="60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.67"/>
    <x v="1"/>
    <n v="101.2"/>
    <n v="86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0.04"/>
    <x v="0"/>
    <n v="4"/>
    <n v="1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.2284501347708894"/>
    <x v="1"/>
    <n v="29"/>
    <n v="6286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0.63437500000000002"/>
    <x v="0"/>
    <n v="98.23"/>
    <n v="31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0.56331688596491225"/>
    <x v="0"/>
    <n v="87"/>
    <n v="1181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0.44074999999999998"/>
    <x v="0"/>
    <n v="45.21"/>
    <n v="39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.1837253218884121"/>
    <x v="1"/>
    <n v="37"/>
    <n v="3727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.041243169398907"/>
    <x v="1"/>
    <n v="94.98"/>
    <n v="160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0.26640000000000003"/>
    <x v="0"/>
    <n v="28.96"/>
    <n v="46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.5120118343195266"/>
    <x v="1"/>
    <n v="55.99"/>
    <n v="2120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0.90063492063492068"/>
    <x v="0"/>
    <n v="54.04"/>
    <n v="105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.7162500000000001"/>
    <x v="1"/>
    <n v="82.38"/>
    <n v="50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.4104655870445344"/>
    <x v="1"/>
    <n v="67"/>
    <n v="2080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0.30579449152542371"/>
    <x v="0"/>
    <n v="107.91"/>
    <n v="535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.0816455696202532"/>
    <x v="1"/>
    <n v="69.010000000000005"/>
    <n v="2105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.3345505617977529"/>
    <x v="1"/>
    <n v="39.01"/>
    <n v="2436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.8785106382978722"/>
    <x v="1"/>
    <n v="110.36"/>
    <n v="80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.32"/>
    <x v="1"/>
    <n v="94.86"/>
    <n v="42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.7521428571428572"/>
    <x v="1"/>
    <n v="57.94"/>
    <n v="139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0.40500000000000003"/>
    <x v="0"/>
    <n v="101.25"/>
    <n v="16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.8442857142857143"/>
    <x v="1"/>
    <n v="64.959999999999994"/>
    <n v="15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.8580555555555556"/>
    <x v="1"/>
    <n v="27.01"/>
    <n v="381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.19"/>
    <x v="1"/>
    <n v="50.97"/>
    <n v="194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0.39234070221066319"/>
    <x v="0"/>
    <n v="104.94"/>
    <n v="575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.7814000000000001"/>
    <x v="1"/>
    <n v="84.03"/>
    <n v="106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.6515"/>
    <x v="1"/>
    <n v="102.86"/>
    <n v="142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.1394594594594594"/>
    <x v="1"/>
    <n v="39.96"/>
    <n v="21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0.29828720626631855"/>
    <x v="0"/>
    <n v="51"/>
    <n v="1120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0.54270588235294115"/>
    <x v="0"/>
    <n v="40.82"/>
    <n v="113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.3634156976744185"/>
    <x v="1"/>
    <n v="59"/>
    <n v="2756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.1291666666666664"/>
    <x v="1"/>
    <n v="71.16"/>
    <n v="173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.0065116279069768"/>
    <x v="1"/>
    <n v="99.49"/>
    <n v="87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0.81348423194303154"/>
    <x v="0"/>
    <n v="103.99"/>
    <n v="1538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0.16404761904761905"/>
    <x v="0"/>
    <n v="76.56"/>
    <n v="9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0.52774617067833696"/>
    <x v="0"/>
    <n v="87.07"/>
    <n v="55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.6020608108108108"/>
    <x v="1"/>
    <n v="49"/>
    <n v="1572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0.30732891832229581"/>
    <x v="0"/>
    <n v="42.97"/>
    <n v="648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0.13500000000000001"/>
    <x v="0"/>
    <n v="33.43"/>
    <n v="2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.7862556663644606"/>
    <x v="1"/>
    <n v="83.98"/>
    <n v="2346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.2005660377358489"/>
    <x v="1"/>
    <n v="101.42"/>
    <n v="115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.015108695652174"/>
    <x v="1"/>
    <n v="109.87"/>
    <n v="85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.915"/>
    <x v="1"/>
    <n v="31.92"/>
    <n v="144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.0534683098591549"/>
    <x v="1"/>
    <n v="70.989999999999995"/>
    <n v="244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0.23995287958115183"/>
    <x v="3"/>
    <n v="77.03"/>
    <n v="595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.2377777777777776"/>
    <x v="1"/>
    <n v="101.78"/>
    <n v="64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.4736000000000002"/>
    <x v="1"/>
    <n v="51.06"/>
    <n v="268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.1449999999999996"/>
    <x v="1"/>
    <n v="68.02"/>
    <n v="195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9.0696409140369975E-3"/>
    <x v="0"/>
    <n v="30.87"/>
    <n v="54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0.34173469387755101"/>
    <x v="0"/>
    <n v="27.91"/>
    <n v="120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0.239488107549121"/>
    <x v="0"/>
    <n v="79.989999999999995"/>
    <n v="579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0.48072649572649573"/>
    <x v="0"/>
    <n v="38"/>
    <n v="2072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0.70145182291666663"/>
    <x v="0"/>
    <n v="59.99"/>
    <n v="1796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.2992307692307694"/>
    <x v="1"/>
    <n v="37.04"/>
    <n v="186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.8032549019607844"/>
    <x v="1"/>
    <n v="99.96"/>
    <n v="460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0.92320000000000002"/>
    <x v="0"/>
    <n v="111.68"/>
    <n v="62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0.13901001112347053"/>
    <x v="0"/>
    <n v="36.01"/>
    <n v="347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.2707777777777771"/>
    <x v="1"/>
    <n v="66.010000000000005"/>
    <n v="252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0.39857142857142858"/>
    <x v="0"/>
    <n v="44.05"/>
    <n v="19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.1222929936305732"/>
    <x v="1"/>
    <n v="53"/>
    <n v="3657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0.70925816023738875"/>
    <x v="0"/>
    <n v="95"/>
    <n v="1258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.1908974358974358"/>
    <x v="1"/>
    <n v="70.91"/>
    <n v="131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0.24017591339648173"/>
    <x v="0"/>
    <n v="98.06"/>
    <n v="362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.3931868131868133"/>
    <x v="1"/>
    <n v="53.05"/>
    <n v="239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0.39277108433734942"/>
    <x v="3"/>
    <n v="93.14"/>
    <n v="35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0.22439077144917088"/>
    <x v="3"/>
    <n v="58.95"/>
    <n v="52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0.55779069767441858"/>
    <x v="0"/>
    <n v="36.07"/>
    <n v="133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0.42523125996810207"/>
    <x v="0"/>
    <n v="63.03"/>
    <n v="84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.1200000000000001"/>
    <x v="1"/>
    <n v="84.72"/>
    <n v="78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79E-2"/>
    <x v="0"/>
    <n v="62.2"/>
    <n v="10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.0174563871693867"/>
    <x v="1"/>
    <n v="101.98"/>
    <n v="1773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.2575000000000003"/>
    <x v="1"/>
    <n v="106.44"/>
    <n v="32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.4553947368421052"/>
    <x v="1"/>
    <n v="29.98"/>
    <n v="369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0.32453465346534655"/>
    <x v="0"/>
    <n v="85.81"/>
    <n v="191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.003333333333333"/>
    <x v="1"/>
    <n v="70.819999999999993"/>
    <n v="89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0.83904860392967939"/>
    <x v="0"/>
    <n v="41"/>
    <n v="1979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0.84190476190476193"/>
    <x v="0"/>
    <n v="28.06"/>
    <n v="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.5595180722891566"/>
    <x v="1"/>
    <n v="88.05"/>
    <n v="147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0.99619450317124736"/>
    <x v="0"/>
    <n v="31"/>
    <n v="6080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0.80300000000000005"/>
    <x v="0"/>
    <n v="90.34"/>
    <n v="80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0.11254901960784314"/>
    <x v="0"/>
    <n v="63.78"/>
    <n v="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0.91740952380952379"/>
    <x v="0"/>
    <n v="54"/>
    <n v="1784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0.95521156936261387"/>
    <x v="2"/>
    <n v="48.99"/>
    <n v="3640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.0287499999999996"/>
    <x v="1"/>
    <n v="63.86"/>
    <n v="126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.5924394463667819"/>
    <x v="1"/>
    <n v="83"/>
    <n v="221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0.15022446689113356"/>
    <x v="0"/>
    <n v="55.08"/>
    <n v="243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.820384615384615"/>
    <x v="1"/>
    <n v="62.04"/>
    <n v="20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.4996938775510205"/>
    <x v="1"/>
    <n v="104.98"/>
    <n v="140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.1722156398104266"/>
    <x v="1"/>
    <n v="94.04"/>
    <n v="1052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0.37695968274950431"/>
    <x v="0"/>
    <n v="44.01"/>
    <n v="1296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0.72653061224489801"/>
    <x v="0"/>
    <n v="92.47"/>
    <n v="77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.6598113207547169"/>
    <x v="1"/>
    <n v="57.07"/>
    <n v="247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0.24205617977528091"/>
    <x v="0"/>
    <n v="109.08"/>
    <n v="395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4E-2"/>
    <x v="0"/>
    <n v="39.39"/>
    <n v="49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0.1632979976442874"/>
    <x v="0"/>
    <n v="77.02"/>
    <n v="180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.7650000000000001"/>
    <x v="1"/>
    <n v="92.17"/>
    <n v="84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0.88803571428571426"/>
    <x v="0"/>
    <n v="61.01"/>
    <n v="2690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.6357142857142857"/>
    <x v="1"/>
    <n v="78.069999999999993"/>
    <n v="88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.69"/>
    <x v="1"/>
    <n v="80.75"/>
    <n v="156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.7091376701966716"/>
    <x v="1"/>
    <n v="59.99"/>
    <n v="2985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.8421355932203389"/>
    <x v="1"/>
    <n v="110.03"/>
    <n v="762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0.04"/>
    <x v="3"/>
    <n v="4"/>
    <n v="1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0.58632981676846196"/>
    <x v="0"/>
    <n v="38"/>
    <n v="2779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0.98511111111111116"/>
    <x v="0"/>
    <n v="96.37"/>
    <n v="92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0.43975381008206332"/>
    <x v="0"/>
    <n v="72.98"/>
    <n v="102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.5166315789473683"/>
    <x v="1"/>
    <n v="26.01"/>
    <n v="554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.2363492063492063"/>
    <x v="1"/>
    <n v="104.36"/>
    <n v="135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.3975"/>
    <x v="1"/>
    <n v="102.19"/>
    <n v="122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.9933333333333334"/>
    <x v="1"/>
    <n v="54.12"/>
    <n v="221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.373448275862069"/>
    <x v="1"/>
    <n v="63.22"/>
    <n v="126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.009696106362773"/>
    <x v="1"/>
    <n v="104.03"/>
    <n v="1022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.9416000000000002"/>
    <x v="1"/>
    <n v="49.99"/>
    <n v="3177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.6970000000000001"/>
    <x v="1"/>
    <n v="56.02"/>
    <n v="198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0.12818181818181817"/>
    <x v="0"/>
    <n v="48.81"/>
    <n v="26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.3802702702702703"/>
    <x v="1"/>
    <n v="60.08"/>
    <n v="85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0.83813278008298753"/>
    <x v="0"/>
    <n v="78.989999999999995"/>
    <n v="1790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.0460063224446787"/>
    <x v="1"/>
    <n v="53.99"/>
    <n v="3596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0.44344086021505374"/>
    <x v="0"/>
    <n v="111.46"/>
    <n v="37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.1860294117647059"/>
    <x v="1"/>
    <n v="60.92"/>
    <n v="244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.8603314917127072"/>
    <x v="1"/>
    <n v="26"/>
    <n v="5180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.3733830845771142"/>
    <x v="1"/>
    <n v="80.989999999999995"/>
    <n v="589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.0565384615384614"/>
    <x v="1"/>
    <n v="35"/>
    <n v="2725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0.94142857142857139"/>
    <x v="0"/>
    <n v="94.14"/>
    <n v="35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0.54400000000000004"/>
    <x v="3"/>
    <n v="52.09"/>
    <n v="94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.1188059701492536"/>
    <x v="1"/>
    <n v="24.99"/>
    <n v="300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.6914814814814814"/>
    <x v="1"/>
    <n v="69.22"/>
    <n v="144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0.62930372148859548"/>
    <x v="0"/>
    <n v="93.94"/>
    <n v="558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0.6492783505154639"/>
    <x v="0"/>
    <n v="98.41"/>
    <n v="64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0.18853658536585366"/>
    <x v="3"/>
    <n v="41.78"/>
    <n v="37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0.1675440414507772"/>
    <x v="0"/>
    <n v="65.989999999999995"/>
    <n v="245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.0111290322580646"/>
    <x v="1"/>
    <n v="72.06"/>
    <n v="87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.4150228310502282"/>
    <x v="1"/>
    <n v="48"/>
    <n v="3116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0.64016666666666666"/>
    <x v="0"/>
    <n v="54.1"/>
    <n v="71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0.5208045977011494"/>
    <x v="0"/>
    <n v="107.88"/>
    <n v="42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.2240211640211642"/>
    <x v="1"/>
    <n v="67.03"/>
    <n v="909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.1950810185185186"/>
    <x v="1"/>
    <n v="64.010000000000005"/>
    <n v="161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.4679775280898877"/>
    <x v="1"/>
    <n v="96.07"/>
    <n v="136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.5057142857142853"/>
    <x v="1"/>
    <n v="51.18"/>
    <n v="130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0.72893617021276591"/>
    <x v="0"/>
    <n v="43.92"/>
    <n v="156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0.7900824873096447"/>
    <x v="0"/>
    <n v="91.02"/>
    <n v="1368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0.64721518987341775"/>
    <x v="0"/>
    <n v="50.13"/>
    <n v="102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0.82028169014084507"/>
    <x v="0"/>
    <n v="67.72"/>
    <n v="8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.376666666666667"/>
    <x v="1"/>
    <n v="61.04"/>
    <n v="102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0.12910076530612244"/>
    <x v="0"/>
    <n v="80.010000000000005"/>
    <n v="253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.5484210526315789"/>
    <x v="1"/>
    <n v="47"/>
    <n v="4006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84E-2"/>
    <x v="0"/>
    <n v="71.13"/>
    <n v="157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.0852773826458035"/>
    <x v="1"/>
    <n v="89.99"/>
    <n v="1629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0.99683544303797467"/>
    <x v="0"/>
    <n v="43.03"/>
    <n v="183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.0159756097560977"/>
    <x v="1"/>
    <n v="68"/>
    <n v="2188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.6209032258064515"/>
    <x v="1"/>
    <n v="73"/>
    <n v="2409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1E-2"/>
    <x v="0"/>
    <n v="62.34"/>
    <n v="82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0.05"/>
    <x v="0"/>
    <n v="5"/>
    <n v="1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.0663492063492064"/>
    <x v="1"/>
    <n v="67.099999999999994"/>
    <n v="194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.2823628691983122"/>
    <x v="1"/>
    <n v="79.98"/>
    <n v="1140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.1966037735849056"/>
    <x v="1"/>
    <n v="62.18"/>
    <n v="102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.7073055242390078"/>
    <x v="1"/>
    <n v="53.01"/>
    <n v="2857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.8721212121212121"/>
    <x v="1"/>
    <n v="57.74"/>
    <n v="107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.8838235294117647"/>
    <x v="1"/>
    <n v="40.03"/>
    <n v="160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.3129869186046512"/>
    <x v="1"/>
    <n v="81.02"/>
    <n v="2230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.8397435897435899"/>
    <x v="1"/>
    <n v="35.049999999999997"/>
    <n v="316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.2041999999999999"/>
    <x v="1"/>
    <n v="102.92"/>
    <n v="117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.1905607476635511"/>
    <x v="1"/>
    <n v="28"/>
    <n v="6406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0.13853658536585367"/>
    <x v="3"/>
    <n v="75.73"/>
    <n v="15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.3943548387096774"/>
    <x v="1"/>
    <n v="45.03"/>
    <n v="192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.74"/>
    <x v="1"/>
    <n v="73.62"/>
    <n v="26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.5549056603773586"/>
    <x v="1"/>
    <n v="56.99"/>
    <n v="723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.7044705882352942"/>
    <x v="1"/>
    <n v="85.22"/>
    <n v="170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.8951562500000001"/>
    <x v="1"/>
    <n v="50.96"/>
    <n v="238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.4971428571428573"/>
    <x v="1"/>
    <n v="63.56"/>
    <n v="55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0.48860523665659616"/>
    <x v="0"/>
    <n v="81"/>
    <n v="1198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0.28461970393057684"/>
    <x v="0"/>
    <n v="86.04"/>
    <n v="648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.6802325581395348"/>
    <x v="1"/>
    <n v="90.04"/>
    <n v="128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.1980078125000002"/>
    <x v="1"/>
    <n v="74.010000000000005"/>
    <n v="2144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3E-2"/>
    <x v="0"/>
    <n v="92.44"/>
    <n v="64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.5992152704135738"/>
    <x v="1"/>
    <n v="56"/>
    <n v="2693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.793921568627451"/>
    <x v="1"/>
    <n v="32.979999999999997"/>
    <n v="432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0.77373333333333338"/>
    <x v="0"/>
    <n v="93.6"/>
    <n v="62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.0632812500000002"/>
    <x v="1"/>
    <n v="69.87"/>
    <n v="189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.9424999999999999"/>
    <x v="1"/>
    <n v="72.13"/>
    <n v="154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.5178947368421052"/>
    <x v="1"/>
    <n v="30.04"/>
    <n v="96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0.64582072176949945"/>
    <x v="0"/>
    <n v="73.97"/>
    <n v="750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0.62873684210526315"/>
    <x v="3"/>
    <n v="68.66"/>
    <n v="87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.1039864864864866"/>
    <x v="1"/>
    <n v="59.99"/>
    <n v="3063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0.42859916782246882"/>
    <x v="2"/>
    <n v="111.16"/>
    <n v="278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0.83119402985074631"/>
    <x v="0"/>
    <n v="53.04"/>
    <n v="105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0.78531302876480547"/>
    <x v="3"/>
    <n v="55.99"/>
    <n v="1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.1409352517985611"/>
    <x v="1"/>
    <n v="69.989999999999995"/>
    <n v="2266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0.64537683358624176"/>
    <x v="0"/>
    <n v="49"/>
    <n v="2604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0.79411764705882348"/>
    <x v="0"/>
    <n v="103.85"/>
    <n v="65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0.11419117647058824"/>
    <x v="0"/>
    <n v="99.13"/>
    <n v="94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0.56186046511627907"/>
    <x v="2"/>
    <n v="107.38"/>
    <n v="45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0.16501669449081802"/>
    <x v="0"/>
    <n v="76.92"/>
    <n v="257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.1996808510638297"/>
    <x v="1"/>
    <n v="58.13"/>
    <n v="194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.4545652173913044"/>
    <x v="1"/>
    <n v="103.74"/>
    <n v="129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.2138255033557046"/>
    <x v="1"/>
    <n v="87.96"/>
    <n v="375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0.48396694214876035"/>
    <x v="0"/>
    <n v="28"/>
    <n v="29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0.92911504424778757"/>
    <x v="0"/>
    <n v="38"/>
    <n v="4697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0.88599797365754818"/>
    <x v="0"/>
    <n v="30"/>
    <n v="29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0.41399999999999998"/>
    <x v="0"/>
    <n v="103.5"/>
    <n v="18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0.63056795131845844"/>
    <x v="3"/>
    <n v="85.99"/>
    <n v="723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0.48482333607230893"/>
    <x v="0"/>
    <n v="98.01"/>
    <n v="60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0.02"/>
    <x v="0"/>
    <n v="2"/>
    <n v="1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0.88479410269445857"/>
    <x v="0"/>
    <n v="44.99"/>
    <n v="3868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.2684"/>
    <x v="1"/>
    <n v="31.01"/>
    <n v="409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.388333333333332"/>
    <x v="1"/>
    <n v="59.97"/>
    <n v="234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.0838857142857146"/>
    <x v="1"/>
    <n v="59"/>
    <n v="3016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.9147826086956521"/>
    <x v="1"/>
    <n v="50.05"/>
    <n v="264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0.42127533783783783"/>
    <x v="0"/>
    <n v="98.97"/>
    <n v="504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00000000000001E-2"/>
    <x v="0"/>
    <n v="58.86"/>
    <n v="1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0.60064638783269964"/>
    <x v="3"/>
    <n v="81.010000000000005"/>
    <n v="390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0.47232808616404309"/>
    <x v="0"/>
    <n v="76.010000000000005"/>
    <n v="750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0.81736263736263737"/>
    <x v="0"/>
    <n v="96.6"/>
    <n v="77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0.54187265917603"/>
    <x v="0"/>
    <n v="76.959999999999994"/>
    <n v="752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0.97868131868131869"/>
    <x v="0"/>
    <n v="67.98"/>
    <n v="131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0.77239999999999998"/>
    <x v="0"/>
    <n v="88.78"/>
    <n v="8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0.33464735516372796"/>
    <x v="0"/>
    <n v="25"/>
    <n v="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.3958823529411766"/>
    <x v="1"/>
    <n v="44.92"/>
    <n v="272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0.64032258064516134"/>
    <x v="3"/>
    <n v="79.400000000000006"/>
    <n v="25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.7615942028985507"/>
    <x v="1"/>
    <n v="29.01"/>
    <n v="419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0.20338181818181819"/>
    <x v="0"/>
    <n v="73.59"/>
    <n v="76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.5864754098360656"/>
    <x v="1"/>
    <n v="107.97"/>
    <n v="162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.6885802469135802"/>
    <x v="1"/>
    <n v="68.989999999999995"/>
    <n v="1101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.220563524590164"/>
    <x v="1"/>
    <n v="111.02"/>
    <n v="1073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0.55931783729156137"/>
    <x v="0"/>
    <n v="25"/>
    <n v="442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0.43660714285714286"/>
    <x v="0"/>
    <n v="42.16"/>
    <n v="58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0.33538371411833628"/>
    <x v="3"/>
    <n v="47"/>
    <n v="1218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.2297938144329896"/>
    <x v="1"/>
    <n v="36.04"/>
    <n v="331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.8974959871589085"/>
    <x v="1"/>
    <n v="101.04"/>
    <n v="1170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0.83622641509433959"/>
    <x v="0"/>
    <n v="39.93"/>
    <n v="111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0.17968844221105529"/>
    <x v="3"/>
    <n v="83.16"/>
    <n v="215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.365"/>
    <x v="1"/>
    <n v="39.979999999999997"/>
    <n v="363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0.97405219780219776"/>
    <x v="0"/>
    <n v="47.99"/>
    <n v="2955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0.86386203150461705"/>
    <x v="0"/>
    <n v="95.98"/>
    <n v="1657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.5016666666666667"/>
    <x v="1"/>
    <n v="78.73"/>
    <n v="103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.5843478260869563"/>
    <x v="1"/>
    <n v="56.08"/>
    <n v="14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.4285714285714288"/>
    <x v="1"/>
    <n v="69.09"/>
    <n v="110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0.67500714285714281"/>
    <x v="0"/>
    <n v="102.05"/>
    <n v="92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.9174666666666667"/>
    <x v="1"/>
    <n v="107.32"/>
    <n v="134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.32"/>
    <x v="1"/>
    <n v="51.97"/>
    <n v="269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.2927586206896553"/>
    <x v="1"/>
    <n v="71.14"/>
    <n v="175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.0065753424657535"/>
    <x v="1"/>
    <n v="106.49"/>
    <n v="69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.266111111111111"/>
    <x v="1"/>
    <n v="42.94"/>
    <n v="190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.4238"/>
    <x v="1"/>
    <n v="30.04"/>
    <n v="237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0.90633333333333332"/>
    <x v="0"/>
    <n v="70.62"/>
    <n v="77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0.63966740576496672"/>
    <x v="0"/>
    <n v="66.02"/>
    <n v="1748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0.84131868131868137"/>
    <x v="0"/>
    <n v="96.91"/>
    <n v="79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.3393478260869565"/>
    <x v="1"/>
    <n v="62.87"/>
    <n v="196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0.59042047531992692"/>
    <x v="0"/>
    <n v="108.99"/>
    <n v="889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.5280062063615205"/>
    <x v="1"/>
    <n v="27"/>
    <n v="7295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.466912114014252"/>
    <x v="1"/>
    <n v="65"/>
    <n v="2893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0.8439189189189189"/>
    <x v="0"/>
    <n v="111.52"/>
    <n v="56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0.03"/>
    <x v="0"/>
    <n v="3"/>
    <n v="1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.7502692307692307"/>
    <x v="1"/>
    <n v="110.99"/>
    <n v="820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0.54137931034482756"/>
    <x v="0"/>
    <n v="56.75"/>
    <n v="83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.1187381703470032"/>
    <x v="1"/>
    <n v="97.02"/>
    <n v="203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.2278160919540231"/>
    <x v="1"/>
    <n v="92.09"/>
    <n v="116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0.99026517383618151"/>
    <x v="0"/>
    <n v="82.99"/>
    <n v="202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.278468634686347"/>
    <x v="1"/>
    <n v="103.04"/>
    <n v="1345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.5861643835616439"/>
    <x v="1"/>
    <n v="68.92"/>
    <n v="168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.0705882352941174"/>
    <x v="1"/>
    <n v="87.74"/>
    <n v="137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.4238775510204082"/>
    <x v="1"/>
    <n v="75.02"/>
    <n v="186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.4786046511627906"/>
    <x v="1"/>
    <n v="50.86"/>
    <n v="125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0.20322580645161289"/>
    <x v="0"/>
    <n v="90"/>
    <n v="14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.40625"/>
    <x v="1"/>
    <n v="72.900000000000006"/>
    <n v="202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.6194202898550725"/>
    <x v="1"/>
    <n v="108.49"/>
    <n v="103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.7282077922077921"/>
    <x v="1"/>
    <n v="101.98"/>
    <n v="1785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0.24466101694915254"/>
    <x v="0"/>
    <n v="44.01"/>
    <n v="656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.1764999999999999"/>
    <x v="1"/>
    <n v="65.94"/>
    <n v="157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.4764285714285714"/>
    <x v="1"/>
    <n v="24.99"/>
    <n v="555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.0020481927710843"/>
    <x v="1"/>
    <n v="28"/>
    <n v="297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.53"/>
    <x v="1"/>
    <n v="85.83"/>
    <n v="123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0.37091954022988505"/>
    <x v="3"/>
    <n v="84.92"/>
    <n v="38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28E-2"/>
    <x v="3"/>
    <n v="90.48"/>
    <n v="60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.5650721649484536"/>
    <x v="1"/>
    <n v="25"/>
    <n v="3036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.704081632653061"/>
    <x v="1"/>
    <n v="92.01"/>
    <n v="144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.3405952380952382"/>
    <x v="1"/>
    <n v="93.07"/>
    <n v="121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0.50398033126293995"/>
    <x v="0"/>
    <n v="61.01"/>
    <n v="1596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0.88815837937384901"/>
    <x v="3"/>
    <n v="92.04"/>
    <n v="52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.65"/>
    <x v="1"/>
    <n v="81.13"/>
    <n v="181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0.17499999999999999"/>
    <x v="0"/>
    <n v="73.5"/>
    <n v="10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.8566071428571429"/>
    <x v="1"/>
    <n v="85.22"/>
    <n v="122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.1266319444444441"/>
    <x v="1"/>
    <n v="110.97"/>
    <n v="1071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0.90249999999999997"/>
    <x v="3"/>
    <n v="32.97"/>
    <n v="21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0.91984615384615387"/>
    <x v="0"/>
    <n v="96.01"/>
    <n v="1121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.2700632911392402"/>
    <x v="1"/>
    <n v="84.97"/>
    <n v="980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.1914285714285713"/>
    <x v="1"/>
    <n v="25.01"/>
    <n v="536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.5418867924528303"/>
    <x v="1"/>
    <n v="66"/>
    <n v="199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0.32896103896103895"/>
    <x v="3"/>
    <n v="87.34"/>
    <n v="2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.358918918918919"/>
    <x v="1"/>
    <n v="27.93"/>
    <n v="180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4E-2"/>
    <x v="0"/>
    <n v="103.8"/>
    <n v="15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0.61"/>
    <x v="0"/>
    <n v="31.94"/>
    <n v="19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0.30037735849056602"/>
    <x v="0"/>
    <n v="99.5"/>
    <n v="16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.791666666666666"/>
    <x v="1"/>
    <n v="108.85"/>
    <n v="130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.260833333333334"/>
    <x v="1"/>
    <n v="110.76"/>
    <n v="122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0.12923076923076923"/>
    <x v="0"/>
    <n v="29.65"/>
    <n v="17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.12"/>
    <x v="1"/>
    <n v="101.71"/>
    <n v="140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0.30304347826086958"/>
    <x v="0"/>
    <n v="61.5"/>
    <n v="34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.1250896057347672"/>
    <x v="1"/>
    <n v="35"/>
    <n v="3388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.2885714285714287"/>
    <x v="1"/>
    <n v="40.049999999999997"/>
    <n v="280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0.34959979476654696"/>
    <x v="3"/>
    <n v="110.97"/>
    <n v="614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.5729069767441861"/>
    <x v="1"/>
    <n v="36.96"/>
    <n v="366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0.0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.3230555555555554"/>
    <x v="1"/>
    <n v="30.97"/>
    <n v="270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0.92448275862068963"/>
    <x v="3"/>
    <n v="47.04"/>
    <n v="114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.5670212765957445"/>
    <x v="1"/>
    <n v="88.07"/>
    <n v="137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.6847017045454546"/>
    <x v="1"/>
    <n v="37.01"/>
    <n v="3205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.6657777777777778"/>
    <x v="1"/>
    <n v="26.03"/>
    <n v="288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.7207692307692311"/>
    <x v="1"/>
    <n v="67.819999999999993"/>
    <n v="148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.0685714285714285"/>
    <x v="1"/>
    <n v="49.96"/>
    <n v="114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.6420608108108112"/>
    <x v="1"/>
    <n v="110.02"/>
    <n v="1518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0.6842686567164179"/>
    <x v="0"/>
    <n v="89.96"/>
    <n v="127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0.34351966873706002"/>
    <x v="0"/>
    <n v="79.010000000000005"/>
    <n v="210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.5545454545454547"/>
    <x v="1"/>
    <n v="86.87"/>
    <n v="166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.7725714285714285"/>
    <x v="1"/>
    <n v="62.04"/>
    <n v="100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.1317857142857144"/>
    <x v="1"/>
    <n v="26.97"/>
    <n v="23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.2818181818181822"/>
    <x v="1"/>
    <n v="54.12"/>
    <n v="148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.0833333333333335"/>
    <x v="1"/>
    <n v="41.04"/>
    <n v="198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0.31171232876712329"/>
    <x v="0"/>
    <n v="55.05"/>
    <n v="248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0.56967078189300413"/>
    <x v="0"/>
    <n v="107.94"/>
    <n v="513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.31"/>
    <x v="1"/>
    <n v="73.92"/>
    <n v="150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0.86867834394904464"/>
    <x v="0"/>
    <n v="32"/>
    <n v="3410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.7074418604651163"/>
    <x v="1"/>
    <n v="53.9"/>
    <n v="216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0.49446428571428569"/>
    <x v="3"/>
    <n v="106.5"/>
    <n v="26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.1335962566844919"/>
    <x v="1"/>
    <n v="33"/>
    <n v="5139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.9055555555555554"/>
    <x v="1"/>
    <n v="43"/>
    <n v="2353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.355"/>
    <x v="1"/>
    <n v="86.86"/>
    <n v="78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0.10297872340425532"/>
    <x v="0"/>
    <n v="96.8"/>
    <n v="10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0.65544223826714798"/>
    <x v="0"/>
    <n v="33"/>
    <n v="2201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0.49026652452025588"/>
    <x v="0"/>
    <n v="68.03"/>
    <n v="676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.8792307692307695"/>
    <x v="1"/>
    <n v="58.87"/>
    <n v="174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0.80306347746090156"/>
    <x v="0"/>
    <n v="105.05"/>
    <n v="831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.0629411764705883"/>
    <x v="1"/>
    <n v="33.049999999999997"/>
    <n v="164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0.50735632183908042"/>
    <x v="3"/>
    <n v="78.819999999999993"/>
    <n v="56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.153137254901961"/>
    <x v="1"/>
    <n v="68.2"/>
    <n v="161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.4122972972972974"/>
    <x v="1"/>
    <n v="75.73"/>
    <n v="138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.1533745781777278"/>
    <x v="1"/>
    <n v="31"/>
    <n v="3308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.9311940298507462"/>
    <x v="1"/>
    <n v="101.88"/>
    <n v="127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.2973333333333334"/>
    <x v="1"/>
    <n v="52.88"/>
    <n v="207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0.99663398692810456"/>
    <x v="0"/>
    <n v="71.010000000000005"/>
    <n v="859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0.88166666666666671"/>
    <x v="2"/>
    <n v="102.39"/>
    <n v="31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0.37233333333333335"/>
    <x v="0"/>
    <n v="74.47"/>
    <n v="45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0.30540075309306081"/>
    <x v="3"/>
    <n v="51.01"/>
    <n v="1113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0.25714285714285712"/>
    <x v="0"/>
    <n v="90"/>
    <n v="6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0.34"/>
    <x v="0"/>
    <n v="97.14"/>
    <n v="7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.859090909090909"/>
    <x v="1"/>
    <n v="72.069999999999993"/>
    <n v="181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.2539393939393939"/>
    <x v="1"/>
    <n v="75.239999999999995"/>
    <n v="110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0.14394366197183098"/>
    <x v="0"/>
    <n v="32.97"/>
    <n v="31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0.54807692307692313"/>
    <x v="0"/>
    <n v="54.81"/>
    <n v="78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.0963157894736841"/>
    <x v="1"/>
    <n v="45.04"/>
    <n v="185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.8847058823529412"/>
    <x v="1"/>
    <n v="52.96"/>
    <n v="121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0.87008284023668636"/>
    <x v="0"/>
    <n v="60.02"/>
    <n v="1225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0.0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.0291304347826089"/>
    <x v="1"/>
    <n v="44.03"/>
    <n v="106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.9703225806451612"/>
    <x v="1"/>
    <n v="86.03"/>
    <n v="142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.07"/>
    <x v="1"/>
    <n v="28.01"/>
    <n v="233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.6873076923076922"/>
    <x v="1"/>
    <n v="32.049999999999997"/>
    <n v="21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0.50845360824742269"/>
    <x v="0"/>
    <n v="73.61"/>
    <n v="67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.802857142857142"/>
    <x v="1"/>
    <n v="108.71"/>
    <n v="76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.64"/>
    <x v="1"/>
    <n v="42.98"/>
    <n v="43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0.30442307692307691"/>
    <x v="0"/>
    <n v="83.32"/>
    <n v="19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0.62880681818181816"/>
    <x v="0"/>
    <n v="42"/>
    <n v="2108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.9312499999999999"/>
    <x v="1"/>
    <n v="55.93"/>
    <n v="22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0.77102702702702708"/>
    <x v="0"/>
    <n v="105.04"/>
    <n v="679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.2552763819095478"/>
    <x v="1"/>
    <n v="48"/>
    <n v="2805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.3940625"/>
    <x v="1"/>
    <n v="112.66"/>
    <n v="68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0.921875"/>
    <x v="0"/>
    <n v="81.94"/>
    <n v="36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.3023333333333333"/>
    <x v="1"/>
    <n v="64.05"/>
    <n v="183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.1521739130434785"/>
    <x v="1"/>
    <n v="106.39"/>
    <n v="133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.687953216374269"/>
    <x v="1"/>
    <n v="76.010000000000005"/>
    <n v="2489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.948571428571428"/>
    <x v="1"/>
    <n v="111.07"/>
    <n v="69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0.50662921348314605"/>
    <x v="0"/>
    <n v="95.94"/>
    <n v="47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.0060000000000002"/>
    <x v="1"/>
    <n v="43.04"/>
    <n v="279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.9128571428571428"/>
    <x v="1"/>
    <n v="67.97"/>
    <n v="210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.4996666666666667"/>
    <x v="1"/>
    <n v="89.99"/>
    <n v="2100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.5707317073170732"/>
    <x v="1"/>
    <n v="58.1"/>
    <n v="252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.2648941176470587"/>
    <x v="1"/>
    <n v="84"/>
    <n v="1280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.875"/>
    <x v="1"/>
    <n v="88.85"/>
    <n v="157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.5703571428571426"/>
    <x v="1"/>
    <n v="65.959999999999994"/>
    <n v="194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.6669565217391304"/>
    <x v="1"/>
    <n v="74.8"/>
    <n v="82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0.69"/>
    <x v="0"/>
    <n v="69.989999999999995"/>
    <n v="70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0.51343749999999999"/>
    <x v="0"/>
    <n v="32.01"/>
    <n v="154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E-2"/>
    <x v="0"/>
    <n v="64.73"/>
    <n v="22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.089773429454171"/>
    <x v="1"/>
    <n v="25"/>
    <n v="4233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.1517592592592591"/>
    <x v="1"/>
    <n v="104.98"/>
    <n v="1297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.5769117647058823"/>
    <x v="1"/>
    <n v="64.989999999999995"/>
    <n v="16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.5380821917808218"/>
    <x v="1"/>
    <n v="94.35"/>
    <n v="119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0.89738979118329465"/>
    <x v="0"/>
    <n v="44"/>
    <n v="1758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0.75135802469135804"/>
    <x v="0"/>
    <n v="64.739999999999995"/>
    <n v="94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.5288135593220336"/>
    <x v="1"/>
    <n v="84.01"/>
    <n v="1797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.3890625000000001"/>
    <x v="1"/>
    <n v="34.06"/>
    <n v="261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.9018181818181819"/>
    <x v="1"/>
    <n v="93.27"/>
    <n v="157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.0024333619948409"/>
    <x v="1"/>
    <n v="33"/>
    <n v="3533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.4275824175824177"/>
    <x v="1"/>
    <n v="83.81"/>
    <n v="155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.6313333333333331"/>
    <x v="1"/>
    <n v="63.99"/>
    <n v="13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0.30715909090909088"/>
    <x v="0"/>
    <n v="81.91"/>
    <n v="33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0.99397727272727276"/>
    <x v="3"/>
    <n v="93.05"/>
    <n v="94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.9754935622317598"/>
    <x v="1"/>
    <n v="101.98"/>
    <n v="1354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.085"/>
    <x v="1"/>
    <n v="105.94"/>
    <n v="48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.3774468085106384"/>
    <x v="1"/>
    <n v="101.58"/>
    <n v="110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.3846875000000001"/>
    <x v="1"/>
    <n v="62.97"/>
    <n v="172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.3308955223880596"/>
    <x v="1"/>
    <n v="29.05"/>
    <n v="307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0.0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.0779999999999998"/>
    <x v="1"/>
    <n v="77.930000000000007"/>
    <n v="160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0.51122448979591839"/>
    <x v="0"/>
    <n v="80.81"/>
    <n v="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.5205847953216374"/>
    <x v="1"/>
    <n v="76.010000000000005"/>
    <n v="1467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.1363099415204678"/>
    <x v="1"/>
    <n v="72.989999999999995"/>
    <n v="2662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.0237606837606839"/>
    <x v="1"/>
    <n v="53"/>
    <n v="452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.5658333333333334"/>
    <x v="1"/>
    <n v="54.16"/>
    <n v="158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.3986792452830188"/>
    <x v="1"/>
    <n v="32.950000000000003"/>
    <n v="22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0.69450000000000001"/>
    <x v="0"/>
    <n v="79.37"/>
    <n v="35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0.35534246575342465"/>
    <x v="0"/>
    <n v="41.17"/>
    <n v="63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.5165000000000002"/>
    <x v="1"/>
    <n v="77.430000000000007"/>
    <n v="65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.0587500000000001"/>
    <x v="1"/>
    <n v="57.16"/>
    <n v="163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.8742857142857143"/>
    <x v="1"/>
    <n v="77.180000000000007"/>
    <n v="85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.8678571428571429"/>
    <x v="1"/>
    <n v="24.95"/>
    <n v="217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.4707142857142856"/>
    <x v="1"/>
    <n v="97.18"/>
    <n v="150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.8582098765432098"/>
    <x v="1"/>
    <n v="46"/>
    <n v="3272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0.43241247264770238"/>
    <x v="3"/>
    <n v="88.02"/>
    <n v="898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.6243749999999999"/>
    <x v="1"/>
    <n v="25.99"/>
    <n v="300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.8484285714285715"/>
    <x v="1"/>
    <n v="102.69"/>
    <n v="126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0.23703520691785052"/>
    <x v="0"/>
    <n v="72.959999999999994"/>
    <n v="526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0.89870129870129867"/>
    <x v="0"/>
    <n v="57.19"/>
    <n v="121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.7260419580419581"/>
    <x v="1"/>
    <n v="84.01"/>
    <n v="2320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.7004255319148935"/>
    <x v="1"/>
    <n v="98.67"/>
    <n v="8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.8828503562945369"/>
    <x v="1"/>
    <n v="42.01"/>
    <n v="1887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.4693532338308457"/>
    <x v="1"/>
    <n v="32"/>
    <n v="4358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0.6917721518987342"/>
    <x v="0"/>
    <n v="81.569999999999993"/>
    <n v="67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0.25433734939759034"/>
    <x v="0"/>
    <n v="37.04"/>
    <n v="5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0.77400977995110021"/>
    <x v="0"/>
    <n v="103.03"/>
    <n v="1229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0.37481481481481482"/>
    <x v="0"/>
    <n v="84.33"/>
    <n v="12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.4379999999999997"/>
    <x v="1"/>
    <n v="102.6"/>
    <n v="53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.2852189349112426"/>
    <x v="1"/>
    <n v="79.989999999999995"/>
    <n v="2414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0.38948339483394834"/>
    <x v="0"/>
    <n v="70.06"/>
    <n v="452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.7"/>
    <x v="1"/>
    <n v="37"/>
    <n v="80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.3791176470588233"/>
    <x v="1"/>
    <n v="41.91"/>
    <n v="193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0.64036299765807958"/>
    <x v="0"/>
    <n v="57.99"/>
    <n v="1886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.1827777777777777"/>
    <x v="1"/>
    <n v="40.94"/>
    <n v="52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0.84824037184594958"/>
    <x v="0"/>
    <n v="70"/>
    <n v="1825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0.29346153846153844"/>
    <x v="0"/>
    <n v="73.84"/>
    <n v="31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.0989655172413793"/>
    <x v="1"/>
    <n v="41.98"/>
    <n v="290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.697857142857143"/>
    <x v="1"/>
    <n v="77.930000000000007"/>
    <n v="122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.1595907738095239"/>
    <x v="1"/>
    <n v="106.02"/>
    <n v="1470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.5859999999999999"/>
    <x v="1"/>
    <n v="47.02"/>
    <n v="165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.3058333333333332"/>
    <x v="1"/>
    <n v="76.02"/>
    <n v="182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.2821428571428573"/>
    <x v="1"/>
    <n v="54.12"/>
    <n v="199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.8870588235294117"/>
    <x v="1"/>
    <n v="57.29"/>
    <n v="56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11E-2"/>
    <x v="0"/>
    <n v="103.81"/>
    <n v="107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.7443434343434348"/>
    <x v="1"/>
    <n v="105.03"/>
    <n v="1460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0.27693181818181817"/>
    <x v="0"/>
    <n v="90.26"/>
    <n v="27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0.52479620323841425"/>
    <x v="0"/>
    <n v="76.98"/>
    <n v="1221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.0709677419354842"/>
    <x v="1"/>
    <n v="102.6"/>
    <n v="123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0.02"/>
    <x v="0"/>
    <n v="2"/>
    <n v="1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.5617857142857143"/>
    <x v="1"/>
    <n v="55.01"/>
    <n v="159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.5242857142857145"/>
    <x v="1"/>
    <n v="32.130000000000003"/>
    <n v="110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7E-2"/>
    <x v="2"/>
    <n v="50.64"/>
    <n v="14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0.12230769230769231"/>
    <x v="0"/>
    <n v="49.69"/>
    <n v="16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.6398734177215191"/>
    <x v="1"/>
    <n v="54.89"/>
    <n v="23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.6298181818181818"/>
    <x v="1"/>
    <n v="46.93"/>
    <n v="191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0.20252747252747252"/>
    <x v="0"/>
    <n v="44.95"/>
    <n v="41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.1924083769633507"/>
    <x v="1"/>
    <n v="31"/>
    <n v="3934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.7894444444444444"/>
    <x v="1"/>
    <n v="107.76"/>
    <n v="80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0.19556634304207121"/>
    <x v="3"/>
    <n v="102.08"/>
    <n v="296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.9894827586206896"/>
    <x v="1"/>
    <n v="24.98"/>
    <n v="462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.95"/>
    <x v="1"/>
    <n v="79.94"/>
    <n v="179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0.50621082621082625"/>
    <x v="0"/>
    <n v="67.95"/>
    <n v="523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0.57437499999999997"/>
    <x v="0"/>
    <n v="26.07"/>
    <n v="141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.5562827640984909"/>
    <x v="1"/>
    <n v="105"/>
    <n v="186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0.36297297297297298"/>
    <x v="0"/>
    <n v="25.83"/>
    <n v="52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0.58250000000000002"/>
    <x v="2"/>
    <n v="77.67"/>
    <n v="27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.3739473684210526"/>
    <x v="1"/>
    <n v="57.83"/>
    <n v="156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0.58750000000000002"/>
    <x v="0"/>
    <n v="92.96"/>
    <n v="225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.8256603773584905"/>
    <x v="1"/>
    <n v="37.950000000000003"/>
    <n v="255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7.5436408977556111E-3"/>
    <x v="0"/>
    <n v="31.84"/>
    <n v="38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.7595330739299611"/>
    <x v="1"/>
    <n v="40"/>
    <n v="2261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.3788235294117648"/>
    <x v="1"/>
    <n v="101.1"/>
    <n v="40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.8805076142131982"/>
    <x v="1"/>
    <n v="84.01"/>
    <n v="2289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.2406666666666668"/>
    <x v="1"/>
    <n v="103.42"/>
    <n v="65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0.18126436781609195"/>
    <x v="0"/>
    <n v="105.13"/>
    <n v="15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0.45847222222222223"/>
    <x v="0"/>
    <n v="89.22"/>
    <n v="37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.1731541218637993"/>
    <x v="1"/>
    <n v="52"/>
    <n v="3777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.173090909090909"/>
    <x v="1"/>
    <n v="64.959999999999994"/>
    <n v="184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.1228571428571428"/>
    <x v="1"/>
    <n v="46.24"/>
    <n v="85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0.72518987341772156"/>
    <x v="0"/>
    <n v="51.15"/>
    <n v="112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.1230434782608696"/>
    <x v="1"/>
    <n v="33.909999999999997"/>
    <n v="144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.3974657534246577"/>
    <x v="1"/>
    <n v="92.02"/>
    <n v="190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.8193548387096774"/>
    <x v="1"/>
    <n v="107.43"/>
    <n v="105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.6413114754098361"/>
    <x v="1"/>
    <n v="75.849999999999994"/>
    <n v="132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3E-2"/>
    <x v="0"/>
    <n v="80.48"/>
    <n v="21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0.49643859649122807"/>
    <x v="3"/>
    <n v="86.98"/>
    <n v="9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.0970652173913042"/>
    <x v="1"/>
    <n v="105.14"/>
    <n v="96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0.49217948717948717"/>
    <x v="0"/>
    <n v="57.3"/>
    <n v="67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0.62232323232323228"/>
    <x v="2"/>
    <n v="93.35"/>
    <n v="66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0.1305813953488372"/>
    <x v="0"/>
    <n v="71.989999999999995"/>
    <n v="78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0.64635416666666667"/>
    <x v="0"/>
    <n v="92.61"/>
    <n v="67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.5958666666666668"/>
    <x v="1"/>
    <n v="104.99"/>
    <n v="11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0.81420000000000003"/>
    <x v="0"/>
    <n v="30.96"/>
    <n v="263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0.32444767441860467"/>
    <x v="0"/>
    <n v="33"/>
    <n v="1691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E-2"/>
    <x v="0"/>
    <n v="84.19"/>
    <n v="181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0.26694444444444443"/>
    <x v="0"/>
    <n v="73.92"/>
    <n v="13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0.62957446808510642"/>
    <x v="3"/>
    <n v="36.99"/>
    <n v="160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.6135593220338984"/>
    <x v="1"/>
    <n v="46.9"/>
    <n v="203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0.05"/>
    <x v="0"/>
    <n v="5"/>
    <n v="1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.969379310344827"/>
    <x v="1"/>
    <n v="102.02"/>
    <n v="155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0.70094158075601376"/>
    <x v="3"/>
    <n v="45.01"/>
    <n v="2266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0.6"/>
    <x v="0"/>
    <n v="94.29"/>
    <n v="21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.6709859154929578"/>
    <x v="1"/>
    <n v="101.02"/>
    <n v="15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.09"/>
    <x v="1"/>
    <n v="97.04"/>
    <n v="80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0.19028784648187633"/>
    <x v="0"/>
    <n v="43.01"/>
    <n v="830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.2687755102040816"/>
    <x v="1"/>
    <n v="94.92"/>
    <n v="13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.3463636363636367"/>
    <x v="1"/>
    <n v="72.150000000000006"/>
    <n v="112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2E-2"/>
    <x v="0"/>
    <n v="51.01"/>
    <n v="130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0.85054545454545449"/>
    <x v="0"/>
    <n v="85.05"/>
    <n v="55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.1929824561403508"/>
    <x v="1"/>
    <n v="43.87"/>
    <n v="155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.9602777777777778"/>
    <x v="1"/>
    <n v="40.06"/>
    <n v="266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0.84694915254237291"/>
    <x v="0"/>
    <n v="43.83"/>
    <n v="114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.5578378378378379"/>
    <x v="1"/>
    <n v="84.93"/>
    <n v="155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.8640909090909092"/>
    <x v="1"/>
    <n v="41.07"/>
    <n v="207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.9223529411764702"/>
    <x v="1"/>
    <n v="54.97"/>
    <n v="245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.3703393665158372"/>
    <x v="1"/>
    <n v="77.010000000000005"/>
    <n v="157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.3820833333333336"/>
    <x v="1"/>
    <n v="71.2"/>
    <n v="114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.0822784810126582"/>
    <x v="1"/>
    <n v="91.94"/>
    <n v="93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0.60757639620653314"/>
    <x v="0"/>
    <n v="97.07"/>
    <n v="594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0.27725490196078434"/>
    <x v="0"/>
    <n v="58.92"/>
    <n v="2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.283934426229508"/>
    <x v="1"/>
    <n v="58.02"/>
    <n v="1681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0.21615194054500414"/>
    <x v="0"/>
    <n v="103.87"/>
    <n v="252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.73875"/>
    <x v="1"/>
    <n v="93.47"/>
    <n v="32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.5492592592592593"/>
    <x v="1"/>
    <n v="61.97"/>
    <n v="135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.2214999999999998"/>
    <x v="1"/>
    <n v="92.04"/>
    <n v="140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0.73957142857142855"/>
    <x v="0"/>
    <n v="77.27"/>
    <n v="67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.641"/>
    <x v="1"/>
    <n v="93.92"/>
    <n v="92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.432624584717608"/>
    <x v="1"/>
    <n v="84.97"/>
    <n v="1015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0.40281762295081969"/>
    <x v="0"/>
    <n v="105.97"/>
    <n v="742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.7822388059701493"/>
    <x v="1"/>
    <n v="36.97"/>
    <n v="323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0.84930555555555554"/>
    <x v="0"/>
    <n v="81.53"/>
    <n v="75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.4593648334624323"/>
    <x v="1"/>
    <n v="81"/>
    <n v="2326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.5246153846153847"/>
    <x v="1"/>
    <n v="26.01"/>
    <n v="381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0.67129542790152408"/>
    <x v="0"/>
    <n v="26"/>
    <n v="4405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0.40307692307692305"/>
    <x v="0"/>
    <n v="34.17"/>
    <n v="92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.1679032258064517"/>
    <x v="1"/>
    <n v="28"/>
    <n v="480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0.52117021276595743"/>
    <x v="0"/>
    <n v="76.55"/>
    <n v="64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.9958333333333336"/>
    <x v="1"/>
    <n v="53.05"/>
    <n v="226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0.87679487179487181"/>
    <x v="0"/>
    <n v="106.86"/>
    <n v="64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.131734693877551"/>
    <x v="1"/>
    <n v="46.02"/>
    <n v="241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.2654838709677421"/>
    <x v="1"/>
    <n v="100.17"/>
    <n v="13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0.77632653061224488"/>
    <x v="3"/>
    <n v="101.44"/>
    <n v="75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0.52496810772501767"/>
    <x v="0"/>
    <n v="87.97"/>
    <n v="842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.5746762589928058"/>
    <x v="1"/>
    <n v="75"/>
    <n v="2043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0.72939393939393937"/>
    <x v="0"/>
    <n v="42.98"/>
    <n v="112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0.60565789473684206"/>
    <x v="3"/>
    <n v="33.119999999999997"/>
    <n v="139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0.5679129129129129"/>
    <x v="0"/>
    <n v="101.13"/>
    <n v="3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0.56542754275427543"/>
    <x v="3"/>
    <n v="55.99"/>
    <n v="1122"/>
    <s v="US"/>
    <s v="USD"/>
    <n v="1467176400"/>
    <n v="1467781200"/>
    <b v="0"/>
    <b v="0"/>
    <s v="food/food trucks"/>
    <x v="0"/>
    <s v="food trucks"/>
    <x v="878"/>
    <d v="2016-07-06T05:00:00"/>
  </r>
  <r>
    <m/>
    <m/>
    <m/>
    <m/>
    <m/>
    <m/>
    <x v="4"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A44737-4055-7A4D-9EAB-474181FF8F36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FC8D34-FF6E-E840-B7C3-12969D91F4F0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200339-78E4-D54C-9372-090569BD4294}" name="PivotTable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sd="0"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3"/>
    </i>
    <i>
      <x v="4"/>
    </i>
    <i t="grand">
      <x/>
    </i>
  </colItems>
  <pageFields count="2">
    <pageField fld="16" hier="-1"/>
    <pageField fld="21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T1001"/>
  <sheetViews>
    <sheetView tabSelected="1" zoomScale="116" workbookViewId="0">
      <selection activeCell="H21" sqref="H2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7" max="7" width="9.5" bestFit="1" customWidth="1"/>
    <col min="8" max="8" width="15.6640625" bestFit="1" customWidth="1"/>
    <col min="9" max="9" width="13" bestFit="1" customWidth="1"/>
    <col min="12" max="13" width="11.1640625" bestFit="1" customWidth="1"/>
    <col min="16" max="16" width="28" bestFit="1" customWidth="1"/>
    <col min="17" max="17" width="14.33203125" bestFit="1" customWidth="1"/>
    <col min="18" max="18" width="12.5" bestFit="1" customWidth="1"/>
    <col min="19" max="19" width="21.83203125" bestFit="1" customWidth="1"/>
    <col min="20" max="20" width="20.3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2050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2051</v>
      </c>
      <c r="R1" s="1" t="s">
        <v>2030</v>
      </c>
      <c r="S1" s="1" t="s">
        <v>2091</v>
      </c>
      <c r="T1" s="1" t="s">
        <v>2092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E2/D2</f>
        <v>0</v>
      </c>
      <c r="G2" t="s">
        <v>14</v>
      </c>
      <c r="H2">
        <f>IFERROR(ROUND(E2/I2, 2), 0)</f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>
        <f>LEFT(P2,SEARCH("/",P2)-1)</f>
        <v>food</v>
      </c>
      <c r="R2" t="str">
        <f>MID(P2,SEARCH("/",P2)+1,LEN(P2))</f>
        <v>food trucks</v>
      </c>
      <c r="S2" s="9">
        <f>(((L2/60)/60)/24)+DATE(1970,1,1)</f>
        <v>42336.25</v>
      </c>
      <c r="T2" s="9">
        <f>(((M2/60)/60)/24)+DATE(1970,1,1)</f>
        <v>42353.25</v>
      </c>
    </row>
    <row r="3" spans="1:20" ht="17" hidden="1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 t="shared" ref="F3:F66" si="0">E3/D3</f>
        <v>10.4</v>
      </c>
      <c r="G3" t="s">
        <v>20</v>
      </c>
      <c r="H3">
        <f t="shared" ref="H3:H66" si="1">IFERROR(ROUND(E3/I3, 2), 0)</f>
        <v>92.15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>
        <f t="shared" ref="Q3:Q66" si="2">LEFT(P3,SEARCH("/",P3)-1)</f>
        <v>music</v>
      </c>
      <c r="R3" t="str">
        <f t="shared" ref="R3:R66" si="3">MID(P3,SEARCH("/",P3)+1,LEN(P3))</f>
        <v>rock</v>
      </c>
      <c r="S3" s="9">
        <f t="shared" ref="S3:S66" si="4">(((L3/60)/60)/24)+DATE(1970,1,1)</f>
        <v>41870.208333333336</v>
      </c>
      <c r="T3" s="9">
        <f t="shared" ref="T3:T66" si="5">(((M3/60)/60)/24)+DATE(1970,1,1)</f>
        <v>41872.208333333336</v>
      </c>
    </row>
    <row r="4" spans="1:20" ht="34" hidden="1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>E4/D4</f>
        <v>1.3147878228782288</v>
      </c>
      <c r="G4" t="s">
        <v>20</v>
      </c>
      <c r="H4">
        <f t="shared" si="1"/>
        <v>100.02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>
        <f t="shared" si="2"/>
        <v>technology</v>
      </c>
      <c r="R4" t="str">
        <f t="shared" si="3"/>
        <v>web</v>
      </c>
      <c r="S4" s="9">
        <f t="shared" si="4"/>
        <v>41595.25</v>
      </c>
      <c r="T4" s="9">
        <f t="shared" si="5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0"/>
        <v>0.58976190476190471</v>
      </c>
      <c r="G5" t="s">
        <v>14</v>
      </c>
      <c r="H5">
        <f t="shared" si="1"/>
        <v>103.21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>
        <f t="shared" si="2"/>
        <v>music</v>
      </c>
      <c r="R5" t="str">
        <f t="shared" si="3"/>
        <v>rock</v>
      </c>
      <c r="S5" s="9">
        <f t="shared" si="4"/>
        <v>43688.208333333328</v>
      </c>
      <c r="T5" s="9">
        <f t="shared" si="5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0"/>
        <v>0.69276315789473686</v>
      </c>
      <c r="G6" t="s">
        <v>14</v>
      </c>
      <c r="H6">
        <f t="shared" si="1"/>
        <v>99.34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>
        <f t="shared" si="2"/>
        <v>theater</v>
      </c>
      <c r="R6" t="str">
        <f t="shared" si="3"/>
        <v>plays</v>
      </c>
      <c r="S6" s="9">
        <f t="shared" si="4"/>
        <v>43485.25</v>
      </c>
      <c r="T6" s="9">
        <f t="shared" si="5"/>
        <v>43489.25</v>
      </c>
    </row>
    <row r="7" spans="1:20" ht="17" hidden="1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0"/>
        <v>1.7361842105263159</v>
      </c>
      <c r="G7" t="s">
        <v>20</v>
      </c>
      <c r="H7">
        <f t="shared" si="1"/>
        <v>75.83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>
        <f t="shared" si="2"/>
        <v>theater</v>
      </c>
      <c r="R7" t="str">
        <f t="shared" si="3"/>
        <v>plays</v>
      </c>
      <c r="S7" s="9">
        <f t="shared" si="4"/>
        <v>41149.208333333336</v>
      </c>
      <c r="T7" s="9">
        <f t="shared" si="5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0"/>
        <v>0.20961538461538462</v>
      </c>
      <c r="G8" t="s">
        <v>14</v>
      </c>
      <c r="H8">
        <f t="shared" si="1"/>
        <v>60.56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>
        <f t="shared" si="2"/>
        <v>film &amp; video</v>
      </c>
      <c r="R8" t="str">
        <f t="shared" si="3"/>
        <v>documentary</v>
      </c>
      <c r="S8" s="9">
        <f t="shared" si="4"/>
        <v>42991.208333333328</v>
      </c>
      <c r="T8" s="9">
        <f t="shared" si="5"/>
        <v>42992.208333333328</v>
      </c>
    </row>
    <row r="9" spans="1:20" ht="17" hidden="1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0"/>
        <v>3.2757777777777779</v>
      </c>
      <c r="G9" t="s">
        <v>20</v>
      </c>
      <c r="H9">
        <f t="shared" si="1"/>
        <v>64.94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>
        <f t="shared" si="2"/>
        <v>theater</v>
      </c>
      <c r="R9" t="str">
        <f t="shared" si="3"/>
        <v>plays</v>
      </c>
      <c r="S9" s="9">
        <f t="shared" si="4"/>
        <v>42229.208333333328</v>
      </c>
      <c r="T9" s="9">
        <f t="shared" si="5"/>
        <v>42231.208333333328</v>
      </c>
    </row>
    <row r="10" spans="1:20" ht="17" hidden="1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0"/>
        <v>0.19932788374205268</v>
      </c>
      <c r="G10" t="s">
        <v>47</v>
      </c>
      <c r="H10">
        <f t="shared" si="1"/>
        <v>31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>
        <f t="shared" si="2"/>
        <v>theater</v>
      </c>
      <c r="R10" t="str">
        <f t="shared" si="3"/>
        <v>plays</v>
      </c>
      <c r="S10" s="9">
        <f t="shared" si="4"/>
        <v>40399.208333333336</v>
      </c>
      <c r="T10" s="9">
        <f t="shared" si="5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0"/>
        <v>0.51741935483870971</v>
      </c>
      <c r="G11" t="s">
        <v>14</v>
      </c>
      <c r="H11">
        <f t="shared" si="1"/>
        <v>72.91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>
        <f t="shared" si="2"/>
        <v>music</v>
      </c>
      <c r="R11" t="str">
        <f t="shared" si="3"/>
        <v>electric music</v>
      </c>
      <c r="S11" s="9">
        <f t="shared" si="4"/>
        <v>41536.208333333336</v>
      </c>
      <c r="T11" s="9">
        <f t="shared" si="5"/>
        <v>41585.25</v>
      </c>
    </row>
    <row r="12" spans="1:20" ht="17" hidden="1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0"/>
        <v>2.6611538461538462</v>
      </c>
      <c r="G12" t="s">
        <v>20</v>
      </c>
      <c r="H12">
        <f t="shared" si="1"/>
        <v>62.9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>
        <f t="shared" si="2"/>
        <v>film &amp; video</v>
      </c>
      <c r="R12" t="str">
        <f t="shared" si="3"/>
        <v>drama</v>
      </c>
      <c r="S12" s="9">
        <f t="shared" si="4"/>
        <v>40404.208333333336</v>
      </c>
      <c r="T12" s="9">
        <f t="shared" si="5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0"/>
        <v>0.48095238095238096</v>
      </c>
      <c r="G13" t="s">
        <v>14</v>
      </c>
      <c r="H13">
        <f t="shared" si="1"/>
        <v>112.22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>
        <f t="shared" si="2"/>
        <v>theater</v>
      </c>
      <c r="R13" t="str">
        <f t="shared" si="3"/>
        <v>plays</v>
      </c>
      <c r="S13" s="9">
        <f t="shared" si="4"/>
        <v>40442.208333333336</v>
      </c>
      <c r="T13" s="9">
        <f t="shared" si="5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0"/>
        <v>0.89349206349206345</v>
      </c>
      <c r="G14" t="s">
        <v>14</v>
      </c>
      <c r="H14">
        <f t="shared" si="1"/>
        <v>102.35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>
        <f t="shared" si="2"/>
        <v>film &amp; video</v>
      </c>
      <c r="R14" t="str">
        <f t="shared" si="3"/>
        <v>drama</v>
      </c>
      <c r="S14" s="9">
        <f t="shared" si="4"/>
        <v>43760.208333333328</v>
      </c>
      <c r="T14" s="9">
        <f t="shared" si="5"/>
        <v>43768.208333333328</v>
      </c>
    </row>
    <row r="15" spans="1:20" ht="34" hidden="1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0"/>
        <v>2.4511904761904764</v>
      </c>
      <c r="G15" t="s">
        <v>20</v>
      </c>
      <c r="H15">
        <f t="shared" si="1"/>
        <v>105.05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>
        <f t="shared" si="2"/>
        <v>music</v>
      </c>
      <c r="R15" t="str">
        <f t="shared" si="3"/>
        <v>indie rock</v>
      </c>
      <c r="S15" s="9">
        <f t="shared" si="4"/>
        <v>42532.208333333328</v>
      </c>
      <c r="T15" s="9">
        <f t="shared" si="5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0"/>
        <v>0.66769503546099296</v>
      </c>
      <c r="G16" t="s">
        <v>14</v>
      </c>
      <c r="H16">
        <f t="shared" si="1"/>
        <v>94.15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>
        <f t="shared" si="2"/>
        <v>music</v>
      </c>
      <c r="R16" t="str">
        <f t="shared" si="3"/>
        <v>indie rock</v>
      </c>
      <c r="S16" s="9">
        <f t="shared" si="4"/>
        <v>40974.25</v>
      </c>
      <c r="T16" s="9">
        <f t="shared" si="5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0"/>
        <v>0.47307881773399013</v>
      </c>
      <c r="G17" t="s">
        <v>14</v>
      </c>
      <c r="H17">
        <f t="shared" si="1"/>
        <v>84.99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>
        <f t="shared" si="2"/>
        <v>technology</v>
      </c>
      <c r="R17" t="str">
        <f t="shared" si="3"/>
        <v>wearables</v>
      </c>
      <c r="S17" s="9">
        <f t="shared" si="4"/>
        <v>43809.25</v>
      </c>
      <c r="T17" s="9">
        <f t="shared" si="5"/>
        <v>43813.25</v>
      </c>
    </row>
    <row r="18" spans="1:20" ht="17" hidden="1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0"/>
        <v>6.4947058823529416</v>
      </c>
      <c r="G18" t="s">
        <v>20</v>
      </c>
      <c r="H18">
        <f t="shared" si="1"/>
        <v>110.41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>
        <f t="shared" si="2"/>
        <v>publishing</v>
      </c>
      <c r="R18" t="str">
        <f t="shared" si="3"/>
        <v>nonfiction</v>
      </c>
      <c r="S18" s="9">
        <f t="shared" si="4"/>
        <v>41661.25</v>
      </c>
      <c r="T18" s="9">
        <f t="shared" si="5"/>
        <v>41683.25</v>
      </c>
    </row>
    <row r="19" spans="1:20" ht="17" hidden="1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0"/>
        <v>1.5939125295508274</v>
      </c>
      <c r="G19" t="s">
        <v>20</v>
      </c>
      <c r="H19">
        <f t="shared" si="1"/>
        <v>107.96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>
        <f t="shared" si="2"/>
        <v>film &amp; video</v>
      </c>
      <c r="R19" t="str">
        <f t="shared" si="3"/>
        <v>animation</v>
      </c>
      <c r="S19" s="9">
        <f t="shared" si="4"/>
        <v>40555.25</v>
      </c>
      <c r="T19" s="9">
        <f t="shared" si="5"/>
        <v>40556.25</v>
      </c>
    </row>
    <row r="20" spans="1:20" ht="17" hidden="1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0"/>
        <v>0.66912087912087914</v>
      </c>
      <c r="G20" t="s">
        <v>74</v>
      </c>
      <c r="H20">
        <f t="shared" si="1"/>
        <v>45.1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>
        <f t="shared" si="2"/>
        <v>theater</v>
      </c>
      <c r="R20" t="str">
        <f t="shared" si="3"/>
        <v>plays</v>
      </c>
      <c r="S20" s="9">
        <f t="shared" si="4"/>
        <v>43351.208333333328</v>
      </c>
      <c r="T20" s="9">
        <f t="shared" si="5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0"/>
        <v>0.48529600000000001</v>
      </c>
      <c r="G21" t="s">
        <v>14</v>
      </c>
      <c r="H21">
        <f t="shared" si="1"/>
        <v>45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>
        <f t="shared" si="2"/>
        <v>theater</v>
      </c>
      <c r="R21" t="str">
        <f t="shared" si="3"/>
        <v>plays</v>
      </c>
      <c r="S21" s="9">
        <f t="shared" si="4"/>
        <v>43528.25</v>
      </c>
      <c r="T21" s="9">
        <f t="shared" si="5"/>
        <v>43549.208333333328</v>
      </c>
    </row>
    <row r="22" spans="1:20" ht="17" hidden="1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0"/>
        <v>1.1224279210925645</v>
      </c>
      <c r="G22" t="s">
        <v>20</v>
      </c>
      <c r="H22">
        <f t="shared" si="1"/>
        <v>105.97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>
        <f t="shared" si="2"/>
        <v>film &amp; video</v>
      </c>
      <c r="R22" t="str">
        <f t="shared" si="3"/>
        <v>drama</v>
      </c>
      <c r="S22" s="9">
        <f t="shared" si="4"/>
        <v>41848.208333333336</v>
      </c>
      <c r="T22" s="9">
        <f t="shared" si="5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0"/>
        <v>0.40992553191489361</v>
      </c>
      <c r="G23" t="s">
        <v>14</v>
      </c>
      <c r="H23">
        <f t="shared" si="1"/>
        <v>69.06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>
        <f t="shared" si="2"/>
        <v>theater</v>
      </c>
      <c r="R23" t="str">
        <f t="shared" si="3"/>
        <v>plays</v>
      </c>
      <c r="S23" s="9">
        <f t="shared" si="4"/>
        <v>40770.208333333336</v>
      </c>
      <c r="T23" s="9">
        <f t="shared" si="5"/>
        <v>40804.208333333336</v>
      </c>
    </row>
    <row r="24" spans="1:20" ht="17" hidden="1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0"/>
        <v>1.2807106598984772</v>
      </c>
      <c r="G24" t="s">
        <v>20</v>
      </c>
      <c r="H24">
        <f t="shared" si="1"/>
        <v>85.04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>
        <f t="shared" si="2"/>
        <v>theater</v>
      </c>
      <c r="R24" t="str">
        <f t="shared" si="3"/>
        <v>plays</v>
      </c>
      <c r="S24" s="9">
        <f t="shared" si="4"/>
        <v>43193.208333333328</v>
      </c>
      <c r="T24" s="9">
        <f t="shared" si="5"/>
        <v>43208.208333333328</v>
      </c>
    </row>
    <row r="25" spans="1:20" ht="17" hidden="1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0"/>
        <v>3.3204444444444445</v>
      </c>
      <c r="G25" t="s">
        <v>20</v>
      </c>
      <c r="H25">
        <f t="shared" si="1"/>
        <v>105.23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>
        <f t="shared" si="2"/>
        <v>film &amp; video</v>
      </c>
      <c r="R25" t="str">
        <f t="shared" si="3"/>
        <v>documentary</v>
      </c>
      <c r="S25" s="9">
        <f t="shared" si="4"/>
        <v>43510.25</v>
      </c>
      <c r="T25" s="9">
        <f t="shared" si="5"/>
        <v>43563.208333333328</v>
      </c>
    </row>
    <row r="26" spans="1:20" ht="17" hidden="1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0"/>
        <v>1.1283225108225108</v>
      </c>
      <c r="G26" t="s">
        <v>20</v>
      </c>
      <c r="H26">
        <f t="shared" si="1"/>
        <v>39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>
        <f t="shared" si="2"/>
        <v>technology</v>
      </c>
      <c r="R26" t="str">
        <f t="shared" si="3"/>
        <v>wearables</v>
      </c>
      <c r="S26" s="9">
        <f t="shared" si="4"/>
        <v>41811.208333333336</v>
      </c>
      <c r="T26" s="9">
        <f t="shared" si="5"/>
        <v>41813.208333333336</v>
      </c>
    </row>
    <row r="27" spans="1:20" ht="17" hidden="1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0"/>
        <v>2.1643636363636363</v>
      </c>
      <c r="G27" t="s">
        <v>20</v>
      </c>
      <c r="H27">
        <f t="shared" si="1"/>
        <v>73.03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>
        <f t="shared" si="2"/>
        <v>games</v>
      </c>
      <c r="R27" t="str">
        <f t="shared" si="3"/>
        <v>video games</v>
      </c>
      <c r="S27" s="9">
        <f t="shared" si="4"/>
        <v>40681.208333333336</v>
      </c>
      <c r="T27" s="9">
        <f t="shared" si="5"/>
        <v>40701.208333333336</v>
      </c>
    </row>
    <row r="28" spans="1:20" ht="17" hidden="1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0"/>
        <v>0.4819906976744186</v>
      </c>
      <c r="G28" t="s">
        <v>74</v>
      </c>
      <c r="H28">
        <f t="shared" si="1"/>
        <v>35.01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>
        <f t="shared" si="2"/>
        <v>theater</v>
      </c>
      <c r="R28" t="str">
        <f t="shared" si="3"/>
        <v>plays</v>
      </c>
      <c r="S28" s="9">
        <f t="shared" si="4"/>
        <v>43312.208333333328</v>
      </c>
      <c r="T28" s="9">
        <f t="shared" si="5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0"/>
        <v>0.79949999999999999</v>
      </c>
      <c r="G29" t="s">
        <v>14</v>
      </c>
      <c r="H29">
        <f t="shared" si="1"/>
        <v>106.6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>
        <f t="shared" si="2"/>
        <v>music</v>
      </c>
      <c r="R29" t="str">
        <f t="shared" si="3"/>
        <v>rock</v>
      </c>
      <c r="S29" s="9">
        <f t="shared" si="4"/>
        <v>42280.208333333328</v>
      </c>
      <c r="T29" s="9">
        <f t="shared" si="5"/>
        <v>42288.208333333328</v>
      </c>
    </row>
    <row r="30" spans="1:20" ht="17" hidden="1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0"/>
        <v>1.0522553516819573</v>
      </c>
      <c r="G30" t="s">
        <v>20</v>
      </c>
      <c r="H30">
        <f t="shared" si="1"/>
        <v>62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>
        <f t="shared" si="2"/>
        <v>theater</v>
      </c>
      <c r="R30" t="str">
        <f t="shared" si="3"/>
        <v>plays</v>
      </c>
      <c r="S30" s="9">
        <f t="shared" si="4"/>
        <v>40218.25</v>
      </c>
      <c r="T30" s="9">
        <f t="shared" si="5"/>
        <v>40241.25</v>
      </c>
    </row>
    <row r="31" spans="1:20" ht="17" hidden="1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0"/>
        <v>3.2889978213507627</v>
      </c>
      <c r="G31" t="s">
        <v>20</v>
      </c>
      <c r="H31">
        <f t="shared" si="1"/>
        <v>94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>
        <f t="shared" si="2"/>
        <v>film &amp; video</v>
      </c>
      <c r="R31" t="str">
        <f t="shared" si="3"/>
        <v>shorts</v>
      </c>
      <c r="S31" s="9">
        <f t="shared" si="4"/>
        <v>43301.208333333328</v>
      </c>
      <c r="T31" s="9">
        <f t="shared" si="5"/>
        <v>43341.208333333328</v>
      </c>
    </row>
    <row r="32" spans="1:20" ht="17" hidden="1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0"/>
        <v>1.606111111111111</v>
      </c>
      <c r="G32" t="s">
        <v>20</v>
      </c>
      <c r="H32">
        <f t="shared" si="1"/>
        <v>112.05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>
        <f t="shared" si="2"/>
        <v>film &amp; video</v>
      </c>
      <c r="R32" t="str">
        <f t="shared" si="3"/>
        <v>animation</v>
      </c>
      <c r="S32" s="9">
        <f t="shared" si="4"/>
        <v>43609.208333333328</v>
      </c>
      <c r="T32" s="9">
        <f t="shared" si="5"/>
        <v>43614.208333333328</v>
      </c>
    </row>
    <row r="33" spans="1:20" ht="17" hidden="1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0"/>
        <v>3.1</v>
      </c>
      <c r="G33" t="s">
        <v>20</v>
      </c>
      <c r="H33">
        <f t="shared" si="1"/>
        <v>48.01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>
        <f t="shared" si="2"/>
        <v>games</v>
      </c>
      <c r="R33" t="str">
        <f t="shared" si="3"/>
        <v>video games</v>
      </c>
      <c r="S33" s="9">
        <f t="shared" si="4"/>
        <v>42374.25</v>
      </c>
      <c r="T33" s="9">
        <f t="shared" si="5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0"/>
        <v>0.86807920792079207</v>
      </c>
      <c r="G34" t="s">
        <v>14</v>
      </c>
      <c r="H34">
        <f t="shared" si="1"/>
        <v>38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>
        <f t="shared" si="2"/>
        <v>film &amp; video</v>
      </c>
      <c r="R34" t="str">
        <f t="shared" si="3"/>
        <v>documentary</v>
      </c>
      <c r="S34" s="9">
        <f t="shared" si="4"/>
        <v>43110.25</v>
      </c>
      <c r="T34" s="9">
        <f t="shared" si="5"/>
        <v>43137.25</v>
      </c>
    </row>
    <row r="35" spans="1:20" ht="17" hidden="1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0"/>
        <v>3.7782071713147412</v>
      </c>
      <c r="G35" t="s">
        <v>20</v>
      </c>
      <c r="H35">
        <f t="shared" si="1"/>
        <v>35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>
        <f t="shared" si="2"/>
        <v>theater</v>
      </c>
      <c r="R35" t="str">
        <f t="shared" si="3"/>
        <v>plays</v>
      </c>
      <c r="S35" s="9">
        <f t="shared" si="4"/>
        <v>41917.208333333336</v>
      </c>
      <c r="T35" s="9">
        <f t="shared" si="5"/>
        <v>41954.25</v>
      </c>
    </row>
    <row r="36" spans="1:20" ht="34" hidden="1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0"/>
        <v>1.5080645161290323</v>
      </c>
      <c r="G36" t="s">
        <v>20</v>
      </c>
      <c r="H36">
        <f t="shared" si="1"/>
        <v>85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>
        <f t="shared" si="2"/>
        <v>film &amp; video</v>
      </c>
      <c r="R36" t="str">
        <f t="shared" si="3"/>
        <v>documentary</v>
      </c>
      <c r="S36" s="9">
        <f t="shared" si="4"/>
        <v>42817.208333333328</v>
      </c>
      <c r="T36" s="9">
        <f t="shared" si="5"/>
        <v>42822.208333333328</v>
      </c>
    </row>
    <row r="37" spans="1:20" ht="17" hidden="1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0"/>
        <v>1.5030119521912351</v>
      </c>
      <c r="G37" t="s">
        <v>20</v>
      </c>
      <c r="H37">
        <f t="shared" si="1"/>
        <v>95.99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>
        <f t="shared" si="2"/>
        <v>film &amp; video</v>
      </c>
      <c r="R37" t="str">
        <f t="shared" si="3"/>
        <v>drama</v>
      </c>
      <c r="S37" s="9">
        <f t="shared" si="4"/>
        <v>43484.25</v>
      </c>
      <c r="T37" s="9">
        <f t="shared" si="5"/>
        <v>43526.25</v>
      </c>
    </row>
    <row r="38" spans="1:20" ht="17" hidden="1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0"/>
        <v>1.572857142857143</v>
      </c>
      <c r="G38" t="s">
        <v>20</v>
      </c>
      <c r="H38">
        <f t="shared" si="1"/>
        <v>68.81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>
        <f t="shared" si="2"/>
        <v>theater</v>
      </c>
      <c r="R38" t="str">
        <f t="shared" si="3"/>
        <v>plays</v>
      </c>
      <c r="S38" s="9">
        <f t="shared" si="4"/>
        <v>40600.25</v>
      </c>
      <c r="T38" s="9">
        <f t="shared" si="5"/>
        <v>40625.208333333336</v>
      </c>
    </row>
    <row r="39" spans="1:20" ht="34" hidden="1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0"/>
        <v>1.3998765432098765</v>
      </c>
      <c r="G39" t="s">
        <v>20</v>
      </c>
      <c r="H39">
        <f t="shared" si="1"/>
        <v>105.97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>
        <f t="shared" si="2"/>
        <v>publishing</v>
      </c>
      <c r="R39" t="str">
        <f t="shared" si="3"/>
        <v>fiction</v>
      </c>
      <c r="S39" s="9">
        <f t="shared" si="4"/>
        <v>43744.208333333328</v>
      </c>
      <c r="T39" s="9">
        <f t="shared" si="5"/>
        <v>43777.25</v>
      </c>
    </row>
    <row r="40" spans="1:20" ht="17" hidden="1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0"/>
        <v>3.2532258064516131</v>
      </c>
      <c r="G40" t="s">
        <v>20</v>
      </c>
      <c r="H40">
        <f t="shared" si="1"/>
        <v>75.260000000000005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>
        <f t="shared" si="2"/>
        <v>photography</v>
      </c>
      <c r="R40" t="str">
        <f t="shared" si="3"/>
        <v>photography books</v>
      </c>
      <c r="S40" s="9">
        <f t="shared" si="4"/>
        <v>40469.208333333336</v>
      </c>
      <c r="T40" s="9">
        <f t="shared" si="5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0"/>
        <v>0.50777777777777777</v>
      </c>
      <c r="G41" t="s">
        <v>14</v>
      </c>
      <c r="H41">
        <f t="shared" si="1"/>
        <v>57.13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>
        <f t="shared" si="2"/>
        <v>theater</v>
      </c>
      <c r="R41" t="str">
        <f t="shared" si="3"/>
        <v>plays</v>
      </c>
      <c r="S41" s="9">
        <f t="shared" si="4"/>
        <v>41330.25</v>
      </c>
      <c r="T41" s="9">
        <f t="shared" si="5"/>
        <v>41344.208333333336</v>
      </c>
    </row>
    <row r="42" spans="1:20" ht="17" hidden="1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0"/>
        <v>1.6906818181818182</v>
      </c>
      <c r="G42" t="s">
        <v>20</v>
      </c>
      <c r="H42">
        <f t="shared" si="1"/>
        <v>75.14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>
        <f t="shared" si="2"/>
        <v>technology</v>
      </c>
      <c r="R42" t="str">
        <f t="shared" si="3"/>
        <v>wearables</v>
      </c>
      <c r="S42" s="9">
        <f t="shared" si="4"/>
        <v>40334.208333333336</v>
      </c>
      <c r="T42" s="9">
        <f t="shared" si="5"/>
        <v>40353.208333333336</v>
      </c>
    </row>
    <row r="43" spans="1:20" ht="17" hidden="1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0"/>
        <v>2.1292857142857144</v>
      </c>
      <c r="G43" t="s">
        <v>20</v>
      </c>
      <c r="H43">
        <f t="shared" si="1"/>
        <v>107.42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>
        <f t="shared" si="2"/>
        <v>music</v>
      </c>
      <c r="R43" t="str">
        <f t="shared" si="3"/>
        <v>rock</v>
      </c>
      <c r="S43" s="9">
        <f t="shared" si="4"/>
        <v>41156.208333333336</v>
      </c>
      <c r="T43" s="9">
        <f t="shared" si="5"/>
        <v>41182.208333333336</v>
      </c>
    </row>
    <row r="44" spans="1:20" ht="17" hidden="1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0"/>
        <v>4.4394444444444447</v>
      </c>
      <c r="G44" t="s">
        <v>20</v>
      </c>
      <c r="H44">
        <f t="shared" si="1"/>
        <v>36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>
        <f t="shared" si="2"/>
        <v>food</v>
      </c>
      <c r="R44" t="str">
        <f t="shared" si="3"/>
        <v>food trucks</v>
      </c>
      <c r="S44" s="9">
        <f t="shared" si="4"/>
        <v>40728.208333333336</v>
      </c>
      <c r="T44" s="9">
        <f t="shared" si="5"/>
        <v>40737.208333333336</v>
      </c>
    </row>
    <row r="45" spans="1:20" ht="17" hidden="1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0"/>
        <v>1.859390243902439</v>
      </c>
      <c r="G45" t="s">
        <v>20</v>
      </c>
      <c r="H45">
        <f t="shared" si="1"/>
        <v>27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>
        <f t="shared" si="2"/>
        <v>publishing</v>
      </c>
      <c r="R45" t="str">
        <f t="shared" si="3"/>
        <v>radio &amp; podcasts</v>
      </c>
      <c r="S45" s="9">
        <f t="shared" si="4"/>
        <v>41844.208333333336</v>
      </c>
      <c r="T45" s="9">
        <f t="shared" si="5"/>
        <v>41860.208333333336</v>
      </c>
    </row>
    <row r="46" spans="1:20" ht="17" hidden="1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0"/>
        <v>6.5881249999999998</v>
      </c>
      <c r="G46" t="s">
        <v>20</v>
      </c>
      <c r="H46">
        <f t="shared" si="1"/>
        <v>107.56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>
        <f t="shared" si="2"/>
        <v>publishing</v>
      </c>
      <c r="R46" t="str">
        <f t="shared" si="3"/>
        <v>fiction</v>
      </c>
      <c r="S46" s="9">
        <f t="shared" si="4"/>
        <v>43541.208333333328</v>
      </c>
      <c r="T46" s="9">
        <f t="shared" si="5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0"/>
        <v>0.4768421052631579</v>
      </c>
      <c r="G47" t="s">
        <v>14</v>
      </c>
      <c r="H47">
        <f t="shared" si="1"/>
        <v>94.38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>
        <f t="shared" si="2"/>
        <v>theater</v>
      </c>
      <c r="R47" t="str">
        <f t="shared" si="3"/>
        <v>plays</v>
      </c>
      <c r="S47" s="9">
        <f t="shared" si="4"/>
        <v>42676.208333333328</v>
      </c>
      <c r="T47" s="9">
        <f t="shared" si="5"/>
        <v>42691.25</v>
      </c>
    </row>
    <row r="48" spans="1:20" ht="17" hidden="1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0"/>
        <v>1.1478378378378378</v>
      </c>
      <c r="G48" t="s">
        <v>20</v>
      </c>
      <c r="H48">
        <f t="shared" si="1"/>
        <v>46.16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>
        <f t="shared" si="2"/>
        <v>music</v>
      </c>
      <c r="R48" t="str">
        <f t="shared" si="3"/>
        <v>rock</v>
      </c>
      <c r="S48" s="9">
        <f t="shared" si="4"/>
        <v>40367.208333333336</v>
      </c>
      <c r="T48" s="9">
        <f t="shared" si="5"/>
        <v>40390.208333333336</v>
      </c>
    </row>
    <row r="49" spans="1:20" ht="17" hidden="1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0"/>
        <v>4.7526666666666664</v>
      </c>
      <c r="G49" t="s">
        <v>20</v>
      </c>
      <c r="H49">
        <f t="shared" si="1"/>
        <v>47.85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>
        <f t="shared" si="2"/>
        <v>theater</v>
      </c>
      <c r="R49" t="str">
        <f t="shared" si="3"/>
        <v>plays</v>
      </c>
      <c r="S49" s="9">
        <f t="shared" si="4"/>
        <v>41727.208333333336</v>
      </c>
      <c r="T49" s="9">
        <f t="shared" si="5"/>
        <v>41757.208333333336</v>
      </c>
    </row>
    <row r="50" spans="1:20" ht="17" hidden="1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0"/>
        <v>3.86972972972973</v>
      </c>
      <c r="G50" t="s">
        <v>20</v>
      </c>
      <c r="H50">
        <f t="shared" si="1"/>
        <v>53.01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>
        <f t="shared" si="2"/>
        <v>theater</v>
      </c>
      <c r="R50" t="str">
        <f t="shared" si="3"/>
        <v>plays</v>
      </c>
      <c r="S50" s="9">
        <f t="shared" si="4"/>
        <v>42180.208333333328</v>
      </c>
      <c r="T50" s="9">
        <f t="shared" si="5"/>
        <v>42192.208333333328</v>
      </c>
    </row>
    <row r="51" spans="1:20" ht="17" hidden="1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0"/>
        <v>1.89625</v>
      </c>
      <c r="G51" t="s">
        <v>20</v>
      </c>
      <c r="H51">
        <f t="shared" si="1"/>
        <v>45.06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>
        <f t="shared" si="2"/>
        <v>music</v>
      </c>
      <c r="R51" t="str">
        <f t="shared" si="3"/>
        <v>rock</v>
      </c>
      <c r="S51" s="9">
        <f t="shared" si="4"/>
        <v>43758.208333333328</v>
      </c>
      <c r="T51" s="9">
        <f t="shared" si="5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0"/>
        <v>0.02</v>
      </c>
      <c r="G52" t="s">
        <v>14</v>
      </c>
      <c r="H52">
        <f t="shared" si="1"/>
        <v>2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>
        <f t="shared" si="2"/>
        <v>music</v>
      </c>
      <c r="R52" t="str">
        <f t="shared" si="3"/>
        <v>metal</v>
      </c>
      <c r="S52" s="9">
        <f t="shared" si="4"/>
        <v>41487.208333333336</v>
      </c>
      <c r="T52" s="9">
        <f t="shared" si="5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0"/>
        <v>0.91867805186590767</v>
      </c>
      <c r="G53" t="s">
        <v>14</v>
      </c>
      <c r="H53">
        <f t="shared" si="1"/>
        <v>99.01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>
        <f t="shared" si="2"/>
        <v>technology</v>
      </c>
      <c r="R53" t="str">
        <f t="shared" si="3"/>
        <v>wearables</v>
      </c>
      <c r="S53" s="9">
        <f t="shared" si="4"/>
        <v>40995.208333333336</v>
      </c>
      <c r="T53" s="9">
        <f t="shared" si="5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0"/>
        <v>0.34152777777777776</v>
      </c>
      <c r="G54" t="s">
        <v>14</v>
      </c>
      <c r="H54">
        <f t="shared" si="1"/>
        <v>32.79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>
        <f t="shared" si="2"/>
        <v>theater</v>
      </c>
      <c r="R54" t="str">
        <f t="shared" si="3"/>
        <v>plays</v>
      </c>
      <c r="S54" s="9">
        <f t="shared" si="4"/>
        <v>40436.208333333336</v>
      </c>
      <c r="T54" s="9">
        <f t="shared" si="5"/>
        <v>40440.208333333336</v>
      </c>
    </row>
    <row r="55" spans="1:20" ht="17" hidden="1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0"/>
        <v>1.4040909090909091</v>
      </c>
      <c r="G55" t="s">
        <v>20</v>
      </c>
      <c r="H55">
        <f t="shared" si="1"/>
        <v>59.12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>
        <f t="shared" si="2"/>
        <v>film &amp; video</v>
      </c>
      <c r="R55" t="str">
        <f t="shared" si="3"/>
        <v>drama</v>
      </c>
      <c r="S55" s="9">
        <f t="shared" si="4"/>
        <v>41779.208333333336</v>
      </c>
      <c r="T55" s="9">
        <f t="shared" si="5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0"/>
        <v>0.89866666666666661</v>
      </c>
      <c r="G56" t="s">
        <v>14</v>
      </c>
      <c r="H56">
        <f t="shared" si="1"/>
        <v>44.93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>
        <f t="shared" si="2"/>
        <v>technology</v>
      </c>
      <c r="R56" t="str">
        <f t="shared" si="3"/>
        <v>wearables</v>
      </c>
      <c r="S56" s="9">
        <f t="shared" si="4"/>
        <v>43170.25</v>
      </c>
      <c r="T56" s="9">
        <f t="shared" si="5"/>
        <v>43176.208333333328</v>
      </c>
    </row>
    <row r="57" spans="1:20" ht="34" hidden="1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0"/>
        <v>1.7796969696969698</v>
      </c>
      <c r="G57" t="s">
        <v>20</v>
      </c>
      <c r="H57">
        <f t="shared" si="1"/>
        <v>89.66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>
        <f t="shared" si="2"/>
        <v>music</v>
      </c>
      <c r="R57" t="str">
        <f t="shared" si="3"/>
        <v>jazz</v>
      </c>
      <c r="S57" s="9">
        <f t="shared" si="4"/>
        <v>43311.208333333328</v>
      </c>
      <c r="T57" s="9">
        <f t="shared" si="5"/>
        <v>43316.208333333328</v>
      </c>
    </row>
    <row r="58" spans="1:20" ht="34" hidden="1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0"/>
        <v>1.436625</v>
      </c>
      <c r="G58" t="s">
        <v>20</v>
      </c>
      <c r="H58">
        <f t="shared" si="1"/>
        <v>70.08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>
        <f t="shared" si="2"/>
        <v>technology</v>
      </c>
      <c r="R58" t="str">
        <f t="shared" si="3"/>
        <v>wearables</v>
      </c>
      <c r="S58" s="9">
        <f t="shared" si="4"/>
        <v>42014.25</v>
      </c>
      <c r="T58" s="9">
        <f t="shared" si="5"/>
        <v>42021.25</v>
      </c>
    </row>
    <row r="59" spans="1:20" ht="17" hidden="1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0"/>
        <v>2.1527586206896552</v>
      </c>
      <c r="G59" t="s">
        <v>20</v>
      </c>
      <c r="H59">
        <f t="shared" si="1"/>
        <v>31.06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>
        <f t="shared" si="2"/>
        <v>games</v>
      </c>
      <c r="R59" t="str">
        <f t="shared" si="3"/>
        <v>video games</v>
      </c>
      <c r="S59" s="9">
        <f t="shared" si="4"/>
        <v>42979.208333333328</v>
      </c>
      <c r="T59" s="9">
        <f t="shared" si="5"/>
        <v>42991.208333333328</v>
      </c>
    </row>
    <row r="60" spans="1:20" ht="17" hidden="1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0"/>
        <v>2.2711111111111113</v>
      </c>
      <c r="G60" t="s">
        <v>20</v>
      </c>
      <c r="H60">
        <f t="shared" si="1"/>
        <v>29.06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>
        <f t="shared" si="2"/>
        <v>theater</v>
      </c>
      <c r="R60" t="str">
        <f t="shared" si="3"/>
        <v>plays</v>
      </c>
      <c r="S60" s="9">
        <f t="shared" si="4"/>
        <v>42268.208333333328</v>
      </c>
      <c r="T60" s="9">
        <f t="shared" si="5"/>
        <v>42281.208333333328</v>
      </c>
    </row>
    <row r="61" spans="1:20" ht="17" hidden="1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0"/>
        <v>2.7507142857142859</v>
      </c>
      <c r="G61" t="s">
        <v>20</v>
      </c>
      <c r="H61">
        <f t="shared" si="1"/>
        <v>30.09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>
        <f t="shared" si="2"/>
        <v>theater</v>
      </c>
      <c r="R61" t="str">
        <f t="shared" si="3"/>
        <v>plays</v>
      </c>
      <c r="S61" s="9">
        <f t="shared" si="4"/>
        <v>42898.208333333328</v>
      </c>
      <c r="T61" s="9">
        <f t="shared" si="5"/>
        <v>42913.208333333328</v>
      </c>
    </row>
    <row r="62" spans="1:20" ht="17" hidden="1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0"/>
        <v>1.4437048832271762</v>
      </c>
      <c r="G62" t="s">
        <v>20</v>
      </c>
      <c r="H62">
        <f t="shared" si="1"/>
        <v>85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>
        <f t="shared" si="2"/>
        <v>theater</v>
      </c>
      <c r="R62" t="str">
        <f t="shared" si="3"/>
        <v>plays</v>
      </c>
      <c r="S62" s="9">
        <f t="shared" si="4"/>
        <v>41107.208333333336</v>
      </c>
      <c r="T62" s="9">
        <f t="shared" si="5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0"/>
        <v>0.92745983935742971</v>
      </c>
      <c r="G63" t="s">
        <v>14</v>
      </c>
      <c r="H63">
        <f t="shared" si="1"/>
        <v>82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>
        <f t="shared" si="2"/>
        <v>theater</v>
      </c>
      <c r="R63" t="str">
        <f t="shared" si="3"/>
        <v>plays</v>
      </c>
      <c r="S63" s="9">
        <f t="shared" si="4"/>
        <v>40595.25</v>
      </c>
      <c r="T63" s="9">
        <f t="shared" si="5"/>
        <v>40635.208333333336</v>
      </c>
    </row>
    <row r="64" spans="1:20" ht="34" hidden="1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0"/>
        <v>7.226</v>
      </c>
      <c r="G64" t="s">
        <v>20</v>
      </c>
      <c r="H64">
        <f t="shared" si="1"/>
        <v>58.04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>
        <f t="shared" si="2"/>
        <v>technology</v>
      </c>
      <c r="R64" t="str">
        <f t="shared" si="3"/>
        <v>web</v>
      </c>
      <c r="S64" s="9">
        <f t="shared" si="4"/>
        <v>42160.208333333328</v>
      </c>
      <c r="T64" s="9">
        <f t="shared" si="5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0"/>
        <v>0.11851063829787234</v>
      </c>
      <c r="G65" t="s">
        <v>14</v>
      </c>
      <c r="H65">
        <f t="shared" si="1"/>
        <v>111.4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>
        <f t="shared" si="2"/>
        <v>theater</v>
      </c>
      <c r="R65" t="str">
        <f t="shared" si="3"/>
        <v>plays</v>
      </c>
      <c r="S65" s="9">
        <f t="shared" si="4"/>
        <v>42853.208333333328</v>
      </c>
      <c r="T65" s="9">
        <f t="shared" si="5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si="0"/>
        <v>0.97642857142857142</v>
      </c>
      <c r="G66" t="s">
        <v>14</v>
      </c>
      <c r="H66">
        <f t="shared" si="1"/>
        <v>71.95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>
        <f t="shared" si="2"/>
        <v>technology</v>
      </c>
      <c r="R66" t="str">
        <f t="shared" si="3"/>
        <v>web</v>
      </c>
      <c r="S66" s="9">
        <f t="shared" si="4"/>
        <v>43283.208333333328</v>
      </c>
      <c r="T66" s="9">
        <f t="shared" si="5"/>
        <v>43298.208333333328</v>
      </c>
    </row>
    <row r="67" spans="1:20" ht="17" hidden="1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ref="F67:F130" si="6">E67/D67</f>
        <v>2.3614754098360655</v>
      </c>
      <c r="G67" t="s">
        <v>20</v>
      </c>
      <c r="H67">
        <f t="shared" ref="H67:H130" si="7">IFERROR(ROUND(E67/I67, 2), 0)</f>
        <v>61.04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>
        <f t="shared" ref="Q67:Q130" si="8">LEFT(P67,SEARCH("/",P67)-1)</f>
        <v>theater</v>
      </c>
      <c r="R67" t="str">
        <f t="shared" ref="R67:R130" si="9">MID(P67,SEARCH("/",P67)+1,LEN(P67))</f>
        <v>plays</v>
      </c>
      <c r="S67" s="9">
        <f t="shared" ref="S67:S130" si="10">(((L67/60)/60)/24)+DATE(1970,1,1)</f>
        <v>40570.25</v>
      </c>
      <c r="T67" s="9">
        <f t="shared" ref="T67:T130" si="11">(((M67/60)/60)/24)+DATE(1970,1,1)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6"/>
        <v>0.45068965517241377</v>
      </c>
      <c r="G68" t="s">
        <v>14</v>
      </c>
      <c r="H68">
        <f t="shared" si="7"/>
        <v>108.92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>
        <f t="shared" si="8"/>
        <v>theater</v>
      </c>
      <c r="R68" t="str">
        <f t="shared" si="9"/>
        <v>plays</v>
      </c>
      <c r="S68" s="9">
        <f t="shared" si="10"/>
        <v>42102.208333333328</v>
      </c>
      <c r="T68" s="9">
        <f t="shared" si="11"/>
        <v>42107.208333333328</v>
      </c>
    </row>
    <row r="69" spans="1:20" ht="34" hidden="1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6"/>
        <v>1.6238567493112948</v>
      </c>
      <c r="G69" t="s">
        <v>20</v>
      </c>
      <c r="H69">
        <f t="shared" si="7"/>
        <v>29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>
        <f t="shared" si="8"/>
        <v>technology</v>
      </c>
      <c r="R69" t="str">
        <f t="shared" si="9"/>
        <v>wearables</v>
      </c>
      <c r="S69" s="9">
        <f t="shared" si="10"/>
        <v>40203.25</v>
      </c>
      <c r="T69" s="9">
        <f t="shared" si="11"/>
        <v>40208.25</v>
      </c>
    </row>
    <row r="70" spans="1:20" ht="17" hidden="1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6"/>
        <v>2.5452631578947367</v>
      </c>
      <c r="G70" t="s">
        <v>20</v>
      </c>
      <c r="H70">
        <f t="shared" si="7"/>
        <v>58.98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>
        <f t="shared" si="8"/>
        <v>theater</v>
      </c>
      <c r="R70" t="str">
        <f t="shared" si="9"/>
        <v>plays</v>
      </c>
      <c r="S70" s="9">
        <f t="shared" si="10"/>
        <v>42943.208333333328</v>
      </c>
      <c r="T70" s="9">
        <f t="shared" si="11"/>
        <v>42990.208333333328</v>
      </c>
    </row>
    <row r="71" spans="1:20" ht="17" hidden="1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6"/>
        <v>0.24063291139240506</v>
      </c>
      <c r="G71" t="s">
        <v>74</v>
      </c>
      <c r="H71">
        <f t="shared" si="7"/>
        <v>111.82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>
        <f t="shared" si="8"/>
        <v>theater</v>
      </c>
      <c r="R71" t="str">
        <f t="shared" si="9"/>
        <v>plays</v>
      </c>
      <c r="S71" s="9">
        <f t="shared" si="10"/>
        <v>40531.25</v>
      </c>
      <c r="T71" s="9">
        <f t="shared" si="11"/>
        <v>40565.25</v>
      </c>
    </row>
    <row r="72" spans="1:20" ht="17" hidden="1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6"/>
        <v>1.2374140625000001</v>
      </c>
      <c r="G72" t="s">
        <v>20</v>
      </c>
      <c r="H72">
        <f t="shared" si="7"/>
        <v>64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>
        <f t="shared" si="8"/>
        <v>theater</v>
      </c>
      <c r="R72" t="str">
        <f t="shared" si="9"/>
        <v>plays</v>
      </c>
      <c r="S72" s="9">
        <f t="shared" si="10"/>
        <v>40484.208333333336</v>
      </c>
      <c r="T72" s="9">
        <f t="shared" si="11"/>
        <v>40533.25</v>
      </c>
    </row>
    <row r="73" spans="1:20" ht="34" hidden="1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6"/>
        <v>1.0806666666666667</v>
      </c>
      <c r="G73" t="s">
        <v>20</v>
      </c>
      <c r="H73">
        <f t="shared" si="7"/>
        <v>85.32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>
        <f t="shared" si="8"/>
        <v>theater</v>
      </c>
      <c r="R73" t="str">
        <f t="shared" si="9"/>
        <v>plays</v>
      </c>
      <c r="S73" s="9">
        <f t="shared" si="10"/>
        <v>43799.25</v>
      </c>
      <c r="T73" s="9">
        <f t="shared" si="11"/>
        <v>43803.25</v>
      </c>
    </row>
    <row r="74" spans="1:20" ht="17" hidden="1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6"/>
        <v>6.7033333333333331</v>
      </c>
      <c r="G74" t="s">
        <v>20</v>
      </c>
      <c r="H74">
        <f t="shared" si="7"/>
        <v>74.48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>
        <f t="shared" si="8"/>
        <v>film &amp; video</v>
      </c>
      <c r="R74" t="str">
        <f t="shared" si="9"/>
        <v>animation</v>
      </c>
      <c r="S74" s="9">
        <f t="shared" si="10"/>
        <v>42186.208333333328</v>
      </c>
      <c r="T74" s="9">
        <f t="shared" si="11"/>
        <v>42222.208333333328</v>
      </c>
    </row>
    <row r="75" spans="1:20" ht="17" hidden="1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6"/>
        <v>6.609285714285714</v>
      </c>
      <c r="G75" t="s">
        <v>20</v>
      </c>
      <c r="H75">
        <f t="shared" si="7"/>
        <v>105.15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>
        <f t="shared" si="8"/>
        <v>music</v>
      </c>
      <c r="R75" t="str">
        <f t="shared" si="9"/>
        <v>jazz</v>
      </c>
      <c r="S75" s="9">
        <f t="shared" si="10"/>
        <v>42701.25</v>
      </c>
      <c r="T75" s="9">
        <f t="shared" si="11"/>
        <v>42704.25</v>
      </c>
    </row>
    <row r="76" spans="1:20" ht="17" hidden="1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6"/>
        <v>1.2246153846153847</v>
      </c>
      <c r="G76" t="s">
        <v>20</v>
      </c>
      <c r="H76">
        <f t="shared" si="7"/>
        <v>56.19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>
        <f t="shared" si="8"/>
        <v>music</v>
      </c>
      <c r="R76" t="str">
        <f t="shared" si="9"/>
        <v>metal</v>
      </c>
      <c r="S76" s="9">
        <f t="shared" si="10"/>
        <v>42456.208333333328</v>
      </c>
      <c r="T76" s="9">
        <f t="shared" si="11"/>
        <v>42457.208333333328</v>
      </c>
    </row>
    <row r="77" spans="1:20" ht="17" hidden="1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6"/>
        <v>1.5057731958762886</v>
      </c>
      <c r="G77" t="s">
        <v>20</v>
      </c>
      <c r="H77">
        <f t="shared" si="7"/>
        <v>85.92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>
        <f t="shared" si="8"/>
        <v>photography</v>
      </c>
      <c r="R77" t="str">
        <f t="shared" si="9"/>
        <v>photography books</v>
      </c>
      <c r="S77" s="9">
        <f t="shared" si="10"/>
        <v>43296.208333333328</v>
      </c>
      <c r="T77" s="9">
        <f t="shared" si="11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6"/>
        <v>0.78106590724165992</v>
      </c>
      <c r="G78" t="s">
        <v>14</v>
      </c>
      <c r="H78">
        <f t="shared" si="7"/>
        <v>57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>
        <f t="shared" si="8"/>
        <v>theater</v>
      </c>
      <c r="R78" t="str">
        <f t="shared" si="9"/>
        <v>plays</v>
      </c>
      <c r="S78" s="9">
        <f t="shared" si="10"/>
        <v>42027.25</v>
      </c>
      <c r="T78" s="9">
        <f t="shared" si="11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6"/>
        <v>0.46947368421052632</v>
      </c>
      <c r="G79" t="s">
        <v>14</v>
      </c>
      <c r="H79">
        <f t="shared" si="7"/>
        <v>79.64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>
        <f t="shared" si="8"/>
        <v>film &amp; video</v>
      </c>
      <c r="R79" t="str">
        <f t="shared" si="9"/>
        <v>animation</v>
      </c>
      <c r="S79" s="9">
        <f t="shared" si="10"/>
        <v>40448.208333333336</v>
      </c>
      <c r="T79" s="9">
        <f t="shared" si="11"/>
        <v>40462.208333333336</v>
      </c>
    </row>
    <row r="80" spans="1:20" ht="34" hidden="1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6"/>
        <v>3.008</v>
      </c>
      <c r="G80" t="s">
        <v>20</v>
      </c>
      <c r="H80">
        <f t="shared" si="7"/>
        <v>41.02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>
        <f t="shared" si="8"/>
        <v>publishing</v>
      </c>
      <c r="R80" t="str">
        <f t="shared" si="9"/>
        <v>translations</v>
      </c>
      <c r="S80" s="9">
        <f t="shared" si="10"/>
        <v>43206.208333333328</v>
      </c>
      <c r="T80" s="9">
        <f t="shared" si="11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6"/>
        <v>0.6959861591695502</v>
      </c>
      <c r="G81" t="s">
        <v>14</v>
      </c>
      <c r="H81">
        <f t="shared" si="7"/>
        <v>48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>
        <f t="shared" si="8"/>
        <v>theater</v>
      </c>
      <c r="R81" t="str">
        <f t="shared" si="9"/>
        <v>plays</v>
      </c>
      <c r="S81" s="9">
        <f t="shared" si="10"/>
        <v>43267.208333333328</v>
      </c>
      <c r="T81" s="9">
        <f t="shared" si="11"/>
        <v>43272.208333333328</v>
      </c>
    </row>
    <row r="82" spans="1:20" ht="17" hidden="1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6"/>
        <v>6.374545454545455</v>
      </c>
      <c r="G82" t="s">
        <v>20</v>
      </c>
      <c r="H82">
        <f t="shared" si="7"/>
        <v>55.21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>
        <f t="shared" si="8"/>
        <v>games</v>
      </c>
      <c r="R82" t="str">
        <f t="shared" si="9"/>
        <v>video games</v>
      </c>
      <c r="S82" s="9">
        <f t="shared" si="10"/>
        <v>42976.208333333328</v>
      </c>
      <c r="T82" s="9">
        <f t="shared" si="11"/>
        <v>43006.208333333328</v>
      </c>
    </row>
    <row r="83" spans="1:20" ht="17" hidden="1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6"/>
        <v>2.253392857142857</v>
      </c>
      <c r="G83" t="s">
        <v>20</v>
      </c>
      <c r="H83">
        <f t="shared" si="7"/>
        <v>92.11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>
        <f t="shared" si="8"/>
        <v>music</v>
      </c>
      <c r="R83" t="str">
        <f t="shared" si="9"/>
        <v>rock</v>
      </c>
      <c r="S83" s="9">
        <f t="shared" si="10"/>
        <v>43062.25</v>
      </c>
      <c r="T83" s="9">
        <f t="shared" si="11"/>
        <v>43087.25</v>
      </c>
    </row>
    <row r="84" spans="1:20" ht="17" hidden="1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6"/>
        <v>14.973000000000001</v>
      </c>
      <c r="G84" t="s">
        <v>20</v>
      </c>
      <c r="H84">
        <f t="shared" si="7"/>
        <v>83.18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>
        <f t="shared" si="8"/>
        <v>games</v>
      </c>
      <c r="R84" t="str">
        <f t="shared" si="9"/>
        <v>video games</v>
      </c>
      <c r="S84" s="9">
        <f t="shared" si="10"/>
        <v>43482.25</v>
      </c>
      <c r="T84" s="9">
        <f t="shared" si="11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6"/>
        <v>0.37590225563909774</v>
      </c>
      <c r="G85" t="s">
        <v>14</v>
      </c>
      <c r="H85">
        <f t="shared" si="7"/>
        <v>40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>
        <f t="shared" si="8"/>
        <v>music</v>
      </c>
      <c r="R85" t="str">
        <f t="shared" si="9"/>
        <v>electric music</v>
      </c>
      <c r="S85" s="9">
        <f t="shared" si="10"/>
        <v>42579.208333333328</v>
      </c>
      <c r="T85" s="9">
        <f t="shared" si="11"/>
        <v>42601.208333333328</v>
      </c>
    </row>
    <row r="86" spans="1:20" ht="17" hidden="1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6"/>
        <v>1.3236942675159236</v>
      </c>
      <c r="G86" t="s">
        <v>20</v>
      </c>
      <c r="H86">
        <f t="shared" si="7"/>
        <v>111.13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>
        <f t="shared" si="8"/>
        <v>technology</v>
      </c>
      <c r="R86" t="str">
        <f t="shared" si="9"/>
        <v>wearables</v>
      </c>
      <c r="S86" s="9">
        <f t="shared" si="10"/>
        <v>41118.208333333336</v>
      </c>
      <c r="T86" s="9">
        <f t="shared" si="11"/>
        <v>41128.208333333336</v>
      </c>
    </row>
    <row r="87" spans="1:20" ht="17" hidden="1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6"/>
        <v>1.3122448979591836</v>
      </c>
      <c r="G87" t="s">
        <v>20</v>
      </c>
      <c r="H87">
        <f t="shared" si="7"/>
        <v>90.56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>
        <f t="shared" si="8"/>
        <v>music</v>
      </c>
      <c r="R87" t="str">
        <f t="shared" si="9"/>
        <v>indie rock</v>
      </c>
      <c r="S87" s="9">
        <f t="shared" si="10"/>
        <v>40797.208333333336</v>
      </c>
      <c r="T87" s="9">
        <f t="shared" si="11"/>
        <v>40805.208333333336</v>
      </c>
    </row>
    <row r="88" spans="1:20" ht="17" hidden="1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6"/>
        <v>1.6763513513513513</v>
      </c>
      <c r="G88" t="s">
        <v>20</v>
      </c>
      <c r="H88">
        <f t="shared" si="7"/>
        <v>61.11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>
        <f t="shared" si="8"/>
        <v>theater</v>
      </c>
      <c r="R88" t="str">
        <f t="shared" si="9"/>
        <v>plays</v>
      </c>
      <c r="S88" s="9">
        <f t="shared" si="10"/>
        <v>42128.208333333328</v>
      </c>
      <c r="T88" s="9">
        <f t="shared" si="11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6"/>
        <v>0.6198488664987406</v>
      </c>
      <c r="G89" t="s">
        <v>14</v>
      </c>
      <c r="H89">
        <f t="shared" si="7"/>
        <v>83.02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>
        <f t="shared" si="8"/>
        <v>music</v>
      </c>
      <c r="R89" t="str">
        <f t="shared" si="9"/>
        <v>rock</v>
      </c>
      <c r="S89" s="9">
        <f t="shared" si="10"/>
        <v>40610.25</v>
      </c>
      <c r="T89" s="9">
        <f t="shared" si="11"/>
        <v>40621.208333333336</v>
      </c>
    </row>
    <row r="90" spans="1:20" ht="17" hidden="1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6"/>
        <v>2.6074999999999999</v>
      </c>
      <c r="G90" t="s">
        <v>20</v>
      </c>
      <c r="H90">
        <f t="shared" si="7"/>
        <v>110.76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>
        <f t="shared" si="8"/>
        <v>publishing</v>
      </c>
      <c r="R90" t="str">
        <f t="shared" si="9"/>
        <v>translations</v>
      </c>
      <c r="S90" s="9">
        <f t="shared" si="10"/>
        <v>42110.208333333328</v>
      </c>
      <c r="T90" s="9">
        <f t="shared" si="11"/>
        <v>42132.208333333328</v>
      </c>
    </row>
    <row r="91" spans="1:20" ht="17" hidden="1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6"/>
        <v>2.5258823529411765</v>
      </c>
      <c r="G91" t="s">
        <v>20</v>
      </c>
      <c r="H91">
        <f t="shared" si="7"/>
        <v>89.46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>
        <f t="shared" si="8"/>
        <v>theater</v>
      </c>
      <c r="R91" t="str">
        <f t="shared" si="9"/>
        <v>plays</v>
      </c>
      <c r="S91" s="9">
        <f t="shared" si="10"/>
        <v>40283.208333333336</v>
      </c>
      <c r="T91" s="9">
        <f t="shared" si="11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6"/>
        <v>0.7861538461538462</v>
      </c>
      <c r="G92" t="s">
        <v>14</v>
      </c>
      <c r="H92">
        <f t="shared" si="7"/>
        <v>57.85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>
        <f t="shared" si="8"/>
        <v>theater</v>
      </c>
      <c r="R92" t="str">
        <f t="shared" si="9"/>
        <v>plays</v>
      </c>
      <c r="S92" s="9">
        <f t="shared" si="10"/>
        <v>42425.25</v>
      </c>
      <c r="T92" s="9">
        <f t="shared" si="11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6"/>
        <v>0.48404406999351912</v>
      </c>
      <c r="G93" t="s">
        <v>14</v>
      </c>
      <c r="H93">
        <f t="shared" si="7"/>
        <v>110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>
        <f t="shared" si="8"/>
        <v>publishing</v>
      </c>
      <c r="R93" t="str">
        <f t="shared" si="9"/>
        <v>translations</v>
      </c>
      <c r="S93" s="9">
        <f t="shared" si="10"/>
        <v>42588.208333333328</v>
      </c>
      <c r="T93" s="9">
        <f t="shared" si="11"/>
        <v>42616.208333333328</v>
      </c>
    </row>
    <row r="94" spans="1:20" ht="34" hidden="1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6"/>
        <v>2.5887500000000001</v>
      </c>
      <c r="G94" t="s">
        <v>20</v>
      </c>
      <c r="H94">
        <f t="shared" si="7"/>
        <v>103.97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>
        <f t="shared" si="8"/>
        <v>games</v>
      </c>
      <c r="R94" t="str">
        <f t="shared" si="9"/>
        <v>video games</v>
      </c>
      <c r="S94" s="9">
        <f t="shared" si="10"/>
        <v>40352.208333333336</v>
      </c>
      <c r="T94" s="9">
        <f t="shared" si="11"/>
        <v>40353.208333333336</v>
      </c>
    </row>
    <row r="95" spans="1:20" ht="17" hidden="1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6"/>
        <v>0.60548713235294116</v>
      </c>
      <c r="G95" t="s">
        <v>74</v>
      </c>
      <c r="H95">
        <f t="shared" si="7"/>
        <v>108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>
        <f t="shared" si="8"/>
        <v>theater</v>
      </c>
      <c r="R95" t="str">
        <f t="shared" si="9"/>
        <v>plays</v>
      </c>
      <c r="S95" s="9">
        <f t="shared" si="10"/>
        <v>41202.208333333336</v>
      </c>
      <c r="T95" s="9">
        <f t="shared" si="11"/>
        <v>41206.208333333336</v>
      </c>
    </row>
    <row r="96" spans="1:20" ht="17" hidden="1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6"/>
        <v>3.036896551724138</v>
      </c>
      <c r="G96" t="s">
        <v>20</v>
      </c>
      <c r="H96">
        <f t="shared" si="7"/>
        <v>48.93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>
        <f t="shared" si="8"/>
        <v>technology</v>
      </c>
      <c r="R96" t="str">
        <f t="shared" si="9"/>
        <v>web</v>
      </c>
      <c r="S96" s="9">
        <f t="shared" si="10"/>
        <v>43562.208333333328</v>
      </c>
      <c r="T96" s="9">
        <f t="shared" si="11"/>
        <v>43573.208333333328</v>
      </c>
    </row>
    <row r="97" spans="1:20" ht="34" hidden="1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6"/>
        <v>1.1299999999999999</v>
      </c>
      <c r="G97" t="s">
        <v>20</v>
      </c>
      <c r="H97">
        <f t="shared" si="7"/>
        <v>37.67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>
        <f t="shared" si="8"/>
        <v>film &amp; video</v>
      </c>
      <c r="R97" t="str">
        <f t="shared" si="9"/>
        <v>documentary</v>
      </c>
      <c r="S97" s="9">
        <f t="shared" si="10"/>
        <v>43752.208333333328</v>
      </c>
      <c r="T97" s="9">
        <f t="shared" si="11"/>
        <v>43759.208333333328</v>
      </c>
    </row>
    <row r="98" spans="1:20" ht="17" hidden="1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6"/>
        <v>2.1737876614060259</v>
      </c>
      <c r="G98" t="s">
        <v>20</v>
      </c>
      <c r="H98">
        <f t="shared" si="7"/>
        <v>65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>
        <f t="shared" si="8"/>
        <v>theater</v>
      </c>
      <c r="R98" t="str">
        <f t="shared" si="9"/>
        <v>plays</v>
      </c>
      <c r="S98" s="9">
        <f t="shared" si="10"/>
        <v>40612.25</v>
      </c>
      <c r="T98" s="9">
        <f t="shared" si="11"/>
        <v>40625.208333333336</v>
      </c>
    </row>
    <row r="99" spans="1:20" ht="17" hidden="1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6"/>
        <v>9.2669230769230762</v>
      </c>
      <c r="G99" t="s">
        <v>20</v>
      </c>
      <c r="H99">
        <f t="shared" si="7"/>
        <v>106.61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>
        <f t="shared" si="8"/>
        <v>food</v>
      </c>
      <c r="R99" t="str">
        <f t="shared" si="9"/>
        <v>food trucks</v>
      </c>
      <c r="S99" s="9">
        <f t="shared" si="10"/>
        <v>42180.208333333328</v>
      </c>
      <c r="T99" s="9">
        <f t="shared" si="11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6"/>
        <v>0.33692229038854804</v>
      </c>
      <c r="G100" t="s">
        <v>14</v>
      </c>
      <c r="H100">
        <f t="shared" si="7"/>
        <v>27.01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>
        <f t="shared" si="8"/>
        <v>games</v>
      </c>
      <c r="R100" t="str">
        <f t="shared" si="9"/>
        <v>video games</v>
      </c>
      <c r="S100" s="9">
        <f t="shared" si="10"/>
        <v>42212.208333333328</v>
      </c>
      <c r="T100" s="9">
        <f t="shared" si="11"/>
        <v>42216.208333333328</v>
      </c>
    </row>
    <row r="101" spans="1:20" ht="34" hidden="1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6"/>
        <v>1.9672368421052631</v>
      </c>
      <c r="G101" t="s">
        <v>20</v>
      </c>
      <c r="H101">
        <f t="shared" si="7"/>
        <v>91.16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>
        <f t="shared" si="8"/>
        <v>theater</v>
      </c>
      <c r="R101" t="str">
        <f t="shared" si="9"/>
        <v>plays</v>
      </c>
      <c r="S101" s="9">
        <f t="shared" si="10"/>
        <v>41968.25</v>
      </c>
      <c r="T101" s="9">
        <f t="shared" si="11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6"/>
        <v>0.01</v>
      </c>
      <c r="G102" t="s">
        <v>14</v>
      </c>
      <c r="H102">
        <f t="shared" si="7"/>
        <v>1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>
        <f t="shared" si="8"/>
        <v>theater</v>
      </c>
      <c r="R102" t="str">
        <f t="shared" si="9"/>
        <v>plays</v>
      </c>
      <c r="S102" s="9">
        <f t="shared" si="10"/>
        <v>40835.208333333336</v>
      </c>
      <c r="T102" s="9">
        <f t="shared" si="11"/>
        <v>40853.208333333336</v>
      </c>
    </row>
    <row r="103" spans="1:20" ht="17" hidden="1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6"/>
        <v>10.214444444444444</v>
      </c>
      <c r="G103" t="s">
        <v>20</v>
      </c>
      <c r="H103">
        <f t="shared" si="7"/>
        <v>56.05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>
        <f t="shared" si="8"/>
        <v>music</v>
      </c>
      <c r="R103" t="str">
        <f t="shared" si="9"/>
        <v>electric music</v>
      </c>
      <c r="S103" s="9">
        <f t="shared" si="10"/>
        <v>42056.25</v>
      </c>
      <c r="T103" s="9">
        <f t="shared" si="11"/>
        <v>42063.25</v>
      </c>
    </row>
    <row r="104" spans="1:20" ht="17" hidden="1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6"/>
        <v>2.8167567567567566</v>
      </c>
      <c r="G104" t="s">
        <v>20</v>
      </c>
      <c r="H104">
        <f t="shared" si="7"/>
        <v>31.02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>
        <f t="shared" si="8"/>
        <v>technology</v>
      </c>
      <c r="R104" t="str">
        <f t="shared" si="9"/>
        <v>wearables</v>
      </c>
      <c r="S104" s="9">
        <f t="shared" si="10"/>
        <v>43234.208333333328</v>
      </c>
      <c r="T104" s="9">
        <f t="shared" si="11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6"/>
        <v>0.24610000000000001</v>
      </c>
      <c r="G105" t="s">
        <v>14</v>
      </c>
      <c r="H105">
        <f t="shared" si="7"/>
        <v>66.510000000000005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>
        <f t="shared" si="8"/>
        <v>music</v>
      </c>
      <c r="R105" t="str">
        <f t="shared" si="9"/>
        <v>electric music</v>
      </c>
      <c r="S105" s="9">
        <f t="shared" si="10"/>
        <v>40475.208333333336</v>
      </c>
      <c r="T105" s="9">
        <f t="shared" si="11"/>
        <v>40484.208333333336</v>
      </c>
    </row>
    <row r="106" spans="1:20" ht="17" hidden="1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6"/>
        <v>1.4314010067114094</v>
      </c>
      <c r="G106" t="s">
        <v>20</v>
      </c>
      <c r="H106">
        <f t="shared" si="7"/>
        <v>89.01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>
        <f t="shared" si="8"/>
        <v>music</v>
      </c>
      <c r="R106" t="str">
        <f t="shared" si="9"/>
        <v>indie rock</v>
      </c>
      <c r="S106" s="9">
        <f t="shared" si="10"/>
        <v>42878.208333333328</v>
      </c>
      <c r="T106" s="9">
        <f t="shared" si="11"/>
        <v>42879.208333333328</v>
      </c>
    </row>
    <row r="107" spans="1:20" ht="17" hidden="1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6"/>
        <v>1.4454411764705883</v>
      </c>
      <c r="G107" t="s">
        <v>20</v>
      </c>
      <c r="H107">
        <f t="shared" si="7"/>
        <v>103.46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>
        <f t="shared" si="8"/>
        <v>technology</v>
      </c>
      <c r="R107" t="str">
        <f t="shared" si="9"/>
        <v>web</v>
      </c>
      <c r="S107" s="9">
        <f t="shared" si="10"/>
        <v>41366.208333333336</v>
      </c>
      <c r="T107" s="9">
        <f t="shared" si="11"/>
        <v>41384.208333333336</v>
      </c>
    </row>
    <row r="108" spans="1:20" ht="17" hidden="1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6"/>
        <v>3.5912820512820511</v>
      </c>
      <c r="G108" t="s">
        <v>20</v>
      </c>
      <c r="H108">
        <f t="shared" si="7"/>
        <v>95.28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>
        <f t="shared" si="8"/>
        <v>theater</v>
      </c>
      <c r="R108" t="str">
        <f t="shared" si="9"/>
        <v>plays</v>
      </c>
      <c r="S108" s="9">
        <f t="shared" si="10"/>
        <v>43716.208333333328</v>
      </c>
      <c r="T108" s="9">
        <f t="shared" si="11"/>
        <v>43721.208333333328</v>
      </c>
    </row>
    <row r="109" spans="1:20" ht="34" hidden="1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6"/>
        <v>1.8648571428571428</v>
      </c>
      <c r="G109" t="s">
        <v>20</v>
      </c>
      <c r="H109">
        <f t="shared" si="7"/>
        <v>75.900000000000006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>
        <f t="shared" si="8"/>
        <v>theater</v>
      </c>
      <c r="R109" t="str">
        <f t="shared" si="9"/>
        <v>plays</v>
      </c>
      <c r="S109" s="9">
        <f t="shared" si="10"/>
        <v>43213.208333333328</v>
      </c>
      <c r="T109" s="9">
        <f t="shared" si="11"/>
        <v>43230.208333333328</v>
      </c>
    </row>
    <row r="110" spans="1:20" ht="34" hidden="1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6"/>
        <v>5.9526666666666666</v>
      </c>
      <c r="G110" t="s">
        <v>20</v>
      </c>
      <c r="H110">
        <f t="shared" si="7"/>
        <v>107.58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>
        <f t="shared" si="8"/>
        <v>film &amp; video</v>
      </c>
      <c r="R110" t="str">
        <f t="shared" si="9"/>
        <v>documentary</v>
      </c>
      <c r="S110" s="9">
        <f t="shared" si="10"/>
        <v>41005.208333333336</v>
      </c>
      <c r="T110" s="9">
        <f t="shared" si="11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6"/>
        <v>0.5921153846153846</v>
      </c>
      <c r="G111" t="s">
        <v>14</v>
      </c>
      <c r="H111">
        <f t="shared" si="7"/>
        <v>51.32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>
        <f t="shared" si="8"/>
        <v>film &amp; video</v>
      </c>
      <c r="R111" t="str">
        <f t="shared" si="9"/>
        <v>television</v>
      </c>
      <c r="S111" s="9">
        <f t="shared" si="10"/>
        <v>41651.25</v>
      </c>
      <c r="T111" s="9">
        <f t="shared" si="11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6"/>
        <v>0.14962780898876404</v>
      </c>
      <c r="G112" t="s">
        <v>14</v>
      </c>
      <c r="H112">
        <f t="shared" si="7"/>
        <v>71.98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>
        <f t="shared" si="8"/>
        <v>food</v>
      </c>
      <c r="R112" t="str">
        <f t="shared" si="9"/>
        <v>food trucks</v>
      </c>
      <c r="S112" s="9">
        <f t="shared" si="10"/>
        <v>43354.208333333328</v>
      </c>
      <c r="T112" s="9">
        <f t="shared" si="11"/>
        <v>43373.208333333328</v>
      </c>
    </row>
    <row r="113" spans="1:20" ht="17" hidden="1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6"/>
        <v>1.1995602605863191</v>
      </c>
      <c r="G113" t="s">
        <v>20</v>
      </c>
      <c r="H113">
        <f t="shared" si="7"/>
        <v>108.95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>
        <f t="shared" si="8"/>
        <v>publishing</v>
      </c>
      <c r="R113" t="str">
        <f t="shared" si="9"/>
        <v>radio &amp; podcasts</v>
      </c>
      <c r="S113" s="9">
        <f t="shared" si="10"/>
        <v>41174.208333333336</v>
      </c>
      <c r="T113" s="9">
        <f t="shared" si="11"/>
        <v>41180.208333333336</v>
      </c>
    </row>
    <row r="114" spans="1:20" ht="17" hidden="1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6"/>
        <v>2.6882978723404256</v>
      </c>
      <c r="G114" t="s">
        <v>20</v>
      </c>
      <c r="H114">
        <f t="shared" si="7"/>
        <v>35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>
        <f t="shared" si="8"/>
        <v>technology</v>
      </c>
      <c r="R114" t="str">
        <f t="shared" si="9"/>
        <v>web</v>
      </c>
      <c r="S114" s="9">
        <f t="shared" si="10"/>
        <v>41875.208333333336</v>
      </c>
      <c r="T114" s="9">
        <f t="shared" si="11"/>
        <v>41890.208333333336</v>
      </c>
    </row>
    <row r="115" spans="1:20" ht="17" hidden="1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6"/>
        <v>3.7687878787878786</v>
      </c>
      <c r="G115" t="s">
        <v>20</v>
      </c>
      <c r="H115">
        <f t="shared" si="7"/>
        <v>94.94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>
        <f t="shared" si="8"/>
        <v>food</v>
      </c>
      <c r="R115" t="str">
        <f t="shared" si="9"/>
        <v>food trucks</v>
      </c>
      <c r="S115" s="9">
        <f t="shared" si="10"/>
        <v>42990.208333333328</v>
      </c>
      <c r="T115" s="9">
        <f t="shared" si="11"/>
        <v>42997.208333333328</v>
      </c>
    </row>
    <row r="116" spans="1:20" ht="17" hidden="1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6"/>
        <v>7.2715789473684209</v>
      </c>
      <c r="G116" t="s">
        <v>20</v>
      </c>
      <c r="H116">
        <f t="shared" si="7"/>
        <v>109.65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>
        <f t="shared" si="8"/>
        <v>technology</v>
      </c>
      <c r="R116" t="str">
        <f t="shared" si="9"/>
        <v>wearables</v>
      </c>
      <c r="S116" s="9">
        <f t="shared" si="10"/>
        <v>43564.208333333328</v>
      </c>
      <c r="T116" s="9">
        <f t="shared" si="11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6"/>
        <v>0.87211757648470301</v>
      </c>
      <c r="G117" t="s">
        <v>14</v>
      </c>
      <c r="H117">
        <f t="shared" si="7"/>
        <v>44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>
        <f t="shared" si="8"/>
        <v>publishing</v>
      </c>
      <c r="R117" t="str">
        <f t="shared" si="9"/>
        <v>fiction</v>
      </c>
      <c r="S117" s="9">
        <f t="shared" si="10"/>
        <v>43056.25</v>
      </c>
      <c r="T117" s="9">
        <f t="shared" si="11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6"/>
        <v>0.88</v>
      </c>
      <c r="G118" t="s">
        <v>14</v>
      </c>
      <c r="H118">
        <f t="shared" si="7"/>
        <v>86.79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>
        <f t="shared" si="8"/>
        <v>theater</v>
      </c>
      <c r="R118" t="str">
        <f t="shared" si="9"/>
        <v>plays</v>
      </c>
      <c r="S118" s="9">
        <f t="shared" si="10"/>
        <v>42265.208333333328</v>
      </c>
      <c r="T118" s="9">
        <f t="shared" si="11"/>
        <v>42266.208333333328</v>
      </c>
    </row>
    <row r="119" spans="1:20" ht="17" hidden="1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6"/>
        <v>1.7393877551020409</v>
      </c>
      <c r="G119" t="s">
        <v>20</v>
      </c>
      <c r="H119">
        <f t="shared" si="7"/>
        <v>30.99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>
        <f t="shared" si="8"/>
        <v>film &amp; video</v>
      </c>
      <c r="R119" t="str">
        <f t="shared" si="9"/>
        <v>television</v>
      </c>
      <c r="S119" s="9">
        <f t="shared" si="10"/>
        <v>40808.208333333336</v>
      </c>
      <c r="T119" s="9">
        <f t="shared" si="11"/>
        <v>40814.208333333336</v>
      </c>
    </row>
    <row r="120" spans="1:20" ht="17" hidden="1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6"/>
        <v>1.1761111111111111</v>
      </c>
      <c r="G120" t="s">
        <v>20</v>
      </c>
      <c r="H120">
        <f t="shared" si="7"/>
        <v>94.79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>
        <f t="shared" si="8"/>
        <v>photography</v>
      </c>
      <c r="R120" t="str">
        <f t="shared" si="9"/>
        <v>photography books</v>
      </c>
      <c r="S120" s="9">
        <f t="shared" si="10"/>
        <v>41665.25</v>
      </c>
      <c r="T120" s="9">
        <f t="shared" si="11"/>
        <v>41671.25</v>
      </c>
    </row>
    <row r="121" spans="1:20" ht="34" hidden="1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6"/>
        <v>2.1496</v>
      </c>
      <c r="G121" t="s">
        <v>20</v>
      </c>
      <c r="H121">
        <f t="shared" si="7"/>
        <v>69.790000000000006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>
        <f t="shared" si="8"/>
        <v>film &amp; video</v>
      </c>
      <c r="R121" t="str">
        <f t="shared" si="9"/>
        <v>documentary</v>
      </c>
      <c r="S121" s="9">
        <f t="shared" si="10"/>
        <v>41806.208333333336</v>
      </c>
      <c r="T121" s="9">
        <f t="shared" si="11"/>
        <v>41823.208333333336</v>
      </c>
    </row>
    <row r="122" spans="1:20" ht="17" hidden="1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6"/>
        <v>1.4949667110519307</v>
      </c>
      <c r="G122" t="s">
        <v>20</v>
      </c>
      <c r="H122">
        <f t="shared" si="7"/>
        <v>63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>
        <f t="shared" si="8"/>
        <v>games</v>
      </c>
      <c r="R122" t="str">
        <f t="shared" si="9"/>
        <v>mobile games</v>
      </c>
      <c r="S122" s="9">
        <f t="shared" si="10"/>
        <v>42111.208333333328</v>
      </c>
      <c r="T122" s="9">
        <f t="shared" si="11"/>
        <v>42115.208333333328</v>
      </c>
    </row>
    <row r="123" spans="1:20" ht="17" hidden="1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6"/>
        <v>2.1933995584988963</v>
      </c>
      <c r="G123" t="s">
        <v>20</v>
      </c>
      <c r="H123">
        <f t="shared" si="7"/>
        <v>110.03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>
        <f t="shared" si="8"/>
        <v>games</v>
      </c>
      <c r="R123" t="str">
        <f t="shared" si="9"/>
        <v>video games</v>
      </c>
      <c r="S123" s="9">
        <f t="shared" si="10"/>
        <v>41917.208333333336</v>
      </c>
      <c r="T123" s="9">
        <f t="shared" si="11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6"/>
        <v>0.64367690058479532</v>
      </c>
      <c r="G124" t="s">
        <v>14</v>
      </c>
      <c r="H124">
        <f t="shared" si="7"/>
        <v>26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>
        <f t="shared" si="8"/>
        <v>publishing</v>
      </c>
      <c r="R124" t="str">
        <f t="shared" si="9"/>
        <v>fiction</v>
      </c>
      <c r="S124" s="9">
        <f t="shared" si="10"/>
        <v>41970.25</v>
      </c>
      <c r="T124" s="9">
        <f t="shared" si="11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6"/>
        <v>0.18622397298818233</v>
      </c>
      <c r="G125" t="s">
        <v>14</v>
      </c>
      <c r="H125">
        <f t="shared" si="7"/>
        <v>49.99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>
        <f t="shared" si="8"/>
        <v>theater</v>
      </c>
      <c r="R125" t="str">
        <f t="shared" si="9"/>
        <v>plays</v>
      </c>
      <c r="S125" s="9">
        <f t="shared" si="10"/>
        <v>42332.25</v>
      </c>
      <c r="T125" s="9">
        <f t="shared" si="11"/>
        <v>42335.25</v>
      </c>
    </row>
    <row r="126" spans="1:20" ht="17" hidden="1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6"/>
        <v>3.6776923076923076</v>
      </c>
      <c r="G126" t="s">
        <v>20</v>
      </c>
      <c r="H126">
        <f t="shared" si="7"/>
        <v>101.72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>
        <f t="shared" si="8"/>
        <v>photography</v>
      </c>
      <c r="R126" t="str">
        <f t="shared" si="9"/>
        <v>photography books</v>
      </c>
      <c r="S126" s="9">
        <f t="shared" si="10"/>
        <v>43598.208333333328</v>
      </c>
      <c r="T126" s="9">
        <f t="shared" si="11"/>
        <v>43651.208333333328</v>
      </c>
    </row>
    <row r="127" spans="1:20" ht="17" hidden="1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6"/>
        <v>1.5990566037735849</v>
      </c>
      <c r="G127" t="s">
        <v>20</v>
      </c>
      <c r="H127">
        <f t="shared" si="7"/>
        <v>47.08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>
        <f t="shared" si="8"/>
        <v>theater</v>
      </c>
      <c r="R127" t="str">
        <f t="shared" si="9"/>
        <v>plays</v>
      </c>
      <c r="S127" s="9">
        <f t="shared" si="10"/>
        <v>43362.208333333328</v>
      </c>
      <c r="T127" s="9">
        <f t="shared" si="11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6"/>
        <v>0.38633185349611543</v>
      </c>
      <c r="G128" t="s">
        <v>14</v>
      </c>
      <c r="H128">
        <f t="shared" si="7"/>
        <v>89.94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>
        <f t="shared" si="8"/>
        <v>theater</v>
      </c>
      <c r="R128" t="str">
        <f t="shared" si="9"/>
        <v>plays</v>
      </c>
      <c r="S128" s="9">
        <f t="shared" si="10"/>
        <v>42596.208333333328</v>
      </c>
      <c r="T128" s="9">
        <f t="shared" si="11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6"/>
        <v>0.51421511627906979</v>
      </c>
      <c r="G129" t="s">
        <v>14</v>
      </c>
      <c r="H129">
        <f t="shared" si="7"/>
        <v>78.97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>
        <f t="shared" si="8"/>
        <v>theater</v>
      </c>
      <c r="R129" t="str">
        <f t="shared" si="9"/>
        <v>plays</v>
      </c>
      <c r="S129" s="9">
        <f t="shared" si="10"/>
        <v>40310.208333333336</v>
      </c>
      <c r="T129" s="9">
        <f t="shared" si="11"/>
        <v>40313.208333333336</v>
      </c>
    </row>
    <row r="130" spans="1:20" ht="17" hidden="1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si="6"/>
        <v>0.60334277620396604</v>
      </c>
      <c r="G130" t="s">
        <v>74</v>
      </c>
      <c r="H130">
        <f t="shared" si="7"/>
        <v>80.069999999999993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>
        <f t="shared" si="8"/>
        <v>music</v>
      </c>
      <c r="R130" t="str">
        <f t="shared" si="9"/>
        <v>rock</v>
      </c>
      <c r="S130" s="9">
        <f t="shared" si="10"/>
        <v>40417.208333333336</v>
      </c>
      <c r="T130" s="9">
        <f t="shared" si="11"/>
        <v>40430.208333333336</v>
      </c>
    </row>
    <row r="131" spans="1:20" ht="17" hidden="1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ref="F131:F194" si="12">E131/D131</f>
        <v>3.2026936026936029E-2</v>
      </c>
      <c r="G131" t="s">
        <v>74</v>
      </c>
      <c r="H131">
        <f t="shared" ref="H131:H194" si="13">IFERROR(ROUND(E131/I131, 2), 0)</f>
        <v>86.47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>
        <f t="shared" ref="Q131:Q194" si="14">LEFT(P131,SEARCH("/",P131)-1)</f>
        <v>food</v>
      </c>
      <c r="R131" t="str">
        <f t="shared" ref="R131:R194" si="15">MID(P131,SEARCH("/",P131)+1,LEN(P131))</f>
        <v>food trucks</v>
      </c>
      <c r="S131" s="9">
        <f t="shared" ref="S131:S194" si="16">(((L131/60)/60)/24)+DATE(1970,1,1)</f>
        <v>42038.25</v>
      </c>
      <c r="T131" s="9">
        <f t="shared" ref="T131:T194" si="17">(((M131/60)/60)/24)+DATE(1970,1,1)</f>
        <v>42063.25</v>
      </c>
    </row>
    <row r="132" spans="1:20" ht="17" hidden="1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si="12"/>
        <v>1.5546875</v>
      </c>
      <c r="G132" t="s">
        <v>20</v>
      </c>
      <c r="H132">
        <f t="shared" si="13"/>
        <v>28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>
        <f t="shared" si="14"/>
        <v>film &amp; video</v>
      </c>
      <c r="R132" t="str">
        <f t="shared" si="15"/>
        <v>drama</v>
      </c>
      <c r="S132" s="9">
        <f t="shared" si="16"/>
        <v>40842.208333333336</v>
      </c>
      <c r="T132" s="9">
        <f t="shared" si="17"/>
        <v>40858.25</v>
      </c>
    </row>
    <row r="133" spans="1:20" ht="34" hidden="1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12"/>
        <v>1.0085974499089254</v>
      </c>
      <c r="G133" t="s">
        <v>20</v>
      </c>
      <c r="H133">
        <f t="shared" si="13"/>
        <v>68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>
        <f t="shared" si="14"/>
        <v>technology</v>
      </c>
      <c r="R133" t="str">
        <f t="shared" si="15"/>
        <v>web</v>
      </c>
      <c r="S133" s="9">
        <f t="shared" si="16"/>
        <v>41607.25</v>
      </c>
      <c r="T133" s="9">
        <f t="shared" si="17"/>
        <v>41620.25</v>
      </c>
    </row>
    <row r="134" spans="1:20" ht="17" hidden="1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12"/>
        <v>1.1618181818181819</v>
      </c>
      <c r="G134" t="s">
        <v>20</v>
      </c>
      <c r="H134">
        <f t="shared" si="13"/>
        <v>43.08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>
        <f t="shared" si="14"/>
        <v>theater</v>
      </c>
      <c r="R134" t="str">
        <f t="shared" si="15"/>
        <v>plays</v>
      </c>
      <c r="S134" s="9">
        <f t="shared" si="16"/>
        <v>43112.25</v>
      </c>
      <c r="T134" s="9">
        <f t="shared" si="17"/>
        <v>43128.25</v>
      </c>
    </row>
    <row r="135" spans="1:20" ht="17" hidden="1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12"/>
        <v>3.1077777777777778</v>
      </c>
      <c r="G135" t="s">
        <v>20</v>
      </c>
      <c r="H135">
        <f t="shared" si="13"/>
        <v>87.96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>
        <f t="shared" si="14"/>
        <v>music</v>
      </c>
      <c r="R135" t="str">
        <f t="shared" si="15"/>
        <v>world music</v>
      </c>
      <c r="S135" s="9">
        <f t="shared" si="16"/>
        <v>40767.208333333336</v>
      </c>
      <c r="T135" s="9">
        <f t="shared" si="17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12"/>
        <v>0.89736683417085428</v>
      </c>
      <c r="G136" t="s">
        <v>14</v>
      </c>
      <c r="H136">
        <f t="shared" si="13"/>
        <v>94.99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>
        <f t="shared" si="14"/>
        <v>film &amp; video</v>
      </c>
      <c r="R136" t="str">
        <f t="shared" si="15"/>
        <v>documentary</v>
      </c>
      <c r="S136" s="9">
        <f t="shared" si="16"/>
        <v>40713.208333333336</v>
      </c>
      <c r="T136" s="9">
        <f t="shared" si="17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12"/>
        <v>0.71272727272727276</v>
      </c>
      <c r="G137" t="s">
        <v>14</v>
      </c>
      <c r="H137">
        <f t="shared" si="13"/>
        <v>46.91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>
        <f t="shared" si="14"/>
        <v>theater</v>
      </c>
      <c r="R137" t="str">
        <f t="shared" si="15"/>
        <v>plays</v>
      </c>
      <c r="S137" s="9">
        <f t="shared" si="16"/>
        <v>41340.25</v>
      </c>
      <c r="T137" s="9">
        <f t="shared" si="17"/>
        <v>41345.208333333336</v>
      </c>
    </row>
    <row r="138" spans="1:20" ht="17" hidden="1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12"/>
        <v>3.2862318840579711E-2</v>
      </c>
      <c r="G138" t="s">
        <v>74</v>
      </c>
      <c r="H138">
        <f t="shared" si="13"/>
        <v>46.91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>
        <f t="shared" si="14"/>
        <v>film &amp; video</v>
      </c>
      <c r="R138" t="str">
        <f t="shared" si="15"/>
        <v>drama</v>
      </c>
      <c r="S138" s="9">
        <f t="shared" si="16"/>
        <v>41797.208333333336</v>
      </c>
      <c r="T138" s="9">
        <f t="shared" si="17"/>
        <v>41809.208333333336</v>
      </c>
    </row>
    <row r="139" spans="1:20" ht="17" hidden="1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12"/>
        <v>2.617777777777778</v>
      </c>
      <c r="G139" t="s">
        <v>20</v>
      </c>
      <c r="H139">
        <f t="shared" si="13"/>
        <v>94.24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>
        <f t="shared" si="14"/>
        <v>publishing</v>
      </c>
      <c r="R139" t="str">
        <f t="shared" si="15"/>
        <v>nonfiction</v>
      </c>
      <c r="S139" s="9">
        <f t="shared" si="16"/>
        <v>40457.208333333336</v>
      </c>
      <c r="T139" s="9">
        <f t="shared" si="17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12"/>
        <v>0.96</v>
      </c>
      <c r="G140" t="s">
        <v>14</v>
      </c>
      <c r="H140">
        <f t="shared" si="13"/>
        <v>80.14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>
        <f t="shared" si="14"/>
        <v>games</v>
      </c>
      <c r="R140" t="str">
        <f t="shared" si="15"/>
        <v>mobile games</v>
      </c>
      <c r="S140" s="9">
        <f t="shared" si="16"/>
        <v>41180.208333333336</v>
      </c>
      <c r="T140" s="9">
        <f t="shared" si="17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12"/>
        <v>0.20896851248642778</v>
      </c>
      <c r="G141" t="s">
        <v>14</v>
      </c>
      <c r="H141">
        <f t="shared" si="13"/>
        <v>59.04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>
        <f t="shared" si="14"/>
        <v>technology</v>
      </c>
      <c r="R141" t="str">
        <f t="shared" si="15"/>
        <v>wearables</v>
      </c>
      <c r="S141" s="9">
        <f t="shared" si="16"/>
        <v>42115.208333333328</v>
      </c>
      <c r="T141" s="9">
        <f t="shared" si="17"/>
        <v>42131.208333333328</v>
      </c>
    </row>
    <row r="142" spans="1:20" ht="34" hidden="1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12"/>
        <v>2.2316363636363636</v>
      </c>
      <c r="G142" t="s">
        <v>20</v>
      </c>
      <c r="H142">
        <f t="shared" si="13"/>
        <v>65.989999999999995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>
        <f t="shared" si="14"/>
        <v>film &amp; video</v>
      </c>
      <c r="R142" t="str">
        <f t="shared" si="15"/>
        <v>documentary</v>
      </c>
      <c r="S142" s="9">
        <f t="shared" si="16"/>
        <v>43156.25</v>
      </c>
      <c r="T142" s="9">
        <f t="shared" si="17"/>
        <v>43161.25</v>
      </c>
    </row>
    <row r="143" spans="1:20" ht="17" hidden="1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12"/>
        <v>1.0159097978227061</v>
      </c>
      <c r="G143" t="s">
        <v>20</v>
      </c>
      <c r="H143">
        <f t="shared" si="13"/>
        <v>60.99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>
        <f t="shared" si="14"/>
        <v>technology</v>
      </c>
      <c r="R143" t="str">
        <f t="shared" si="15"/>
        <v>web</v>
      </c>
      <c r="S143" s="9">
        <f t="shared" si="16"/>
        <v>42167.208333333328</v>
      </c>
      <c r="T143" s="9">
        <f t="shared" si="17"/>
        <v>42173.208333333328</v>
      </c>
    </row>
    <row r="144" spans="1:20" ht="34" hidden="1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12"/>
        <v>2.3003999999999998</v>
      </c>
      <c r="G144" t="s">
        <v>20</v>
      </c>
      <c r="H144">
        <f t="shared" si="13"/>
        <v>98.31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>
        <f t="shared" si="14"/>
        <v>technology</v>
      </c>
      <c r="R144" t="str">
        <f t="shared" si="15"/>
        <v>web</v>
      </c>
      <c r="S144" s="9">
        <f t="shared" si="16"/>
        <v>41005.208333333336</v>
      </c>
      <c r="T144" s="9">
        <f t="shared" si="17"/>
        <v>41046.208333333336</v>
      </c>
    </row>
    <row r="145" spans="1:20" ht="17" hidden="1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12"/>
        <v>1.355925925925926</v>
      </c>
      <c r="G145" t="s">
        <v>20</v>
      </c>
      <c r="H145">
        <f t="shared" si="13"/>
        <v>104.6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>
        <f t="shared" si="14"/>
        <v>music</v>
      </c>
      <c r="R145" t="str">
        <f t="shared" si="15"/>
        <v>indie rock</v>
      </c>
      <c r="S145" s="9">
        <f t="shared" si="16"/>
        <v>40357.208333333336</v>
      </c>
      <c r="T145" s="9">
        <f t="shared" si="17"/>
        <v>40377.208333333336</v>
      </c>
    </row>
    <row r="146" spans="1:20" ht="17" hidden="1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12"/>
        <v>1.2909999999999999</v>
      </c>
      <c r="G146" t="s">
        <v>20</v>
      </c>
      <c r="H146">
        <f t="shared" si="13"/>
        <v>86.07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>
        <f t="shared" si="14"/>
        <v>theater</v>
      </c>
      <c r="R146" t="str">
        <f t="shared" si="15"/>
        <v>plays</v>
      </c>
      <c r="S146" s="9">
        <f t="shared" si="16"/>
        <v>43633.208333333328</v>
      </c>
      <c r="T146" s="9">
        <f t="shared" si="17"/>
        <v>43641.208333333328</v>
      </c>
    </row>
    <row r="147" spans="1:20" ht="17" hidden="1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12"/>
        <v>2.3651200000000001</v>
      </c>
      <c r="G147" t="s">
        <v>20</v>
      </c>
      <c r="H147">
        <f t="shared" si="13"/>
        <v>76.989999999999995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>
        <f t="shared" si="14"/>
        <v>technology</v>
      </c>
      <c r="R147" t="str">
        <f t="shared" si="15"/>
        <v>wearables</v>
      </c>
      <c r="S147" s="9">
        <f t="shared" si="16"/>
        <v>41889.208333333336</v>
      </c>
      <c r="T147" s="9">
        <f t="shared" si="17"/>
        <v>41894.208333333336</v>
      </c>
    </row>
    <row r="148" spans="1:20" ht="34" hidden="1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12"/>
        <v>0.17249999999999999</v>
      </c>
      <c r="G148" t="s">
        <v>74</v>
      </c>
      <c r="H148">
        <f t="shared" si="13"/>
        <v>29.76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>
        <f t="shared" si="14"/>
        <v>theater</v>
      </c>
      <c r="R148" t="str">
        <f t="shared" si="15"/>
        <v>plays</v>
      </c>
      <c r="S148" s="9">
        <f t="shared" si="16"/>
        <v>40855.25</v>
      </c>
      <c r="T148" s="9">
        <f t="shared" si="17"/>
        <v>40875.25</v>
      </c>
    </row>
    <row r="149" spans="1:20" ht="34" hidden="1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12"/>
        <v>1.1249397590361445</v>
      </c>
      <c r="G149" t="s">
        <v>20</v>
      </c>
      <c r="H149">
        <f t="shared" si="13"/>
        <v>46.92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>
        <f t="shared" si="14"/>
        <v>theater</v>
      </c>
      <c r="R149" t="str">
        <f t="shared" si="15"/>
        <v>plays</v>
      </c>
      <c r="S149" s="9">
        <f t="shared" si="16"/>
        <v>42534.208333333328</v>
      </c>
      <c r="T149" s="9">
        <f t="shared" si="17"/>
        <v>42540.208333333328</v>
      </c>
    </row>
    <row r="150" spans="1:20" ht="17" hidden="1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12"/>
        <v>1.2102150537634409</v>
      </c>
      <c r="G150" t="s">
        <v>20</v>
      </c>
      <c r="H150">
        <f t="shared" si="13"/>
        <v>105.19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>
        <f t="shared" si="14"/>
        <v>technology</v>
      </c>
      <c r="R150" t="str">
        <f t="shared" si="15"/>
        <v>wearables</v>
      </c>
      <c r="S150" s="9">
        <f t="shared" si="16"/>
        <v>42941.208333333328</v>
      </c>
      <c r="T150" s="9">
        <f t="shared" si="17"/>
        <v>42950.208333333328</v>
      </c>
    </row>
    <row r="151" spans="1:20" ht="17" hidden="1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12"/>
        <v>2.1987096774193549</v>
      </c>
      <c r="G151" t="s">
        <v>20</v>
      </c>
      <c r="H151">
        <f t="shared" si="13"/>
        <v>69.91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>
        <f t="shared" si="14"/>
        <v>music</v>
      </c>
      <c r="R151" t="str">
        <f t="shared" si="15"/>
        <v>indie rock</v>
      </c>
      <c r="S151" s="9">
        <f t="shared" si="16"/>
        <v>41275.25</v>
      </c>
      <c r="T151" s="9">
        <f t="shared" si="17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12"/>
        <v>0.01</v>
      </c>
      <c r="G152" t="s">
        <v>14</v>
      </c>
      <c r="H152">
        <f t="shared" si="13"/>
        <v>1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>
        <f t="shared" si="14"/>
        <v>music</v>
      </c>
      <c r="R152" t="str">
        <f t="shared" si="15"/>
        <v>rock</v>
      </c>
      <c r="S152" s="9">
        <f t="shared" si="16"/>
        <v>43450.25</v>
      </c>
      <c r="T152" s="9">
        <f t="shared" si="17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12"/>
        <v>0.64166909620991253</v>
      </c>
      <c r="G153" t="s">
        <v>14</v>
      </c>
      <c r="H153">
        <f t="shared" si="13"/>
        <v>60.01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>
        <f t="shared" si="14"/>
        <v>music</v>
      </c>
      <c r="R153" t="str">
        <f t="shared" si="15"/>
        <v>electric music</v>
      </c>
      <c r="S153" s="9">
        <f t="shared" si="16"/>
        <v>41799.208333333336</v>
      </c>
      <c r="T153" s="9">
        <f t="shared" si="17"/>
        <v>41850.208333333336</v>
      </c>
    </row>
    <row r="154" spans="1:20" ht="17" hidden="1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12"/>
        <v>4.2306746987951804</v>
      </c>
      <c r="G154" t="s">
        <v>20</v>
      </c>
      <c r="H154">
        <f t="shared" si="13"/>
        <v>52.01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>
        <f t="shared" si="14"/>
        <v>music</v>
      </c>
      <c r="R154" t="str">
        <f t="shared" si="15"/>
        <v>indie rock</v>
      </c>
      <c r="S154" s="9">
        <f t="shared" si="16"/>
        <v>42783.25</v>
      </c>
      <c r="T154" s="9">
        <f t="shared" si="17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12"/>
        <v>0.92984160506863778</v>
      </c>
      <c r="G155" t="s">
        <v>14</v>
      </c>
      <c r="H155">
        <f t="shared" si="13"/>
        <v>31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>
        <f t="shared" si="14"/>
        <v>theater</v>
      </c>
      <c r="R155" t="str">
        <f t="shared" si="15"/>
        <v>plays</v>
      </c>
      <c r="S155" s="9">
        <f t="shared" si="16"/>
        <v>41201.208333333336</v>
      </c>
      <c r="T155" s="9">
        <f t="shared" si="17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12"/>
        <v>0.58756567425569173</v>
      </c>
      <c r="G156" t="s">
        <v>14</v>
      </c>
      <c r="H156">
        <f t="shared" si="13"/>
        <v>95.04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>
        <f t="shared" si="14"/>
        <v>music</v>
      </c>
      <c r="R156" t="str">
        <f t="shared" si="15"/>
        <v>indie rock</v>
      </c>
      <c r="S156" s="9">
        <f t="shared" si="16"/>
        <v>42502.208333333328</v>
      </c>
      <c r="T156" s="9">
        <f t="shared" si="17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12"/>
        <v>0.65022222222222226</v>
      </c>
      <c r="G157" t="s">
        <v>14</v>
      </c>
      <c r="H157">
        <f t="shared" si="13"/>
        <v>75.97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>
        <f t="shared" si="14"/>
        <v>theater</v>
      </c>
      <c r="R157" t="str">
        <f t="shared" si="15"/>
        <v>plays</v>
      </c>
      <c r="S157" s="9">
        <f t="shared" si="16"/>
        <v>40262.208333333336</v>
      </c>
      <c r="T157" s="9">
        <f t="shared" si="17"/>
        <v>40277.208333333336</v>
      </c>
    </row>
    <row r="158" spans="1:20" ht="17" hidden="1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12"/>
        <v>0.73939560439560437</v>
      </c>
      <c r="G158" t="s">
        <v>74</v>
      </c>
      <c r="H158">
        <f t="shared" si="13"/>
        <v>71.010000000000005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>
        <f t="shared" si="14"/>
        <v>music</v>
      </c>
      <c r="R158" t="str">
        <f t="shared" si="15"/>
        <v>rock</v>
      </c>
      <c r="S158" s="9">
        <f t="shared" si="16"/>
        <v>43743.208333333328</v>
      </c>
      <c r="T158" s="9">
        <f t="shared" si="17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12"/>
        <v>0.52666666666666662</v>
      </c>
      <c r="G159" t="s">
        <v>14</v>
      </c>
      <c r="H159">
        <f t="shared" si="13"/>
        <v>73.73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>
        <f t="shared" si="14"/>
        <v>photography</v>
      </c>
      <c r="R159" t="str">
        <f t="shared" si="15"/>
        <v>photography books</v>
      </c>
      <c r="S159" s="9">
        <f t="shared" si="16"/>
        <v>41638.25</v>
      </c>
      <c r="T159" s="9">
        <f t="shared" si="17"/>
        <v>41650.25</v>
      </c>
    </row>
    <row r="160" spans="1:20" ht="17" hidden="1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12"/>
        <v>2.2095238095238097</v>
      </c>
      <c r="G160" t="s">
        <v>20</v>
      </c>
      <c r="H160">
        <f t="shared" si="13"/>
        <v>113.17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>
        <f t="shared" si="14"/>
        <v>music</v>
      </c>
      <c r="R160" t="str">
        <f t="shared" si="15"/>
        <v>rock</v>
      </c>
      <c r="S160" s="9">
        <f t="shared" si="16"/>
        <v>42346.25</v>
      </c>
      <c r="T160" s="9">
        <f t="shared" si="17"/>
        <v>42347.25</v>
      </c>
    </row>
    <row r="161" spans="1:20" ht="17" hidden="1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12"/>
        <v>1.0001150627615063</v>
      </c>
      <c r="G161" t="s">
        <v>20</v>
      </c>
      <c r="H161">
        <f t="shared" si="13"/>
        <v>105.01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>
        <f t="shared" si="14"/>
        <v>theater</v>
      </c>
      <c r="R161" t="str">
        <f t="shared" si="15"/>
        <v>plays</v>
      </c>
      <c r="S161" s="9">
        <f t="shared" si="16"/>
        <v>43551.208333333328</v>
      </c>
      <c r="T161" s="9">
        <f t="shared" si="17"/>
        <v>43569.208333333328</v>
      </c>
    </row>
    <row r="162" spans="1:20" ht="17" hidden="1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12"/>
        <v>1.6231249999999999</v>
      </c>
      <c r="G162" t="s">
        <v>20</v>
      </c>
      <c r="H162">
        <f t="shared" si="13"/>
        <v>79.180000000000007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>
        <f t="shared" si="14"/>
        <v>technology</v>
      </c>
      <c r="R162" t="str">
        <f t="shared" si="15"/>
        <v>wearables</v>
      </c>
      <c r="S162" s="9">
        <f t="shared" si="16"/>
        <v>43582.208333333328</v>
      </c>
      <c r="T162" s="9">
        <f t="shared" si="17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12"/>
        <v>0.78181818181818186</v>
      </c>
      <c r="G163" t="s">
        <v>14</v>
      </c>
      <c r="H163">
        <f t="shared" si="13"/>
        <v>57.33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>
        <f t="shared" si="14"/>
        <v>technology</v>
      </c>
      <c r="R163" t="str">
        <f t="shared" si="15"/>
        <v>web</v>
      </c>
      <c r="S163" s="9">
        <f t="shared" si="16"/>
        <v>42270.208333333328</v>
      </c>
      <c r="T163" s="9">
        <f t="shared" si="17"/>
        <v>42276.208333333328</v>
      </c>
    </row>
    <row r="164" spans="1:20" ht="34" hidden="1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12"/>
        <v>1.4973770491803278</v>
      </c>
      <c r="G164" t="s">
        <v>20</v>
      </c>
      <c r="H164">
        <f t="shared" si="13"/>
        <v>58.18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>
        <f t="shared" si="14"/>
        <v>music</v>
      </c>
      <c r="R164" t="str">
        <f t="shared" si="15"/>
        <v>rock</v>
      </c>
      <c r="S164" s="9">
        <f t="shared" si="16"/>
        <v>43442.25</v>
      </c>
      <c r="T164" s="9">
        <f t="shared" si="17"/>
        <v>43472.25</v>
      </c>
    </row>
    <row r="165" spans="1:20" ht="17" hidden="1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12"/>
        <v>2.5325714285714285</v>
      </c>
      <c r="G165" t="s">
        <v>20</v>
      </c>
      <c r="H165">
        <f t="shared" si="13"/>
        <v>36.03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>
        <f t="shared" si="14"/>
        <v>photography</v>
      </c>
      <c r="R165" t="str">
        <f t="shared" si="15"/>
        <v>photography books</v>
      </c>
      <c r="S165" s="9">
        <f t="shared" si="16"/>
        <v>43028.208333333328</v>
      </c>
      <c r="T165" s="9">
        <f t="shared" si="17"/>
        <v>43077.25</v>
      </c>
    </row>
    <row r="166" spans="1:20" ht="17" hidden="1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12"/>
        <v>1.0016943521594683</v>
      </c>
      <c r="G166" t="s">
        <v>20</v>
      </c>
      <c r="H166">
        <f t="shared" si="13"/>
        <v>107.99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>
        <f t="shared" si="14"/>
        <v>theater</v>
      </c>
      <c r="R166" t="str">
        <f t="shared" si="15"/>
        <v>plays</v>
      </c>
      <c r="S166" s="9">
        <f t="shared" si="16"/>
        <v>43016.208333333328</v>
      </c>
      <c r="T166" s="9">
        <f t="shared" si="17"/>
        <v>43017.208333333328</v>
      </c>
    </row>
    <row r="167" spans="1:20" ht="17" hidden="1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12"/>
        <v>1.2199004424778761</v>
      </c>
      <c r="G167" t="s">
        <v>20</v>
      </c>
      <c r="H167">
        <f t="shared" si="13"/>
        <v>44.01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>
        <f t="shared" si="14"/>
        <v>technology</v>
      </c>
      <c r="R167" t="str">
        <f t="shared" si="15"/>
        <v>web</v>
      </c>
      <c r="S167" s="9">
        <f t="shared" si="16"/>
        <v>42948.208333333328</v>
      </c>
      <c r="T167" s="9">
        <f t="shared" si="17"/>
        <v>42980.208333333328</v>
      </c>
    </row>
    <row r="168" spans="1:20" ht="17" hidden="1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12"/>
        <v>1.3713265306122449</v>
      </c>
      <c r="G168" t="s">
        <v>20</v>
      </c>
      <c r="H168">
        <f t="shared" si="13"/>
        <v>55.08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>
        <f t="shared" si="14"/>
        <v>photography</v>
      </c>
      <c r="R168" t="str">
        <f t="shared" si="15"/>
        <v>photography books</v>
      </c>
      <c r="S168" s="9">
        <f t="shared" si="16"/>
        <v>40534.25</v>
      </c>
      <c r="T168" s="9">
        <f t="shared" si="17"/>
        <v>40538.25</v>
      </c>
    </row>
    <row r="169" spans="1:20" ht="17" hidden="1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12"/>
        <v>4.155384615384615</v>
      </c>
      <c r="G169" t="s">
        <v>20</v>
      </c>
      <c r="H169">
        <f t="shared" si="13"/>
        <v>74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>
        <f t="shared" si="14"/>
        <v>theater</v>
      </c>
      <c r="R169" t="str">
        <f t="shared" si="15"/>
        <v>plays</v>
      </c>
      <c r="S169" s="9">
        <f t="shared" si="16"/>
        <v>41435.208333333336</v>
      </c>
      <c r="T169" s="9">
        <f t="shared" si="17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12"/>
        <v>0.3130913348946136</v>
      </c>
      <c r="G170" t="s">
        <v>14</v>
      </c>
      <c r="H170">
        <f t="shared" si="13"/>
        <v>42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>
        <f t="shared" si="14"/>
        <v>music</v>
      </c>
      <c r="R170" t="str">
        <f t="shared" si="15"/>
        <v>indie rock</v>
      </c>
      <c r="S170" s="9">
        <f t="shared" si="16"/>
        <v>43518.25</v>
      </c>
      <c r="T170" s="9">
        <f t="shared" si="17"/>
        <v>43541.208333333328</v>
      </c>
    </row>
    <row r="171" spans="1:20" ht="17" hidden="1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12"/>
        <v>4.240815450643777</v>
      </c>
      <c r="G171" t="s">
        <v>20</v>
      </c>
      <c r="H171">
        <f t="shared" si="13"/>
        <v>77.989999999999995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>
        <f t="shared" si="14"/>
        <v>film &amp; video</v>
      </c>
      <c r="R171" t="str">
        <f t="shared" si="15"/>
        <v>shorts</v>
      </c>
      <c r="S171" s="9">
        <f t="shared" si="16"/>
        <v>41077.208333333336</v>
      </c>
      <c r="T171" s="9">
        <f t="shared" si="17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12"/>
        <v>2.9388623072833599E-2</v>
      </c>
      <c r="G172" t="s">
        <v>14</v>
      </c>
      <c r="H172">
        <f t="shared" si="13"/>
        <v>82.51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>
        <f t="shared" si="14"/>
        <v>music</v>
      </c>
      <c r="R172" t="str">
        <f t="shared" si="15"/>
        <v>indie rock</v>
      </c>
      <c r="S172" s="9">
        <f t="shared" si="16"/>
        <v>42950.208333333328</v>
      </c>
      <c r="T172" s="9">
        <f t="shared" si="17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12"/>
        <v>0.1063265306122449</v>
      </c>
      <c r="G173" t="s">
        <v>14</v>
      </c>
      <c r="H173">
        <f t="shared" si="13"/>
        <v>104.2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>
        <f t="shared" si="14"/>
        <v>publishing</v>
      </c>
      <c r="R173" t="str">
        <f t="shared" si="15"/>
        <v>translations</v>
      </c>
      <c r="S173" s="9">
        <f t="shared" si="16"/>
        <v>41718.208333333336</v>
      </c>
      <c r="T173" s="9">
        <f t="shared" si="17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12"/>
        <v>0.82874999999999999</v>
      </c>
      <c r="G174" t="s">
        <v>14</v>
      </c>
      <c r="H174">
        <f t="shared" si="13"/>
        <v>25.5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>
        <f t="shared" si="14"/>
        <v>film &amp; video</v>
      </c>
      <c r="R174" t="str">
        <f t="shared" si="15"/>
        <v>documentary</v>
      </c>
      <c r="S174" s="9">
        <f t="shared" si="16"/>
        <v>41839.208333333336</v>
      </c>
      <c r="T174" s="9">
        <f t="shared" si="17"/>
        <v>41854.208333333336</v>
      </c>
    </row>
    <row r="175" spans="1:20" ht="34" hidden="1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12"/>
        <v>1.6301447776628748</v>
      </c>
      <c r="G175" t="s">
        <v>20</v>
      </c>
      <c r="H175">
        <f t="shared" si="13"/>
        <v>100.98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>
        <f t="shared" si="14"/>
        <v>theater</v>
      </c>
      <c r="R175" t="str">
        <f t="shared" si="15"/>
        <v>plays</v>
      </c>
      <c r="S175" s="9">
        <f t="shared" si="16"/>
        <v>41412.208333333336</v>
      </c>
      <c r="T175" s="9">
        <f t="shared" si="17"/>
        <v>41418.208333333336</v>
      </c>
    </row>
    <row r="176" spans="1:20" ht="17" hidden="1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12"/>
        <v>8.9466666666666672</v>
      </c>
      <c r="G176" t="s">
        <v>20</v>
      </c>
      <c r="H176">
        <f t="shared" si="13"/>
        <v>111.83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>
        <f t="shared" si="14"/>
        <v>technology</v>
      </c>
      <c r="R176" t="str">
        <f t="shared" si="15"/>
        <v>wearables</v>
      </c>
      <c r="S176" s="9">
        <f t="shared" si="16"/>
        <v>42282.208333333328</v>
      </c>
      <c r="T176" s="9">
        <f t="shared" si="17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12"/>
        <v>0.26191501103752757</v>
      </c>
      <c r="G177" t="s">
        <v>14</v>
      </c>
      <c r="H177">
        <f t="shared" si="13"/>
        <v>42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>
        <f t="shared" si="14"/>
        <v>theater</v>
      </c>
      <c r="R177" t="str">
        <f t="shared" si="15"/>
        <v>plays</v>
      </c>
      <c r="S177" s="9">
        <f t="shared" si="16"/>
        <v>42613.208333333328</v>
      </c>
      <c r="T177" s="9">
        <f t="shared" si="17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12"/>
        <v>0.74834782608695649</v>
      </c>
      <c r="G178" t="s">
        <v>14</v>
      </c>
      <c r="H178">
        <f t="shared" si="13"/>
        <v>110.05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>
        <f t="shared" si="14"/>
        <v>theater</v>
      </c>
      <c r="R178" t="str">
        <f t="shared" si="15"/>
        <v>plays</v>
      </c>
      <c r="S178" s="9">
        <f t="shared" si="16"/>
        <v>42616.208333333328</v>
      </c>
      <c r="T178" s="9">
        <f t="shared" si="17"/>
        <v>42625.208333333328</v>
      </c>
    </row>
    <row r="179" spans="1:20" ht="17" hidden="1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12"/>
        <v>4.1647680412371137</v>
      </c>
      <c r="G179" t="s">
        <v>20</v>
      </c>
      <c r="H179">
        <f t="shared" si="13"/>
        <v>59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>
        <f t="shared" si="14"/>
        <v>theater</v>
      </c>
      <c r="R179" t="str">
        <f t="shared" si="15"/>
        <v>plays</v>
      </c>
      <c r="S179" s="9">
        <f t="shared" si="16"/>
        <v>40497.25</v>
      </c>
      <c r="T179" s="9">
        <f t="shared" si="17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12"/>
        <v>0.96208333333333329</v>
      </c>
      <c r="G180" t="s">
        <v>14</v>
      </c>
      <c r="H180">
        <f t="shared" si="13"/>
        <v>32.99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>
        <f t="shared" si="14"/>
        <v>food</v>
      </c>
      <c r="R180" t="str">
        <f t="shared" si="15"/>
        <v>food trucks</v>
      </c>
      <c r="S180" s="9">
        <f t="shared" si="16"/>
        <v>42999.208333333328</v>
      </c>
      <c r="T180" s="9">
        <f t="shared" si="17"/>
        <v>43008.208333333328</v>
      </c>
    </row>
    <row r="181" spans="1:20" ht="34" hidden="1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12"/>
        <v>3.5771910112359548</v>
      </c>
      <c r="G181" t="s">
        <v>20</v>
      </c>
      <c r="H181">
        <f t="shared" si="13"/>
        <v>45.01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>
        <f t="shared" si="14"/>
        <v>theater</v>
      </c>
      <c r="R181" t="str">
        <f t="shared" si="15"/>
        <v>plays</v>
      </c>
      <c r="S181" s="9">
        <f t="shared" si="16"/>
        <v>41350.208333333336</v>
      </c>
      <c r="T181" s="9">
        <f t="shared" si="17"/>
        <v>41351.208333333336</v>
      </c>
    </row>
    <row r="182" spans="1:20" ht="17" hidden="1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12"/>
        <v>3.0845714285714285</v>
      </c>
      <c r="G182" t="s">
        <v>20</v>
      </c>
      <c r="H182">
        <f t="shared" si="13"/>
        <v>81.98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>
        <f t="shared" si="14"/>
        <v>technology</v>
      </c>
      <c r="R182" t="str">
        <f t="shared" si="15"/>
        <v>wearables</v>
      </c>
      <c r="S182" s="9">
        <f t="shared" si="16"/>
        <v>40259.208333333336</v>
      </c>
      <c r="T182" s="9">
        <f t="shared" si="17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12"/>
        <v>0.61802325581395345</v>
      </c>
      <c r="G183" t="s">
        <v>14</v>
      </c>
      <c r="H183">
        <f t="shared" si="13"/>
        <v>39.08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>
        <f t="shared" si="14"/>
        <v>technology</v>
      </c>
      <c r="R183" t="str">
        <f t="shared" si="15"/>
        <v>web</v>
      </c>
      <c r="S183" s="9">
        <f t="shared" si="16"/>
        <v>43012.208333333328</v>
      </c>
      <c r="T183" s="9">
        <f t="shared" si="17"/>
        <v>43030.208333333328</v>
      </c>
    </row>
    <row r="184" spans="1:20" ht="34" hidden="1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12"/>
        <v>7.2232472324723247</v>
      </c>
      <c r="G184" t="s">
        <v>20</v>
      </c>
      <c r="H184">
        <f t="shared" si="13"/>
        <v>59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>
        <f t="shared" si="14"/>
        <v>theater</v>
      </c>
      <c r="R184" t="str">
        <f t="shared" si="15"/>
        <v>plays</v>
      </c>
      <c r="S184" s="9">
        <f t="shared" si="16"/>
        <v>43631.208333333328</v>
      </c>
      <c r="T184" s="9">
        <f t="shared" si="17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12"/>
        <v>0.69117647058823528</v>
      </c>
      <c r="G185" t="s">
        <v>14</v>
      </c>
      <c r="H185">
        <f t="shared" si="13"/>
        <v>40.99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>
        <f t="shared" si="14"/>
        <v>music</v>
      </c>
      <c r="R185" t="str">
        <f t="shared" si="15"/>
        <v>rock</v>
      </c>
      <c r="S185" s="9">
        <f t="shared" si="16"/>
        <v>40430.208333333336</v>
      </c>
      <c r="T185" s="9">
        <f t="shared" si="17"/>
        <v>40443.208333333336</v>
      </c>
    </row>
    <row r="186" spans="1:20" ht="17" hidden="1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12"/>
        <v>2.9305555555555554</v>
      </c>
      <c r="G186" t="s">
        <v>20</v>
      </c>
      <c r="H186">
        <f t="shared" si="13"/>
        <v>31.03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>
        <f t="shared" si="14"/>
        <v>theater</v>
      </c>
      <c r="R186" t="str">
        <f t="shared" si="15"/>
        <v>plays</v>
      </c>
      <c r="S186" s="9">
        <f t="shared" si="16"/>
        <v>43588.208333333328</v>
      </c>
      <c r="T186" s="9">
        <f t="shared" si="17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12"/>
        <v>0.71799999999999997</v>
      </c>
      <c r="G187" t="s">
        <v>14</v>
      </c>
      <c r="H187">
        <f t="shared" si="13"/>
        <v>37.79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>
        <f t="shared" si="14"/>
        <v>film &amp; video</v>
      </c>
      <c r="R187" t="str">
        <f t="shared" si="15"/>
        <v>television</v>
      </c>
      <c r="S187" s="9">
        <f t="shared" si="16"/>
        <v>43233.208333333328</v>
      </c>
      <c r="T187" s="9">
        <f t="shared" si="17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12"/>
        <v>0.31934684684684683</v>
      </c>
      <c r="G188" t="s">
        <v>14</v>
      </c>
      <c r="H188">
        <f t="shared" si="13"/>
        <v>32.01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>
        <f t="shared" si="14"/>
        <v>theater</v>
      </c>
      <c r="R188" t="str">
        <f t="shared" si="15"/>
        <v>plays</v>
      </c>
      <c r="S188" s="9">
        <f t="shared" si="16"/>
        <v>41782.208333333336</v>
      </c>
      <c r="T188" s="9">
        <f t="shared" si="17"/>
        <v>41797.208333333336</v>
      </c>
    </row>
    <row r="189" spans="1:20" ht="17" hidden="1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12"/>
        <v>2.2987375415282392</v>
      </c>
      <c r="G189" t="s">
        <v>20</v>
      </c>
      <c r="H189">
        <f t="shared" si="13"/>
        <v>95.97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>
        <f t="shared" si="14"/>
        <v>film &amp; video</v>
      </c>
      <c r="R189" t="str">
        <f t="shared" si="15"/>
        <v>shorts</v>
      </c>
      <c r="S189" s="9">
        <f t="shared" si="16"/>
        <v>41328.25</v>
      </c>
      <c r="T189" s="9">
        <f t="shared" si="17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12"/>
        <v>0.3201219512195122</v>
      </c>
      <c r="G190" t="s">
        <v>14</v>
      </c>
      <c r="H190">
        <f t="shared" si="13"/>
        <v>75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>
        <f t="shared" si="14"/>
        <v>theater</v>
      </c>
      <c r="R190" t="str">
        <f t="shared" si="15"/>
        <v>plays</v>
      </c>
      <c r="S190" s="9">
        <f t="shared" si="16"/>
        <v>41975.25</v>
      </c>
      <c r="T190" s="9">
        <f t="shared" si="17"/>
        <v>41976.25</v>
      </c>
    </row>
    <row r="191" spans="1:20" ht="17" hidden="1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12"/>
        <v>0.23525352848928385</v>
      </c>
      <c r="G191" t="s">
        <v>74</v>
      </c>
      <c r="H191">
        <f t="shared" si="13"/>
        <v>102.05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>
        <f t="shared" si="14"/>
        <v>theater</v>
      </c>
      <c r="R191" t="str">
        <f t="shared" si="15"/>
        <v>plays</v>
      </c>
      <c r="S191" s="9">
        <f t="shared" si="16"/>
        <v>42433.25</v>
      </c>
      <c r="T191" s="9">
        <f t="shared" si="17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12"/>
        <v>0.68594594594594593</v>
      </c>
      <c r="G192" t="s">
        <v>14</v>
      </c>
      <c r="H192">
        <f t="shared" si="13"/>
        <v>105.75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>
        <f t="shared" si="14"/>
        <v>theater</v>
      </c>
      <c r="R192" t="str">
        <f t="shared" si="15"/>
        <v>plays</v>
      </c>
      <c r="S192" s="9">
        <f t="shared" si="16"/>
        <v>41429.208333333336</v>
      </c>
      <c r="T192" s="9">
        <f t="shared" si="17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12"/>
        <v>0.37952380952380954</v>
      </c>
      <c r="G193" t="s">
        <v>14</v>
      </c>
      <c r="H193">
        <f t="shared" si="13"/>
        <v>37.07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>
        <f t="shared" si="14"/>
        <v>theater</v>
      </c>
      <c r="R193" t="str">
        <f t="shared" si="15"/>
        <v>plays</v>
      </c>
      <c r="S193" s="9">
        <f t="shared" si="16"/>
        <v>43536.208333333328</v>
      </c>
      <c r="T193" s="9">
        <f t="shared" si="17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si="12"/>
        <v>0.19992957746478873</v>
      </c>
      <c r="G194" t="s">
        <v>14</v>
      </c>
      <c r="H194">
        <f t="shared" si="13"/>
        <v>35.049999999999997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>
        <f t="shared" si="14"/>
        <v>music</v>
      </c>
      <c r="R194" t="str">
        <f t="shared" si="15"/>
        <v>rock</v>
      </c>
      <c r="S194" s="9">
        <f t="shared" si="16"/>
        <v>41817.208333333336</v>
      </c>
      <c r="T194" s="9">
        <f t="shared" si="17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ref="F195:F258" si="18">E195/D195</f>
        <v>0.45636363636363636</v>
      </c>
      <c r="G195" t="s">
        <v>14</v>
      </c>
      <c r="H195">
        <f t="shared" ref="H195:H258" si="19">IFERROR(ROUND(E195/I195, 2), 0)</f>
        <v>46.34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>
        <f t="shared" ref="Q195:Q258" si="20">LEFT(P195,SEARCH("/",P195)-1)</f>
        <v>music</v>
      </c>
      <c r="R195" t="str">
        <f t="shared" ref="R195:R258" si="21">MID(P195,SEARCH("/",P195)+1,LEN(P195))</f>
        <v>indie rock</v>
      </c>
      <c r="S195" s="9">
        <f t="shared" ref="S195:S258" si="22">(((L195/60)/60)/24)+DATE(1970,1,1)</f>
        <v>43198.208333333328</v>
      </c>
      <c r="T195" s="9">
        <f t="shared" ref="T195:T258" si="23">(((M195/60)/60)/24)+DATE(1970,1,1)</f>
        <v>43202.208333333328</v>
      </c>
    </row>
    <row r="196" spans="1:20" ht="17" hidden="1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18"/>
        <v>1.227605633802817</v>
      </c>
      <c r="G196" t="s">
        <v>20</v>
      </c>
      <c r="H196">
        <f t="shared" si="19"/>
        <v>69.17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>
        <f t="shared" si="20"/>
        <v>music</v>
      </c>
      <c r="R196" t="str">
        <f t="shared" si="21"/>
        <v>metal</v>
      </c>
      <c r="S196" s="9">
        <f t="shared" si="22"/>
        <v>42261.208333333328</v>
      </c>
      <c r="T196" s="9">
        <f t="shared" si="23"/>
        <v>42277.208333333328</v>
      </c>
    </row>
    <row r="197" spans="1:20" ht="17" hidden="1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8"/>
        <v>3.61753164556962</v>
      </c>
      <c r="G197" t="s">
        <v>20</v>
      </c>
      <c r="H197">
        <f t="shared" si="19"/>
        <v>109.08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>
        <f t="shared" si="20"/>
        <v>music</v>
      </c>
      <c r="R197" t="str">
        <f t="shared" si="21"/>
        <v>electric music</v>
      </c>
      <c r="S197" s="9">
        <f t="shared" si="22"/>
        <v>43310.208333333328</v>
      </c>
      <c r="T197" s="9">
        <f t="shared" si="23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8"/>
        <v>0.63146341463414635</v>
      </c>
      <c r="G198" t="s">
        <v>14</v>
      </c>
      <c r="H198">
        <f t="shared" si="19"/>
        <v>51.78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>
        <f t="shared" si="20"/>
        <v>technology</v>
      </c>
      <c r="R198" t="str">
        <f t="shared" si="21"/>
        <v>wearables</v>
      </c>
      <c r="S198" s="9">
        <f t="shared" si="22"/>
        <v>42616.208333333328</v>
      </c>
      <c r="T198" s="9">
        <f t="shared" si="23"/>
        <v>42635.208333333328</v>
      </c>
    </row>
    <row r="199" spans="1:20" ht="17" hidden="1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8"/>
        <v>2.9820475319926874</v>
      </c>
      <c r="G199" t="s">
        <v>20</v>
      </c>
      <c r="H199">
        <f t="shared" si="19"/>
        <v>82.01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>
        <f t="shared" si="20"/>
        <v>film &amp; video</v>
      </c>
      <c r="R199" t="str">
        <f t="shared" si="21"/>
        <v>drama</v>
      </c>
      <c r="S199" s="9">
        <f t="shared" si="22"/>
        <v>42909.208333333328</v>
      </c>
      <c r="T199" s="9">
        <f t="shared" si="23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8"/>
        <v>9.5585443037974685E-2</v>
      </c>
      <c r="G200" t="s">
        <v>14</v>
      </c>
      <c r="H200">
        <f t="shared" si="19"/>
        <v>35.96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>
        <f t="shared" si="20"/>
        <v>music</v>
      </c>
      <c r="R200" t="str">
        <f t="shared" si="21"/>
        <v>electric music</v>
      </c>
      <c r="S200" s="9">
        <f t="shared" si="22"/>
        <v>40396.208333333336</v>
      </c>
      <c r="T200" s="9">
        <f t="shared" si="23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8"/>
        <v>0.5377777777777778</v>
      </c>
      <c r="G201" t="s">
        <v>14</v>
      </c>
      <c r="H201">
        <f t="shared" si="19"/>
        <v>74.459999999999994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>
        <f t="shared" si="20"/>
        <v>music</v>
      </c>
      <c r="R201" t="str">
        <f t="shared" si="21"/>
        <v>rock</v>
      </c>
      <c r="S201" s="9">
        <f t="shared" si="22"/>
        <v>42192.208333333328</v>
      </c>
      <c r="T201" s="9">
        <f t="shared" si="23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8"/>
        <v>0.02</v>
      </c>
      <c r="G202" t="s">
        <v>14</v>
      </c>
      <c r="H202">
        <f t="shared" si="19"/>
        <v>2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>
        <f t="shared" si="20"/>
        <v>theater</v>
      </c>
      <c r="R202" t="str">
        <f t="shared" si="21"/>
        <v>plays</v>
      </c>
      <c r="S202" s="9">
        <f t="shared" si="22"/>
        <v>40262.208333333336</v>
      </c>
      <c r="T202" s="9">
        <f t="shared" si="23"/>
        <v>40273.208333333336</v>
      </c>
    </row>
    <row r="203" spans="1:20" ht="34" hidden="1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8"/>
        <v>6.8119047619047617</v>
      </c>
      <c r="G203" t="s">
        <v>20</v>
      </c>
      <c r="H203">
        <f t="shared" si="19"/>
        <v>91.11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>
        <f t="shared" si="20"/>
        <v>technology</v>
      </c>
      <c r="R203" t="str">
        <f t="shared" si="21"/>
        <v>web</v>
      </c>
      <c r="S203" s="9">
        <f t="shared" si="22"/>
        <v>41845.208333333336</v>
      </c>
      <c r="T203" s="9">
        <f t="shared" si="23"/>
        <v>41863.208333333336</v>
      </c>
    </row>
    <row r="204" spans="1:20" ht="17" hidden="1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8"/>
        <v>0.78831325301204824</v>
      </c>
      <c r="G204" t="s">
        <v>74</v>
      </c>
      <c r="H204">
        <f t="shared" si="19"/>
        <v>79.790000000000006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>
        <f t="shared" si="20"/>
        <v>food</v>
      </c>
      <c r="R204" t="str">
        <f t="shared" si="21"/>
        <v>food trucks</v>
      </c>
      <c r="S204" s="9">
        <f t="shared" si="22"/>
        <v>40818.208333333336</v>
      </c>
      <c r="T204" s="9">
        <f t="shared" si="23"/>
        <v>40822.208333333336</v>
      </c>
    </row>
    <row r="205" spans="1:20" ht="34" hidden="1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8"/>
        <v>1.3440792216817234</v>
      </c>
      <c r="G205" t="s">
        <v>20</v>
      </c>
      <c r="H205">
        <f t="shared" si="19"/>
        <v>43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>
        <f t="shared" si="20"/>
        <v>theater</v>
      </c>
      <c r="R205" t="str">
        <f t="shared" si="21"/>
        <v>plays</v>
      </c>
      <c r="S205" s="9">
        <f t="shared" si="22"/>
        <v>42752.25</v>
      </c>
      <c r="T205" s="9">
        <f t="shared" si="23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8"/>
        <v>3.372E-2</v>
      </c>
      <c r="G206" t="s">
        <v>14</v>
      </c>
      <c r="H206">
        <f t="shared" si="19"/>
        <v>63.23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>
        <f t="shared" si="20"/>
        <v>music</v>
      </c>
      <c r="R206" t="str">
        <f t="shared" si="21"/>
        <v>jazz</v>
      </c>
      <c r="S206" s="9">
        <f t="shared" si="22"/>
        <v>40636.208333333336</v>
      </c>
      <c r="T206" s="9">
        <f t="shared" si="23"/>
        <v>40646.208333333336</v>
      </c>
    </row>
    <row r="207" spans="1:20" ht="17" hidden="1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8"/>
        <v>4.3184615384615386</v>
      </c>
      <c r="G207" t="s">
        <v>20</v>
      </c>
      <c r="H207">
        <f t="shared" si="19"/>
        <v>70.180000000000007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>
        <f t="shared" si="20"/>
        <v>theater</v>
      </c>
      <c r="R207" t="str">
        <f t="shared" si="21"/>
        <v>plays</v>
      </c>
      <c r="S207" s="9">
        <f t="shared" si="22"/>
        <v>43390.208333333328</v>
      </c>
      <c r="T207" s="9">
        <f t="shared" si="23"/>
        <v>43402.208333333328</v>
      </c>
    </row>
    <row r="208" spans="1:20" ht="17" hidden="1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8"/>
        <v>0.38844444444444443</v>
      </c>
      <c r="G208" t="s">
        <v>74</v>
      </c>
      <c r="H208">
        <f t="shared" si="19"/>
        <v>61.33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>
        <f t="shared" si="20"/>
        <v>publishing</v>
      </c>
      <c r="R208" t="str">
        <f t="shared" si="21"/>
        <v>fiction</v>
      </c>
      <c r="S208" s="9">
        <f t="shared" si="22"/>
        <v>40236.25</v>
      </c>
      <c r="T208" s="9">
        <f t="shared" si="23"/>
        <v>40245.25</v>
      </c>
    </row>
    <row r="209" spans="1:20" ht="34" hidden="1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8"/>
        <v>4.2569999999999997</v>
      </c>
      <c r="G209" t="s">
        <v>20</v>
      </c>
      <c r="H209">
        <f t="shared" si="19"/>
        <v>99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>
        <f t="shared" si="20"/>
        <v>music</v>
      </c>
      <c r="R209" t="str">
        <f t="shared" si="21"/>
        <v>rock</v>
      </c>
      <c r="S209" s="9">
        <f t="shared" si="22"/>
        <v>43340.208333333328</v>
      </c>
      <c r="T209" s="9">
        <f t="shared" si="23"/>
        <v>43360.208333333328</v>
      </c>
    </row>
    <row r="210" spans="1:20" ht="17" hidden="1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8"/>
        <v>1.0112239715591671</v>
      </c>
      <c r="G210" t="s">
        <v>20</v>
      </c>
      <c r="H210">
        <f t="shared" si="19"/>
        <v>96.98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>
        <f t="shared" si="20"/>
        <v>film &amp; video</v>
      </c>
      <c r="R210" t="str">
        <f t="shared" si="21"/>
        <v>documentary</v>
      </c>
      <c r="S210" s="9">
        <f t="shared" si="22"/>
        <v>43048.25</v>
      </c>
      <c r="T210" s="9">
        <f t="shared" si="23"/>
        <v>43072.25</v>
      </c>
    </row>
    <row r="211" spans="1:20" ht="17" hidden="1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8"/>
        <v>0.21188688946015424</v>
      </c>
      <c r="G211" t="s">
        <v>47</v>
      </c>
      <c r="H211">
        <f t="shared" si="19"/>
        <v>51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>
        <f t="shared" si="20"/>
        <v>film &amp; video</v>
      </c>
      <c r="R211" t="str">
        <f t="shared" si="21"/>
        <v>documentary</v>
      </c>
      <c r="S211" s="9">
        <f t="shared" si="22"/>
        <v>42496.208333333328</v>
      </c>
      <c r="T211" s="9">
        <f t="shared" si="23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8"/>
        <v>0.67425531914893622</v>
      </c>
      <c r="G212" t="s">
        <v>14</v>
      </c>
      <c r="H212">
        <f t="shared" si="19"/>
        <v>28.04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>
        <f t="shared" si="20"/>
        <v>film &amp; video</v>
      </c>
      <c r="R212" t="str">
        <f t="shared" si="21"/>
        <v>science fiction</v>
      </c>
      <c r="S212" s="9">
        <f t="shared" si="22"/>
        <v>42797.25</v>
      </c>
      <c r="T212" s="9">
        <f t="shared" si="23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8"/>
        <v>0.9492337164750958</v>
      </c>
      <c r="G213" t="s">
        <v>14</v>
      </c>
      <c r="H213">
        <f t="shared" si="19"/>
        <v>60.98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>
        <f t="shared" si="20"/>
        <v>theater</v>
      </c>
      <c r="R213" t="str">
        <f t="shared" si="21"/>
        <v>plays</v>
      </c>
      <c r="S213" s="9">
        <f t="shared" si="22"/>
        <v>41513.208333333336</v>
      </c>
      <c r="T213" s="9">
        <f t="shared" si="23"/>
        <v>41537.208333333336</v>
      </c>
    </row>
    <row r="214" spans="1:20" ht="34" hidden="1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8"/>
        <v>1.5185185185185186</v>
      </c>
      <c r="G214" t="s">
        <v>20</v>
      </c>
      <c r="H214">
        <f t="shared" si="19"/>
        <v>73.209999999999994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>
        <f t="shared" si="20"/>
        <v>theater</v>
      </c>
      <c r="R214" t="str">
        <f t="shared" si="21"/>
        <v>plays</v>
      </c>
      <c r="S214" s="9">
        <f t="shared" si="22"/>
        <v>43814.25</v>
      </c>
      <c r="T214" s="9">
        <f t="shared" si="23"/>
        <v>43860.25</v>
      </c>
    </row>
    <row r="215" spans="1:20" ht="34" hidden="1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8"/>
        <v>1.9516382252559727</v>
      </c>
      <c r="G215" t="s">
        <v>20</v>
      </c>
      <c r="H215">
        <f t="shared" si="19"/>
        <v>40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>
        <f t="shared" si="20"/>
        <v>music</v>
      </c>
      <c r="R215" t="str">
        <f t="shared" si="21"/>
        <v>indie rock</v>
      </c>
      <c r="S215" s="9">
        <f t="shared" si="22"/>
        <v>40488.208333333336</v>
      </c>
      <c r="T215" s="9">
        <f t="shared" si="23"/>
        <v>40496.25</v>
      </c>
    </row>
    <row r="216" spans="1:20" ht="17" hidden="1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8"/>
        <v>10.231428571428571</v>
      </c>
      <c r="G216" t="s">
        <v>20</v>
      </c>
      <c r="H216">
        <f t="shared" si="19"/>
        <v>86.81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>
        <f t="shared" si="20"/>
        <v>music</v>
      </c>
      <c r="R216" t="str">
        <f t="shared" si="21"/>
        <v>rock</v>
      </c>
      <c r="S216" s="9">
        <f t="shared" si="22"/>
        <v>40409.208333333336</v>
      </c>
      <c r="T216" s="9">
        <f t="shared" si="23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8"/>
        <v>3.8418367346938778E-2</v>
      </c>
      <c r="G217" t="s">
        <v>14</v>
      </c>
      <c r="H217">
        <f t="shared" si="19"/>
        <v>42.13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>
        <f t="shared" si="20"/>
        <v>theater</v>
      </c>
      <c r="R217" t="str">
        <f t="shared" si="21"/>
        <v>plays</v>
      </c>
      <c r="S217" s="9">
        <f t="shared" si="22"/>
        <v>43509.25</v>
      </c>
      <c r="T217" s="9">
        <f t="shared" si="23"/>
        <v>43511.25</v>
      </c>
    </row>
    <row r="218" spans="1:20" ht="17" hidden="1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8"/>
        <v>1.5507066557107643</v>
      </c>
      <c r="G218" t="s">
        <v>20</v>
      </c>
      <c r="H218">
        <f t="shared" si="19"/>
        <v>103.98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>
        <f t="shared" si="20"/>
        <v>theater</v>
      </c>
      <c r="R218" t="str">
        <f t="shared" si="21"/>
        <v>plays</v>
      </c>
      <c r="S218" s="9">
        <f t="shared" si="22"/>
        <v>40869.25</v>
      </c>
      <c r="T218" s="9">
        <f t="shared" si="23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8"/>
        <v>0.44753477588871715</v>
      </c>
      <c r="G219" t="s">
        <v>14</v>
      </c>
      <c r="H219">
        <f t="shared" si="19"/>
        <v>62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>
        <f t="shared" si="20"/>
        <v>film &amp; video</v>
      </c>
      <c r="R219" t="str">
        <f t="shared" si="21"/>
        <v>science fiction</v>
      </c>
      <c r="S219" s="9">
        <f t="shared" si="22"/>
        <v>43583.208333333328</v>
      </c>
      <c r="T219" s="9">
        <f t="shared" si="23"/>
        <v>43592.208333333328</v>
      </c>
    </row>
    <row r="220" spans="1:20" ht="17" hidden="1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8"/>
        <v>2.1594736842105262</v>
      </c>
      <c r="G220" t="s">
        <v>20</v>
      </c>
      <c r="H220">
        <f t="shared" si="19"/>
        <v>31.01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>
        <f t="shared" si="20"/>
        <v>film &amp; video</v>
      </c>
      <c r="R220" t="str">
        <f t="shared" si="21"/>
        <v>shorts</v>
      </c>
      <c r="S220" s="9">
        <f t="shared" si="22"/>
        <v>40858.25</v>
      </c>
      <c r="T220" s="9">
        <f t="shared" si="23"/>
        <v>40892.25</v>
      </c>
    </row>
    <row r="221" spans="1:20" ht="17" hidden="1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8"/>
        <v>3.3212709832134291</v>
      </c>
      <c r="G221" t="s">
        <v>20</v>
      </c>
      <c r="H221">
        <f t="shared" si="19"/>
        <v>89.99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>
        <f t="shared" si="20"/>
        <v>film &amp; video</v>
      </c>
      <c r="R221" t="str">
        <f t="shared" si="21"/>
        <v>animation</v>
      </c>
      <c r="S221" s="9">
        <f t="shared" si="22"/>
        <v>41137.208333333336</v>
      </c>
      <c r="T221" s="9">
        <f t="shared" si="23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8"/>
        <v>8.4430379746835441E-2</v>
      </c>
      <c r="G222" t="s">
        <v>14</v>
      </c>
      <c r="H222">
        <f t="shared" si="19"/>
        <v>39.24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>
        <f t="shared" si="20"/>
        <v>theater</v>
      </c>
      <c r="R222" t="str">
        <f t="shared" si="21"/>
        <v>plays</v>
      </c>
      <c r="S222" s="9">
        <f t="shared" si="22"/>
        <v>40725.208333333336</v>
      </c>
      <c r="T222" s="9">
        <f t="shared" si="23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8"/>
        <v>0.9862551440329218</v>
      </c>
      <c r="G223" t="s">
        <v>14</v>
      </c>
      <c r="H223">
        <f t="shared" si="19"/>
        <v>54.99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>
        <f t="shared" si="20"/>
        <v>food</v>
      </c>
      <c r="R223" t="str">
        <f t="shared" si="21"/>
        <v>food trucks</v>
      </c>
      <c r="S223" s="9">
        <f t="shared" si="22"/>
        <v>41081.208333333336</v>
      </c>
      <c r="T223" s="9">
        <f t="shared" si="23"/>
        <v>41083.208333333336</v>
      </c>
    </row>
    <row r="224" spans="1:20" ht="17" hidden="1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8"/>
        <v>1.3797916666666667</v>
      </c>
      <c r="G224" t="s">
        <v>20</v>
      </c>
      <c r="H224">
        <f t="shared" si="19"/>
        <v>47.99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>
        <f t="shared" si="20"/>
        <v>photography</v>
      </c>
      <c r="R224" t="str">
        <f t="shared" si="21"/>
        <v>photography books</v>
      </c>
      <c r="S224" s="9">
        <f t="shared" si="22"/>
        <v>41914.208333333336</v>
      </c>
      <c r="T224" s="9">
        <f t="shared" si="23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8"/>
        <v>0.93810996563573879</v>
      </c>
      <c r="G225" t="s">
        <v>14</v>
      </c>
      <c r="H225">
        <f t="shared" si="19"/>
        <v>87.97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>
        <f t="shared" si="20"/>
        <v>theater</v>
      </c>
      <c r="R225" t="str">
        <f t="shared" si="21"/>
        <v>plays</v>
      </c>
      <c r="S225" s="9">
        <f t="shared" si="22"/>
        <v>42445.208333333328</v>
      </c>
      <c r="T225" s="9">
        <f t="shared" si="23"/>
        <v>42459.208333333328</v>
      </c>
    </row>
    <row r="226" spans="1:20" ht="17" hidden="1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8"/>
        <v>4.0363930885529156</v>
      </c>
      <c r="G226" t="s">
        <v>20</v>
      </c>
      <c r="H226">
        <f t="shared" si="19"/>
        <v>52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>
        <f t="shared" si="20"/>
        <v>film &amp; video</v>
      </c>
      <c r="R226" t="str">
        <f t="shared" si="21"/>
        <v>science fiction</v>
      </c>
      <c r="S226" s="9">
        <f t="shared" si="22"/>
        <v>41906.208333333336</v>
      </c>
      <c r="T226" s="9">
        <f t="shared" si="23"/>
        <v>41951.25</v>
      </c>
    </row>
    <row r="227" spans="1:20" ht="17" hidden="1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8"/>
        <v>2.6017404129793511</v>
      </c>
      <c r="G227" t="s">
        <v>20</v>
      </c>
      <c r="H227">
        <f t="shared" si="19"/>
        <v>30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>
        <f t="shared" si="20"/>
        <v>music</v>
      </c>
      <c r="R227" t="str">
        <f t="shared" si="21"/>
        <v>rock</v>
      </c>
      <c r="S227" s="9">
        <f t="shared" si="22"/>
        <v>41762.208333333336</v>
      </c>
      <c r="T227" s="9">
        <f t="shared" si="23"/>
        <v>41762.208333333336</v>
      </c>
    </row>
    <row r="228" spans="1:20" ht="17" hidden="1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8"/>
        <v>3.6663333333333332</v>
      </c>
      <c r="G228" t="s">
        <v>20</v>
      </c>
      <c r="H228">
        <f t="shared" si="19"/>
        <v>98.21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>
        <f t="shared" si="20"/>
        <v>photography</v>
      </c>
      <c r="R228" t="str">
        <f t="shared" si="21"/>
        <v>photography books</v>
      </c>
      <c r="S228" s="9">
        <f t="shared" si="22"/>
        <v>40276.208333333336</v>
      </c>
      <c r="T228" s="9">
        <f t="shared" si="23"/>
        <v>40313.208333333336</v>
      </c>
    </row>
    <row r="229" spans="1:20" ht="17" hidden="1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8"/>
        <v>1.687208538587849</v>
      </c>
      <c r="G229" t="s">
        <v>20</v>
      </c>
      <c r="H229">
        <f t="shared" si="19"/>
        <v>108.96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>
        <f t="shared" si="20"/>
        <v>games</v>
      </c>
      <c r="R229" t="str">
        <f t="shared" si="21"/>
        <v>mobile games</v>
      </c>
      <c r="S229" s="9">
        <f t="shared" si="22"/>
        <v>42139.208333333328</v>
      </c>
      <c r="T229" s="9">
        <f t="shared" si="23"/>
        <v>42145.208333333328</v>
      </c>
    </row>
    <row r="230" spans="1:20" ht="17" hidden="1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8"/>
        <v>1.1990717911530093</v>
      </c>
      <c r="G230" t="s">
        <v>20</v>
      </c>
      <c r="H230">
        <f t="shared" si="19"/>
        <v>67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>
        <f t="shared" si="20"/>
        <v>film &amp; video</v>
      </c>
      <c r="R230" t="str">
        <f t="shared" si="21"/>
        <v>animation</v>
      </c>
      <c r="S230" s="9">
        <f t="shared" si="22"/>
        <v>42613.208333333328</v>
      </c>
      <c r="T230" s="9">
        <f t="shared" si="23"/>
        <v>42638.208333333328</v>
      </c>
    </row>
    <row r="231" spans="1:20" ht="17" hidden="1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8"/>
        <v>1.936892523364486</v>
      </c>
      <c r="G231" t="s">
        <v>20</v>
      </c>
      <c r="H231">
        <f t="shared" si="19"/>
        <v>64.989999999999995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>
        <f t="shared" si="20"/>
        <v>games</v>
      </c>
      <c r="R231" t="str">
        <f t="shared" si="21"/>
        <v>mobile games</v>
      </c>
      <c r="S231" s="9">
        <f t="shared" si="22"/>
        <v>42887.208333333328</v>
      </c>
      <c r="T231" s="9">
        <f t="shared" si="23"/>
        <v>42935.208333333328</v>
      </c>
    </row>
    <row r="232" spans="1:20" ht="17" hidden="1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8"/>
        <v>4.2016666666666671</v>
      </c>
      <c r="G232" t="s">
        <v>20</v>
      </c>
      <c r="H232">
        <f t="shared" si="19"/>
        <v>99.84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>
        <f t="shared" si="20"/>
        <v>games</v>
      </c>
      <c r="R232" t="str">
        <f t="shared" si="21"/>
        <v>video games</v>
      </c>
      <c r="S232" s="9">
        <f t="shared" si="22"/>
        <v>43805.25</v>
      </c>
      <c r="T232" s="9">
        <f t="shared" si="23"/>
        <v>43805.25</v>
      </c>
    </row>
    <row r="233" spans="1:20" ht="17" hidden="1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8"/>
        <v>0.76708333333333334</v>
      </c>
      <c r="G233" t="s">
        <v>74</v>
      </c>
      <c r="H233">
        <f t="shared" si="19"/>
        <v>82.43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>
        <f t="shared" si="20"/>
        <v>theater</v>
      </c>
      <c r="R233" t="str">
        <f t="shared" si="21"/>
        <v>plays</v>
      </c>
      <c r="S233" s="9">
        <f t="shared" si="22"/>
        <v>41415.208333333336</v>
      </c>
      <c r="T233" s="9">
        <f t="shared" si="23"/>
        <v>41473.208333333336</v>
      </c>
    </row>
    <row r="234" spans="1:20" ht="17" hidden="1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8"/>
        <v>1.7126470588235294</v>
      </c>
      <c r="G234" t="s">
        <v>20</v>
      </c>
      <c r="H234">
        <f t="shared" si="19"/>
        <v>63.29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>
        <f t="shared" si="20"/>
        <v>theater</v>
      </c>
      <c r="R234" t="str">
        <f t="shared" si="21"/>
        <v>plays</v>
      </c>
      <c r="S234" s="9">
        <f t="shared" si="22"/>
        <v>42576.208333333328</v>
      </c>
      <c r="T234" s="9">
        <f t="shared" si="23"/>
        <v>42577.208333333328</v>
      </c>
    </row>
    <row r="235" spans="1:20" ht="17" hidden="1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8"/>
        <v>1.5789473684210527</v>
      </c>
      <c r="G235" t="s">
        <v>20</v>
      </c>
      <c r="H235">
        <f t="shared" si="19"/>
        <v>96.77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>
        <f t="shared" si="20"/>
        <v>film &amp; video</v>
      </c>
      <c r="R235" t="str">
        <f t="shared" si="21"/>
        <v>animation</v>
      </c>
      <c r="S235" s="9">
        <f t="shared" si="22"/>
        <v>40706.208333333336</v>
      </c>
      <c r="T235" s="9">
        <f t="shared" si="23"/>
        <v>40722.208333333336</v>
      </c>
    </row>
    <row r="236" spans="1:20" ht="17" hidden="1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8"/>
        <v>1.0908</v>
      </c>
      <c r="G236" t="s">
        <v>20</v>
      </c>
      <c r="H236">
        <f t="shared" si="19"/>
        <v>54.91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>
        <f t="shared" si="20"/>
        <v>games</v>
      </c>
      <c r="R236" t="str">
        <f t="shared" si="21"/>
        <v>video games</v>
      </c>
      <c r="S236" s="9">
        <f t="shared" si="22"/>
        <v>42969.208333333328</v>
      </c>
      <c r="T236" s="9">
        <f t="shared" si="23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8"/>
        <v>0.41732558139534881</v>
      </c>
      <c r="G237" t="s">
        <v>14</v>
      </c>
      <c r="H237">
        <f t="shared" si="19"/>
        <v>39.01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>
        <f t="shared" si="20"/>
        <v>film &amp; video</v>
      </c>
      <c r="R237" t="str">
        <f t="shared" si="21"/>
        <v>animation</v>
      </c>
      <c r="S237" s="9">
        <f t="shared" si="22"/>
        <v>42779.25</v>
      </c>
      <c r="T237" s="9">
        <f t="shared" si="23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8"/>
        <v>0.10944303797468355</v>
      </c>
      <c r="G238" t="s">
        <v>14</v>
      </c>
      <c r="H238">
        <f t="shared" si="19"/>
        <v>75.84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>
        <f t="shared" si="20"/>
        <v>music</v>
      </c>
      <c r="R238" t="str">
        <f t="shared" si="21"/>
        <v>rock</v>
      </c>
      <c r="S238" s="9">
        <f t="shared" si="22"/>
        <v>43641.208333333328</v>
      </c>
      <c r="T238" s="9">
        <f t="shared" si="23"/>
        <v>43648.208333333328</v>
      </c>
    </row>
    <row r="239" spans="1:20" ht="34" hidden="1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8"/>
        <v>1.593763440860215</v>
      </c>
      <c r="G239" t="s">
        <v>20</v>
      </c>
      <c r="H239">
        <f t="shared" si="19"/>
        <v>45.05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>
        <f t="shared" si="20"/>
        <v>film &amp; video</v>
      </c>
      <c r="R239" t="str">
        <f t="shared" si="21"/>
        <v>animation</v>
      </c>
      <c r="S239" s="9">
        <f t="shared" si="22"/>
        <v>41754.208333333336</v>
      </c>
      <c r="T239" s="9">
        <f t="shared" si="23"/>
        <v>41756.208333333336</v>
      </c>
    </row>
    <row r="240" spans="1:20" ht="17" hidden="1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8"/>
        <v>4.2241666666666671</v>
      </c>
      <c r="G240" t="s">
        <v>20</v>
      </c>
      <c r="H240">
        <f t="shared" si="19"/>
        <v>104.52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>
        <f t="shared" si="20"/>
        <v>theater</v>
      </c>
      <c r="R240" t="str">
        <f t="shared" si="21"/>
        <v>plays</v>
      </c>
      <c r="S240" s="9">
        <f t="shared" si="22"/>
        <v>43083.25</v>
      </c>
      <c r="T240" s="9">
        <f t="shared" si="23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8"/>
        <v>0.97718749999999999</v>
      </c>
      <c r="G241" t="s">
        <v>14</v>
      </c>
      <c r="H241">
        <f t="shared" si="19"/>
        <v>76.27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>
        <f t="shared" si="20"/>
        <v>technology</v>
      </c>
      <c r="R241" t="str">
        <f t="shared" si="21"/>
        <v>wearables</v>
      </c>
      <c r="S241" s="9">
        <f t="shared" si="22"/>
        <v>42245.208333333328</v>
      </c>
      <c r="T241" s="9">
        <f t="shared" si="23"/>
        <v>42249.208333333328</v>
      </c>
    </row>
    <row r="242" spans="1:20" ht="17" hidden="1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8"/>
        <v>4.1878911564625847</v>
      </c>
      <c r="G242" t="s">
        <v>20</v>
      </c>
      <c r="H242">
        <f t="shared" si="19"/>
        <v>69.02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>
        <f t="shared" si="20"/>
        <v>theater</v>
      </c>
      <c r="R242" t="str">
        <f t="shared" si="21"/>
        <v>plays</v>
      </c>
      <c r="S242" s="9">
        <f t="shared" si="22"/>
        <v>40396.208333333336</v>
      </c>
      <c r="T242" s="9">
        <f t="shared" si="23"/>
        <v>40397.208333333336</v>
      </c>
    </row>
    <row r="243" spans="1:20" ht="17" hidden="1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8"/>
        <v>1.0191632047477746</v>
      </c>
      <c r="G243" t="s">
        <v>20</v>
      </c>
      <c r="H243">
        <f t="shared" si="19"/>
        <v>101.98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>
        <f t="shared" si="20"/>
        <v>publishing</v>
      </c>
      <c r="R243" t="str">
        <f t="shared" si="21"/>
        <v>nonfiction</v>
      </c>
      <c r="S243" s="9">
        <f t="shared" si="22"/>
        <v>41742.208333333336</v>
      </c>
      <c r="T243" s="9">
        <f t="shared" si="23"/>
        <v>41752.208333333336</v>
      </c>
    </row>
    <row r="244" spans="1:20" ht="17" hidden="1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8"/>
        <v>1.2772619047619047</v>
      </c>
      <c r="G244" t="s">
        <v>20</v>
      </c>
      <c r="H244">
        <f t="shared" si="19"/>
        <v>42.92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>
        <f t="shared" si="20"/>
        <v>music</v>
      </c>
      <c r="R244" t="str">
        <f t="shared" si="21"/>
        <v>rock</v>
      </c>
      <c r="S244" s="9">
        <f t="shared" si="22"/>
        <v>42865.208333333328</v>
      </c>
      <c r="T244" s="9">
        <f t="shared" si="23"/>
        <v>42875.208333333328</v>
      </c>
    </row>
    <row r="245" spans="1:20" ht="34" hidden="1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8"/>
        <v>4.4521739130434783</v>
      </c>
      <c r="G245" t="s">
        <v>20</v>
      </c>
      <c r="H245">
        <f t="shared" si="19"/>
        <v>43.03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>
        <f t="shared" si="20"/>
        <v>theater</v>
      </c>
      <c r="R245" t="str">
        <f t="shared" si="21"/>
        <v>plays</v>
      </c>
      <c r="S245" s="9">
        <f t="shared" si="22"/>
        <v>43163.25</v>
      </c>
      <c r="T245" s="9">
        <f t="shared" si="23"/>
        <v>43166.25</v>
      </c>
    </row>
    <row r="246" spans="1:20" ht="34" hidden="1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8"/>
        <v>5.6971428571428575</v>
      </c>
      <c r="G246" t="s">
        <v>20</v>
      </c>
      <c r="H246">
        <f t="shared" si="19"/>
        <v>75.25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>
        <f t="shared" si="20"/>
        <v>theater</v>
      </c>
      <c r="R246" t="str">
        <f t="shared" si="21"/>
        <v>plays</v>
      </c>
      <c r="S246" s="9">
        <f t="shared" si="22"/>
        <v>41834.208333333336</v>
      </c>
      <c r="T246" s="9">
        <f t="shared" si="23"/>
        <v>41886.208333333336</v>
      </c>
    </row>
    <row r="247" spans="1:20" ht="17" hidden="1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8"/>
        <v>5.0934482758620687</v>
      </c>
      <c r="G247" t="s">
        <v>20</v>
      </c>
      <c r="H247">
        <f t="shared" si="19"/>
        <v>69.02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>
        <f t="shared" si="20"/>
        <v>theater</v>
      </c>
      <c r="R247" t="str">
        <f t="shared" si="21"/>
        <v>plays</v>
      </c>
      <c r="S247" s="9">
        <f t="shared" si="22"/>
        <v>41736.208333333336</v>
      </c>
      <c r="T247" s="9">
        <f t="shared" si="23"/>
        <v>41737.208333333336</v>
      </c>
    </row>
    <row r="248" spans="1:20" ht="17" hidden="1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8"/>
        <v>3.2553333333333332</v>
      </c>
      <c r="G248" t="s">
        <v>20</v>
      </c>
      <c r="H248">
        <f t="shared" si="19"/>
        <v>65.989999999999995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>
        <f t="shared" si="20"/>
        <v>technology</v>
      </c>
      <c r="R248" t="str">
        <f t="shared" si="21"/>
        <v>web</v>
      </c>
      <c r="S248" s="9">
        <f t="shared" si="22"/>
        <v>41491.208333333336</v>
      </c>
      <c r="T248" s="9">
        <f t="shared" si="23"/>
        <v>41495.208333333336</v>
      </c>
    </row>
    <row r="249" spans="1:20" ht="17" hidden="1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8"/>
        <v>9.3261616161616168</v>
      </c>
      <c r="G249" t="s">
        <v>20</v>
      </c>
      <c r="H249">
        <f t="shared" si="19"/>
        <v>98.01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>
        <f t="shared" si="20"/>
        <v>publishing</v>
      </c>
      <c r="R249" t="str">
        <f t="shared" si="21"/>
        <v>fiction</v>
      </c>
      <c r="S249" s="9">
        <f t="shared" si="22"/>
        <v>42726.25</v>
      </c>
      <c r="T249" s="9">
        <f t="shared" si="23"/>
        <v>42741.25</v>
      </c>
    </row>
    <row r="250" spans="1:20" ht="17" hidden="1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8"/>
        <v>2.1133870967741935</v>
      </c>
      <c r="G250" t="s">
        <v>20</v>
      </c>
      <c r="H250">
        <f t="shared" si="19"/>
        <v>60.11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>
        <f t="shared" si="20"/>
        <v>games</v>
      </c>
      <c r="R250" t="str">
        <f t="shared" si="21"/>
        <v>mobile games</v>
      </c>
      <c r="S250" s="9">
        <f t="shared" si="22"/>
        <v>42004.25</v>
      </c>
      <c r="T250" s="9">
        <f t="shared" si="23"/>
        <v>42009.25</v>
      </c>
    </row>
    <row r="251" spans="1:20" ht="17" hidden="1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8"/>
        <v>2.7332520325203253</v>
      </c>
      <c r="G251" t="s">
        <v>20</v>
      </c>
      <c r="H251">
        <f t="shared" si="19"/>
        <v>26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>
        <f t="shared" si="20"/>
        <v>publishing</v>
      </c>
      <c r="R251" t="str">
        <f t="shared" si="21"/>
        <v>translations</v>
      </c>
      <c r="S251" s="9">
        <f t="shared" si="22"/>
        <v>42006.25</v>
      </c>
      <c r="T251" s="9">
        <f t="shared" si="23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8"/>
        <v>0.03</v>
      </c>
      <c r="G252" t="s">
        <v>14</v>
      </c>
      <c r="H252">
        <f t="shared" si="19"/>
        <v>3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>
        <f t="shared" si="20"/>
        <v>music</v>
      </c>
      <c r="R252" t="str">
        <f t="shared" si="21"/>
        <v>rock</v>
      </c>
      <c r="S252" s="9">
        <f t="shared" si="22"/>
        <v>40203.25</v>
      </c>
      <c r="T252" s="9">
        <f t="shared" si="23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8"/>
        <v>0.54084507042253516</v>
      </c>
      <c r="G253" t="s">
        <v>14</v>
      </c>
      <c r="H253">
        <f t="shared" si="19"/>
        <v>38.020000000000003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>
        <f t="shared" si="20"/>
        <v>theater</v>
      </c>
      <c r="R253" t="str">
        <f t="shared" si="21"/>
        <v>plays</v>
      </c>
      <c r="S253" s="9">
        <f t="shared" si="22"/>
        <v>41252.25</v>
      </c>
      <c r="T253" s="9">
        <f t="shared" si="23"/>
        <v>41254.25</v>
      </c>
    </row>
    <row r="254" spans="1:20" ht="34" hidden="1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8"/>
        <v>6.2629999999999999</v>
      </c>
      <c r="G254" t="s">
        <v>20</v>
      </c>
      <c r="H254">
        <f t="shared" si="19"/>
        <v>106.15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>
        <f t="shared" si="20"/>
        <v>theater</v>
      </c>
      <c r="R254" t="str">
        <f t="shared" si="21"/>
        <v>plays</v>
      </c>
      <c r="S254" s="9">
        <f t="shared" si="22"/>
        <v>41572.208333333336</v>
      </c>
      <c r="T254" s="9">
        <f t="shared" si="23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8"/>
        <v>0.8902139917695473</v>
      </c>
      <c r="G255" t="s">
        <v>14</v>
      </c>
      <c r="H255">
        <f t="shared" si="19"/>
        <v>81.02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>
        <f t="shared" si="20"/>
        <v>film &amp; video</v>
      </c>
      <c r="R255" t="str">
        <f t="shared" si="21"/>
        <v>drama</v>
      </c>
      <c r="S255" s="9">
        <f t="shared" si="22"/>
        <v>40641.208333333336</v>
      </c>
      <c r="T255" s="9">
        <f t="shared" si="23"/>
        <v>40653.208333333336</v>
      </c>
    </row>
    <row r="256" spans="1:20" ht="34" hidden="1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8"/>
        <v>1.8489130434782608</v>
      </c>
      <c r="G256" t="s">
        <v>20</v>
      </c>
      <c r="H256">
        <f t="shared" si="19"/>
        <v>96.65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>
        <f t="shared" si="20"/>
        <v>publishing</v>
      </c>
      <c r="R256" t="str">
        <f t="shared" si="21"/>
        <v>nonfiction</v>
      </c>
      <c r="S256" s="9">
        <f t="shared" si="22"/>
        <v>42787.25</v>
      </c>
      <c r="T256" s="9">
        <f t="shared" si="23"/>
        <v>42789.25</v>
      </c>
    </row>
    <row r="257" spans="1:20" ht="34" hidden="1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8"/>
        <v>1.2016770186335404</v>
      </c>
      <c r="G257" t="s">
        <v>20</v>
      </c>
      <c r="H257">
        <f t="shared" si="19"/>
        <v>57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>
        <f t="shared" si="20"/>
        <v>music</v>
      </c>
      <c r="R257" t="str">
        <f t="shared" si="21"/>
        <v>rock</v>
      </c>
      <c r="S257" s="9">
        <f t="shared" si="22"/>
        <v>40590.25</v>
      </c>
      <c r="T257" s="9">
        <f t="shared" si="23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si="18"/>
        <v>0.23390243902439026</v>
      </c>
      <c r="G258" t="s">
        <v>14</v>
      </c>
      <c r="H258">
        <f t="shared" si="19"/>
        <v>63.93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>
        <f t="shared" si="20"/>
        <v>music</v>
      </c>
      <c r="R258" t="str">
        <f t="shared" si="21"/>
        <v>rock</v>
      </c>
      <c r="S258" s="9">
        <f t="shared" si="22"/>
        <v>42393.25</v>
      </c>
      <c r="T258" s="9">
        <f t="shared" si="23"/>
        <v>42430.25</v>
      </c>
    </row>
    <row r="259" spans="1:20" ht="17" hidden="1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ref="F259:F322" si="24">E259/D259</f>
        <v>1.46</v>
      </c>
      <c r="G259" t="s">
        <v>20</v>
      </c>
      <c r="H259">
        <f t="shared" ref="H259:H322" si="25">IFERROR(ROUND(E259/I259, 2), 0)</f>
        <v>90.46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>
        <f t="shared" ref="Q259:Q322" si="26">LEFT(P259,SEARCH("/",P259)-1)</f>
        <v>theater</v>
      </c>
      <c r="R259" t="str">
        <f t="shared" ref="R259:R322" si="27">MID(P259,SEARCH("/",P259)+1,LEN(P259))</f>
        <v>plays</v>
      </c>
      <c r="S259" s="9">
        <f t="shared" ref="S259:S322" si="28">(((L259/60)/60)/24)+DATE(1970,1,1)</f>
        <v>41338.25</v>
      </c>
      <c r="T259" s="9">
        <f t="shared" ref="T259:T322" si="29">(((M259/60)/60)/24)+DATE(1970,1,1)</f>
        <v>41352.208333333336</v>
      </c>
    </row>
    <row r="260" spans="1:20" ht="17" hidden="1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24"/>
        <v>2.6848000000000001</v>
      </c>
      <c r="G260" t="s">
        <v>20</v>
      </c>
      <c r="H260">
        <f t="shared" si="25"/>
        <v>72.17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>
        <f t="shared" si="26"/>
        <v>theater</v>
      </c>
      <c r="R260" t="str">
        <f t="shared" si="27"/>
        <v>plays</v>
      </c>
      <c r="S260" s="9">
        <f t="shared" si="28"/>
        <v>42712.25</v>
      </c>
      <c r="T260" s="9">
        <f t="shared" si="29"/>
        <v>42732.25</v>
      </c>
    </row>
    <row r="261" spans="1:20" ht="34" hidden="1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24"/>
        <v>5.9749999999999996</v>
      </c>
      <c r="G261" t="s">
        <v>20</v>
      </c>
      <c r="H261">
        <f t="shared" si="25"/>
        <v>77.930000000000007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>
        <f t="shared" si="26"/>
        <v>photography</v>
      </c>
      <c r="R261" t="str">
        <f t="shared" si="27"/>
        <v>photography books</v>
      </c>
      <c r="S261" s="9">
        <f t="shared" si="28"/>
        <v>41251.25</v>
      </c>
      <c r="T261" s="9">
        <f t="shared" si="29"/>
        <v>41270.25</v>
      </c>
    </row>
    <row r="262" spans="1:20" ht="17" hidden="1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24"/>
        <v>1.5769841269841269</v>
      </c>
      <c r="G262" t="s">
        <v>20</v>
      </c>
      <c r="H262">
        <f t="shared" si="25"/>
        <v>38.07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>
        <f t="shared" si="26"/>
        <v>music</v>
      </c>
      <c r="R262" t="str">
        <f t="shared" si="27"/>
        <v>rock</v>
      </c>
      <c r="S262" s="9">
        <f t="shared" si="28"/>
        <v>41180.208333333336</v>
      </c>
      <c r="T262" s="9">
        <f t="shared" si="2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24"/>
        <v>0.31201660735468567</v>
      </c>
      <c r="G263" t="s">
        <v>14</v>
      </c>
      <c r="H263">
        <f t="shared" si="25"/>
        <v>57.94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>
        <f t="shared" si="26"/>
        <v>music</v>
      </c>
      <c r="R263" t="str">
        <f t="shared" si="27"/>
        <v>rock</v>
      </c>
      <c r="S263" s="9">
        <f t="shared" si="28"/>
        <v>40415.208333333336</v>
      </c>
      <c r="T263" s="9">
        <f t="shared" si="29"/>
        <v>40419.208333333336</v>
      </c>
    </row>
    <row r="264" spans="1:20" ht="17" hidden="1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24"/>
        <v>3.1341176470588237</v>
      </c>
      <c r="G264" t="s">
        <v>20</v>
      </c>
      <c r="H264">
        <f t="shared" si="25"/>
        <v>49.79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>
        <f t="shared" si="26"/>
        <v>music</v>
      </c>
      <c r="R264" t="str">
        <f t="shared" si="27"/>
        <v>indie rock</v>
      </c>
      <c r="S264" s="9">
        <f t="shared" si="28"/>
        <v>40638.208333333336</v>
      </c>
      <c r="T264" s="9">
        <f t="shared" si="29"/>
        <v>40664.208333333336</v>
      </c>
    </row>
    <row r="265" spans="1:20" ht="17" hidden="1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24"/>
        <v>3.7089655172413791</v>
      </c>
      <c r="G265" t="s">
        <v>20</v>
      </c>
      <c r="H265">
        <f t="shared" si="25"/>
        <v>54.05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>
        <f t="shared" si="26"/>
        <v>photography</v>
      </c>
      <c r="R265" t="str">
        <f t="shared" si="27"/>
        <v>photography books</v>
      </c>
      <c r="S265" s="9">
        <f t="shared" si="28"/>
        <v>40187.25</v>
      </c>
      <c r="T265" s="9">
        <f t="shared" si="29"/>
        <v>40187.25</v>
      </c>
    </row>
    <row r="266" spans="1:20" ht="17" hidden="1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24"/>
        <v>3.6266447368421053</v>
      </c>
      <c r="G266" t="s">
        <v>20</v>
      </c>
      <c r="H266">
        <f t="shared" si="25"/>
        <v>30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>
        <f t="shared" si="26"/>
        <v>theater</v>
      </c>
      <c r="R266" t="str">
        <f t="shared" si="27"/>
        <v>plays</v>
      </c>
      <c r="S266" s="9">
        <f t="shared" si="28"/>
        <v>41317.25</v>
      </c>
      <c r="T266" s="9">
        <f t="shared" si="29"/>
        <v>41333.25</v>
      </c>
    </row>
    <row r="267" spans="1:20" ht="17" hidden="1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24"/>
        <v>1.2308163265306122</v>
      </c>
      <c r="G267" t="s">
        <v>20</v>
      </c>
      <c r="H267">
        <f t="shared" si="25"/>
        <v>70.13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>
        <f t="shared" si="26"/>
        <v>theater</v>
      </c>
      <c r="R267" t="str">
        <f t="shared" si="27"/>
        <v>plays</v>
      </c>
      <c r="S267" s="9">
        <f t="shared" si="28"/>
        <v>42372.25</v>
      </c>
      <c r="T267" s="9">
        <f t="shared" si="2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24"/>
        <v>0.76766756032171579</v>
      </c>
      <c r="G268" t="s">
        <v>14</v>
      </c>
      <c r="H268">
        <f t="shared" si="25"/>
        <v>27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>
        <f t="shared" si="26"/>
        <v>music</v>
      </c>
      <c r="R268" t="str">
        <f t="shared" si="27"/>
        <v>jazz</v>
      </c>
      <c r="S268" s="9">
        <f t="shared" si="28"/>
        <v>41950.25</v>
      </c>
      <c r="T268" s="9">
        <f t="shared" si="29"/>
        <v>41983.25</v>
      </c>
    </row>
    <row r="269" spans="1:20" ht="17" hidden="1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24"/>
        <v>2.3362012987012988</v>
      </c>
      <c r="G269" t="s">
        <v>20</v>
      </c>
      <c r="H269">
        <f t="shared" si="25"/>
        <v>51.99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>
        <f t="shared" si="26"/>
        <v>theater</v>
      </c>
      <c r="R269" t="str">
        <f t="shared" si="27"/>
        <v>plays</v>
      </c>
      <c r="S269" s="9">
        <f t="shared" si="28"/>
        <v>41206.208333333336</v>
      </c>
      <c r="T269" s="9">
        <f t="shared" si="29"/>
        <v>41222.25</v>
      </c>
    </row>
    <row r="270" spans="1:20" ht="17" hidden="1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24"/>
        <v>1.8053333333333332</v>
      </c>
      <c r="G270" t="s">
        <v>20</v>
      </c>
      <c r="H270">
        <f t="shared" si="25"/>
        <v>56.42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>
        <f t="shared" si="26"/>
        <v>film &amp; video</v>
      </c>
      <c r="R270" t="str">
        <f t="shared" si="27"/>
        <v>documentary</v>
      </c>
      <c r="S270" s="9">
        <f t="shared" si="28"/>
        <v>41186.208333333336</v>
      </c>
      <c r="T270" s="9">
        <f t="shared" si="29"/>
        <v>41232.25</v>
      </c>
    </row>
    <row r="271" spans="1:20" ht="17" hidden="1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24"/>
        <v>2.5262857142857142</v>
      </c>
      <c r="G271" t="s">
        <v>20</v>
      </c>
      <c r="H271">
        <f t="shared" si="25"/>
        <v>101.63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>
        <f t="shared" si="26"/>
        <v>film &amp; video</v>
      </c>
      <c r="R271" t="str">
        <f t="shared" si="27"/>
        <v>television</v>
      </c>
      <c r="S271" s="9">
        <f t="shared" si="28"/>
        <v>43496.25</v>
      </c>
      <c r="T271" s="9">
        <f t="shared" si="29"/>
        <v>43517.25</v>
      </c>
    </row>
    <row r="272" spans="1:20" ht="17" hidden="1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24"/>
        <v>0.27176538240368026</v>
      </c>
      <c r="G272" t="s">
        <v>74</v>
      </c>
      <c r="H272">
        <f t="shared" si="25"/>
        <v>25.01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>
        <f t="shared" si="26"/>
        <v>games</v>
      </c>
      <c r="R272" t="str">
        <f t="shared" si="27"/>
        <v>video games</v>
      </c>
      <c r="S272" s="9">
        <f t="shared" si="28"/>
        <v>40514.25</v>
      </c>
      <c r="T272" s="9">
        <f t="shared" si="29"/>
        <v>40516.25</v>
      </c>
    </row>
    <row r="273" spans="1:20" ht="34" hidden="1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24"/>
        <v>1.2706571242680547E-2</v>
      </c>
      <c r="G273" t="s">
        <v>47</v>
      </c>
      <c r="H273">
        <f t="shared" si="25"/>
        <v>32.020000000000003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>
        <f t="shared" si="26"/>
        <v>photography</v>
      </c>
      <c r="R273" t="str">
        <f t="shared" si="27"/>
        <v>photography books</v>
      </c>
      <c r="S273" s="9">
        <f t="shared" si="28"/>
        <v>42345.25</v>
      </c>
      <c r="T273" s="9">
        <f t="shared" si="29"/>
        <v>42376.25</v>
      </c>
    </row>
    <row r="274" spans="1:20" ht="17" hidden="1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24"/>
        <v>3.0400978473581213</v>
      </c>
      <c r="G274" t="s">
        <v>20</v>
      </c>
      <c r="H274">
        <f t="shared" si="25"/>
        <v>82.02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>
        <f t="shared" si="26"/>
        <v>theater</v>
      </c>
      <c r="R274" t="str">
        <f t="shared" si="27"/>
        <v>plays</v>
      </c>
      <c r="S274" s="9">
        <f t="shared" si="28"/>
        <v>43656.208333333328</v>
      </c>
      <c r="T274" s="9">
        <f t="shared" si="29"/>
        <v>43681.208333333328</v>
      </c>
    </row>
    <row r="275" spans="1:20" ht="17" hidden="1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24"/>
        <v>1.3723076923076922</v>
      </c>
      <c r="G275" t="s">
        <v>20</v>
      </c>
      <c r="H275">
        <f t="shared" si="25"/>
        <v>37.96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>
        <f t="shared" si="26"/>
        <v>theater</v>
      </c>
      <c r="R275" t="str">
        <f t="shared" si="27"/>
        <v>plays</v>
      </c>
      <c r="S275" s="9">
        <f t="shared" si="28"/>
        <v>42995.208333333328</v>
      </c>
      <c r="T275" s="9">
        <f t="shared" si="2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24"/>
        <v>0.32208333333333333</v>
      </c>
      <c r="G276" t="s">
        <v>14</v>
      </c>
      <c r="H276">
        <f t="shared" si="25"/>
        <v>51.53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>
        <f t="shared" si="26"/>
        <v>theater</v>
      </c>
      <c r="R276" t="str">
        <f t="shared" si="27"/>
        <v>plays</v>
      </c>
      <c r="S276" s="9">
        <f t="shared" si="28"/>
        <v>43045.25</v>
      </c>
      <c r="T276" s="9">
        <f t="shared" si="29"/>
        <v>43050.25</v>
      </c>
    </row>
    <row r="277" spans="1:20" ht="34" hidden="1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24"/>
        <v>2.4151282051282053</v>
      </c>
      <c r="G277" t="s">
        <v>20</v>
      </c>
      <c r="H277">
        <f t="shared" si="25"/>
        <v>81.2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>
        <f t="shared" si="26"/>
        <v>publishing</v>
      </c>
      <c r="R277" t="str">
        <f t="shared" si="27"/>
        <v>translations</v>
      </c>
      <c r="S277" s="9">
        <f t="shared" si="28"/>
        <v>43561.208333333328</v>
      </c>
      <c r="T277" s="9">
        <f t="shared" si="2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24"/>
        <v>0.96799999999999997</v>
      </c>
      <c r="G278" t="s">
        <v>14</v>
      </c>
      <c r="H278">
        <f t="shared" si="25"/>
        <v>40.03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>
        <f t="shared" si="26"/>
        <v>games</v>
      </c>
      <c r="R278" t="str">
        <f t="shared" si="27"/>
        <v>video games</v>
      </c>
      <c r="S278" s="9">
        <f t="shared" si="28"/>
        <v>41018.208333333336</v>
      </c>
      <c r="T278" s="9">
        <f t="shared" si="29"/>
        <v>41023.208333333336</v>
      </c>
    </row>
    <row r="279" spans="1:20" ht="34" hidden="1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24"/>
        <v>10.664285714285715</v>
      </c>
      <c r="G279" t="s">
        <v>20</v>
      </c>
      <c r="H279">
        <f t="shared" si="25"/>
        <v>89.94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>
        <f t="shared" si="26"/>
        <v>theater</v>
      </c>
      <c r="R279" t="str">
        <f t="shared" si="27"/>
        <v>plays</v>
      </c>
      <c r="S279" s="9">
        <f t="shared" si="28"/>
        <v>40378.208333333336</v>
      </c>
      <c r="T279" s="9">
        <f t="shared" si="29"/>
        <v>40380.208333333336</v>
      </c>
    </row>
    <row r="280" spans="1:20" ht="17" hidden="1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24"/>
        <v>3.2588888888888889</v>
      </c>
      <c r="G280" t="s">
        <v>20</v>
      </c>
      <c r="H280">
        <f t="shared" si="25"/>
        <v>96.69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>
        <f t="shared" si="26"/>
        <v>technology</v>
      </c>
      <c r="R280" t="str">
        <f t="shared" si="27"/>
        <v>web</v>
      </c>
      <c r="S280" s="9">
        <f t="shared" si="28"/>
        <v>41239.25</v>
      </c>
      <c r="T280" s="9">
        <f t="shared" si="29"/>
        <v>41264.25</v>
      </c>
    </row>
    <row r="281" spans="1:20" ht="17" hidden="1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24"/>
        <v>1.7070000000000001</v>
      </c>
      <c r="G281" t="s">
        <v>20</v>
      </c>
      <c r="H281">
        <f t="shared" si="25"/>
        <v>25.01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>
        <f t="shared" si="26"/>
        <v>theater</v>
      </c>
      <c r="R281" t="str">
        <f t="shared" si="27"/>
        <v>plays</v>
      </c>
      <c r="S281" s="9">
        <f t="shared" si="28"/>
        <v>43346.208333333328</v>
      </c>
      <c r="T281" s="9">
        <f t="shared" si="29"/>
        <v>43349.208333333328</v>
      </c>
    </row>
    <row r="282" spans="1:20" ht="34" hidden="1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24"/>
        <v>5.8144</v>
      </c>
      <c r="G282" t="s">
        <v>20</v>
      </c>
      <c r="H282">
        <f t="shared" si="25"/>
        <v>36.99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>
        <f t="shared" si="26"/>
        <v>film &amp; video</v>
      </c>
      <c r="R282" t="str">
        <f t="shared" si="27"/>
        <v>animation</v>
      </c>
      <c r="S282" s="9">
        <f t="shared" si="28"/>
        <v>43060.25</v>
      </c>
      <c r="T282" s="9">
        <f t="shared" si="29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24"/>
        <v>0.91520972644376897</v>
      </c>
      <c r="G283" t="s">
        <v>14</v>
      </c>
      <c r="H283">
        <f t="shared" si="25"/>
        <v>73.010000000000005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>
        <f t="shared" si="26"/>
        <v>theater</v>
      </c>
      <c r="R283" t="str">
        <f t="shared" si="27"/>
        <v>plays</v>
      </c>
      <c r="S283" s="9">
        <f t="shared" si="28"/>
        <v>40979.25</v>
      </c>
      <c r="T283" s="9">
        <f t="shared" si="29"/>
        <v>41000.208333333336</v>
      </c>
    </row>
    <row r="284" spans="1:20" ht="17" hidden="1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24"/>
        <v>1.0804761904761904</v>
      </c>
      <c r="G284" t="s">
        <v>20</v>
      </c>
      <c r="H284">
        <f t="shared" si="25"/>
        <v>68.239999999999995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>
        <f t="shared" si="26"/>
        <v>film &amp; video</v>
      </c>
      <c r="R284" t="str">
        <f t="shared" si="27"/>
        <v>television</v>
      </c>
      <c r="S284" s="9">
        <f t="shared" si="28"/>
        <v>42701.25</v>
      </c>
      <c r="T284" s="9">
        <f t="shared" si="29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24"/>
        <v>0.18728395061728395</v>
      </c>
      <c r="G285" t="s">
        <v>14</v>
      </c>
      <c r="H285">
        <f t="shared" si="25"/>
        <v>52.31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>
        <f t="shared" si="26"/>
        <v>music</v>
      </c>
      <c r="R285" t="str">
        <f t="shared" si="27"/>
        <v>rock</v>
      </c>
      <c r="S285" s="9">
        <f t="shared" si="28"/>
        <v>42520.208333333328</v>
      </c>
      <c r="T285" s="9">
        <f t="shared" si="29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24"/>
        <v>0.83193877551020412</v>
      </c>
      <c r="G286" t="s">
        <v>14</v>
      </c>
      <c r="H286">
        <f t="shared" si="25"/>
        <v>61.77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>
        <f t="shared" si="26"/>
        <v>technology</v>
      </c>
      <c r="R286" t="str">
        <f t="shared" si="27"/>
        <v>web</v>
      </c>
      <c r="S286" s="9">
        <f t="shared" si="28"/>
        <v>41030.208333333336</v>
      </c>
      <c r="T286" s="9">
        <f t="shared" si="29"/>
        <v>41035.208333333336</v>
      </c>
    </row>
    <row r="287" spans="1:20" ht="17" hidden="1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24"/>
        <v>7.0633333333333335</v>
      </c>
      <c r="G287" t="s">
        <v>20</v>
      </c>
      <c r="H287">
        <f t="shared" si="25"/>
        <v>25.03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>
        <f t="shared" si="26"/>
        <v>theater</v>
      </c>
      <c r="R287" t="str">
        <f t="shared" si="27"/>
        <v>plays</v>
      </c>
      <c r="S287" s="9">
        <f t="shared" si="28"/>
        <v>42623.208333333328</v>
      </c>
      <c r="T287" s="9">
        <f t="shared" si="29"/>
        <v>42661.208333333328</v>
      </c>
    </row>
    <row r="288" spans="1:20" ht="17" hidden="1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24"/>
        <v>0.17446030330062445</v>
      </c>
      <c r="G288" t="s">
        <v>74</v>
      </c>
      <c r="H288">
        <f t="shared" si="25"/>
        <v>106.29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>
        <f t="shared" si="26"/>
        <v>theater</v>
      </c>
      <c r="R288" t="str">
        <f t="shared" si="27"/>
        <v>plays</v>
      </c>
      <c r="S288" s="9">
        <f t="shared" si="28"/>
        <v>42697.25</v>
      </c>
      <c r="T288" s="9">
        <f t="shared" si="29"/>
        <v>42704.25</v>
      </c>
    </row>
    <row r="289" spans="1:20" ht="17" hidden="1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24"/>
        <v>2.0973015873015872</v>
      </c>
      <c r="G289" t="s">
        <v>20</v>
      </c>
      <c r="H289">
        <f t="shared" si="25"/>
        <v>75.069999999999993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>
        <f t="shared" si="26"/>
        <v>music</v>
      </c>
      <c r="R289" t="str">
        <f t="shared" si="27"/>
        <v>electric music</v>
      </c>
      <c r="S289" s="9">
        <f t="shared" si="28"/>
        <v>42122.208333333328</v>
      </c>
      <c r="T289" s="9">
        <f t="shared" si="2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24"/>
        <v>0.97785714285714287</v>
      </c>
      <c r="G290" t="s">
        <v>14</v>
      </c>
      <c r="H290">
        <f t="shared" si="25"/>
        <v>39.97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>
        <f t="shared" si="26"/>
        <v>music</v>
      </c>
      <c r="R290" t="str">
        <f t="shared" si="27"/>
        <v>metal</v>
      </c>
      <c r="S290" s="9">
        <f t="shared" si="28"/>
        <v>40982.208333333336</v>
      </c>
      <c r="T290" s="9">
        <f t="shared" si="29"/>
        <v>40983.208333333336</v>
      </c>
    </row>
    <row r="291" spans="1:20" ht="17" hidden="1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24"/>
        <v>16.842500000000001</v>
      </c>
      <c r="G291" t="s">
        <v>20</v>
      </c>
      <c r="H291">
        <f t="shared" si="25"/>
        <v>39.979999999999997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>
        <f t="shared" si="26"/>
        <v>theater</v>
      </c>
      <c r="R291" t="str">
        <f t="shared" si="27"/>
        <v>plays</v>
      </c>
      <c r="S291" s="9">
        <f t="shared" si="28"/>
        <v>42219.208333333328</v>
      </c>
      <c r="T291" s="9">
        <f t="shared" si="2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24"/>
        <v>0.54402135231316728</v>
      </c>
      <c r="G292" t="s">
        <v>14</v>
      </c>
      <c r="H292">
        <f t="shared" si="25"/>
        <v>101.02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>
        <f t="shared" si="26"/>
        <v>film &amp; video</v>
      </c>
      <c r="R292" t="str">
        <f t="shared" si="27"/>
        <v>documentary</v>
      </c>
      <c r="S292" s="9">
        <f t="shared" si="28"/>
        <v>41404.208333333336</v>
      </c>
      <c r="T292" s="9">
        <f t="shared" si="29"/>
        <v>41436.208333333336</v>
      </c>
    </row>
    <row r="293" spans="1:20" ht="17" hidden="1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24"/>
        <v>4.5661111111111108</v>
      </c>
      <c r="G293" t="s">
        <v>20</v>
      </c>
      <c r="H293">
        <f t="shared" si="25"/>
        <v>76.81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>
        <f t="shared" si="26"/>
        <v>technology</v>
      </c>
      <c r="R293" t="str">
        <f t="shared" si="27"/>
        <v>web</v>
      </c>
      <c r="S293" s="9">
        <f t="shared" si="28"/>
        <v>40831.208333333336</v>
      </c>
      <c r="T293" s="9">
        <f t="shared" si="2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24"/>
        <v>9.8219178082191785E-2</v>
      </c>
      <c r="G294" t="s">
        <v>14</v>
      </c>
      <c r="H294">
        <f t="shared" si="25"/>
        <v>71.7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>
        <f t="shared" si="26"/>
        <v>food</v>
      </c>
      <c r="R294" t="str">
        <f t="shared" si="27"/>
        <v>food trucks</v>
      </c>
      <c r="S294" s="9">
        <f t="shared" si="28"/>
        <v>40984.208333333336</v>
      </c>
      <c r="T294" s="9">
        <f t="shared" si="29"/>
        <v>41002.208333333336</v>
      </c>
    </row>
    <row r="295" spans="1:20" ht="17" hidden="1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24"/>
        <v>0.16384615384615384</v>
      </c>
      <c r="G295" t="s">
        <v>74</v>
      </c>
      <c r="H295">
        <f t="shared" si="25"/>
        <v>33.28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>
        <f t="shared" si="26"/>
        <v>theater</v>
      </c>
      <c r="R295" t="str">
        <f t="shared" si="27"/>
        <v>plays</v>
      </c>
      <c r="S295" s="9">
        <f t="shared" si="28"/>
        <v>40456.208333333336</v>
      </c>
      <c r="T295" s="9">
        <f t="shared" si="29"/>
        <v>40465.208333333336</v>
      </c>
    </row>
    <row r="296" spans="1:20" ht="17" hidden="1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24"/>
        <v>13.396666666666667</v>
      </c>
      <c r="G296" t="s">
        <v>20</v>
      </c>
      <c r="H296">
        <f t="shared" si="25"/>
        <v>43.92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>
        <f t="shared" si="26"/>
        <v>theater</v>
      </c>
      <c r="R296" t="str">
        <f t="shared" si="27"/>
        <v>plays</v>
      </c>
      <c r="S296" s="9">
        <f t="shared" si="28"/>
        <v>43399.208333333328</v>
      </c>
      <c r="T296" s="9">
        <f t="shared" si="29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24"/>
        <v>0.35650077760497667</v>
      </c>
      <c r="G297" t="s">
        <v>14</v>
      </c>
      <c r="H297">
        <f t="shared" si="25"/>
        <v>36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>
        <f t="shared" si="26"/>
        <v>theater</v>
      </c>
      <c r="R297" t="str">
        <f t="shared" si="27"/>
        <v>plays</v>
      </c>
      <c r="S297" s="9">
        <f t="shared" si="28"/>
        <v>41562.208333333336</v>
      </c>
      <c r="T297" s="9">
        <f t="shared" si="29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24"/>
        <v>0.54950819672131146</v>
      </c>
      <c r="G298" t="s">
        <v>14</v>
      </c>
      <c r="H298">
        <f t="shared" si="25"/>
        <v>88.21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>
        <f t="shared" si="26"/>
        <v>theater</v>
      </c>
      <c r="R298" t="str">
        <f t="shared" si="27"/>
        <v>plays</v>
      </c>
      <c r="S298" s="9">
        <f t="shared" si="28"/>
        <v>43493.25</v>
      </c>
      <c r="T298" s="9">
        <f t="shared" si="2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24"/>
        <v>0.94236111111111109</v>
      </c>
      <c r="G299" t="s">
        <v>14</v>
      </c>
      <c r="H299">
        <f t="shared" si="25"/>
        <v>65.239999999999995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>
        <f t="shared" si="26"/>
        <v>theater</v>
      </c>
      <c r="R299" t="str">
        <f t="shared" si="27"/>
        <v>plays</v>
      </c>
      <c r="S299" s="9">
        <f t="shared" si="28"/>
        <v>41653.25</v>
      </c>
      <c r="T299" s="9">
        <f t="shared" si="29"/>
        <v>41662.25</v>
      </c>
    </row>
    <row r="300" spans="1:20" ht="17" hidden="1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24"/>
        <v>1.4391428571428571</v>
      </c>
      <c r="G300" t="s">
        <v>20</v>
      </c>
      <c r="H300">
        <f t="shared" si="25"/>
        <v>69.959999999999994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>
        <f t="shared" si="26"/>
        <v>music</v>
      </c>
      <c r="R300" t="str">
        <f t="shared" si="27"/>
        <v>rock</v>
      </c>
      <c r="S300" s="9">
        <f t="shared" si="28"/>
        <v>42426.25</v>
      </c>
      <c r="T300" s="9">
        <f t="shared" si="2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24"/>
        <v>0.51421052631578945</v>
      </c>
      <c r="G301" t="s">
        <v>14</v>
      </c>
      <c r="H301">
        <f t="shared" si="25"/>
        <v>39.880000000000003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>
        <f t="shared" si="26"/>
        <v>food</v>
      </c>
      <c r="R301" t="str">
        <f t="shared" si="27"/>
        <v>food trucks</v>
      </c>
      <c r="S301" s="9">
        <f t="shared" si="28"/>
        <v>42432.25</v>
      </c>
      <c r="T301" s="9">
        <f t="shared" si="2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24"/>
        <v>0.05</v>
      </c>
      <c r="G302" t="s">
        <v>14</v>
      </c>
      <c r="H302">
        <f t="shared" si="25"/>
        <v>5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>
        <f t="shared" si="26"/>
        <v>publishing</v>
      </c>
      <c r="R302" t="str">
        <f t="shared" si="27"/>
        <v>nonfiction</v>
      </c>
      <c r="S302" s="9">
        <f t="shared" si="28"/>
        <v>42977.208333333328</v>
      </c>
      <c r="T302" s="9">
        <f t="shared" si="29"/>
        <v>42978.208333333328</v>
      </c>
    </row>
    <row r="303" spans="1:20" ht="34" hidden="1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24"/>
        <v>13.446666666666667</v>
      </c>
      <c r="G303" t="s">
        <v>20</v>
      </c>
      <c r="H303">
        <f t="shared" si="25"/>
        <v>41.02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>
        <f t="shared" si="26"/>
        <v>film &amp; video</v>
      </c>
      <c r="R303" t="str">
        <f t="shared" si="27"/>
        <v>documentary</v>
      </c>
      <c r="S303" s="9">
        <f t="shared" si="28"/>
        <v>42061.25</v>
      </c>
      <c r="T303" s="9">
        <f t="shared" si="29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24"/>
        <v>0.31844940867279897</v>
      </c>
      <c r="G304" t="s">
        <v>14</v>
      </c>
      <c r="H304">
        <f t="shared" si="25"/>
        <v>98.91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>
        <f t="shared" si="26"/>
        <v>theater</v>
      </c>
      <c r="R304" t="str">
        <f t="shared" si="27"/>
        <v>plays</v>
      </c>
      <c r="S304" s="9">
        <f t="shared" si="28"/>
        <v>43345.208333333328</v>
      </c>
      <c r="T304" s="9">
        <f t="shared" si="2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24"/>
        <v>0.82617647058823529</v>
      </c>
      <c r="G305" t="s">
        <v>14</v>
      </c>
      <c r="H305">
        <f t="shared" si="25"/>
        <v>87.78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>
        <f t="shared" si="26"/>
        <v>music</v>
      </c>
      <c r="R305" t="str">
        <f t="shared" si="27"/>
        <v>indie rock</v>
      </c>
      <c r="S305" s="9">
        <f t="shared" si="28"/>
        <v>42376.25</v>
      </c>
      <c r="T305" s="9">
        <f t="shared" si="29"/>
        <v>42381.25</v>
      </c>
    </row>
    <row r="306" spans="1:20" ht="17" hidden="1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24"/>
        <v>5.4614285714285717</v>
      </c>
      <c r="G306" t="s">
        <v>20</v>
      </c>
      <c r="H306">
        <f t="shared" si="25"/>
        <v>80.77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>
        <f t="shared" si="26"/>
        <v>film &amp; video</v>
      </c>
      <c r="R306" t="str">
        <f t="shared" si="27"/>
        <v>documentary</v>
      </c>
      <c r="S306" s="9">
        <f t="shared" si="28"/>
        <v>42589.208333333328</v>
      </c>
      <c r="T306" s="9">
        <f t="shared" si="29"/>
        <v>42630.208333333328</v>
      </c>
    </row>
    <row r="307" spans="1:20" ht="17" hidden="1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24"/>
        <v>2.8621428571428571</v>
      </c>
      <c r="G307" t="s">
        <v>20</v>
      </c>
      <c r="H307">
        <f t="shared" si="25"/>
        <v>94.28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>
        <f t="shared" si="26"/>
        <v>theater</v>
      </c>
      <c r="R307" t="str">
        <f t="shared" si="27"/>
        <v>plays</v>
      </c>
      <c r="S307" s="9">
        <f t="shared" si="28"/>
        <v>42448.208333333328</v>
      </c>
      <c r="T307" s="9">
        <f t="shared" si="2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24"/>
        <v>7.9076923076923072E-2</v>
      </c>
      <c r="G308" t="s">
        <v>14</v>
      </c>
      <c r="H308">
        <f t="shared" si="25"/>
        <v>73.430000000000007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>
        <f t="shared" si="26"/>
        <v>theater</v>
      </c>
      <c r="R308" t="str">
        <f t="shared" si="27"/>
        <v>plays</v>
      </c>
      <c r="S308" s="9">
        <f t="shared" si="28"/>
        <v>42930.208333333328</v>
      </c>
      <c r="T308" s="9">
        <f t="shared" si="29"/>
        <v>42933.208333333328</v>
      </c>
    </row>
    <row r="309" spans="1:20" ht="17" hidden="1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24"/>
        <v>1.3213677811550153</v>
      </c>
      <c r="G309" t="s">
        <v>20</v>
      </c>
      <c r="H309">
        <f t="shared" si="25"/>
        <v>65.97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>
        <f t="shared" si="26"/>
        <v>publishing</v>
      </c>
      <c r="R309" t="str">
        <f t="shared" si="27"/>
        <v>fiction</v>
      </c>
      <c r="S309" s="9">
        <f t="shared" si="28"/>
        <v>41066.208333333336</v>
      </c>
      <c r="T309" s="9">
        <f t="shared" si="2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24"/>
        <v>0.74077834179357027</v>
      </c>
      <c r="G310" t="s">
        <v>14</v>
      </c>
      <c r="H310">
        <f t="shared" si="25"/>
        <v>109.04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>
        <f t="shared" si="26"/>
        <v>theater</v>
      </c>
      <c r="R310" t="str">
        <f t="shared" si="27"/>
        <v>plays</v>
      </c>
      <c r="S310" s="9">
        <f t="shared" si="28"/>
        <v>40651.208333333336</v>
      </c>
      <c r="T310" s="9">
        <f t="shared" si="29"/>
        <v>40652.208333333336</v>
      </c>
    </row>
    <row r="311" spans="1:20" ht="17" hidden="1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24"/>
        <v>0.75292682926829269</v>
      </c>
      <c r="G311" t="s">
        <v>74</v>
      </c>
      <c r="H311">
        <f t="shared" si="25"/>
        <v>41.16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>
        <f t="shared" si="26"/>
        <v>music</v>
      </c>
      <c r="R311" t="str">
        <f t="shared" si="27"/>
        <v>indie rock</v>
      </c>
      <c r="S311" s="9">
        <f t="shared" si="28"/>
        <v>40807.208333333336</v>
      </c>
      <c r="T311" s="9">
        <f t="shared" si="29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24"/>
        <v>0.20333333333333334</v>
      </c>
      <c r="G312" t="s">
        <v>14</v>
      </c>
      <c r="H312">
        <f t="shared" si="25"/>
        <v>99.13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>
        <f t="shared" si="26"/>
        <v>games</v>
      </c>
      <c r="R312" t="str">
        <f t="shared" si="27"/>
        <v>video games</v>
      </c>
      <c r="S312" s="9">
        <f t="shared" si="28"/>
        <v>40277.208333333336</v>
      </c>
      <c r="T312" s="9">
        <f t="shared" si="29"/>
        <v>40293.208333333336</v>
      </c>
    </row>
    <row r="313" spans="1:20" ht="17" hidden="1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24"/>
        <v>2.0336507936507937</v>
      </c>
      <c r="G313" t="s">
        <v>20</v>
      </c>
      <c r="H313">
        <f t="shared" si="25"/>
        <v>105.88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>
        <f t="shared" si="26"/>
        <v>theater</v>
      </c>
      <c r="R313" t="str">
        <f t="shared" si="27"/>
        <v>plays</v>
      </c>
      <c r="S313" s="9">
        <f t="shared" si="28"/>
        <v>40590.25</v>
      </c>
      <c r="T313" s="9">
        <f t="shared" si="29"/>
        <v>40602.25</v>
      </c>
    </row>
    <row r="314" spans="1:20" ht="17" hidden="1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24"/>
        <v>3.1022842639593908</v>
      </c>
      <c r="G314" t="s">
        <v>20</v>
      </c>
      <c r="H314">
        <f t="shared" si="25"/>
        <v>49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>
        <f t="shared" si="26"/>
        <v>theater</v>
      </c>
      <c r="R314" t="str">
        <f t="shared" si="27"/>
        <v>plays</v>
      </c>
      <c r="S314" s="9">
        <f t="shared" si="28"/>
        <v>41572.208333333336</v>
      </c>
      <c r="T314" s="9">
        <f t="shared" si="29"/>
        <v>41579.208333333336</v>
      </c>
    </row>
    <row r="315" spans="1:20" ht="17" hidden="1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24"/>
        <v>3.9531818181818181</v>
      </c>
      <c r="G315" t="s">
        <v>20</v>
      </c>
      <c r="H315">
        <f t="shared" si="25"/>
        <v>39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>
        <f t="shared" si="26"/>
        <v>music</v>
      </c>
      <c r="R315" t="str">
        <f t="shared" si="27"/>
        <v>rock</v>
      </c>
      <c r="S315" s="9">
        <f t="shared" si="28"/>
        <v>40966.25</v>
      </c>
      <c r="T315" s="9">
        <f t="shared" si="29"/>
        <v>40968.25</v>
      </c>
    </row>
    <row r="316" spans="1:20" ht="17" hidden="1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24"/>
        <v>2.9471428571428571</v>
      </c>
      <c r="G316" t="s">
        <v>20</v>
      </c>
      <c r="H316">
        <f t="shared" si="25"/>
        <v>31.02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>
        <f t="shared" si="26"/>
        <v>film &amp; video</v>
      </c>
      <c r="R316" t="str">
        <f t="shared" si="27"/>
        <v>documentary</v>
      </c>
      <c r="S316" s="9">
        <f t="shared" si="28"/>
        <v>43536.208333333328</v>
      </c>
      <c r="T316" s="9">
        <f t="shared" si="2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24"/>
        <v>0.33894736842105261</v>
      </c>
      <c r="G317" t="s">
        <v>14</v>
      </c>
      <c r="H317">
        <f t="shared" si="25"/>
        <v>103.87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>
        <f t="shared" si="26"/>
        <v>theater</v>
      </c>
      <c r="R317" t="str">
        <f t="shared" si="27"/>
        <v>plays</v>
      </c>
      <c r="S317" s="9">
        <f t="shared" si="28"/>
        <v>41783.208333333336</v>
      </c>
      <c r="T317" s="9">
        <f t="shared" si="29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24"/>
        <v>0.66677083333333331</v>
      </c>
      <c r="G318" t="s">
        <v>14</v>
      </c>
      <c r="H318">
        <f t="shared" si="25"/>
        <v>59.27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>
        <f t="shared" si="26"/>
        <v>food</v>
      </c>
      <c r="R318" t="str">
        <f t="shared" si="27"/>
        <v>food trucks</v>
      </c>
      <c r="S318" s="9">
        <f t="shared" si="28"/>
        <v>43788.25</v>
      </c>
      <c r="T318" s="9">
        <f t="shared" si="2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24"/>
        <v>0.19227272727272726</v>
      </c>
      <c r="G319" t="s">
        <v>14</v>
      </c>
      <c r="H319">
        <f t="shared" si="25"/>
        <v>42.3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>
        <f t="shared" si="26"/>
        <v>theater</v>
      </c>
      <c r="R319" t="str">
        <f t="shared" si="27"/>
        <v>plays</v>
      </c>
      <c r="S319" s="9">
        <f t="shared" si="28"/>
        <v>42869.208333333328</v>
      </c>
      <c r="T319" s="9">
        <f t="shared" si="2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24"/>
        <v>0.15842105263157893</v>
      </c>
      <c r="G320" t="s">
        <v>14</v>
      </c>
      <c r="H320">
        <f t="shared" si="25"/>
        <v>53.12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>
        <f t="shared" si="26"/>
        <v>music</v>
      </c>
      <c r="R320" t="str">
        <f t="shared" si="27"/>
        <v>rock</v>
      </c>
      <c r="S320" s="9">
        <f t="shared" si="28"/>
        <v>41684.25</v>
      </c>
      <c r="T320" s="9">
        <f t="shared" si="29"/>
        <v>41686.25</v>
      </c>
    </row>
    <row r="321" spans="1:20" ht="17" hidden="1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24"/>
        <v>0.38702380952380955</v>
      </c>
      <c r="G321" t="s">
        <v>74</v>
      </c>
      <c r="H321">
        <f t="shared" si="25"/>
        <v>50.8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>
        <f t="shared" si="26"/>
        <v>technology</v>
      </c>
      <c r="R321" t="str">
        <f t="shared" si="27"/>
        <v>web</v>
      </c>
      <c r="S321" s="9">
        <f t="shared" si="28"/>
        <v>40402.208333333336</v>
      </c>
      <c r="T321" s="9">
        <f t="shared" si="2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si="24"/>
        <v>9.5876777251184833E-2</v>
      </c>
      <c r="G322" t="s">
        <v>14</v>
      </c>
      <c r="H322">
        <f t="shared" si="25"/>
        <v>101.15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>
        <f t="shared" si="26"/>
        <v>publishing</v>
      </c>
      <c r="R322" t="str">
        <f t="shared" si="27"/>
        <v>fiction</v>
      </c>
      <c r="S322" s="9">
        <f t="shared" si="28"/>
        <v>40673.208333333336</v>
      </c>
      <c r="T322" s="9">
        <f t="shared" si="29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ref="F323:F386" si="30">E323/D323</f>
        <v>0.94144366197183094</v>
      </c>
      <c r="G323" t="s">
        <v>14</v>
      </c>
      <c r="H323">
        <f t="shared" ref="H323:H386" si="31">IFERROR(ROUND(E323/I323, 2), 0)</f>
        <v>65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>
        <f t="shared" ref="Q323:Q386" si="32">LEFT(P323,SEARCH("/",P323)-1)</f>
        <v>film &amp; video</v>
      </c>
      <c r="R323" t="str">
        <f t="shared" ref="R323:R386" si="33">MID(P323,SEARCH("/",P323)+1,LEN(P323))</f>
        <v>shorts</v>
      </c>
      <c r="S323" s="9">
        <f t="shared" ref="S323:S386" si="34">(((L323/60)/60)/24)+DATE(1970,1,1)</f>
        <v>40634.208333333336</v>
      </c>
      <c r="T323" s="9">
        <f t="shared" ref="T323:T386" si="35">(((M323/60)/60)/24)+DATE(1970,1,1)</f>
        <v>40642.208333333336</v>
      </c>
    </row>
    <row r="324" spans="1:20" ht="34" hidden="1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30"/>
        <v>1.6656234096692113</v>
      </c>
      <c r="G324" t="s">
        <v>20</v>
      </c>
      <c r="H324">
        <f t="shared" si="31"/>
        <v>38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>
        <f t="shared" si="32"/>
        <v>theater</v>
      </c>
      <c r="R324" t="str">
        <f t="shared" si="33"/>
        <v>plays</v>
      </c>
      <c r="S324" s="9">
        <f t="shared" si="34"/>
        <v>40507.25</v>
      </c>
      <c r="T324" s="9">
        <f t="shared" si="35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30"/>
        <v>0.24134831460674158</v>
      </c>
      <c r="G325" t="s">
        <v>14</v>
      </c>
      <c r="H325">
        <f t="shared" si="31"/>
        <v>82.62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>
        <f t="shared" si="32"/>
        <v>film &amp; video</v>
      </c>
      <c r="R325" t="str">
        <f t="shared" si="33"/>
        <v>documentary</v>
      </c>
      <c r="S325" s="9">
        <f t="shared" si="34"/>
        <v>41725.208333333336</v>
      </c>
      <c r="T325" s="9">
        <f t="shared" si="35"/>
        <v>41727.208333333336</v>
      </c>
    </row>
    <row r="326" spans="1:20" ht="17" hidden="1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30"/>
        <v>1.6405633802816901</v>
      </c>
      <c r="G326" t="s">
        <v>20</v>
      </c>
      <c r="H326">
        <f t="shared" si="31"/>
        <v>37.94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>
        <f t="shared" si="32"/>
        <v>theater</v>
      </c>
      <c r="R326" t="str">
        <f t="shared" si="33"/>
        <v>plays</v>
      </c>
      <c r="S326" s="9">
        <f t="shared" si="34"/>
        <v>42176.208333333328</v>
      </c>
      <c r="T326" s="9">
        <f t="shared" si="35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30"/>
        <v>0.90723076923076929</v>
      </c>
      <c r="G327" t="s">
        <v>14</v>
      </c>
      <c r="H327">
        <f t="shared" si="31"/>
        <v>80.78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>
        <f t="shared" si="32"/>
        <v>theater</v>
      </c>
      <c r="R327" t="str">
        <f t="shared" si="33"/>
        <v>plays</v>
      </c>
      <c r="S327" s="9">
        <f t="shared" si="34"/>
        <v>43267.208333333328</v>
      </c>
      <c r="T327" s="9">
        <f t="shared" si="35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30"/>
        <v>0.46194444444444444</v>
      </c>
      <c r="G328" t="s">
        <v>14</v>
      </c>
      <c r="H328">
        <f t="shared" si="31"/>
        <v>25.98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>
        <f t="shared" si="32"/>
        <v>film &amp; video</v>
      </c>
      <c r="R328" t="str">
        <f t="shared" si="33"/>
        <v>animation</v>
      </c>
      <c r="S328" s="9">
        <f t="shared" si="34"/>
        <v>42364.25</v>
      </c>
      <c r="T328" s="9">
        <f t="shared" si="35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30"/>
        <v>0.38538461538461538</v>
      </c>
      <c r="G329" t="s">
        <v>14</v>
      </c>
      <c r="H329">
        <f t="shared" si="31"/>
        <v>30.36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>
        <f t="shared" si="32"/>
        <v>theater</v>
      </c>
      <c r="R329" t="str">
        <f t="shared" si="33"/>
        <v>plays</v>
      </c>
      <c r="S329" s="9">
        <f t="shared" si="34"/>
        <v>43705.208333333328</v>
      </c>
      <c r="T329" s="9">
        <f t="shared" si="35"/>
        <v>43709.208333333328</v>
      </c>
    </row>
    <row r="330" spans="1:20" ht="34" hidden="1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30"/>
        <v>1.3356231003039514</v>
      </c>
      <c r="G330" t="s">
        <v>20</v>
      </c>
      <c r="H330">
        <f t="shared" si="31"/>
        <v>54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>
        <f t="shared" si="32"/>
        <v>music</v>
      </c>
      <c r="R330" t="str">
        <f t="shared" si="33"/>
        <v>rock</v>
      </c>
      <c r="S330" s="9">
        <f t="shared" si="34"/>
        <v>43434.25</v>
      </c>
      <c r="T330" s="9">
        <f t="shared" si="35"/>
        <v>43445.25</v>
      </c>
    </row>
    <row r="331" spans="1:20" ht="17" hidden="1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30"/>
        <v>0.22896588486140726</v>
      </c>
      <c r="G331" t="s">
        <v>47</v>
      </c>
      <c r="H331">
        <f t="shared" si="31"/>
        <v>101.79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>
        <f t="shared" si="32"/>
        <v>games</v>
      </c>
      <c r="R331" t="str">
        <f t="shared" si="33"/>
        <v>video games</v>
      </c>
      <c r="S331" s="9">
        <f t="shared" si="34"/>
        <v>42716.25</v>
      </c>
      <c r="T331" s="9">
        <f t="shared" si="35"/>
        <v>42727.25</v>
      </c>
    </row>
    <row r="332" spans="1:20" ht="34" hidden="1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30"/>
        <v>1.8495548961424333</v>
      </c>
      <c r="G332" t="s">
        <v>20</v>
      </c>
      <c r="H332">
        <f t="shared" si="31"/>
        <v>45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>
        <f t="shared" si="32"/>
        <v>film &amp; video</v>
      </c>
      <c r="R332" t="str">
        <f t="shared" si="33"/>
        <v>documentary</v>
      </c>
      <c r="S332" s="9">
        <f t="shared" si="34"/>
        <v>43077.25</v>
      </c>
      <c r="T332" s="9">
        <f t="shared" si="35"/>
        <v>43078.25</v>
      </c>
    </row>
    <row r="333" spans="1:20" ht="17" hidden="1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30"/>
        <v>4.4372727272727275</v>
      </c>
      <c r="G333" t="s">
        <v>20</v>
      </c>
      <c r="H333">
        <f t="shared" si="31"/>
        <v>77.069999999999993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>
        <f t="shared" si="32"/>
        <v>food</v>
      </c>
      <c r="R333" t="str">
        <f t="shared" si="33"/>
        <v>food trucks</v>
      </c>
      <c r="S333" s="9">
        <f t="shared" si="34"/>
        <v>40896.25</v>
      </c>
      <c r="T333" s="9">
        <f t="shared" si="35"/>
        <v>40897.25</v>
      </c>
    </row>
    <row r="334" spans="1:20" ht="34" hidden="1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30"/>
        <v>1.999806763285024</v>
      </c>
      <c r="G334" t="s">
        <v>20</v>
      </c>
      <c r="H334">
        <f t="shared" si="31"/>
        <v>88.08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>
        <f t="shared" si="32"/>
        <v>technology</v>
      </c>
      <c r="R334" t="str">
        <f t="shared" si="33"/>
        <v>wearables</v>
      </c>
      <c r="S334" s="9">
        <f t="shared" si="34"/>
        <v>41361.208333333336</v>
      </c>
      <c r="T334" s="9">
        <f t="shared" si="35"/>
        <v>41362.208333333336</v>
      </c>
    </row>
    <row r="335" spans="1:20" ht="17" hidden="1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30"/>
        <v>1.2395833333333333</v>
      </c>
      <c r="G335" t="s">
        <v>20</v>
      </c>
      <c r="H335">
        <f t="shared" si="31"/>
        <v>47.04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>
        <f t="shared" si="32"/>
        <v>theater</v>
      </c>
      <c r="R335" t="str">
        <f t="shared" si="33"/>
        <v>plays</v>
      </c>
      <c r="S335" s="9">
        <f t="shared" si="34"/>
        <v>43424.25</v>
      </c>
      <c r="T335" s="9">
        <f t="shared" si="35"/>
        <v>43452.25</v>
      </c>
    </row>
    <row r="336" spans="1:20" ht="17" hidden="1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30"/>
        <v>1.8661329305135952</v>
      </c>
      <c r="G336" t="s">
        <v>20</v>
      </c>
      <c r="H336">
        <f t="shared" si="31"/>
        <v>111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>
        <f t="shared" si="32"/>
        <v>music</v>
      </c>
      <c r="R336" t="str">
        <f t="shared" si="33"/>
        <v>rock</v>
      </c>
      <c r="S336" s="9">
        <f t="shared" si="34"/>
        <v>43110.25</v>
      </c>
      <c r="T336" s="9">
        <f t="shared" si="35"/>
        <v>43117.25</v>
      </c>
    </row>
    <row r="337" spans="1:20" ht="17" hidden="1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30"/>
        <v>1.1428538550057536</v>
      </c>
      <c r="G337" t="s">
        <v>20</v>
      </c>
      <c r="H337">
        <f t="shared" si="31"/>
        <v>87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>
        <f t="shared" si="32"/>
        <v>music</v>
      </c>
      <c r="R337" t="str">
        <f t="shared" si="33"/>
        <v>rock</v>
      </c>
      <c r="S337" s="9">
        <f t="shared" si="34"/>
        <v>43784.25</v>
      </c>
      <c r="T337" s="9">
        <f t="shared" si="35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30"/>
        <v>0.97032531824611035</v>
      </c>
      <c r="G338" t="s">
        <v>14</v>
      </c>
      <c r="H338">
        <f t="shared" si="31"/>
        <v>63.99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>
        <f t="shared" si="32"/>
        <v>music</v>
      </c>
      <c r="R338" t="str">
        <f t="shared" si="33"/>
        <v>rock</v>
      </c>
      <c r="S338" s="9">
        <f t="shared" si="34"/>
        <v>40527.25</v>
      </c>
      <c r="T338" s="9">
        <f t="shared" si="35"/>
        <v>40528.25</v>
      </c>
    </row>
    <row r="339" spans="1:20" ht="17" hidden="1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30"/>
        <v>1.2281904761904763</v>
      </c>
      <c r="G339" t="s">
        <v>20</v>
      </c>
      <c r="H339">
        <f t="shared" si="31"/>
        <v>105.99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>
        <f t="shared" si="32"/>
        <v>theater</v>
      </c>
      <c r="R339" t="str">
        <f t="shared" si="33"/>
        <v>plays</v>
      </c>
      <c r="S339" s="9">
        <f t="shared" si="34"/>
        <v>43780.25</v>
      </c>
      <c r="T339" s="9">
        <f t="shared" si="35"/>
        <v>43781.25</v>
      </c>
    </row>
    <row r="340" spans="1:20" ht="17" hidden="1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30"/>
        <v>1.7914326647564469</v>
      </c>
      <c r="G340" t="s">
        <v>20</v>
      </c>
      <c r="H340">
        <f t="shared" si="31"/>
        <v>73.989999999999995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>
        <f t="shared" si="32"/>
        <v>theater</v>
      </c>
      <c r="R340" t="str">
        <f t="shared" si="33"/>
        <v>plays</v>
      </c>
      <c r="S340" s="9">
        <f t="shared" si="34"/>
        <v>40821.208333333336</v>
      </c>
      <c r="T340" s="9">
        <f t="shared" si="35"/>
        <v>40851.208333333336</v>
      </c>
    </row>
    <row r="341" spans="1:20" ht="17" hidden="1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30"/>
        <v>0.79951577402787966</v>
      </c>
      <c r="G341" t="s">
        <v>74</v>
      </c>
      <c r="H341">
        <f t="shared" si="31"/>
        <v>84.02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>
        <f t="shared" si="32"/>
        <v>theater</v>
      </c>
      <c r="R341" t="str">
        <f t="shared" si="33"/>
        <v>plays</v>
      </c>
      <c r="S341" s="9">
        <f t="shared" si="34"/>
        <v>42949.208333333328</v>
      </c>
      <c r="T341" s="9">
        <f t="shared" si="35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30"/>
        <v>0.94242587601078165</v>
      </c>
      <c r="G342" t="s">
        <v>14</v>
      </c>
      <c r="H342">
        <f t="shared" si="31"/>
        <v>88.97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>
        <f t="shared" si="32"/>
        <v>photography</v>
      </c>
      <c r="R342" t="str">
        <f t="shared" si="33"/>
        <v>photography books</v>
      </c>
      <c r="S342" s="9">
        <f t="shared" si="34"/>
        <v>40889.25</v>
      </c>
      <c r="T342" s="9">
        <f t="shared" si="35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30"/>
        <v>0.84669291338582675</v>
      </c>
      <c r="G343" t="s">
        <v>14</v>
      </c>
      <c r="H343">
        <f t="shared" si="31"/>
        <v>76.989999999999995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>
        <f t="shared" si="32"/>
        <v>music</v>
      </c>
      <c r="R343" t="str">
        <f t="shared" si="33"/>
        <v>indie rock</v>
      </c>
      <c r="S343" s="9">
        <f t="shared" si="34"/>
        <v>42244.208333333328</v>
      </c>
      <c r="T343" s="9">
        <f t="shared" si="35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30"/>
        <v>0.66521920668058454</v>
      </c>
      <c r="G344" t="s">
        <v>14</v>
      </c>
      <c r="H344">
        <f t="shared" si="31"/>
        <v>97.15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>
        <f t="shared" si="32"/>
        <v>theater</v>
      </c>
      <c r="R344" t="str">
        <f t="shared" si="33"/>
        <v>plays</v>
      </c>
      <c r="S344" s="9">
        <f t="shared" si="34"/>
        <v>41475.208333333336</v>
      </c>
      <c r="T344" s="9">
        <f t="shared" si="35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30"/>
        <v>0.53922222222222227</v>
      </c>
      <c r="G345" t="s">
        <v>14</v>
      </c>
      <c r="H345">
        <f t="shared" si="31"/>
        <v>33.01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>
        <f t="shared" si="32"/>
        <v>theater</v>
      </c>
      <c r="R345" t="str">
        <f t="shared" si="33"/>
        <v>plays</v>
      </c>
      <c r="S345" s="9">
        <f t="shared" si="34"/>
        <v>41597.25</v>
      </c>
      <c r="T345" s="9">
        <f t="shared" si="35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30"/>
        <v>0.41983299595141699</v>
      </c>
      <c r="G346" t="s">
        <v>14</v>
      </c>
      <c r="H346">
        <f t="shared" si="31"/>
        <v>99.95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>
        <f t="shared" si="32"/>
        <v>games</v>
      </c>
      <c r="R346" t="str">
        <f t="shared" si="33"/>
        <v>video games</v>
      </c>
      <c r="S346" s="9">
        <f t="shared" si="34"/>
        <v>43122.25</v>
      </c>
      <c r="T346" s="9">
        <f t="shared" si="35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30"/>
        <v>0.14694796954314721</v>
      </c>
      <c r="G347" t="s">
        <v>14</v>
      </c>
      <c r="H347">
        <f t="shared" si="31"/>
        <v>69.97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>
        <f t="shared" si="32"/>
        <v>film &amp; video</v>
      </c>
      <c r="R347" t="str">
        <f t="shared" si="33"/>
        <v>drama</v>
      </c>
      <c r="S347" s="9">
        <f t="shared" si="34"/>
        <v>42194.208333333328</v>
      </c>
      <c r="T347" s="9">
        <f t="shared" si="35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30"/>
        <v>0.34475</v>
      </c>
      <c r="G348" t="s">
        <v>14</v>
      </c>
      <c r="H348">
        <f t="shared" si="31"/>
        <v>110.32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>
        <f t="shared" si="32"/>
        <v>music</v>
      </c>
      <c r="R348" t="str">
        <f t="shared" si="33"/>
        <v>indie rock</v>
      </c>
      <c r="S348" s="9">
        <f t="shared" si="34"/>
        <v>42971.208333333328</v>
      </c>
      <c r="T348" s="9">
        <f t="shared" si="35"/>
        <v>43026.208333333328</v>
      </c>
    </row>
    <row r="349" spans="1:20" ht="17" hidden="1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30"/>
        <v>14.007777777777777</v>
      </c>
      <c r="G349" t="s">
        <v>20</v>
      </c>
      <c r="H349">
        <f t="shared" si="31"/>
        <v>66.010000000000005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>
        <f t="shared" si="32"/>
        <v>technology</v>
      </c>
      <c r="R349" t="str">
        <f t="shared" si="33"/>
        <v>web</v>
      </c>
      <c r="S349" s="9">
        <f t="shared" si="34"/>
        <v>42046.25</v>
      </c>
      <c r="T349" s="9">
        <f t="shared" si="35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30"/>
        <v>0.71770351758793971</v>
      </c>
      <c r="G350" t="s">
        <v>14</v>
      </c>
      <c r="H350">
        <f t="shared" si="31"/>
        <v>41.01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>
        <f t="shared" si="32"/>
        <v>food</v>
      </c>
      <c r="R350" t="str">
        <f t="shared" si="33"/>
        <v>food trucks</v>
      </c>
      <c r="S350" s="9">
        <f t="shared" si="34"/>
        <v>42782.25</v>
      </c>
      <c r="T350" s="9">
        <f t="shared" si="35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30"/>
        <v>0.53074115044247783</v>
      </c>
      <c r="G351" t="s">
        <v>14</v>
      </c>
      <c r="H351">
        <f t="shared" si="31"/>
        <v>103.96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>
        <f t="shared" si="32"/>
        <v>theater</v>
      </c>
      <c r="R351" t="str">
        <f t="shared" si="33"/>
        <v>plays</v>
      </c>
      <c r="S351" s="9">
        <f t="shared" si="34"/>
        <v>42930.208333333328</v>
      </c>
      <c r="T351" s="9">
        <f t="shared" si="35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30"/>
        <v>0.05</v>
      </c>
      <c r="G352" t="s">
        <v>14</v>
      </c>
      <c r="H352">
        <f t="shared" si="31"/>
        <v>5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>
        <f t="shared" si="32"/>
        <v>music</v>
      </c>
      <c r="R352" t="str">
        <f t="shared" si="33"/>
        <v>jazz</v>
      </c>
      <c r="S352" s="9">
        <f t="shared" si="34"/>
        <v>42144.208333333328</v>
      </c>
      <c r="T352" s="9">
        <f t="shared" si="35"/>
        <v>42162.208333333328</v>
      </c>
    </row>
    <row r="353" spans="1:20" ht="17" hidden="1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30"/>
        <v>1.2770715249662619</v>
      </c>
      <c r="G353" t="s">
        <v>20</v>
      </c>
      <c r="H353">
        <f t="shared" si="31"/>
        <v>47.01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>
        <f t="shared" si="32"/>
        <v>music</v>
      </c>
      <c r="R353" t="str">
        <f t="shared" si="33"/>
        <v>rock</v>
      </c>
      <c r="S353" s="9">
        <f t="shared" si="34"/>
        <v>42240.208333333328</v>
      </c>
      <c r="T353" s="9">
        <f t="shared" si="35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30"/>
        <v>0.34892857142857142</v>
      </c>
      <c r="G354" t="s">
        <v>14</v>
      </c>
      <c r="H354">
        <f t="shared" si="31"/>
        <v>29.61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>
        <f t="shared" si="32"/>
        <v>theater</v>
      </c>
      <c r="R354" t="str">
        <f t="shared" si="33"/>
        <v>plays</v>
      </c>
      <c r="S354" s="9">
        <f t="shared" si="34"/>
        <v>42315.25</v>
      </c>
      <c r="T354" s="9">
        <f t="shared" si="35"/>
        <v>42323.25</v>
      </c>
    </row>
    <row r="355" spans="1:20" ht="17" hidden="1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30"/>
        <v>4.105982142857143</v>
      </c>
      <c r="G355" t="s">
        <v>20</v>
      </c>
      <c r="H355">
        <f t="shared" si="31"/>
        <v>81.010000000000005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>
        <f t="shared" si="32"/>
        <v>theater</v>
      </c>
      <c r="R355" t="str">
        <f t="shared" si="33"/>
        <v>plays</v>
      </c>
      <c r="S355" s="9">
        <f t="shared" si="34"/>
        <v>43651.208333333328</v>
      </c>
      <c r="T355" s="9">
        <f t="shared" si="35"/>
        <v>43652.208333333328</v>
      </c>
    </row>
    <row r="356" spans="1:20" ht="17" hidden="1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30"/>
        <v>1.2373770491803278</v>
      </c>
      <c r="G356" t="s">
        <v>20</v>
      </c>
      <c r="H356">
        <f t="shared" si="31"/>
        <v>94.35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>
        <f t="shared" si="32"/>
        <v>film &amp; video</v>
      </c>
      <c r="R356" t="str">
        <f t="shared" si="33"/>
        <v>documentary</v>
      </c>
      <c r="S356" s="9">
        <f t="shared" si="34"/>
        <v>41520.208333333336</v>
      </c>
      <c r="T356" s="9">
        <f t="shared" si="35"/>
        <v>41527.208333333336</v>
      </c>
    </row>
    <row r="357" spans="1:20" ht="17" hidden="1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30"/>
        <v>0.58973684210526311</v>
      </c>
      <c r="G357" t="s">
        <v>47</v>
      </c>
      <c r="H357">
        <f t="shared" si="31"/>
        <v>26.06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>
        <f t="shared" si="32"/>
        <v>technology</v>
      </c>
      <c r="R357" t="str">
        <f t="shared" si="33"/>
        <v>wearables</v>
      </c>
      <c r="S357" s="9">
        <f t="shared" si="34"/>
        <v>42757.25</v>
      </c>
      <c r="T357" s="9">
        <f t="shared" si="35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30"/>
        <v>0.36892473118279567</v>
      </c>
      <c r="G358" t="s">
        <v>14</v>
      </c>
      <c r="H358">
        <f t="shared" si="31"/>
        <v>85.78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>
        <f t="shared" si="32"/>
        <v>theater</v>
      </c>
      <c r="R358" t="str">
        <f t="shared" si="33"/>
        <v>plays</v>
      </c>
      <c r="S358" s="9">
        <f t="shared" si="34"/>
        <v>40922.25</v>
      </c>
      <c r="T358" s="9">
        <f t="shared" si="35"/>
        <v>40931.25</v>
      </c>
    </row>
    <row r="359" spans="1:20" ht="17" hidden="1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30"/>
        <v>1.8491304347826087</v>
      </c>
      <c r="G359" t="s">
        <v>20</v>
      </c>
      <c r="H359">
        <f t="shared" si="31"/>
        <v>103.73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>
        <f t="shared" si="32"/>
        <v>games</v>
      </c>
      <c r="R359" t="str">
        <f t="shared" si="33"/>
        <v>video games</v>
      </c>
      <c r="S359" s="9">
        <f t="shared" si="34"/>
        <v>42250.208333333328</v>
      </c>
      <c r="T359" s="9">
        <f t="shared" si="35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30"/>
        <v>0.11814432989690722</v>
      </c>
      <c r="G360" t="s">
        <v>14</v>
      </c>
      <c r="H360">
        <f t="shared" si="31"/>
        <v>49.83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>
        <f t="shared" si="32"/>
        <v>photography</v>
      </c>
      <c r="R360" t="str">
        <f t="shared" si="33"/>
        <v>photography books</v>
      </c>
      <c r="S360" s="9">
        <f t="shared" si="34"/>
        <v>43322.208333333328</v>
      </c>
      <c r="T360" s="9">
        <f t="shared" si="35"/>
        <v>43325.208333333328</v>
      </c>
    </row>
    <row r="361" spans="1:20" ht="17" hidden="1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30"/>
        <v>2.9870000000000001</v>
      </c>
      <c r="G361" t="s">
        <v>20</v>
      </c>
      <c r="H361">
        <f t="shared" si="31"/>
        <v>63.89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>
        <f t="shared" si="32"/>
        <v>film &amp; video</v>
      </c>
      <c r="R361" t="str">
        <f t="shared" si="33"/>
        <v>animation</v>
      </c>
      <c r="S361" s="9">
        <f t="shared" si="34"/>
        <v>40782.208333333336</v>
      </c>
      <c r="T361" s="9">
        <f t="shared" si="35"/>
        <v>40789.208333333336</v>
      </c>
    </row>
    <row r="362" spans="1:20" ht="17" hidden="1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30"/>
        <v>2.2635175879396985</v>
      </c>
      <c r="G362" t="s">
        <v>20</v>
      </c>
      <c r="H362">
        <f t="shared" si="31"/>
        <v>47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>
        <f t="shared" si="32"/>
        <v>theater</v>
      </c>
      <c r="R362" t="str">
        <f t="shared" si="33"/>
        <v>plays</v>
      </c>
      <c r="S362" s="9">
        <f t="shared" si="34"/>
        <v>40544.25</v>
      </c>
      <c r="T362" s="9">
        <f t="shared" si="35"/>
        <v>40558.25</v>
      </c>
    </row>
    <row r="363" spans="1:20" ht="17" hidden="1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30"/>
        <v>1.7356363636363636</v>
      </c>
      <c r="G363" t="s">
        <v>20</v>
      </c>
      <c r="H363">
        <f t="shared" si="31"/>
        <v>108.48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>
        <f t="shared" si="32"/>
        <v>theater</v>
      </c>
      <c r="R363" t="str">
        <f t="shared" si="33"/>
        <v>plays</v>
      </c>
      <c r="S363" s="9">
        <f t="shared" si="34"/>
        <v>43015.208333333328</v>
      </c>
      <c r="T363" s="9">
        <f t="shared" si="35"/>
        <v>43039.208333333328</v>
      </c>
    </row>
    <row r="364" spans="1:20" ht="17" hidden="1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30"/>
        <v>3.7175675675675675</v>
      </c>
      <c r="G364" t="s">
        <v>20</v>
      </c>
      <c r="H364">
        <f t="shared" si="31"/>
        <v>72.02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>
        <f t="shared" si="32"/>
        <v>music</v>
      </c>
      <c r="R364" t="str">
        <f t="shared" si="33"/>
        <v>rock</v>
      </c>
      <c r="S364" s="9">
        <f t="shared" si="34"/>
        <v>40570.25</v>
      </c>
      <c r="T364" s="9">
        <f t="shared" si="35"/>
        <v>40608.25</v>
      </c>
    </row>
    <row r="365" spans="1:20" ht="17" hidden="1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30"/>
        <v>1.601923076923077</v>
      </c>
      <c r="G365" t="s">
        <v>20</v>
      </c>
      <c r="H365">
        <f t="shared" si="31"/>
        <v>59.93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>
        <f t="shared" si="32"/>
        <v>music</v>
      </c>
      <c r="R365" t="str">
        <f t="shared" si="33"/>
        <v>rock</v>
      </c>
      <c r="S365" s="9">
        <f t="shared" si="34"/>
        <v>40904.25</v>
      </c>
      <c r="T365" s="9">
        <f t="shared" si="35"/>
        <v>40905.25</v>
      </c>
    </row>
    <row r="366" spans="1:20" ht="17" hidden="1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30"/>
        <v>16.163333333333334</v>
      </c>
      <c r="G366" t="s">
        <v>20</v>
      </c>
      <c r="H366">
        <f t="shared" si="31"/>
        <v>78.209999999999994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>
        <f t="shared" si="32"/>
        <v>music</v>
      </c>
      <c r="R366" t="str">
        <f t="shared" si="33"/>
        <v>indie rock</v>
      </c>
      <c r="S366" s="9">
        <f t="shared" si="34"/>
        <v>43164.25</v>
      </c>
      <c r="T366" s="9">
        <f t="shared" si="35"/>
        <v>43194.208333333328</v>
      </c>
    </row>
    <row r="367" spans="1:20" ht="17" hidden="1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30"/>
        <v>7.3343749999999996</v>
      </c>
      <c r="G367" t="s">
        <v>20</v>
      </c>
      <c r="H367">
        <f t="shared" si="31"/>
        <v>104.78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>
        <f t="shared" si="32"/>
        <v>theater</v>
      </c>
      <c r="R367" t="str">
        <f t="shared" si="33"/>
        <v>plays</v>
      </c>
      <c r="S367" s="9">
        <f t="shared" si="34"/>
        <v>42733.25</v>
      </c>
      <c r="T367" s="9">
        <f t="shared" si="35"/>
        <v>42760.25</v>
      </c>
    </row>
    <row r="368" spans="1:20" ht="17" hidden="1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30"/>
        <v>5.9211111111111112</v>
      </c>
      <c r="G368" t="s">
        <v>20</v>
      </c>
      <c r="H368">
        <f t="shared" si="31"/>
        <v>105.52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>
        <f t="shared" si="32"/>
        <v>theater</v>
      </c>
      <c r="R368" t="str">
        <f t="shared" si="33"/>
        <v>plays</v>
      </c>
      <c r="S368" s="9">
        <f t="shared" si="34"/>
        <v>40546.25</v>
      </c>
      <c r="T368" s="9">
        <f t="shared" si="35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30"/>
        <v>0.18888888888888888</v>
      </c>
      <c r="G369" t="s">
        <v>14</v>
      </c>
      <c r="H369">
        <f t="shared" si="31"/>
        <v>24.93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>
        <f t="shared" si="32"/>
        <v>theater</v>
      </c>
      <c r="R369" t="str">
        <f t="shared" si="33"/>
        <v>plays</v>
      </c>
      <c r="S369" s="9">
        <f t="shared" si="34"/>
        <v>41930.208333333336</v>
      </c>
      <c r="T369" s="9">
        <f t="shared" si="35"/>
        <v>41954.25</v>
      </c>
    </row>
    <row r="370" spans="1:20" ht="17" hidden="1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30"/>
        <v>2.7680769230769231</v>
      </c>
      <c r="G370" t="s">
        <v>20</v>
      </c>
      <c r="H370">
        <f t="shared" si="31"/>
        <v>69.87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>
        <f t="shared" si="32"/>
        <v>film &amp; video</v>
      </c>
      <c r="R370" t="str">
        <f t="shared" si="33"/>
        <v>documentary</v>
      </c>
      <c r="S370" s="9">
        <f t="shared" si="34"/>
        <v>40464.208333333336</v>
      </c>
      <c r="T370" s="9">
        <f t="shared" si="35"/>
        <v>40487.208333333336</v>
      </c>
    </row>
    <row r="371" spans="1:20" ht="17" hidden="1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30"/>
        <v>2.730185185185185</v>
      </c>
      <c r="G371" t="s">
        <v>20</v>
      </c>
      <c r="H371">
        <f t="shared" si="31"/>
        <v>95.73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>
        <f t="shared" si="32"/>
        <v>film &amp; video</v>
      </c>
      <c r="R371" t="str">
        <f t="shared" si="33"/>
        <v>television</v>
      </c>
      <c r="S371" s="9">
        <f t="shared" si="34"/>
        <v>41308.25</v>
      </c>
      <c r="T371" s="9">
        <f t="shared" si="35"/>
        <v>41347.208333333336</v>
      </c>
    </row>
    <row r="372" spans="1:20" ht="17" hidden="1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30"/>
        <v>1.593633125556545</v>
      </c>
      <c r="G372" t="s">
        <v>20</v>
      </c>
      <c r="H372">
        <f t="shared" si="31"/>
        <v>30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>
        <f t="shared" si="32"/>
        <v>theater</v>
      </c>
      <c r="R372" t="str">
        <f t="shared" si="33"/>
        <v>plays</v>
      </c>
      <c r="S372" s="9">
        <f t="shared" si="34"/>
        <v>43570.208333333328</v>
      </c>
      <c r="T372" s="9">
        <f t="shared" si="35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30"/>
        <v>0.67869978858350954</v>
      </c>
      <c r="G373" t="s">
        <v>14</v>
      </c>
      <c r="H373">
        <f t="shared" si="31"/>
        <v>59.01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>
        <f t="shared" si="32"/>
        <v>theater</v>
      </c>
      <c r="R373" t="str">
        <f t="shared" si="33"/>
        <v>plays</v>
      </c>
      <c r="S373" s="9">
        <f t="shared" si="34"/>
        <v>42043.25</v>
      </c>
      <c r="T373" s="9">
        <f t="shared" si="35"/>
        <v>42094.208333333328</v>
      </c>
    </row>
    <row r="374" spans="1:20" ht="34" hidden="1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30"/>
        <v>15.915555555555555</v>
      </c>
      <c r="G374" t="s">
        <v>20</v>
      </c>
      <c r="H374">
        <f t="shared" si="31"/>
        <v>84.76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>
        <f t="shared" si="32"/>
        <v>film &amp; video</v>
      </c>
      <c r="R374" t="str">
        <f t="shared" si="33"/>
        <v>documentary</v>
      </c>
      <c r="S374" s="9">
        <f t="shared" si="34"/>
        <v>42012.25</v>
      </c>
      <c r="T374" s="9">
        <f t="shared" si="35"/>
        <v>42032.25</v>
      </c>
    </row>
    <row r="375" spans="1:20" ht="17" hidden="1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30"/>
        <v>7.3018222222222224</v>
      </c>
      <c r="G375" t="s">
        <v>20</v>
      </c>
      <c r="H375">
        <f t="shared" si="31"/>
        <v>78.010000000000005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>
        <f t="shared" si="32"/>
        <v>theater</v>
      </c>
      <c r="R375" t="str">
        <f t="shared" si="33"/>
        <v>plays</v>
      </c>
      <c r="S375" s="9">
        <f t="shared" si="34"/>
        <v>42964.208333333328</v>
      </c>
      <c r="T375" s="9">
        <f t="shared" si="35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30"/>
        <v>0.13185782556750297</v>
      </c>
      <c r="G376" t="s">
        <v>14</v>
      </c>
      <c r="H376">
        <f t="shared" si="31"/>
        <v>50.05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>
        <f t="shared" si="32"/>
        <v>film &amp; video</v>
      </c>
      <c r="R376" t="str">
        <f t="shared" si="33"/>
        <v>documentary</v>
      </c>
      <c r="S376" s="9">
        <f t="shared" si="34"/>
        <v>43476.25</v>
      </c>
      <c r="T376" s="9">
        <f t="shared" si="35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30"/>
        <v>0.54777777777777781</v>
      </c>
      <c r="G377" t="s">
        <v>14</v>
      </c>
      <c r="H377">
        <f t="shared" si="31"/>
        <v>59.16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>
        <f t="shared" si="32"/>
        <v>music</v>
      </c>
      <c r="R377" t="str">
        <f t="shared" si="33"/>
        <v>indie rock</v>
      </c>
      <c r="S377" s="9">
        <f t="shared" si="34"/>
        <v>42293.208333333328</v>
      </c>
      <c r="T377" s="9">
        <f t="shared" si="35"/>
        <v>42350.25</v>
      </c>
    </row>
    <row r="378" spans="1:20" ht="17" hidden="1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30"/>
        <v>3.6102941176470589</v>
      </c>
      <c r="G378" t="s">
        <v>20</v>
      </c>
      <c r="H378">
        <f t="shared" si="31"/>
        <v>93.7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>
        <f t="shared" si="32"/>
        <v>music</v>
      </c>
      <c r="R378" t="str">
        <f t="shared" si="33"/>
        <v>rock</v>
      </c>
      <c r="S378" s="9">
        <f t="shared" si="34"/>
        <v>41826.208333333336</v>
      </c>
      <c r="T378" s="9">
        <f t="shared" si="35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30"/>
        <v>0.10257545271629778</v>
      </c>
      <c r="G379" t="s">
        <v>14</v>
      </c>
      <c r="H379">
        <f t="shared" si="31"/>
        <v>40.14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>
        <f t="shared" si="32"/>
        <v>theater</v>
      </c>
      <c r="R379" t="str">
        <f t="shared" si="33"/>
        <v>plays</v>
      </c>
      <c r="S379" s="9">
        <f t="shared" si="34"/>
        <v>43760.208333333328</v>
      </c>
      <c r="T379" s="9">
        <f t="shared" si="35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30"/>
        <v>0.13962962962962963</v>
      </c>
      <c r="G380" t="s">
        <v>14</v>
      </c>
      <c r="H380">
        <f t="shared" si="31"/>
        <v>70.09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>
        <f t="shared" si="32"/>
        <v>film &amp; video</v>
      </c>
      <c r="R380" t="str">
        <f t="shared" si="33"/>
        <v>documentary</v>
      </c>
      <c r="S380" s="9">
        <f t="shared" si="34"/>
        <v>43241.208333333328</v>
      </c>
      <c r="T380" s="9">
        <f t="shared" si="35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30"/>
        <v>0.40444444444444444</v>
      </c>
      <c r="G381" t="s">
        <v>14</v>
      </c>
      <c r="H381">
        <f t="shared" si="31"/>
        <v>66.180000000000007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>
        <f t="shared" si="32"/>
        <v>theater</v>
      </c>
      <c r="R381" t="str">
        <f t="shared" si="33"/>
        <v>plays</v>
      </c>
      <c r="S381" s="9">
        <f t="shared" si="34"/>
        <v>40843.208333333336</v>
      </c>
      <c r="T381" s="9">
        <f t="shared" si="35"/>
        <v>40857.25</v>
      </c>
    </row>
    <row r="382" spans="1:20" ht="34" hidden="1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30"/>
        <v>1.6032</v>
      </c>
      <c r="G382" t="s">
        <v>20</v>
      </c>
      <c r="H382">
        <f t="shared" si="31"/>
        <v>47.71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>
        <f t="shared" si="32"/>
        <v>theater</v>
      </c>
      <c r="R382" t="str">
        <f t="shared" si="33"/>
        <v>plays</v>
      </c>
      <c r="S382" s="9">
        <f t="shared" si="34"/>
        <v>41448.208333333336</v>
      </c>
      <c r="T382" s="9">
        <f t="shared" si="35"/>
        <v>41453.208333333336</v>
      </c>
    </row>
    <row r="383" spans="1:20" ht="17" hidden="1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30"/>
        <v>1.8394339622641509</v>
      </c>
      <c r="G383" t="s">
        <v>20</v>
      </c>
      <c r="H383">
        <f t="shared" si="31"/>
        <v>62.9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>
        <f t="shared" si="32"/>
        <v>theater</v>
      </c>
      <c r="R383" t="str">
        <f t="shared" si="33"/>
        <v>plays</v>
      </c>
      <c r="S383" s="9">
        <f t="shared" si="34"/>
        <v>42163.208333333328</v>
      </c>
      <c r="T383" s="9">
        <f t="shared" si="35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30"/>
        <v>0.63769230769230767</v>
      </c>
      <c r="G384" t="s">
        <v>14</v>
      </c>
      <c r="H384">
        <f t="shared" si="31"/>
        <v>86.61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>
        <f t="shared" si="32"/>
        <v>photography</v>
      </c>
      <c r="R384" t="str">
        <f t="shared" si="33"/>
        <v>photography books</v>
      </c>
      <c r="S384" s="9">
        <f t="shared" si="34"/>
        <v>43024.208333333328</v>
      </c>
      <c r="T384" s="9">
        <f t="shared" si="35"/>
        <v>43043.208333333328</v>
      </c>
    </row>
    <row r="385" spans="1:20" ht="17" hidden="1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30"/>
        <v>2.2538095238095237</v>
      </c>
      <c r="G385" t="s">
        <v>20</v>
      </c>
      <c r="H385">
        <f t="shared" si="31"/>
        <v>75.13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>
        <f t="shared" si="32"/>
        <v>food</v>
      </c>
      <c r="R385" t="str">
        <f t="shared" si="33"/>
        <v>food trucks</v>
      </c>
      <c r="S385" s="9">
        <f t="shared" si="34"/>
        <v>43509.25</v>
      </c>
      <c r="T385" s="9">
        <f t="shared" si="35"/>
        <v>43515.25</v>
      </c>
    </row>
    <row r="386" spans="1:20" ht="17" hidden="1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si="30"/>
        <v>1.7200961538461539</v>
      </c>
      <c r="G386" t="s">
        <v>20</v>
      </c>
      <c r="H386">
        <f t="shared" si="31"/>
        <v>41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>
        <f t="shared" si="32"/>
        <v>film &amp; video</v>
      </c>
      <c r="R386" t="str">
        <f t="shared" si="33"/>
        <v>documentary</v>
      </c>
      <c r="S386" s="9">
        <f t="shared" si="34"/>
        <v>42776.25</v>
      </c>
      <c r="T386" s="9">
        <f t="shared" si="35"/>
        <v>42803.25</v>
      </c>
    </row>
    <row r="387" spans="1:20" ht="34" hidden="1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ref="F387:F450" si="36">E387/D387</f>
        <v>1.4616709511568124</v>
      </c>
      <c r="G387" t="s">
        <v>20</v>
      </c>
      <c r="H387">
        <f t="shared" ref="H387:H450" si="37">IFERROR(ROUND(E387/I387, 2), 0)</f>
        <v>50.01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>
        <f t="shared" ref="Q387:Q450" si="38">LEFT(P387,SEARCH("/",P387)-1)</f>
        <v>publishing</v>
      </c>
      <c r="R387" t="str">
        <f t="shared" ref="R387:R450" si="39">MID(P387,SEARCH("/",P387)+1,LEN(P387))</f>
        <v>nonfiction</v>
      </c>
      <c r="S387" s="9">
        <f t="shared" ref="S387:S450" si="40">(((L387/60)/60)/24)+DATE(1970,1,1)</f>
        <v>43553.208333333328</v>
      </c>
      <c r="T387" s="9">
        <f t="shared" ref="T387:T450" si="41">(((M387/60)/60)/24)+DATE(1970,1,1)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36"/>
        <v>0.76423616236162362</v>
      </c>
      <c r="G388" t="s">
        <v>14</v>
      </c>
      <c r="H388">
        <f t="shared" si="37"/>
        <v>96.96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>
        <f t="shared" si="38"/>
        <v>theater</v>
      </c>
      <c r="R388" t="str">
        <f t="shared" si="39"/>
        <v>plays</v>
      </c>
      <c r="S388" s="9">
        <f t="shared" si="40"/>
        <v>40355.208333333336</v>
      </c>
      <c r="T388" s="9">
        <f t="shared" si="41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36"/>
        <v>0.39261467889908258</v>
      </c>
      <c r="G389" t="s">
        <v>14</v>
      </c>
      <c r="H389">
        <f t="shared" si="37"/>
        <v>100.93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>
        <f t="shared" si="38"/>
        <v>technology</v>
      </c>
      <c r="R389" t="str">
        <f t="shared" si="39"/>
        <v>wearables</v>
      </c>
      <c r="S389" s="9">
        <f t="shared" si="40"/>
        <v>41072.208333333336</v>
      </c>
      <c r="T389" s="9">
        <f t="shared" si="41"/>
        <v>41077.208333333336</v>
      </c>
    </row>
    <row r="390" spans="1:20" ht="17" hidden="1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36"/>
        <v>0.11270034843205574</v>
      </c>
      <c r="G390" t="s">
        <v>74</v>
      </c>
      <c r="H390">
        <f t="shared" si="37"/>
        <v>89.23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>
        <f t="shared" si="38"/>
        <v>music</v>
      </c>
      <c r="R390" t="str">
        <f t="shared" si="39"/>
        <v>indie rock</v>
      </c>
      <c r="S390" s="9">
        <f t="shared" si="40"/>
        <v>40912.25</v>
      </c>
      <c r="T390" s="9">
        <f t="shared" si="41"/>
        <v>40914.25</v>
      </c>
    </row>
    <row r="391" spans="1:20" ht="17" hidden="1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36"/>
        <v>1.2211084337349398</v>
      </c>
      <c r="G391" t="s">
        <v>20</v>
      </c>
      <c r="H391">
        <f t="shared" si="37"/>
        <v>87.98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>
        <f t="shared" si="38"/>
        <v>theater</v>
      </c>
      <c r="R391" t="str">
        <f t="shared" si="39"/>
        <v>plays</v>
      </c>
      <c r="S391" s="9">
        <f t="shared" si="40"/>
        <v>40479.208333333336</v>
      </c>
      <c r="T391" s="9">
        <f t="shared" si="41"/>
        <v>40506.25</v>
      </c>
    </row>
    <row r="392" spans="1:20" ht="17" hidden="1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36"/>
        <v>1.8654166666666667</v>
      </c>
      <c r="G392" t="s">
        <v>20</v>
      </c>
      <c r="H392">
        <f t="shared" si="37"/>
        <v>89.54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>
        <f t="shared" si="38"/>
        <v>photography</v>
      </c>
      <c r="R392" t="str">
        <f t="shared" si="39"/>
        <v>photography books</v>
      </c>
      <c r="S392" s="9">
        <f t="shared" si="40"/>
        <v>41530.208333333336</v>
      </c>
      <c r="T392" s="9">
        <f t="shared" si="41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36"/>
        <v>7.27317880794702E-2</v>
      </c>
      <c r="G393" t="s">
        <v>14</v>
      </c>
      <c r="H393">
        <f t="shared" si="37"/>
        <v>29.09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>
        <f t="shared" si="38"/>
        <v>publishing</v>
      </c>
      <c r="R393" t="str">
        <f t="shared" si="39"/>
        <v>nonfiction</v>
      </c>
      <c r="S393" s="9">
        <f t="shared" si="40"/>
        <v>41653.25</v>
      </c>
      <c r="T393" s="9">
        <f t="shared" si="41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36"/>
        <v>0.65642371234207963</v>
      </c>
      <c r="G394" t="s">
        <v>14</v>
      </c>
      <c r="H394">
        <f t="shared" si="37"/>
        <v>42.01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>
        <f t="shared" si="38"/>
        <v>technology</v>
      </c>
      <c r="R394" t="str">
        <f t="shared" si="39"/>
        <v>wearables</v>
      </c>
      <c r="S394" s="9">
        <f t="shared" si="40"/>
        <v>40549.25</v>
      </c>
      <c r="T394" s="9">
        <f t="shared" si="41"/>
        <v>40551.25</v>
      </c>
    </row>
    <row r="395" spans="1:20" ht="17" hidden="1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36"/>
        <v>2.2896178343949045</v>
      </c>
      <c r="G395" t="s">
        <v>20</v>
      </c>
      <c r="H395">
        <f t="shared" si="37"/>
        <v>47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>
        <f t="shared" si="38"/>
        <v>music</v>
      </c>
      <c r="R395" t="str">
        <f t="shared" si="39"/>
        <v>jazz</v>
      </c>
      <c r="S395" s="9">
        <f t="shared" si="40"/>
        <v>42933.208333333328</v>
      </c>
      <c r="T395" s="9">
        <f t="shared" si="41"/>
        <v>42934.208333333328</v>
      </c>
    </row>
    <row r="396" spans="1:20" ht="17" hidden="1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36"/>
        <v>4.6937499999999996</v>
      </c>
      <c r="G396" t="s">
        <v>20</v>
      </c>
      <c r="H396">
        <f t="shared" si="37"/>
        <v>110.44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>
        <f t="shared" si="38"/>
        <v>film &amp; video</v>
      </c>
      <c r="R396" t="str">
        <f t="shared" si="39"/>
        <v>documentary</v>
      </c>
      <c r="S396" s="9">
        <f t="shared" si="40"/>
        <v>41484.208333333336</v>
      </c>
      <c r="T396" s="9">
        <f t="shared" si="41"/>
        <v>41494.208333333336</v>
      </c>
    </row>
    <row r="397" spans="1:20" ht="34" hidden="1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36"/>
        <v>1.3011267605633803</v>
      </c>
      <c r="G397" t="s">
        <v>20</v>
      </c>
      <c r="H397">
        <f t="shared" si="37"/>
        <v>41.99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>
        <f t="shared" si="38"/>
        <v>theater</v>
      </c>
      <c r="R397" t="str">
        <f t="shared" si="39"/>
        <v>plays</v>
      </c>
      <c r="S397" s="9">
        <f t="shared" si="40"/>
        <v>40885.25</v>
      </c>
      <c r="T397" s="9">
        <f t="shared" si="41"/>
        <v>40886.25</v>
      </c>
    </row>
    <row r="398" spans="1:20" ht="17" hidden="1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36"/>
        <v>1.6705422993492407</v>
      </c>
      <c r="G398" t="s">
        <v>20</v>
      </c>
      <c r="H398">
        <f t="shared" si="37"/>
        <v>48.01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>
        <f t="shared" si="38"/>
        <v>film &amp; video</v>
      </c>
      <c r="R398" t="str">
        <f t="shared" si="39"/>
        <v>drama</v>
      </c>
      <c r="S398" s="9">
        <f t="shared" si="40"/>
        <v>43378.208333333328</v>
      </c>
      <c r="T398" s="9">
        <f t="shared" si="41"/>
        <v>43386.208333333328</v>
      </c>
    </row>
    <row r="399" spans="1:20" ht="17" hidden="1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36"/>
        <v>1.738641975308642</v>
      </c>
      <c r="G399" t="s">
        <v>20</v>
      </c>
      <c r="H399">
        <f t="shared" si="37"/>
        <v>31.02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>
        <f t="shared" si="38"/>
        <v>music</v>
      </c>
      <c r="R399" t="str">
        <f t="shared" si="39"/>
        <v>rock</v>
      </c>
      <c r="S399" s="9">
        <f t="shared" si="40"/>
        <v>41417.208333333336</v>
      </c>
      <c r="T399" s="9">
        <f t="shared" si="41"/>
        <v>41423.208333333336</v>
      </c>
    </row>
    <row r="400" spans="1:20" ht="34" hidden="1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36"/>
        <v>7.1776470588235295</v>
      </c>
      <c r="G400" t="s">
        <v>20</v>
      </c>
      <c r="H400">
        <f t="shared" si="37"/>
        <v>99.2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>
        <f t="shared" si="38"/>
        <v>film &amp; video</v>
      </c>
      <c r="R400" t="str">
        <f t="shared" si="39"/>
        <v>animation</v>
      </c>
      <c r="S400" s="9">
        <f t="shared" si="40"/>
        <v>43228.208333333328</v>
      </c>
      <c r="T400" s="9">
        <f t="shared" si="41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36"/>
        <v>0.63850976361767731</v>
      </c>
      <c r="G401" t="s">
        <v>14</v>
      </c>
      <c r="H401">
        <f t="shared" si="37"/>
        <v>66.02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>
        <f t="shared" si="38"/>
        <v>music</v>
      </c>
      <c r="R401" t="str">
        <f t="shared" si="39"/>
        <v>indie rock</v>
      </c>
      <c r="S401" s="9">
        <f t="shared" si="40"/>
        <v>40576.25</v>
      </c>
      <c r="T401" s="9">
        <f t="shared" si="41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36"/>
        <v>0.02</v>
      </c>
      <c r="G402" t="s">
        <v>14</v>
      </c>
      <c r="H402">
        <f t="shared" si="37"/>
        <v>2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>
        <f t="shared" si="38"/>
        <v>photography</v>
      </c>
      <c r="R402" t="str">
        <f t="shared" si="39"/>
        <v>photography books</v>
      </c>
      <c r="S402" s="9">
        <f t="shared" si="40"/>
        <v>41502.208333333336</v>
      </c>
      <c r="T402" s="9">
        <f t="shared" si="41"/>
        <v>41524.208333333336</v>
      </c>
    </row>
    <row r="403" spans="1:20" ht="17" hidden="1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36"/>
        <v>15.302222222222222</v>
      </c>
      <c r="G403" t="s">
        <v>20</v>
      </c>
      <c r="H403">
        <f t="shared" si="37"/>
        <v>46.06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>
        <f t="shared" si="38"/>
        <v>theater</v>
      </c>
      <c r="R403" t="str">
        <f t="shared" si="39"/>
        <v>plays</v>
      </c>
      <c r="S403" s="9">
        <f t="shared" si="40"/>
        <v>43765.208333333328</v>
      </c>
      <c r="T403" s="9">
        <f t="shared" si="41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36"/>
        <v>0.40356164383561643</v>
      </c>
      <c r="G404" t="s">
        <v>14</v>
      </c>
      <c r="H404">
        <f t="shared" si="37"/>
        <v>73.650000000000006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>
        <f t="shared" si="38"/>
        <v>film &amp; video</v>
      </c>
      <c r="R404" t="str">
        <f t="shared" si="39"/>
        <v>shorts</v>
      </c>
      <c r="S404" s="9">
        <f t="shared" si="40"/>
        <v>40914.25</v>
      </c>
      <c r="T404" s="9">
        <f t="shared" si="41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36"/>
        <v>0.86220633299284988</v>
      </c>
      <c r="G405" t="s">
        <v>14</v>
      </c>
      <c r="H405">
        <f t="shared" si="37"/>
        <v>55.99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>
        <f t="shared" si="38"/>
        <v>theater</v>
      </c>
      <c r="R405" t="str">
        <f t="shared" si="39"/>
        <v>plays</v>
      </c>
      <c r="S405" s="9">
        <f t="shared" si="40"/>
        <v>40310.208333333336</v>
      </c>
      <c r="T405" s="9">
        <f t="shared" si="41"/>
        <v>40346.208333333336</v>
      </c>
    </row>
    <row r="406" spans="1:20" ht="17" hidden="1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36"/>
        <v>3.1558486707566464</v>
      </c>
      <c r="G406" t="s">
        <v>20</v>
      </c>
      <c r="H406">
        <f t="shared" si="37"/>
        <v>68.989999999999995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>
        <f t="shared" si="38"/>
        <v>theater</v>
      </c>
      <c r="R406" t="str">
        <f t="shared" si="39"/>
        <v>plays</v>
      </c>
      <c r="S406" s="9">
        <f t="shared" si="40"/>
        <v>43053.25</v>
      </c>
      <c r="T406" s="9">
        <f t="shared" si="41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36"/>
        <v>0.89618243243243245</v>
      </c>
      <c r="G407" t="s">
        <v>14</v>
      </c>
      <c r="H407">
        <f t="shared" si="37"/>
        <v>60.98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>
        <f t="shared" si="38"/>
        <v>theater</v>
      </c>
      <c r="R407" t="str">
        <f t="shared" si="39"/>
        <v>plays</v>
      </c>
      <c r="S407" s="9">
        <f t="shared" si="40"/>
        <v>43255.208333333328</v>
      </c>
      <c r="T407" s="9">
        <f t="shared" si="41"/>
        <v>43305.208333333328</v>
      </c>
    </row>
    <row r="408" spans="1:20" ht="17" hidden="1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36"/>
        <v>1.8214503816793892</v>
      </c>
      <c r="G408" t="s">
        <v>20</v>
      </c>
      <c r="H408">
        <f t="shared" si="37"/>
        <v>110.98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>
        <f t="shared" si="38"/>
        <v>film &amp; video</v>
      </c>
      <c r="R408" t="str">
        <f t="shared" si="39"/>
        <v>documentary</v>
      </c>
      <c r="S408" s="9">
        <f t="shared" si="40"/>
        <v>41304.25</v>
      </c>
      <c r="T408" s="9">
        <f t="shared" si="41"/>
        <v>41316.25</v>
      </c>
    </row>
    <row r="409" spans="1:20" ht="17" hidden="1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36"/>
        <v>3.5588235294117645</v>
      </c>
      <c r="G409" t="s">
        <v>20</v>
      </c>
      <c r="H409">
        <f t="shared" si="37"/>
        <v>25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>
        <f t="shared" si="38"/>
        <v>theater</v>
      </c>
      <c r="R409" t="str">
        <f t="shared" si="39"/>
        <v>plays</v>
      </c>
      <c r="S409" s="9">
        <f t="shared" si="40"/>
        <v>43751.208333333328</v>
      </c>
      <c r="T409" s="9">
        <f t="shared" si="41"/>
        <v>43758.208333333328</v>
      </c>
    </row>
    <row r="410" spans="1:20" ht="17" hidden="1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36"/>
        <v>1.3183695652173912</v>
      </c>
      <c r="G410" t="s">
        <v>20</v>
      </c>
      <c r="H410">
        <f t="shared" si="37"/>
        <v>78.760000000000005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>
        <f t="shared" si="38"/>
        <v>film &amp; video</v>
      </c>
      <c r="R410" t="str">
        <f t="shared" si="39"/>
        <v>documentary</v>
      </c>
      <c r="S410" s="9">
        <f t="shared" si="40"/>
        <v>42541.208333333328</v>
      </c>
      <c r="T410" s="9">
        <f t="shared" si="41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36"/>
        <v>0.46315634218289087</v>
      </c>
      <c r="G411" t="s">
        <v>14</v>
      </c>
      <c r="H411">
        <f t="shared" si="37"/>
        <v>87.96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>
        <f t="shared" si="38"/>
        <v>music</v>
      </c>
      <c r="R411" t="str">
        <f t="shared" si="39"/>
        <v>rock</v>
      </c>
      <c r="S411" s="9">
        <f t="shared" si="40"/>
        <v>42843.208333333328</v>
      </c>
      <c r="T411" s="9">
        <f t="shared" si="41"/>
        <v>42847.208333333328</v>
      </c>
    </row>
    <row r="412" spans="1:20" ht="17" hidden="1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36"/>
        <v>0.36132726089785294</v>
      </c>
      <c r="G412" t="s">
        <v>47</v>
      </c>
      <c r="H412">
        <f t="shared" si="37"/>
        <v>49.99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>
        <f t="shared" si="38"/>
        <v>games</v>
      </c>
      <c r="R412" t="str">
        <f t="shared" si="39"/>
        <v>mobile games</v>
      </c>
      <c r="S412" s="9">
        <f t="shared" si="40"/>
        <v>42122.208333333328</v>
      </c>
      <c r="T412" s="9">
        <f t="shared" si="41"/>
        <v>42122.208333333328</v>
      </c>
    </row>
    <row r="413" spans="1:20" ht="17" hidden="1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36"/>
        <v>1.0462820512820512</v>
      </c>
      <c r="G413" t="s">
        <v>20</v>
      </c>
      <c r="H413">
        <f t="shared" si="37"/>
        <v>99.52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>
        <f t="shared" si="38"/>
        <v>theater</v>
      </c>
      <c r="R413" t="str">
        <f t="shared" si="39"/>
        <v>plays</v>
      </c>
      <c r="S413" s="9">
        <f t="shared" si="40"/>
        <v>42884.208333333328</v>
      </c>
      <c r="T413" s="9">
        <f t="shared" si="41"/>
        <v>42886.208333333328</v>
      </c>
    </row>
    <row r="414" spans="1:20" ht="17" hidden="1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36"/>
        <v>6.6885714285714286</v>
      </c>
      <c r="G414" t="s">
        <v>20</v>
      </c>
      <c r="H414">
        <f t="shared" si="37"/>
        <v>104.82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>
        <f t="shared" si="38"/>
        <v>publishing</v>
      </c>
      <c r="R414" t="str">
        <f t="shared" si="39"/>
        <v>fiction</v>
      </c>
      <c r="S414" s="9">
        <f t="shared" si="40"/>
        <v>41642.25</v>
      </c>
      <c r="T414" s="9">
        <f t="shared" si="41"/>
        <v>41652.25</v>
      </c>
    </row>
    <row r="415" spans="1:20" ht="17" hidden="1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36"/>
        <v>0.62072823218997364</v>
      </c>
      <c r="G415" t="s">
        <v>47</v>
      </c>
      <c r="H415">
        <f t="shared" si="37"/>
        <v>108.01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>
        <f t="shared" si="38"/>
        <v>film &amp; video</v>
      </c>
      <c r="R415" t="str">
        <f t="shared" si="39"/>
        <v>animation</v>
      </c>
      <c r="S415" s="9">
        <f t="shared" si="40"/>
        <v>43431.25</v>
      </c>
      <c r="T415" s="9">
        <f t="shared" si="41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36"/>
        <v>0.84699787460148779</v>
      </c>
      <c r="G416" t="s">
        <v>14</v>
      </c>
      <c r="H416">
        <f t="shared" si="37"/>
        <v>29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>
        <f t="shared" si="38"/>
        <v>food</v>
      </c>
      <c r="R416" t="str">
        <f t="shared" si="39"/>
        <v>food trucks</v>
      </c>
      <c r="S416" s="9">
        <f t="shared" si="40"/>
        <v>40288.208333333336</v>
      </c>
      <c r="T416" s="9">
        <f t="shared" si="41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36"/>
        <v>0.11059030837004405</v>
      </c>
      <c r="G417" t="s">
        <v>14</v>
      </c>
      <c r="H417">
        <f t="shared" si="37"/>
        <v>30.03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>
        <f t="shared" si="38"/>
        <v>theater</v>
      </c>
      <c r="R417" t="str">
        <f t="shared" si="39"/>
        <v>plays</v>
      </c>
      <c r="S417" s="9">
        <f t="shared" si="40"/>
        <v>40921.25</v>
      </c>
      <c r="T417" s="9">
        <f t="shared" si="41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36"/>
        <v>0.43838781575037145</v>
      </c>
      <c r="G418" t="s">
        <v>14</v>
      </c>
      <c r="H418">
        <f t="shared" si="37"/>
        <v>41.01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>
        <f t="shared" si="38"/>
        <v>film &amp; video</v>
      </c>
      <c r="R418" t="str">
        <f t="shared" si="39"/>
        <v>documentary</v>
      </c>
      <c r="S418" s="9">
        <f t="shared" si="40"/>
        <v>40560.25</v>
      </c>
      <c r="T418" s="9">
        <f t="shared" si="41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36"/>
        <v>0.55470588235294116</v>
      </c>
      <c r="G419" t="s">
        <v>14</v>
      </c>
      <c r="H419">
        <f t="shared" si="37"/>
        <v>62.87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>
        <f t="shared" si="38"/>
        <v>theater</v>
      </c>
      <c r="R419" t="str">
        <f t="shared" si="39"/>
        <v>plays</v>
      </c>
      <c r="S419" s="9">
        <f t="shared" si="40"/>
        <v>43407.208333333328</v>
      </c>
      <c r="T419" s="9">
        <f t="shared" si="41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36"/>
        <v>0.57399511301160655</v>
      </c>
      <c r="G420" t="s">
        <v>14</v>
      </c>
      <c r="H420">
        <f t="shared" si="37"/>
        <v>47.01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>
        <f t="shared" si="38"/>
        <v>film &amp; video</v>
      </c>
      <c r="R420" t="str">
        <f t="shared" si="39"/>
        <v>documentary</v>
      </c>
      <c r="S420" s="9">
        <f t="shared" si="40"/>
        <v>41035.208333333336</v>
      </c>
      <c r="T420" s="9">
        <f t="shared" si="41"/>
        <v>41036.208333333336</v>
      </c>
    </row>
    <row r="421" spans="1:20" ht="17" hidden="1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36"/>
        <v>1.2343497363796134</v>
      </c>
      <c r="G421" t="s">
        <v>20</v>
      </c>
      <c r="H421">
        <f t="shared" si="37"/>
        <v>27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>
        <f t="shared" si="38"/>
        <v>technology</v>
      </c>
      <c r="R421" t="str">
        <f t="shared" si="39"/>
        <v>web</v>
      </c>
      <c r="S421" s="9">
        <f t="shared" si="40"/>
        <v>40899.25</v>
      </c>
      <c r="T421" s="9">
        <f t="shared" si="41"/>
        <v>40905.25</v>
      </c>
    </row>
    <row r="422" spans="1:20" ht="17" hidden="1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36"/>
        <v>1.2846</v>
      </c>
      <c r="G422" t="s">
        <v>20</v>
      </c>
      <c r="H422">
        <f t="shared" si="37"/>
        <v>68.33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>
        <f t="shared" si="38"/>
        <v>theater</v>
      </c>
      <c r="R422" t="str">
        <f t="shared" si="39"/>
        <v>plays</v>
      </c>
      <c r="S422" s="9">
        <f t="shared" si="40"/>
        <v>42911.208333333328</v>
      </c>
      <c r="T422" s="9">
        <f t="shared" si="41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36"/>
        <v>0.63989361702127656</v>
      </c>
      <c r="G423" t="s">
        <v>14</v>
      </c>
      <c r="H423">
        <f t="shared" si="37"/>
        <v>50.97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>
        <f t="shared" si="38"/>
        <v>technology</v>
      </c>
      <c r="R423" t="str">
        <f t="shared" si="39"/>
        <v>wearables</v>
      </c>
      <c r="S423" s="9">
        <f t="shared" si="40"/>
        <v>42915.208333333328</v>
      </c>
      <c r="T423" s="9">
        <f t="shared" si="41"/>
        <v>42945.208333333328</v>
      </c>
    </row>
    <row r="424" spans="1:20" ht="34" hidden="1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36"/>
        <v>1.2729885057471264</v>
      </c>
      <c r="G424" t="s">
        <v>20</v>
      </c>
      <c r="H424">
        <f t="shared" si="37"/>
        <v>54.02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>
        <f t="shared" si="38"/>
        <v>theater</v>
      </c>
      <c r="R424" t="str">
        <f t="shared" si="39"/>
        <v>plays</v>
      </c>
      <c r="S424" s="9">
        <f t="shared" si="40"/>
        <v>40285.208333333336</v>
      </c>
      <c r="T424" s="9">
        <f t="shared" si="41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36"/>
        <v>0.10638024357239513</v>
      </c>
      <c r="G425" t="s">
        <v>14</v>
      </c>
      <c r="H425">
        <f t="shared" si="37"/>
        <v>97.06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>
        <f t="shared" si="38"/>
        <v>food</v>
      </c>
      <c r="R425" t="str">
        <f t="shared" si="39"/>
        <v>food trucks</v>
      </c>
      <c r="S425" s="9">
        <f t="shared" si="40"/>
        <v>40808.208333333336</v>
      </c>
      <c r="T425" s="9">
        <f t="shared" si="41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36"/>
        <v>0.40470588235294119</v>
      </c>
      <c r="G426" t="s">
        <v>14</v>
      </c>
      <c r="H426">
        <f t="shared" si="37"/>
        <v>24.87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>
        <f t="shared" si="38"/>
        <v>music</v>
      </c>
      <c r="R426" t="str">
        <f t="shared" si="39"/>
        <v>indie rock</v>
      </c>
      <c r="S426" s="9">
        <f t="shared" si="40"/>
        <v>43208.208333333328</v>
      </c>
      <c r="T426" s="9">
        <f t="shared" si="41"/>
        <v>43214.208333333328</v>
      </c>
    </row>
    <row r="427" spans="1:20" ht="17" hidden="1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36"/>
        <v>2.8766666666666665</v>
      </c>
      <c r="G427" t="s">
        <v>20</v>
      </c>
      <c r="H427">
        <f t="shared" si="37"/>
        <v>84.42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>
        <f t="shared" si="38"/>
        <v>photography</v>
      </c>
      <c r="R427" t="str">
        <f t="shared" si="39"/>
        <v>photography books</v>
      </c>
      <c r="S427" s="9">
        <f t="shared" si="40"/>
        <v>42213.208333333328</v>
      </c>
      <c r="T427" s="9">
        <f t="shared" si="41"/>
        <v>42219.208333333328</v>
      </c>
    </row>
    <row r="428" spans="1:20" ht="17" hidden="1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36"/>
        <v>5.7294444444444448</v>
      </c>
      <c r="G428" t="s">
        <v>20</v>
      </c>
      <c r="H428">
        <f t="shared" si="37"/>
        <v>47.09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>
        <f t="shared" si="38"/>
        <v>theater</v>
      </c>
      <c r="R428" t="str">
        <f t="shared" si="39"/>
        <v>plays</v>
      </c>
      <c r="S428" s="9">
        <f t="shared" si="40"/>
        <v>41332.25</v>
      </c>
      <c r="T428" s="9">
        <f t="shared" si="41"/>
        <v>41339.25</v>
      </c>
    </row>
    <row r="429" spans="1:20" ht="17" hidden="1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36"/>
        <v>1.1290429799426933</v>
      </c>
      <c r="G429" t="s">
        <v>20</v>
      </c>
      <c r="H429">
        <f t="shared" si="37"/>
        <v>78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>
        <f t="shared" si="38"/>
        <v>theater</v>
      </c>
      <c r="R429" t="str">
        <f t="shared" si="39"/>
        <v>plays</v>
      </c>
      <c r="S429" s="9">
        <f t="shared" si="40"/>
        <v>41895.208333333336</v>
      </c>
      <c r="T429" s="9">
        <f t="shared" si="41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36"/>
        <v>0.46387573964497042</v>
      </c>
      <c r="G430" t="s">
        <v>14</v>
      </c>
      <c r="H430">
        <f t="shared" si="37"/>
        <v>62.97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>
        <f t="shared" si="38"/>
        <v>film &amp; video</v>
      </c>
      <c r="R430" t="str">
        <f t="shared" si="39"/>
        <v>animation</v>
      </c>
      <c r="S430" s="9">
        <f t="shared" si="40"/>
        <v>40585.25</v>
      </c>
      <c r="T430" s="9">
        <f t="shared" si="41"/>
        <v>40592.25</v>
      </c>
    </row>
    <row r="431" spans="1:20" ht="17" hidden="1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36"/>
        <v>0.90675916230366493</v>
      </c>
      <c r="G431" t="s">
        <v>74</v>
      </c>
      <c r="H431">
        <f t="shared" si="37"/>
        <v>81.010000000000005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>
        <f t="shared" si="38"/>
        <v>photography</v>
      </c>
      <c r="R431" t="str">
        <f t="shared" si="39"/>
        <v>photography books</v>
      </c>
      <c r="S431" s="9">
        <f t="shared" si="40"/>
        <v>41680.25</v>
      </c>
      <c r="T431" s="9">
        <f t="shared" si="41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36"/>
        <v>0.67740740740740746</v>
      </c>
      <c r="G432" t="s">
        <v>14</v>
      </c>
      <c r="H432">
        <f t="shared" si="37"/>
        <v>65.319999999999993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>
        <f t="shared" si="38"/>
        <v>theater</v>
      </c>
      <c r="R432" t="str">
        <f t="shared" si="39"/>
        <v>plays</v>
      </c>
      <c r="S432" s="9">
        <f t="shared" si="40"/>
        <v>43737.208333333328</v>
      </c>
      <c r="T432" s="9">
        <f t="shared" si="41"/>
        <v>43771.208333333328</v>
      </c>
    </row>
    <row r="433" spans="1:20" ht="17" hidden="1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36"/>
        <v>1.9249019607843136</v>
      </c>
      <c r="G433" t="s">
        <v>20</v>
      </c>
      <c r="H433">
        <f t="shared" si="37"/>
        <v>104.44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>
        <f t="shared" si="38"/>
        <v>theater</v>
      </c>
      <c r="R433" t="str">
        <f t="shared" si="39"/>
        <v>plays</v>
      </c>
      <c r="S433" s="9">
        <f t="shared" si="40"/>
        <v>43273.208333333328</v>
      </c>
      <c r="T433" s="9">
        <f t="shared" si="41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36"/>
        <v>0.82714285714285718</v>
      </c>
      <c r="G434" t="s">
        <v>14</v>
      </c>
      <c r="H434">
        <f t="shared" si="37"/>
        <v>69.989999999999995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>
        <f t="shared" si="38"/>
        <v>theater</v>
      </c>
      <c r="R434" t="str">
        <f t="shared" si="39"/>
        <v>plays</v>
      </c>
      <c r="S434" s="9">
        <f t="shared" si="40"/>
        <v>41761.208333333336</v>
      </c>
      <c r="T434" s="9">
        <f t="shared" si="41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36"/>
        <v>0.54163920922570019</v>
      </c>
      <c r="G435" t="s">
        <v>14</v>
      </c>
      <c r="H435">
        <f t="shared" si="37"/>
        <v>83.02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>
        <f t="shared" si="38"/>
        <v>film &amp; video</v>
      </c>
      <c r="R435" t="str">
        <f t="shared" si="39"/>
        <v>documentary</v>
      </c>
      <c r="S435" s="9">
        <f t="shared" si="40"/>
        <v>41603.25</v>
      </c>
      <c r="T435" s="9">
        <f t="shared" si="41"/>
        <v>41619.25</v>
      </c>
    </row>
    <row r="436" spans="1:20" ht="17" hidden="1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36"/>
        <v>0.16722222222222222</v>
      </c>
      <c r="G436" t="s">
        <v>74</v>
      </c>
      <c r="H436">
        <f t="shared" si="37"/>
        <v>90.3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>
        <f t="shared" si="38"/>
        <v>theater</v>
      </c>
      <c r="R436" t="str">
        <f t="shared" si="39"/>
        <v>plays</v>
      </c>
      <c r="S436" s="9">
        <f t="shared" si="40"/>
        <v>42705.25</v>
      </c>
      <c r="T436" s="9">
        <f t="shared" si="41"/>
        <v>42719.25</v>
      </c>
    </row>
    <row r="437" spans="1:20" ht="17" hidden="1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36"/>
        <v>1.168766404199475</v>
      </c>
      <c r="G437" t="s">
        <v>20</v>
      </c>
      <c r="H437">
        <f t="shared" si="37"/>
        <v>103.98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>
        <f t="shared" si="38"/>
        <v>theater</v>
      </c>
      <c r="R437" t="str">
        <f t="shared" si="39"/>
        <v>plays</v>
      </c>
      <c r="S437" s="9">
        <f t="shared" si="40"/>
        <v>41988.25</v>
      </c>
      <c r="T437" s="9">
        <f t="shared" si="41"/>
        <v>42000.25</v>
      </c>
    </row>
    <row r="438" spans="1:20" ht="17" hidden="1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36"/>
        <v>10.521538461538462</v>
      </c>
      <c r="G438" t="s">
        <v>20</v>
      </c>
      <c r="H438">
        <f t="shared" si="37"/>
        <v>54.93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>
        <f t="shared" si="38"/>
        <v>music</v>
      </c>
      <c r="R438" t="str">
        <f t="shared" si="39"/>
        <v>jazz</v>
      </c>
      <c r="S438" s="9">
        <f t="shared" si="40"/>
        <v>43575.208333333328</v>
      </c>
      <c r="T438" s="9">
        <f t="shared" si="41"/>
        <v>43576.208333333328</v>
      </c>
    </row>
    <row r="439" spans="1:20" ht="17" hidden="1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36"/>
        <v>1.2307407407407407</v>
      </c>
      <c r="G439" t="s">
        <v>20</v>
      </c>
      <c r="H439">
        <f t="shared" si="37"/>
        <v>51.92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>
        <f t="shared" si="38"/>
        <v>film &amp; video</v>
      </c>
      <c r="R439" t="str">
        <f t="shared" si="39"/>
        <v>animation</v>
      </c>
      <c r="S439" s="9">
        <f t="shared" si="40"/>
        <v>42260.208333333328</v>
      </c>
      <c r="T439" s="9">
        <f t="shared" si="41"/>
        <v>42263.208333333328</v>
      </c>
    </row>
    <row r="440" spans="1:20" ht="34" hidden="1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36"/>
        <v>1.7863855421686747</v>
      </c>
      <c r="G440" t="s">
        <v>20</v>
      </c>
      <c r="H440">
        <f t="shared" si="37"/>
        <v>60.03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>
        <f t="shared" si="38"/>
        <v>theater</v>
      </c>
      <c r="R440" t="str">
        <f t="shared" si="39"/>
        <v>plays</v>
      </c>
      <c r="S440" s="9">
        <f t="shared" si="40"/>
        <v>41337.25</v>
      </c>
      <c r="T440" s="9">
        <f t="shared" si="41"/>
        <v>41367.208333333336</v>
      </c>
    </row>
    <row r="441" spans="1:20" ht="17" hidden="1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36"/>
        <v>3.5528169014084505</v>
      </c>
      <c r="G441" t="s">
        <v>20</v>
      </c>
      <c r="H441">
        <f t="shared" si="37"/>
        <v>44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>
        <f t="shared" si="38"/>
        <v>film &amp; video</v>
      </c>
      <c r="R441" t="str">
        <f t="shared" si="39"/>
        <v>science fiction</v>
      </c>
      <c r="S441" s="9">
        <f t="shared" si="40"/>
        <v>42680.208333333328</v>
      </c>
      <c r="T441" s="9">
        <f t="shared" si="41"/>
        <v>42687.25</v>
      </c>
    </row>
    <row r="442" spans="1:20" ht="17" hidden="1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36"/>
        <v>1.6190634146341463</v>
      </c>
      <c r="G442" t="s">
        <v>20</v>
      </c>
      <c r="H442">
        <f t="shared" si="37"/>
        <v>53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>
        <f t="shared" si="38"/>
        <v>film &amp; video</v>
      </c>
      <c r="R442" t="str">
        <f t="shared" si="39"/>
        <v>television</v>
      </c>
      <c r="S442" s="9">
        <f t="shared" si="40"/>
        <v>42916.208333333328</v>
      </c>
      <c r="T442" s="9">
        <f t="shared" si="41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36"/>
        <v>0.24914285714285714</v>
      </c>
      <c r="G443" t="s">
        <v>14</v>
      </c>
      <c r="H443">
        <f t="shared" si="37"/>
        <v>54.5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>
        <f t="shared" si="38"/>
        <v>technology</v>
      </c>
      <c r="R443" t="str">
        <f t="shared" si="39"/>
        <v>wearables</v>
      </c>
      <c r="S443" s="9">
        <f t="shared" si="40"/>
        <v>41025.208333333336</v>
      </c>
      <c r="T443" s="9">
        <f t="shared" si="41"/>
        <v>41053.208333333336</v>
      </c>
    </row>
    <row r="444" spans="1:20" ht="17" hidden="1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36"/>
        <v>1.9872222222222222</v>
      </c>
      <c r="G444" t="s">
        <v>20</v>
      </c>
      <c r="H444">
        <f t="shared" si="37"/>
        <v>75.040000000000006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>
        <f t="shared" si="38"/>
        <v>theater</v>
      </c>
      <c r="R444" t="str">
        <f t="shared" si="39"/>
        <v>plays</v>
      </c>
      <c r="S444" s="9">
        <f t="shared" si="40"/>
        <v>42980.208333333328</v>
      </c>
      <c r="T444" s="9">
        <f t="shared" si="41"/>
        <v>42996.208333333328</v>
      </c>
    </row>
    <row r="445" spans="1:20" ht="17" hidden="1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36"/>
        <v>0.34752688172043011</v>
      </c>
      <c r="G445" t="s">
        <v>74</v>
      </c>
      <c r="H445">
        <f t="shared" si="37"/>
        <v>35.909999999999997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>
        <f t="shared" si="38"/>
        <v>theater</v>
      </c>
      <c r="R445" t="str">
        <f t="shared" si="39"/>
        <v>plays</v>
      </c>
      <c r="S445" s="9">
        <f t="shared" si="40"/>
        <v>40451.208333333336</v>
      </c>
      <c r="T445" s="9">
        <f t="shared" si="41"/>
        <v>40470.208333333336</v>
      </c>
    </row>
    <row r="446" spans="1:20" ht="17" hidden="1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36"/>
        <v>1.7641935483870967</v>
      </c>
      <c r="G446" t="s">
        <v>20</v>
      </c>
      <c r="H446">
        <f t="shared" si="37"/>
        <v>36.950000000000003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>
        <f t="shared" si="38"/>
        <v>music</v>
      </c>
      <c r="R446" t="str">
        <f t="shared" si="39"/>
        <v>indie rock</v>
      </c>
      <c r="S446" s="9">
        <f t="shared" si="40"/>
        <v>40748.208333333336</v>
      </c>
      <c r="T446" s="9">
        <f t="shared" si="41"/>
        <v>40750.208333333336</v>
      </c>
    </row>
    <row r="447" spans="1:20" ht="34" hidden="1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36"/>
        <v>5.1138095238095236</v>
      </c>
      <c r="G447" t="s">
        <v>20</v>
      </c>
      <c r="H447">
        <f t="shared" si="37"/>
        <v>63.17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>
        <f t="shared" si="38"/>
        <v>theater</v>
      </c>
      <c r="R447" t="str">
        <f t="shared" si="39"/>
        <v>plays</v>
      </c>
      <c r="S447" s="9">
        <f t="shared" si="40"/>
        <v>40515.25</v>
      </c>
      <c r="T447" s="9">
        <f t="shared" si="41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36"/>
        <v>0.82044117647058823</v>
      </c>
      <c r="G448" t="s">
        <v>14</v>
      </c>
      <c r="H448">
        <f t="shared" si="37"/>
        <v>29.99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>
        <f t="shared" si="38"/>
        <v>technology</v>
      </c>
      <c r="R448" t="str">
        <f t="shared" si="39"/>
        <v>wearables</v>
      </c>
      <c r="S448" s="9">
        <f t="shared" si="40"/>
        <v>41261.25</v>
      </c>
      <c r="T448" s="9">
        <f t="shared" si="41"/>
        <v>41263.25</v>
      </c>
    </row>
    <row r="449" spans="1:20" ht="34" hidden="1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36"/>
        <v>0.24326030927835052</v>
      </c>
      <c r="G449" t="s">
        <v>74</v>
      </c>
      <c r="H449">
        <f t="shared" si="37"/>
        <v>86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>
        <f t="shared" si="38"/>
        <v>film &amp; video</v>
      </c>
      <c r="R449" t="str">
        <f t="shared" si="39"/>
        <v>television</v>
      </c>
      <c r="S449" s="9">
        <f t="shared" si="40"/>
        <v>43088.25</v>
      </c>
      <c r="T449" s="9">
        <f t="shared" si="41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si="36"/>
        <v>0.50482758620689661</v>
      </c>
      <c r="G450" t="s">
        <v>14</v>
      </c>
      <c r="H450">
        <f t="shared" si="37"/>
        <v>75.010000000000005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>
        <f t="shared" si="38"/>
        <v>games</v>
      </c>
      <c r="R450" t="str">
        <f t="shared" si="39"/>
        <v>video games</v>
      </c>
      <c r="S450" s="9">
        <f t="shared" si="40"/>
        <v>41378.208333333336</v>
      </c>
      <c r="T450" s="9">
        <f t="shared" si="41"/>
        <v>41380.208333333336</v>
      </c>
    </row>
    <row r="451" spans="1:20" ht="17" hidden="1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ref="F451:F514" si="42">E451/D451</f>
        <v>9.67</v>
      </c>
      <c r="G451" t="s">
        <v>20</v>
      </c>
      <c r="H451">
        <f t="shared" ref="H451:H514" si="43">IFERROR(ROUND(E451/I451, 2), 0)</f>
        <v>101.2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>
        <f t="shared" ref="Q451:Q514" si="44">LEFT(P451,SEARCH("/",P451)-1)</f>
        <v>games</v>
      </c>
      <c r="R451" t="str">
        <f t="shared" ref="R451:R514" si="45">MID(P451,SEARCH("/",P451)+1,LEN(P451))</f>
        <v>video games</v>
      </c>
      <c r="S451" s="9">
        <f t="shared" ref="S451:S514" si="46">(((L451/60)/60)/24)+DATE(1970,1,1)</f>
        <v>43530.25</v>
      </c>
      <c r="T451" s="9">
        <f t="shared" ref="T451:T514" si="47">(((M451/60)/60)/24)+DATE(1970,1,1)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42"/>
        <v>0.04</v>
      </c>
      <c r="G452" t="s">
        <v>14</v>
      </c>
      <c r="H452">
        <f t="shared" si="43"/>
        <v>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>
        <f t="shared" si="44"/>
        <v>film &amp; video</v>
      </c>
      <c r="R452" t="str">
        <f t="shared" si="45"/>
        <v>animation</v>
      </c>
      <c r="S452" s="9">
        <f t="shared" si="46"/>
        <v>43394.208333333328</v>
      </c>
      <c r="T452" s="9">
        <f t="shared" si="47"/>
        <v>43417.25</v>
      </c>
    </row>
    <row r="453" spans="1:20" ht="17" hidden="1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42"/>
        <v>1.2284501347708894</v>
      </c>
      <c r="G453" t="s">
        <v>20</v>
      </c>
      <c r="H453">
        <f t="shared" si="43"/>
        <v>29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>
        <f t="shared" si="44"/>
        <v>music</v>
      </c>
      <c r="R453" t="str">
        <f t="shared" si="45"/>
        <v>rock</v>
      </c>
      <c r="S453" s="9">
        <f t="shared" si="46"/>
        <v>42935.208333333328</v>
      </c>
      <c r="T453" s="9">
        <f t="shared" si="47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42"/>
        <v>0.63437500000000002</v>
      </c>
      <c r="G454" t="s">
        <v>14</v>
      </c>
      <c r="H454">
        <f t="shared" si="43"/>
        <v>98.23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>
        <f t="shared" si="44"/>
        <v>film &amp; video</v>
      </c>
      <c r="R454" t="str">
        <f t="shared" si="45"/>
        <v>drama</v>
      </c>
      <c r="S454" s="9">
        <f t="shared" si="46"/>
        <v>40365.208333333336</v>
      </c>
      <c r="T454" s="9">
        <f t="shared" si="47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42"/>
        <v>0.56331688596491225</v>
      </c>
      <c r="G455" t="s">
        <v>14</v>
      </c>
      <c r="H455">
        <f t="shared" si="43"/>
        <v>87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>
        <f t="shared" si="44"/>
        <v>film &amp; video</v>
      </c>
      <c r="R455" t="str">
        <f t="shared" si="45"/>
        <v>science fiction</v>
      </c>
      <c r="S455" s="9">
        <f t="shared" si="46"/>
        <v>42705.25</v>
      </c>
      <c r="T455" s="9">
        <f t="shared" si="47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42"/>
        <v>0.44074999999999998</v>
      </c>
      <c r="G456" t="s">
        <v>14</v>
      </c>
      <c r="H456">
        <f t="shared" si="43"/>
        <v>45.21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>
        <f t="shared" si="44"/>
        <v>film &amp; video</v>
      </c>
      <c r="R456" t="str">
        <f t="shared" si="45"/>
        <v>drama</v>
      </c>
      <c r="S456" s="9">
        <f t="shared" si="46"/>
        <v>41568.208333333336</v>
      </c>
      <c r="T456" s="9">
        <f t="shared" si="47"/>
        <v>41604.25</v>
      </c>
    </row>
    <row r="457" spans="1:20" ht="17" hidden="1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42"/>
        <v>1.1837253218884121</v>
      </c>
      <c r="G457" t="s">
        <v>20</v>
      </c>
      <c r="H457">
        <f t="shared" si="43"/>
        <v>37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>
        <f t="shared" si="44"/>
        <v>theater</v>
      </c>
      <c r="R457" t="str">
        <f t="shared" si="45"/>
        <v>plays</v>
      </c>
      <c r="S457" s="9">
        <f t="shared" si="46"/>
        <v>40809.208333333336</v>
      </c>
      <c r="T457" s="9">
        <f t="shared" si="47"/>
        <v>40832.208333333336</v>
      </c>
    </row>
    <row r="458" spans="1:20" ht="34" hidden="1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42"/>
        <v>1.041243169398907</v>
      </c>
      <c r="G458" t="s">
        <v>20</v>
      </c>
      <c r="H458">
        <f t="shared" si="43"/>
        <v>94.98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>
        <f t="shared" si="44"/>
        <v>music</v>
      </c>
      <c r="R458" t="str">
        <f t="shared" si="45"/>
        <v>indie rock</v>
      </c>
      <c r="S458" s="9">
        <f t="shared" si="46"/>
        <v>43141.25</v>
      </c>
      <c r="T458" s="9">
        <f t="shared" si="47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42"/>
        <v>0.26640000000000003</v>
      </c>
      <c r="G459" t="s">
        <v>14</v>
      </c>
      <c r="H459">
        <f t="shared" si="43"/>
        <v>28.96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>
        <f t="shared" si="44"/>
        <v>theater</v>
      </c>
      <c r="R459" t="str">
        <f t="shared" si="45"/>
        <v>plays</v>
      </c>
      <c r="S459" s="9">
        <f t="shared" si="46"/>
        <v>42657.208333333328</v>
      </c>
      <c r="T459" s="9">
        <f t="shared" si="47"/>
        <v>42659.208333333328</v>
      </c>
    </row>
    <row r="460" spans="1:20" ht="17" hidden="1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42"/>
        <v>3.5120118343195266</v>
      </c>
      <c r="G460" t="s">
        <v>20</v>
      </c>
      <c r="H460">
        <f t="shared" si="43"/>
        <v>55.99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>
        <f t="shared" si="44"/>
        <v>theater</v>
      </c>
      <c r="R460" t="str">
        <f t="shared" si="45"/>
        <v>plays</v>
      </c>
      <c r="S460" s="9">
        <f t="shared" si="46"/>
        <v>40265.208333333336</v>
      </c>
      <c r="T460" s="9">
        <f t="shared" si="47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42"/>
        <v>0.90063492063492068</v>
      </c>
      <c r="G461" t="s">
        <v>14</v>
      </c>
      <c r="H461">
        <f t="shared" si="43"/>
        <v>54.04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>
        <f t="shared" si="44"/>
        <v>film &amp; video</v>
      </c>
      <c r="R461" t="str">
        <f t="shared" si="45"/>
        <v>documentary</v>
      </c>
      <c r="S461" s="9">
        <f t="shared" si="46"/>
        <v>42001.25</v>
      </c>
      <c r="T461" s="9">
        <f t="shared" si="47"/>
        <v>42026.25</v>
      </c>
    </row>
    <row r="462" spans="1:20" ht="17" hidden="1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42"/>
        <v>1.7162500000000001</v>
      </c>
      <c r="G462" t="s">
        <v>20</v>
      </c>
      <c r="H462">
        <f t="shared" si="43"/>
        <v>82.38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>
        <f t="shared" si="44"/>
        <v>theater</v>
      </c>
      <c r="R462" t="str">
        <f t="shared" si="45"/>
        <v>plays</v>
      </c>
      <c r="S462" s="9">
        <f t="shared" si="46"/>
        <v>40399.208333333336</v>
      </c>
      <c r="T462" s="9">
        <f t="shared" si="47"/>
        <v>40402.208333333336</v>
      </c>
    </row>
    <row r="463" spans="1:20" ht="17" hidden="1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42"/>
        <v>1.4104655870445344</v>
      </c>
      <c r="G463" t="s">
        <v>20</v>
      </c>
      <c r="H463">
        <f t="shared" si="43"/>
        <v>67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>
        <f t="shared" si="44"/>
        <v>film &amp; video</v>
      </c>
      <c r="R463" t="str">
        <f t="shared" si="45"/>
        <v>drama</v>
      </c>
      <c r="S463" s="9">
        <f t="shared" si="46"/>
        <v>41757.208333333336</v>
      </c>
      <c r="T463" s="9">
        <f t="shared" si="47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42"/>
        <v>0.30579449152542371</v>
      </c>
      <c r="G464" t="s">
        <v>14</v>
      </c>
      <c r="H464">
        <f t="shared" si="43"/>
        <v>107.91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>
        <f t="shared" si="44"/>
        <v>games</v>
      </c>
      <c r="R464" t="str">
        <f t="shared" si="45"/>
        <v>mobile games</v>
      </c>
      <c r="S464" s="9">
        <f t="shared" si="46"/>
        <v>41304.25</v>
      </c>
      <c r="T464" s="9">
        <f t="shared" si="47"/>
        <v>41342.25</v>
      </c>
    </row>
    <row r="465" spans="1:20" ht="34" hidden="1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42"/>
        <v>1.0816455696202532</v>
      </c>
      <c r="G465" t="s">
        <v>20</v>
      </c>
      <c r="H465">
        <f t="shared" si="43"/>
        <v>69.010000000000005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>
        <f t="shared" si="44"/>
        <v>film &amp; video</v>
      </c>
      <c r="R465" t="str">
        <f t="shared" si="45"/>
        <v>animation</v>
      </c>
      <c r="S465" s="9">
        <f t="shared" si="46"/>
        <v>41639.25</v>
      </c>
      <c r="T465" s="9">
        <f t="shared" si="47"/>
        <v>41643.25</v>
      </c>
    </row>
    <row r="466" spans="1:20" ht="17" hidden="1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42"/>
        <v>1.3345505617977529</v>
      </c>
      <c r="G466" t="s">
        <v>20</v>
      </c>
      <c r="H466">
        <f t="shared" si="43"/>
        <v>39.01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>
        <f t="shared" si="44"/>
        <v>theater</v>
      </c>
      <c r="R466" t="str">
        <f t="shared" si="45"/>
        <v>plays</v>
      </c>
      <c r="S466" s="9">
        <f t="shared" si="46"/>
        <v>43142.25</v>
      </c>
      <c r="T466" s="9">
        <f t="shared" si="47"/>
        <v>43156.25</v>
      </c>
    </row>
    <row r="467" spans="1:20" ht="17" hidden="1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42"/>
        <v>1.8785106382978722</v>
      </c>
      <c r="G467" t="s">
        <v>20</v>
      </c>
      <c r="H467">
        <f t="shared" si="43"/>
        <v>110.36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>
        <f t="shared" si="44"/>
        <v>publishing</v>
      </c>
      <c r="R467" t="str">
        <f t="shared" si="45"/>
        <v>translations</v>
      </c>
      <c r="S467" s="9">
        <f t="shared" si="46"/>
        <v>43127.25</v>
      </c>
      <c r="T467" s="9">
        <f t="shared" si="47"/>
        <v>43136.25</v>
      </c>
    </row>
    <row r="468" spans="1:20" ht="17" hidden="1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42"/>
        <v>3.32</v>
      </c>
      <c r="G468" t="s">
        <v>20</v>
      </c>
      <c r="H468">
        <f t="shared" si="43"/>
        <v>94.86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>
        <f t="shared" si="44"/>
        <v>technology</v>
      </c>
      <c r="R468" t="str">
        <f t="shared" si="45"/>
        <v>wearables</v>
      </c>
      <c r="S468" s="9">
        <f t="shared" si="46"/>
        <v>41409.208333333336</v>
      </c>
      <c r="T468" s="9">
        <f t="shared" si="47"/>
        <v>41432.208333333336</v>
      </c>
    </row>
    <row r="469" spans="1:20" ht="34" hidden="1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42"/>
        <v>5.7521428571428572</v>
      </c>
      <c r="G469" t="s">
        <v>20</v>
      </c>
      <c r="H469">
        <f t="shared" si="43"/>
        <v>57.94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>
        <f t="shared" si="44"/>
        <v>technology</v>
      </c>
      <c r="R469" t="str">
        <f t="shared" si="45"/>
        <v>web</v>
      </c>
      <c r="S469" s="9">
        <f t="shared" si="46"/>
        <v>42331.25</v>
      </c>
      <c r="T469" s="9">
        <f t="shared" si="47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42"/>
        <v>0.40500000000000003</v>
      </c>
      <c r="G470" t="s">
        <v>14</v>
      </c>
      <c r="H470">
        <f t="shared" si="43"/>
        <v>101.25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>
        <f t="shared" si="44"/>
        <v>theater</v>
      </c>
      <c r="R470" t="str">
        <f t="shared" si="45"/>
        <v>plays</v>
      </c>
      <c r="S470" s="9">
        <f t="shared" si="46"/>
        <v>43569.208333333328</v>
      </c>
      <c r="T470" s="9">
        <f t="shared" si="47"/>
        <v>43585.208333333328</v>
      </c>
    </row>
    <row r="471" spans="1:20" ht="17" hidden="1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42"/>
        <v>1.8442857142857143</v>
      </c>
      <c r="G471" t="s">
        <v>20</v>
      </c>
      <c r="H471">
        <f t="shared" si="43"/>
        <v>64.959999999999994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>
        <f t="shared" si="44"/>
        <v>film &amp; video</v>
      </c>
      <c r="R471" t="str">
        <f t="shared" si="45"/>
        <v>drama</v>
      </c>
      <c r="S471" s="9">
        <f t="shared" si="46"/>
        <v>42142.208333333328</v>
      </c>
      <c r="T471" s="9">
        <f t="shared" si="47"/>
        <v>42144.208333333328</v>
      </c>
    </row>
    <row r="472" spans="1:20" ht="17" hidden="1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42"/>
        <v>2.8580555555555556</v>
      </c>
      <c r="G472" t="s">
        <v>20</v>
      </c>
      <c r="H472">
        <f t="shared" si="43"/>
        <v>27.01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>
        <f t="shared" si="44"/>
        <v>technology</v>
      </c>
      <c r="R472" t="str">
        <f t="shared" si="45"/>
        <v>wearables</v>
      </c>
      <c r="S472" s="9">
        <f t="shared" si="46"/>
        <v>42716.25</v>
      </c>
      <c r="T472" s="9">
        <f t="shared" si="47"/>
        <v>42723.25</v>
      </c>
    </row>
    <row r="473" spans="1:20" ht="17" hidden="1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42"/>
        <v>3.19</v>
      </c>
      <c r="G473" t="s">
        <v>20</v>
      </c>
      <c r="H473">
        <f t="shared" si="43"/>
        <v>50.97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>
        <f t="shared" si="44"/>
        <v>food</v>
      </c>
      <c r="R473" t="str">
        <f t="shared" si="45"/>
        <v>food trucks</v>
      </c>
      <c r="S473" s="9">
        <f t="shared" si="46"/>
        <v>41031.208333333336</v>
      </c>
      <c r="T473" s="9">
        <f t="shared" si="47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42"/>
        <v>0.39234070221066319</v>
      </c>
      <c r="G474" t="s">
        <v>14</v>
      </c>
      <c r="H474">
        <f t="shared" si="43"/>
        <v>104.94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>
        <f t="shared" si="44"/>
        <v>music</v>
      </c>
      <c r="R474" t="str">
        <f t="shared" si="45"/>
        <v>rock</v>
      </c>
      <c r="S474" s="9">
        <f t="shared" si="46"/>
        <v>43535.208333333328</v>
      </c>
      <c r="T474" s="9">
        <f t="shared" si="47"/>
        <v>43589.208333333328</v>
      </c>
    </row>
    <row r="475" spans="1:20" ht="17" hidden="1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42"/>
        <v>1.7814000000000001</v>
      </c>
      <c r="G475" t="s">
        <v>20</v>
      </c>
      <c r="H475">
        <f t="shared" si="43"/>
        <v>84.03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>
        <f t="shared" si="44"/>
        <v>music</v>
      </c>
      <c r="R475" t="str">
        <f t="shared" si="45"/>
        <v>electric music</v>
      </c>
      <c r="S475" s="9">
        <f t="shared" si="46"/>
        <v>43277.208333333328</v>
      </c>
      <c r="T475" s="9">
        <f t="shared" si="47"/>
        <v>43278.208333333328</v>
      </c>
    </row>
    <row r="476" spans="1:20" ht="17" hidden="1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42"/>
        <v>3.6515</v>
      </c>
      <c r="G476" t="s">
        <v>20</v>
      </c>
      <c r="H476">
        <f t="shared" si="43"/>
        <v>102.86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>
        <f t="shared" si="44"/>
        <v>film &amp; video</v>
      </c>
      <c r="R476" t="str">
        <f t="shared" si="45"/>
        <v>television</v>
      </c>
      <c r="S476" s="9">
        <f t="shared" si="46"/>
        <v>41989.25</v>
      </c>
      <c r="T476" s="9">
        <f t="shared" si="47"/>
        <v>41990.25</v>
      </c>
    </row>
    <row r="477" spans="1:20" ht="34" hidden="1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42"/>
        <v>1.1394594594594594</v>
      </c>
      <c r="G477" t="s">
        <v>20</v>
      </c>
      <c r="H477">
        <f t="shared" si="43"/>
        <v>39.96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>
        <f t="shared" si="44"/>
        <v>publishing</v>
      </c>
      <c r="R477" t="str">
        <f t="shared" si="45"/>
        <v>translations</v>
      </c>
      <c r="S477" s="9">
        <f t="shared" si="46"/>
        <v>41450.208333333336</v>
      </c>
      <c r="T477" s="9">
        <f t="shared" si="47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42"/>
        <v>0.29828720626631855</v>
      </c>
      <c r="G478" t="s">
        <v>14</v>
      </c>
      <c r="H478">
        <f t="shared" si="43"/>
        <v>51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>
        <f t="shared" si="44"/>
        <v>publishing</v>
      </c>
      <c r="R478" t="str">
        <f t="shared" si="45"/>
        <v>fiction</v>
      </c>
      <c r="S478" s="9">
        <f t="shared" si="46"/>
        <v>43322.208333333328</v>
      </c>
      <c r="T478" s="9">
        <f t="shared" si="47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42"/>
        <v>0.54270588235294115</v>
      </c>
      <c r="G479" t="s">
        <v>14</v>
      </c>
      <c r="H479">
        <f t="shared" si="43"/>
        <v>40.82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>
        <f t="shared" si="44"/>
        <v>film &amp; video</v>
      </c>
      <c r="R479" t="str">
        <f t="shared" si="45"/>
        <v>science fiction</v>
      </c>
      <c r="S479" s="9">
        <f t="shared" si="46"/>
        <v>40720.208333333336</v>
      </c>
      <c r="T479" s="9">
        <f t="shared" si="47"/>
        <v>40747.208333333336</v>
      </c>
    </row>
    <row r="480" spans="1:20" ht="17" hidden="1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42"/>
        <v>2.3634156976744185</v>
      </c>
      <c r="G480" t="s">
        <v>20</v>
      </c>
      <c r="H480">
        <f t="shared" si="43"/>
        <v>59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>
        <f t="shared" si="44"/>
        <v>technology</v>
      </c>
      <c r="R480" t="str">
        <f t="shared" si="45"/>
        <v>wearables</v>
      </c>
      <c r="S480" s="9">
        <f t="shared" si="46"/>
        <v>42072.208333333328</v>
      </c>
      <c r="T480" s="9">
        <f t="shared" si="47"/>
        <v>42084.208333333328</v>
      </c>
    </row>
    <row r="481" spans="1:20" ht="17" hidden="1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42"/>
        <v>5.1291666666666664</v>
      </c>
      <c r="G481" t="s">
        <v>20</v>
      </c>
      <c r="H481">
        <f t="shared" si="43"/>
        <v>71.16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>
        <f t="shared" si="44"/>
        <v>food</v>
      </c>
      <c r="R481" t="str">
        <f t="shared" si="45"/>
        <v>food trucks</v>
      </c>
      <c r="S481" s="9">
        <f t="shared" si="46"/>
        <v>42945.208333333328</v>
      </c>
      <c r="T481" s="9">
        <f t="shared" si="47"/>
        <v>42947.208333333328</v>
      </c>
    </row>
    <row r="482" spans="1:20" ht="17" hidden="1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42"/>
        <v>1.0065116279069768</v>
      </c>
      <c r="G482" t="s">
        <v>20</v>
      </c>
      <c r="H482">
        <f t="shared" si="43"/>
        <v>99.49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>
        <f t="shared" si="44"/>
        <v>photography</v>
      </c>
      <c r="R482" t="str">
        <f t="shared" si="45"/>
        <v>photography books</v>
      </c>
      <c r="S482" s="9">
        <f t="shared" si="46"/>
        <v>40248.25</v>
      </c>
      <c r="T482" s="9">
        <f t="shared" si="47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42"/>
        <v>0.81348423194303154</v>
      </c>
      <c r="G483" t="s">
        <v>14</v>
      </c>
      <c r="H483">
        <f t="shared" si="43"/>
        <v>103.99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>
        <f t="shared" si="44"/>
        <v>theater</v>
      </c>
      <c r="R483" t="str">
        <f t="shared" si="45"/>
        <v>plays</v>
      </c>
      <c r="S483" s="9">
        <f t="shared" si="46"/>
        <v>41913.208333333336</v>
      </c>
      <c r="T483" s="9">
        <f t="shared" si="47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42"/>
        <v>0.16404761904761905</v>
      </c>
      <c r="G484" t="s">
        <v>14</v>
      </c>
      <c r="H484">
        <f t="shared" si="43"/>
        <v>76.56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>
        <f t="shared" si="44"/>
        <v>publishing</v>
      </c>
      <c r="R484" t="str">
        <f t="shared" si="45"/>
        <v>fiction</v>
      </c>
      <c r="S484" s="9">
        <f t="shared" si="46"/>
        <v>40963.25</v>
      </c>
      <c r="T484" s="9">
        <f t="shared" si="47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42"/>
        <v>0.52774617067833696</v>
      </c>
      <c r="G485" t="s">
        <v>14</v>
      </c>
      <c r="H485">
        <f t="shared" si="43"/>
        <v>87.07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>
        <f t="shared" si="44"/>
        <v>theater</v>
      </c>
      <c r="R485" t="str">
        <f t="shared" si="45"/>
        <v>plays</v>
      </c>
      <c r="S485" s="9">
        <f t="shared" si="46"/>
        <v>43811.25</v>
      </c>
      <c r="T485" s="9">
        <f t="shared" si="47"/>
        <v>43818.25</v>
      </c>
    </row>
    <row r="486" spans="1:20" ht="17" hidden="1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42"/>
        <v>2.6020608108108108</v>
      </c>
      <c r="G486" t="s">
        <v>20</v>
      </c>
      <c r="H486">
        <f t="shared" si="43"/>
        <v>49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>
        <f t="shared" si="44"/>
        <v>food</v>
      </c>
      <c r="R486" t="str">
        <f t="shared" si="45"/>
        <v>food trucks</v>
      </c>
      <c r="S486" s="9">
        <f t="shared" si="46"/>
        <v>41855.208333333336</v>
      </c>
      <c r="T486" s="9">
        <f t="shared" si="47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42"/>
        <v>0.30732891832229581</v>
      </c>
      <c r="G487" t="s">
        <v>14</v>
      </c>
      <c r="H487">
        <f t="shared" si="43"/>
        <v>42.97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>
        <f t="shared" si="44"/>
        <v>theater</v>
      </c>
      <c r="R487" t="str">
        <f t="shared" si="45"/>
        <v>plays</v>
      </c>
      <c r="S487" s="9">
        <f t="shared" si="46"/>
        <v>43626.208333333328</v>
      </c>
      <c r="T487" s="9">
        <f t="shared" si="47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42"/>
        <v>0.13500000000000001</v>
      </c>
      <c r="G488" t="s">
        <v>14</v>
      </c>
      <c r="H488">
        <f t="shared" si="43"/>
        <v>33.43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>
        <f t="shared" si="44"/>
        <v>publishing</v>
      </c>
      <c r="R488" t="str">
        <f t="shared" si="45"/>
        <v>translations</v>
      </c>
      <c r="S488" s="9">
        <f t="shared" si="46"/>
        <v>43168.25</v>
      </c>
      <c r="T488" s="9">
        <f t="shared" si="47"/>
        <v>43183.208333333328</v>
      </c>
    </row>
    <row r="489" spans="1:20" ht="17" hidden="1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42"/>
        <v>1.7862556663644606</v>
      </c>
      <c r="G489" t="s">
        <v>20</v>
      </c>
      <c r="H489">
        <f t="shared" si="43"/>
        <v>83.98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>
        <f t="shared" si="44"/>
        <v>theater</v>
      </c>
      <c r="R489" t="str">
        <f t="shared" si="45"/>
        <v>plays</v>
      </c>
      <c r="S489" s="9">
        <f t="shared" si="46"/>
        <v>42845.208333333328</v>
      </c>
      <c r="T489" s="9">
        <f t="shared" si="47"/>
        <v>42878.208333333328</v>
      </c>
    </row>
    <row r="490" spans="1:20" ht="17" hidden="1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42"/>
        <v>2.2005660377358489</v>
      </c>
      <c r="G490" t="s">
        <v>20</v>
      </c>
      <c r="H490">
        <f t="shared" si="43"/>
        <v>101.42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>
        <f t="shared" si="44"/>
        <v>theater</v>
      </c>
      <c r="R490" t="str">
        <f t="shared" si="45"/>
        <v>plays</v>
      </c>
      <c r="S490" s="9">
        <f t="shared" si="46"/>
        <v>42403.25</v>
      </c>
      <c r="T490" s="9">
        <f t="shared" si="47"/>
        <v>42420.25</v>
      </c>
    </row>
    <row r="491" spans="1:20" ht="17" hidden="1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42"/>
        <v>1.015108695652174</v>
      </c>
      <c r="G491" t="s">
        <v>20</v>
      </c>
      <c r="H491">
        <f t="shared" si="43"/>
        <v>109.87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>
        <f t="shared" si="44"/>
        <v>technology</v>
      </c>
      <c r="R491" t="str">
        <f t="shared" si="45"/>
        <v>wearables</v>
      </c>
      <c r="S491" s="9">
        <f t="shared" si="46"/>
        <v>40406.208333333336</v>
      </c>
      <c r="T491" s="9">
        <f t="shared" si="47"/>
        <v>40411.208333333336</v>
      </c>
    </row>
    <row r="492" spans="1:20" ht="17" hidden="1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42"/>
        <v>1.915</v>
      </c>
      <c r="G492" t="s">
        <v>20</v>
      </c>
      <c r="H492">
        <f t="shared" si="43"/>
        <v>31.92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>
        <f t="shared" si="44"/>
        <v>journalism</v>
      </c>
      <c r="R492" t="str">
        <f t="shared" si="45"/>
        <v>audio</v>
      </c>
      <c r="S492" s="9">
        <f t="shared" si="46"/>
        <v>43786.25</v>
      </c>
      <c r="T492" s="9">
        <f t="shared" si="47"/>
        <v>43793.25</v>
      </c>
    </row>
    <row r="493" spans="1:20" ht="34" hidden="1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42"/>
        <v>3.0534683098591549</v>
      </c>
      <c r="G493" t="s">
        <v>20</v>
      </c>
      <c r="H493">
        <f t="shared" si="43"/>
        <v>70.989999999999995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>
        <f t="shared" si="44"/>
        <v>food</v>
      </c>
      <c r="R493" t="str">
        <f t="shared" si="45"/>
        <v>food trucks</v>
      </c>
      <c r="S493" s="9">
        <f t="shared" si="46"/>
        <v>41456.208333333336</v>
      </c>
      <c r="T493" s="9">
        <f t="shared" si="47"/>
        <v>41482.208333333336</v>
      </c>
    </row>
    <row r="494" spans="1:20" ht="17" hidden="1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42"/>
        <v>0.23995287958115183</v>
      </c>
      <c r="G494" t="s">
        <v>74</v>
      </c>
      <c r="H494">
        <f t="shared" si="43"/>
        <v>77.03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>
        <f t="shared" si="44"/>
        <v>film &amp; video</v>
      </c>
      <c r="R494" t="str">
        <f t="shared" si="45"/>
        <v>shorts</v>
      </c>
      <c r="S494" s="9">
        <f t="shared" si="46"/>
        <v>40336.208333333336</v>
      </c>
      <c r="T494" s="9">
        <f t="shared" si="47"/>
        <v>40371.208333333336</v>
      </c>
    </row>
    <row r="495" spans="1:20" ht="17" hidden="1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42"/>
        <v>7.2377777777777776</v>
      </c>
      <c r="G495" t="s">
        <v>20</v>
      </c>
      <c r="H495">
        <f t="shared" si="43"/>
        <v>101.78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>
        <f t="shared" si="44"/>
        <v>photography</v>
      </c>
      <c r="R495" t="str">
        <f t="shared" si="45"/>
        <v>photography books</v>
      </c>
      <c r="S495" s="9">
        <f t="shared" si="46"/>
        <v>43645.208333333328</v>
      </c>
      <c r="T495" s="9">
        <f t="shared" si="47"/>
        <v>43658.208333333328</v>
      </c>
    </row>
    <row r="496" spans="1:20" ht="17" hidden="1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42"/>
        <v>5.4736000000000002</v>
      </c>
      <c r="G496" t="s">
        <v>20</v>
      </c>
      <c r="H496">
        <f t="shared" si="43"/>
        <v>51.06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>
        <f t="shared" si="44"/>
        <v>technology</v>
      </c>
      <c r="R496" t="str">
        <f t="shared" si="45"/>
        <v>wearables</v>
      </c>
      <c r="S496" s="9">
        <f t="shared" si="46"/>
        <v>40990.208333333336</v>
      </c>
      <c r="T496" s="9">
        <f t="shared" si="47"/>
        <v>40991.208333333336</v>
      </c>
    </row>
    <row r="497" spans="1:20" ht="17" hidden="1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42"/>
        <v>4.1449999999999996</v>
      </c>
      <c r="G497" t="s">
        <v>20</v>
      </c>
      <c r="H497">
        <f t="shared" si="43"/>
        <v>68.02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>
        <f t="shared" si="44"/>
        <v>theater</v>
      </c>
      <c r="R497" t="str">
        <f t="shared" si="45"/>
        <v>plays</v>
      </c>
      <c r="S497" s="9">
        <f t="shared" si="46"/>
        <v>41800.208333333336</v>
      </c>
      <c r="T497" s="9">
        <f t="shared" si="47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42"/>
        <v>9.0696409140369975E-3</v>
      </c>
      <c r="G498" t="s">
        <v>14</v>
      </c>
      <c r="H498">
        <f t="shared" si="43"/>
        <v>30.87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>
        <f t="shared" si="44"/>
        <v>film &amp; video</v>
      </c>
      <c r="R498" t="str">
        <f t="shared" si="45"/>
        <v>animation</v>
      </c>
      <c r="S498" s="9">
        <f t="shared" si="46"/>
        <v>42876.208333333328</v>
      </c>
      <c r="T498" s="9">
        <f t="shared" si="47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42"/>
        <v>0.34173469387755101</v>
      </c>
      <c r="G499" t="s">
        <v>14</v>
      </c>
      <c r="H499">
        <f t="shared" si="43"/>
        <v>27.91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>
        <f t="shared" si="44"/>
        <v>technology</v>
      </c>
      <c r="R499" t="str">
        <f t="shared" si="45"/>
        <v>wearables</v>
      </c>
      <c r="S499" s="9">
        <f t="shared" si="46"/>
        <v>42724.25</v>
      </c>
      <c r="T499" s="9">
        <f t="shared" si="47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42"/>
        <v>0.239488107549121</v>
      </c>
      <c r="G500" t="s">
        <v>14</v>
      </c>
      <c r="H500">
        <f t="shared" si="43"/>
        <v>79.989999999999995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>
        <f t="shared" si="44"/>
        <v>technology</v>
      </c>
      <c r="R500" t="str">
        <f t="shared" si="45"/>
        <v>web</v>
      </c>
      <c r="S500" s="9">
        <f t="shared" si="46"/>
        <v>42005.25</v>
      </c>
      <c r="T500" s="9">
        <f t="shared" si="47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42"/>
        <v>0.48072649572649573</v>
      </c>
      <c r="G501" t="s">
        <v>14</v>
      </c>
      <c r="H501">
        <f t="shared" si="43"/>
        <v>38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>
        <f t="shared" si="44"/>
        <v>film &amp; video</v>
      </c>
      <c r="R501" t="str">
        <f t="shared" si="45"/>
        <v>documentary</v>
      </c>
      <c r="S501" s="9">
        <f t="shared" si="46"/>
        <v>42444.208333333328</v>
      </c>
      <c r="T501" s="9">
        <f t="shared" si="47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42"/>
        <v>0</v>
      </c>
      <c r="G502" t="s">
        <v>14</v>
      </c>
      <c r="H502">
        <f t="shared" si="43"/>
        <v>0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>
        <f t="shared" si="44"/>
        <v>theater</v>
      </c>
      <c r="R502" t="str">
        <f t="shared" si="45"/>
        <v>plays</v>
      </c>
      <c r="S502" s="9">
        <f t="shared" si="46"/>
        <v>41395.208333333336</v>
      </c>
      <c r="T502" s="9">
        <f t="shared" si="47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42"/>
        <v>0.70145182291666663</v>
      </c>
      <c r="G503" t="s">
        <v>14</v>
      </c>
      <c r="H503">
        <f t="shared" si="43"/>
        <v>59.99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>
        <f t="shared" si="44"/>
        <v>film &amp; video</v>
      </c>
      <c r="R503" t="str">
        <f t="shared" si="45"/>
        <v>documentary</v>
      </c>
      <c r="S503" s="9">
        <f t="shared" si="46"/>
        <v>41345.208333333336</v>
      </c>
      <c r="T503" s="9">
        <f t="shared" si="47"/>
        <v>41347.208333333336</v>
      </c>
    </row>
    <row r="504" spans="1:20" ht="17" hidden="1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42"/>
        <v>5.2992307692307694</v>
      </c>
      <c r="G504" t="s">
        <v>20</v>
      </c>
      <c r="H504">
        <f t="shared" si="43"/>
        <v>37.04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>
        <f t="shared" si="44"/>
        <v>games</v>
      </c>
      <c r="R504" t="str">
        <f t="shared" si="45"/>
        <v>video games</v>
      </c>
      <c r="S504" s="9">
        <f t="shared" si="46"/>
        <v>41117.208333333336</v>
      </c>
      <c r="T504" s="9">
        <f t="shared" si="47"/>
        <v>41146.208333333336</v>
      </c>
    </row>
    <row r="505" spans="1:20" ht="34" hidden="1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42"/>
        <v>1.8032549019607844</v>
      </c>
      <c r="G505" t="s">
        <v>20</v>
      </c>
      <c r="H505">
        <f t="shared" si="43"/>
        <v>99.96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>
        <f t="shared" si="44"/>
        <v>film &amp; video</v>
      </c>
      <c r="R505" t="str">
        <f t="shared" si="45"/>
        <v>drama</v>
      </c>
      <c r="S505" s="9">
        <f t="shared" si="46"/>
        <v>42186.208333333328</v>
      </c>
      <c r="T505" s="9">
        <f t="shared" si="47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42"/>
        <v>0.92320000000000002</v>
      </c>
      <c r="G506" t="s">
        <v>14</v>
      </c>
      <c r="H506">
        <f t="shared" si="43"/>
        <v>111.68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>
        <f t="shared" si="44"/>
        <v>music</v>
      </c>
      <c r="R506" t="str">
        <f t="shared" si="45"/>
        <v>rock</v>
      </c>
      <c r="S506" s="9">
        <f t="shared" si="46"/>
        <v>42142.208333333328</v>
      </c>
      <c r="T506" s="9">
        <f t="shared" si="47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42"/>
        <v>0.13901001112347053</v>
      </c>
      <c r="G507" t="s">
        <v>14</v>
      </c>
      <c r="H507">
        <f t="shared" si="43"/>
        <v>36.01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>
        <f t="shared" si="44"/>
        <v>publishing</v>
      </c>
      <c r="R507" t="str">
        <f t="shared" si="45"/>
        <v>radio &amp; podcasts</v>
      </c>
      <c r="S507" s="9">
        <f t="shared" si="46"/>
        <v>41341.25</v>
      </c>
      <c r="T507" s="9">
        <f t="shared" si="47"/>
        <v>41383.208333333336</v>
      </c>
    </row>
    <row r="508" spans="1:20" ht="17" hidden="1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42"/>
        <v>9.2707777777777771</v>
      </c>
      <c r="G508" t="s">
        <v>20</v>
      </c>
      <c r="H508">
        <f t="shared" si="43"/>
        <v>66.010000000000005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>
        <f t="shared" si="44"/>
        <v>theater</v>
      </c>
      <c r="R508" t="str">
        <f t="shared" si="45"/>
        <v>plays</v>
      </c>
      <c r="S508" s="9">
        <f t="shared" si="46"/>
        <v>43062.25</v>
      </c>
      <c r="T508" s="9">
        <f t="shared" si="47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42"/>
        <v>0.39857142857142858</v>
      </c>
      <c r="G509" t="s">
        <v>14</v>
      </c>
      <c r="H509">
        <f t="shared" si="43"/>
        <v>44.05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>
        <f t="shared" si="44"/>
        <v>technology</v>
      </c>
      <c r="R509" t="str">
        <f t="shared" si="45"/>
        <v>web</v>
      </c>
      <c r="S509" s="9">
        <f t="shared" si="46"/>
        <v>41373.208333333336</v>
      </c>
      <c r="T509" s="9">
        <f t="shared" si="47"/>
        <v>41422.208333333336</v>
      </c>
    </row>
    <row r="510" spans="1:20" ht="17" hidden="1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42"/>
        <v>1.1222929936305732</v>
      </c>
      <c r="G510" t="s">
        <v>20</v>
      </c>
      <c r="H510">
        <f t="shared" si="43"/>
        <v>53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>
        <f t="shared" si="44"/>
        <v>theater</v>
      </c>
      <c r="R510" t="str">
        <f t="shared" si="45"/>
        <v>plays</v>
      </c>
      <c r="S510" s="9">
        <f t="shared" si="46"/>
        <v>43310.208333333328</v>
      </c>
      <c r="T510" s="9">
        <f t="shared" si="47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42"/>
        <v>0.70925816023738875</v>
      </c>
      <c r="G511" t="s">
        <v>14</v>
      </c>
      <c r="H511">
        <f t="shared" si="43"/>
        <v>95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>
        <f t="shared" si="44"/>
        <v>theater</v>
      </c>
      <c r="R511" t="str">
        <f t="shared" si="45"/>
        <v>plays</v>
      </c>
      <c r="S511" s="9">
        <f t="shared" si="46"/>
        <v>41034.208333333336</v>
      </c>
      <c r="T511" s="9">
        <f t="shared" si="47"/>
        <v>41044.208333333336</v>
      </c>
    </row>
    <row r="512" spans="1:20" ht="17" hidden="1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42"/>
        <v>1.1908974358974358</v>
      </c>
      <c r="G512" t="s">
        <v>20</v>
      </c>
      <c r="H512">
        <f t="shared" si="43"/>
        <v>70.91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>
        <f t="shared" si="44"/>
        <v>film &amp; video</v>
      </c>
      <c r="R512" t="str">
        <f t="shared" si="45"/>
        <v>drama</v>
      </c>
      <c r="S512" s="9">
        <f t="shared" si="46"/>
        <v>43251.208333333328</v>
      </c>
      <c r="T512" s="9">
        <f t="shared" si="47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42"/>
        <v>0.24017591339648173</v>
      </c>
      <c r="G513" t="s">
        <v>14</v>
      </c>
      <c r="H513">
        <f t="shared" si="43"/>
        <v>98.06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>
        <f t="shared" si="44"/>
        <v>theater</v>
      </c>
      <c r="R513" t="str">
        <f t="shared" si="45"/>
        <v>plays</v>
      </c>
      <c r="S513" s="9">
        <f t="shared" si="46"/>
        <v>43671.208333333328</v>
      </c>
      <c r="T513" s="9">
        <f t="shared" si="47"/>
        <v>43681.208333333328</v>
      </c>
    </row>
    <row r="514" spans="1:20" ht="17" hidden="1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si="42"/>
        <v>1.3931868131868133</v>
      </c>
      <c r="G514" t="s">
        <v>20</v>
      </c>
      <c r="H514">
        <f t="shared" si="43"/>
        <v>53.05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>
        <f t="shared" si="44"/>
        <v>games</v>
      </c>
      <c r="R514" t="str">
        <f t="shared" si="45"/>
        <v>video games</v>
      </c>
      <c r="S514" s="9">
        <f t="shared" si="46"/>
        <v>41825.208333333336</v>
      </c>
      <c r="T514" s="9">
        <f t="shared" si="47"/>
        <v>41826.208333333336</v>
      </c>
    </row>
    <row r="515" spans="1:20" ht="17" hidden="1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ref="F515:F578" si="48">E515/D515</f>
        <v>0.39277108433734942</v>
      </c>
      <c r="G515" t="s">
        <v>74</v>
      </c>
      <c r="H515">
        <f t="shared" ref="H515:H578" si="49">IFERROR(ROUND(E515/I515, 2), 0)</f>
        <v>93.14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>
        <f t="shared" ref="Q515:Q578" si="50">LEFT(P515,SEARCH("/",P515)-1)</f>
        <v>film &amp; video</v>
      </c>
      <c r="R515" t="str">
        <f t="shared" ref="R515:R578" si="51">MID(P515,SEARCH("/",P515)+1,LEN(P515))</f>
        <v>television</v>
      </c>
      <c r="S515" s="9">
        <f t="shared" ref="S515:S578" si="52">(((L515/60)/60)/24)+DATE(1970,1,1)</f>
        <v>40430.208333333336</v>
      </c>
      <c r="T515" s="9">
        <f t="shared" ref="T515:T578" si="53">(((M515/60)/60)/24)+DATE(1970,1,1)</f>
        <v>40432.208333333336</v>
      </c>
    </row>
    <row r="516" spans="1:20" ht="17" hidden="1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48"/>
        <v>0.22439077144917088</v>
      </c>
      <c r="G516" t="s">
        <v>74</v>
      </c>
      <c r="H516">
        <f t="shared" si="49"/>
        <v>58.95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>
        <f t="shared" si="50"/>
        <v>music</v>
      </c>
      <c r="R516" t="str">
        <f t="shared" si="51"/>
        <v>rock</v>
      </c>
      <c r="S516" s="9">
        <f t="shared" si="52"/>
        <v>41614.25</v>
      </c>
      <c r="T516" s="9">
        <f t="shared" si="53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48"/>
        <v>0.55779069767441858</v>
      </c>
      <c r="G517" t="s">
        <v>14</v>
      </c>
      <c r="H517">
        <f t="shared" si="49"/>
        <v>36.07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>
        <f t="shared" si="50"/>
        <v>theater</v>
      </c>
      <c r="R517" t="str">
        <f t="shared" si="51"/>
        <v>plays</v>
      </c>
      <c r="S517" s="9">
        <f t="shared" si="52"/>
        <v>40900.25</v>
      </c>
      <c r="T517" s="9">
        <f t="shared" si="53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48"/>
        <v>0.42523125996810207</v>
      </c>
      <c r="G518" t="s">
        <v>14</v>
      </c>
      <c r="H518">
        <f t="shared" si="49"/>
        <v>63.03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>
        <f t="shared" si="50"/>
        <v>publishing</v>
      </c>
      <c r="R518" t="str">
        <f t="shared" si="51"/>
        <v>nonfiction</v>
      </c>
      <c r="S518" s="9">
        <f t="shared" si="52"/>
        <v>40396.208333333336</v>
      </c>
      <c r="T518" s="9">
        <f t="shared" si="53"/>
        <v>40434.208333333336</v>
      </c>
    </row>
    <row r="519" spans="1:20" ht="17" hidden="1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48"/>
        <v>1.1200000000000001</v>
      </c>
      <c r="G519" t="s">
        <v>20</v>
      </c>
      <c r="H519">
        <f t="shared" si="49"/>
        <v>84.72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>
        <f t="shared" si="50"/>
        <v>food</v>
      </c>
      <c r="R519" t="str">
        <f t="shared" si="51"/>
        <v>food trucks</v>
      </c>
      <c r="S519" s="9">
        <f t="shared" si="52"/>
        <v>42860.208333333328</v>
      </c>
      <c r="T519" s="9">
        <f t="shared" si="53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48"/>
        <v>7.0681818181818179E-2</v>
      </c>
      <c r="G520" t="s">
        <v>14</v>
      </c>
      <c r="H520">
        <f t="shared" si="49"/>
        <v>62.2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>
        <f t="shared" si="50"/>
        <v>film &amp; video</v>
      </c>
      <c r="R520" t="str">
        <f t="shared" si="51"/>
        <v>animation</v>
      </c>
      <c r="S520" s="9">
        <f t="shared" si="52"/>
        <v>43154.25</v>
      </c>
      <c r="T520" s="9">
        <f t="shared" si="53"/>
        <v>43156.25</v>
      </c>
    </row>
    <row r="521" spans="1:20" ht="17" hidden="1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48"/>
        <v>1.0174563871693867</v>
      </c>
      <c r="G521" t="s">
        <v>20</v>
      </c>
      <c r="H521">
        <f t="shared" si="49"/>
        <v>101.98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>
        <f t="shared" si="50"/>
        <v>music</v>
      </c>
      <c r="R521" t="str">
        <f t="shared" si="51"/>
        <v>rock</v>
      </c>
      <c r="S521" s="9">
        <f t="shared" si="52"/>
        <v>42012.25</v>
      </c>
      <c r="T521" s="9">
        <f t="shared" si="53"/>
        <v>42026.25</v>
      </c>
    </row>
    <row r="522" spans="1:20" ht="17" hidden="1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48"/>
        <v>4.2575000000000003</v>
      </c>
      <c r="G522" t="s">
        <v>20</v>
      </c>
      <c r="H522">
        <f t="shared" si="49"/>
        <v>106.44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>
        <f t="shared" si="50"/>
        <v>theater</v>
      </c>
      <c r="R522" t="str">
        <f t="shared" si="51"/>
        <v>plays</v>
      </c>
      <c r="S522" s="9">
        <f t="shared" si="52"/>
        <v>43574.208333333328</v>
      </c>
      <c r="T522" s="9">
        <f t="shared" si="53"/>
        <v>43577.208333333328</v>
      </c>
    </row>
    <row r="523" spans="1:20" ht="17" hidden="1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48"/>
        <v>1.4553947368421052</v>
      </c>
      <c r="G523" t="s">
        <v>20</v>
      </c>
      <c r="H523">
        <f t="shared" si="49"/>
        <v>29.98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>
        <f t="shared" si="50"/>
        <v>film &amp; video</v>
      </c>
      <c r="R523" t="str">
        <f t="shared" si="51"/>
        <v>drama</v>
      </c>
      <c r="S523" s="9">
        <f t="shared" si="52"/>
        <v>42605.208333333328</v>
      </c>
      <c r="T523" s="9">
        <f t="shared" si="53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48"/>
        <v>0.32453465346534655</v>
      </c>
      <c r="G524" t="s">
        <v>14</v>
      </c>
      <c r="H524">
        <f t="shared" si="49"/>
        <v>85.81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>
        <f t="shared" si="50"/>
        <v>film &amp; video</v>
      </c>
      <c r="R524" t="str">
        <f t="shared" si="51"/>
        <v>shorts</v>
      </c>
      <c r="S524" s="9">
        <f t="shared" si="52"/>
        <v>41093.208333333336</v>
      </c>
      <c r="T524" s="9">
        <f t="shared" si="53"/>
        <v>41105.208333333336</v>
      </c>
    </row>
    <row r="525" spans="1:20" ht="17" hidden="1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48"/>
        <v>7.003333333333333</v>
      </c>
      <c r="G525" t="s">
        <v>20</v>
      </c>
      <c r="H525">
        <f t="shared" si="49"/>
        <v>70.819999999999993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>
        <f t="shared" si="50"/>
        <v>film &amp; video</v>
      </c>
      <c r="R525" t="str">
        <f t="shared" si="51"/>
        <v>shorts</v>
      </c>
      <c r="S525" s="9">
        <f t="shared" si="52"/>
        <v>40241.25</v>
      </c>
      <c r="T525" s="9">
        <f t="shared" si="53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48"/>
        <v>0.83904860392967939</v>
      </c>
      <c r="G526" t="s">
        <v>14</v>
      </c>
      <c r="H526">
        <f t="shared" si="49"/>
        <v>41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>
        <f t="shared" si="50"/>
        <v>theater</v>
      </c>
      <c r="R526" t="str">
        <f t="shared" si="51"/>
        <v>plays</v>
      </c>
      <c r="S526" s="9">
        <f t="shared" si="52"/>
        <v>40294.208333333336</v>
      </c>
      <c r="T526" s="9">
        <f t="shared" si="53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48"/>
        <v>0.84190476190476193</v>
      </c>
      <c r="G527" t="s">
        <v>14</v>
      </c>
      <c r="H527">
        <f t="shared" si="49"/>
        <v>28.06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>
        <f t="shared" si="50"/>
        <v>technology</v>
      </c>
      <c r="R527" t="str">
        <f t="shared" si="51"/>
        <v>wearables</v>
      </c>
      <c r="S527" s="9">
        <f t="shared" si="52"/>
        <v>40505.25</v>
      </c>
      <c r="T527" s="9">
        <f t="shared" si="53"/>
        <v>40509.25</v>
      </c>
    </row>
    <row r="528" spans="1:20" ht="34" hidden="1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48"/>
        <v>1.5595180722891566</v>
      </c>
      <c r="G528" t="s">
        <v>20</v>
      </c>
      <c r="H528">
        <f t="shared" si="49"/>
        <v>88.05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>
        <f t="shared" si="50"/>
        <v>theater</v>
      </c>
      <c r="R528" t="str">
        <f t="shared" si="51"/>
        <v>plays</v>
      </c>
      <c r="S528" s="9">
        <f t="shared" si="52"/>
        <v>42364.25</v>
      </c>
      <c r="T528" s="9">
        <f t="shared" si="53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48"/>
        <v>0.99619450317124736</v>
      </c>
      <c r="G529" t="s">
        <v>14</v>
      </c>
      <c r="H529">
        <f t="shared" si="49"/>
        <v>31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>
        <f t="shared" si="50"/>
        <v>film &amp; video</v>
      </c>
      <c r="R529" t="str">
        <f t="shared" si="51"/>
        <v>animation</v>
      </c>
      <c r="S529" s="9">
        <f t="shared" si="52"/>
        <v>42405.25</v>
      </c>
      <c r="T529" s="9">
        <f t="shared" si="53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48"/>
        <v>0.80300000000000005</v>
      </c>
      <c r="G530" t="s">
        <v>14</v>
      </c>
      <c r="H530">
        <f t="shared" si="49"/>
        <v>90.34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>
        <f t="shared" si="50"/>
        <v>music</v>
      </c>
      <c r="R530" t="str">
        <f t="shared" si="51"/>
        <v>indie rock</v>
      </c>
      <c r="S530" s="9">
        <f t="shared" si="52"/>
        <v>41601.25</v>
      </c>
      <c r="T530" s="9">
        <f t="shared" si="53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48"/>
        <v>0.11254901960784314</v>
      </c>
      <c r="G531" t="s">
        <v>14</v>
      </c>
      <c r="H531">
        <f t="shared" si="49"/>
        <v>63.78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>
        <f t="shared" si="50"/>
        <v>games</v>
      </c>
      <c r="R531" t="str">
        <f t="shared" si="51"/>
        <v>video games</v>
      </c>
      <c r="S531" s="9">
        <f t="shared" si="52"/>
        <v>41769.208333333336</v>
      </c>
      <c r="T531" s="9">
        <f t="shared" si="53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48"/>
        <v>0.91740952380952379</v>
      </c>
      <c r="G532" t="s">
        <v>14</v>
      </c>
      <c r="H532">
        <f t="shared" si="49"/>
        <v>54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>
        <f t="shared" si="50"/>
        <v>publishing</v>
      </c>
      <c r="R532" t="str">
        <f t="shared" si="51"/>
        <v>fiction</v>
      </c>
      <c r="S532" s="9">
        <f t="shared" si="52"/>
        <v>40421.208333333336</v>
      </c>
      <c r="T532" s="9">
        <f t="shared" si="53"/>
        <v>40435.208333333336</v>
      </c>
    </row>
    <row r="533" spans="1:20" ht="34" hidden="1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48"/>
        <v>0.95521156936261387</v>
      </c>
      <c r="G533" t="s">
        <v>47</v>
      </c>
      <c r="H533">
        <f t="shared" si="49"/>
        <v>48.99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>
        <f t="shared" si="50"/>
        <v>games</v>
      </c>
      <c r="R533" t="str">
        <f t="shared" si="51"/>
        <v>video games</v>
      </c>
      <c r="S533" s="9">
        <f t="shared" si="52"/>
        <v>41589.25</v>
      </c>
      <c r="T533" s="9">
        <f t="shared" si="53"/>
        <v>41645.25</v>
      </c>
    </row>
    <row r="534" spans="1:20" ht="17" hidden="1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48"/>
        <v>5.0287499999999996</v>
      </c>
      <c r="G534" t="s">
        <v>20</v>
      </c>
      <c r="H534">
        <f t="shared" si="49"/>
        <v>63.86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>
        <f t="shared" si="50"/>
        <v>theater</v>
      </c>
      <c r="R534" t="str">
        <f t="shared" si="51"/>
        <v>plays</v>
      </c>
      <c r="S534" s="9">
        <f t="shared" si="52"/>
        <v>43125.25</v>
      </c>
      <c r="T534" s="9">
        <f t="shared" si="53"/>
        <v>43126.25</v>
      </c>
    </row>
    <row r="535" spans="1:20" ht="17" hidden="1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48"/>
        <v>1.5924394463667819</v>
      </c>
      <c r="G535" t="s">
        <v>20</v>
      </c>
      <c r="H535">
        <f t="shared" si="49"/>
        <v>83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>
        <f t="shared" si="50"/>
        <v>music</v>
      </c>
      <c r="R535" t="str">
        <f t="shared" si="51"/>
        <v>indie rock</v>
      </c>
      <c r="S535" s="9">
        <f t="shared" si="52"/>
        <v>41479.208333333336</v>
      </c>
      <c r="T535" s="9">
        <f t="shared" si="53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48"/>
        <v>0.15022446689113356</v>
      </c>
      <c r="G536" t="s">
        <v>14</v>
      </c>
      <c r="H536">
        <f t="shared" si="49"/>
        <v>55.08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>
        <f t="shared" si="50"/>
        <v>film &amp; video</v>
      </c>
      <c r="R536" t="str">
        <f t="shared" si="51"/>
        <v>drama</v>
      </c>
      <c r="S536" s="9">
        <f t="shared" si="52"/>
        <v>43329.208333333328</v>
      </c>
      <c r="T536" s="9">
        <f t="shared" si="53"/>
        <v>43330.208333333328</v>
      </c>
    </row>
    <row r="537" spans="1:20" ht="17" hidden="1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48"/>
        <v>4.820384615384615</v>
      </c>
      <c r="G537" t="s">
        <v>20</v>
      </c>
      <c r="H537">
        <f t="shared" si="49"/>
        <v>62.04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>
        <f t="shared" si="50"/>
        <v>theater</v>
      </c>
      <c r="R537" t="str">
        <f t="shared" si="51"/>
        <v>plays</v>
      </c>
      <c r="S537" s="9">
        <f t="shared" si="52"/>
        <v>43259.208333333328</v>
      </c>
      <c r="T537" s="9">
        <f t="shared" si="53"/>
        <v>43261.208333333328</v>
      </c>
    </row>
    <row r="538" spans="1:20" ht="17" hidden="1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48"/>
        <v>1.4996938775510205</v>
      </c>
      <c r="G538" t="s">
        <v>20</v>
      </c>
      <c r="H538">
        <f t="shared" si="49"/>
        <v>104.98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>
        <f t="shared" si="50"/>
        <v>publishing</v>
      </c>
      <c r="R538" t="str">
        <f t="shared" si="51"/>
        <v>fiction</v>
      </c>
      <c r="S538" s="9">
        <f t="shared" si="52"/>
        <v>40414.208333333336</v>
      </c>
      <c r="T538" s="9">
        <f t="shared" si="53"/>
        <v>40440.208333333336</v>
      </c>
    </row>
    <row r="539" spans="1:20" ht="17" hidden="1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48"/>
        <v>1.1722156398104266</v>
      </c>
      <c r="G539" t="s">
        <v>20</v>
      </c>
      <c r="H539">
        <f t="shared" si="49"/>
        <v>94.04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>
        <f t="shared" si="50"/>
        <v>film &amp; video</v>
      </c>
      <c r="R539" t="str">
        <f t="shared" si="51"/>
        <v>documentary</v>
      </c>
      <c r="S539" s="9">
        <f t="shared" si="52"/>
        <v>43342.208333333328</v>
      </c>
      <c r="T539" s="9">
        <f t="shared" si="53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48"/>
        <v>0.37695968274950431</v>
      </c>
      <c r="G540" t="s">
        <v>14</v>
      </c>
      <c r="H540">
        <f t="shared" si="49"/>
        <v>44.01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>
        <f t="shared" si="50"/>
        <v>games</v>
      </c>
      <c r="R540" t="str">
        <f t="shared" si="51"/>
        <v>mobile games</v>
      </c>
      <c r="S540" s="9">
        <f t="shared" si="52"/>
        <v>41539.208333333336</v>
      </c>
      <c r="T540" s="9">
        <f t="shared" si="53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48"/>
        <v>0.72653061224489801</v>
      </c>
      <c r="G541" t="s">
        <v>14</v>
      </c>
      <c r="H541">
        <f t="shared" si="49"/>
        <v>92.47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>
        <f t="shared" si="50"/>
        <v>food</v>
      </c>
      <c r="R541" t="str">
        <f t="shared" si="51"/>
        <v>food trucks</v>
      </c>
      <c r="S541" s="9">
        <f t="shared" si="52"/>
        <v>43647.208333333328</v>
      </c>
      <c r="T541" s="9">
        <f t="shared" si="53"/>
        <v>43653.208333333328</v>
      </c>
    </row>
    <row r="542" spans="1:20" ht="17" hidden="1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48"/>
        <v>2.6598113207547169</v>
      </c>
      <c r="G542" t="s">
        <v>20</v>
      </c>
      <c r="H542">
        <f t="shared" si="49"/>
        <v>57.07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>
        <f t="shared" si="50"/>
        <v>photography</v>
      </c>
      <c r="R542" t="str">
        <f t="shared" si="51"/>
        <v>photography books</v>
      </c>
      <c r="S542" s="9">
        <f t="shared" si="52"/>
        <v>43225.208333333328</v>
      </c>
      <c r="T542" s="9">
        <f t="shared" si="53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48"/>
        <v>0.24205617977528091</v>
      </c>
      <c r="G543" t="s">
        <v>14</v>
      </c>
      <c r="H543">
        <f t="shared" si="49"/>
        <v>109.08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>
        <f t="shared" si="50"/>
        <v>games</v>
      </c>
      <c r="R543" t="str">
        <f t="shared" si="51"/>
        <v>mobile games</v>
      </c>
      <c r="S543" s="9">
        <f t="shared" si="52"/>
        <v>42165.208333333328</v>
      </c>
      <c r="T543" s="9">
        <f t="shared" si="53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48"/>
        <v>2.5064935064935064E-2</v>
      </c>
      <c r="G544" t="s">
        <v>14</v>
      </c>
      <c r="H544">
        <f t="shared" si="49"/>
        <v>39.39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>
        <f t="shared" si="50"/>
        <v>music</v>
      </c>
      <c r="R544" t="str">
        <f t="shared" si="51"/>
        <v>indie rock</v>
      </c>
      <c r="S544" s="9">
        <f t="shared" si="52"/>
        <v>42391.25</v>
      </c>
      <c r="T544" s="9">
        <f t="shared" si="53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48"/>
        <v>0.1632979976442874</v>
      </c>
      <c r="G545" t="s">
        <v>14</v>
      </c>
      <c r="H545">
        <f t="shared" si="49"/>
        <v>77.02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>
        <f t="shared" si="50"/>
        <v>games</v>
      </c>
      <c r="R545" t="str">
        <f t="shared" si="51"/>
        <v>video games</v>
      </c>
      <c r="S545" s="9">
        <f t="shared" si="52"/>
        <v>41528.208333333336</v>
      </c>
      <c r="T545" s="9">
        <f t="shared" si="53"/>
        <v>41543.208333333336</v>
      </c>
    </row>
    <row r="546" spans="1:20" ht="34" hidden="1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48"/>
        <v>2.7650000000000001</v>
      </c>
      <c r="G546" t="s">
        <v>20</v>
      </c>
      <c r="H546">
        <f t="shared" si="49"/>
        <v>92.17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>
        <f t="shared" si="50"/>
        <v>music</v>
      </c>
      <c r="R546" t="str">
        <f t="shared" si="51"/>
        <v>rock</v>
      </c>
      <c r="S546" s="9">
        <f t="shared" si="52"/>
        <v>42377.25</v>
      </c>
      <c r="T546" s="9">
        <f t="shared" si="53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48"/>
        <v>0.88803571428571426</v>
      </c>
      <c r="G547" t="s">
        <v>14</v>
      </c>
      <c r="H547">
        <f t="shared" si="49"/>
        <v>61.01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>
        <f t="shared" si="50"/>
        <v>theater</v>
      </c>
      <c r="R547" t="str">
        <f t="shared" si="51"/>
        <v>plays</v>
      </c>
      <c r="S547" s="9">
        <f t="shared" si="52"/>
        <v>43824.25</v>
      </c>
      <c r="T547" s="9">
        <f t="shared" si="53"/>
        <v>43844.25</v>
      </c>
    </row>
    <row r="548" spans="1:20" ht="17" hidden="1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48"/>
        <v>1.6357142857142857</v>
      </c>
      <c r="G548" t="s">
        <v>20</v>
      </c>
      <c r="H548">
        <f t="shared" si="49"/>
        <v>78.069999999999993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>
        <f t="shared" si="50"/>
        <v>theater</v>
      </c>
      <c r="R548" t="str">
        <f t="shared" si="51"/>
        <v>plays</v>
      </c>
      <c r="S548" s="9">
        <f t="shared" si="52"/>
        <v>43360.208333333328</v>
      </c>
      <c r="T548" s="9">
        <f t="shared" si="53"/>
        <v>43363.208333333328</v>
      </c>
    </row>
    <row r="549" spans="1:20" ht="17" hidden="1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48"/>
        <v>9.69</v>
      </c>
      <c r="G549" t="s">
        <v>20</v>
      </c>
      <c r="H549">
        <f t="shared" si="49"/>
        <v>80.75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>
        <f t="shared" si="50"/>
        <v>film &amp; video</v>
      </c>
      <c r="R549" t="str">
        <f t="shared" si="51"/>
        <v>drama</v>
      </c>
      <c r="S549" s="9">
        <f t="shared" si="52"/>
        <v>42029.25</v>
      </c>
      <c r="T549" s="9">
        <f t="shared" si="53"/>
        <v>42041.25</v>
      </c>
    </row>
    <row r="550" spans="1:20" ht="17" hidden="1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48"/>
        <v>2.7091376701966716</v>
      </c>
      <c r="G550" t="s">
        <v>20</v>
      </c>
      <c r="H550">
        <f t="shared" si="49"/>
        <v>59.99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>
        <f t="shared" si="50"/>
        <v>theater</v>
      </c>
      <c r="R550" t="str">
        <f t="shared" si="51"/>
        <v>plays</v>
      </c>
      <c r="S550" s="9">
        <f t="shared" si="52"/>
        <v>42461.208333333328</v>
      </c>
      <c r="T550" s="9">
        <f t="shared" si="53"/>
        <v>42474.208333333328</v>
      </c>
    </row>
    <row r="551" spans="1:20" ht="34" hidden="1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48"/>
        <v>2.8421355932203389</v>
      </c>
      <c r="G551" t="s">
        <v>20</v>
      </c>
      <c r="H551">
        <f t="shared" si="49"/>
        <v>110.03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>
        <f t="shared" si="50"/>
        <v>technology</v>
      </c>
      <c r="R551" t="str">
        <f t="shared" si="51"/>
        <v>wearables</v>
      </c>
      <c r="S551" s="9">
        <f t="shared" si="52"/>
        <v>41422.208333333336</v>
      </c>
      <c r="T551" s="9">
        <f t="shared" si="53"/>
        <v>41431.208333333336</v>
      </c>
    </row>
    <row r="552" spans="1:20" ht="34" hidden="1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48"/>
        <v>0.04</v>
      </c>
      <c r="G552" t="s">
        <v>74</v>
      </c>
      <c r="H552">
        <f t="shared" si="49"/>
        <v>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>
        <f t="shared" si="50"/>
        <v>music</v>
      </c>
      <c r="R552" t="str">
        <f t="shared" si="51"/>
        <v>indie rock</v>
      </c>
      <c r="S552" s="9">
        <f t="shared" si="52"/>
        <v>40968.25</v>
      </c>
      <c r="T552" s="9">
        <f t="shared" si="53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48"/>
        <v>0.58632981676846196</v>
      </c>
      <c r="G553" t="s">
        <v>14</v>
      </c>
      <c r="H553">
        <f t="shared" si="49"/>
        <v>38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>
        <f t="shared" si="50"/>
        <v>technology</v>
      </c>
      <c r="R553" t="str">
        <f t="shared" si="51"/>
        <v>web</v>
      </c>
      <c r="S553" s="9">
        <f t="shared" si="52"/>
        <v>41993.25</v>
      </c>
      <c r="T553" s="9">
        <f t="shared" si="53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48"/>
        <v>0.98511111111111116</v>
      </c>
      <c r="G554" t="s">
        <v>14</v>
      </c>
      <c r="H554">
        <f t="shared" si="49"/>
        <v>96.37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>
        <f t="shared" si="50"/>
        <v>theater</v>
      </c>
      <c r="R554" t="str">
        <f t="shared" si="51"/>
        <v>plays</v>
      </c>
      <c r="S554" s="9">
        <f t="shared" si="52"/>
        <v>42700.25</v>
      </c>
      <c r="T554" s="9">
        <f t="shared" si="53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48"/>
        <v>0.43975381008206332</v>
      </c>
      <c r="G555" t="s">
        <v>14</v>
      </c>
      <c r="H555">
        <f t="shared" si="49"/>
        <v>72.98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>
        <f t="shared" si="50"/>
        <v>music</v>
      </c>
      <c r="R555" t="str">
        <f t="shared" si="51"/>
        <v>rock</v>
      </c>
      <c r="S555" s="9">
        <f t="shared" si="52"/>
        <v>40545.25</v>
      </c>
      <c r="T555" s="9">
        <f t="shared" si="53"/>
        <v>40546.25</v>
      </c>
    </row>
    <row r="556" spans="1:20" ht="34" hidden="1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48"/>
        <v>1.5166315789473683</v>
      </c>
      <c r="G556" t="s">
        <v>20</v>
      </c>
      <c r="H556">
        <f t="shared" si="49"/>
        <v>26.01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>
        <f t="shared" si="50"/>
        <v>music</v>
      </c>
      <c r="R556" t="str">
        <f t="shared" si="51"/>
        <v>indie rock</v>
      </c>
      <c r="S556" s="9">
        <f t="shared" si="52"/>
        <v>42723.25</v>
      </c>
      <c r="T556" s="9">
        <f t="shared" si="53"/>
        <v>42729.25</v>
      </c>
    </row>
    <row r="557" spans="1:20" ht="17" hidden="1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48"/>
        <v>2.2363492063492063</v>
      </c>
      <c r="G557" t="s">
        <v>20</v>
      </c>
      <c r="H557">
        <f t="shared" si="49"/>
        <v>104.36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>
        <f t="shared" si="50"/>
        <v>music</v>
      </c>
      <c r="R557" t="str">
        <f t="shared" si="51"/>
        <v>rock</v>
      </c>
      <c r="S557" s="9">
        <f t="shared" si="52"/>
        <v>41731.208333333336</v>
      </c>
      <c r="T557" s="9">
        <f t="shared" si="53"/>
        <v>41762.208333333336</v>
      </c>
    </row>
    <row r="558" spans="1:20" ht="17" hidden="1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48"/>
        <v>2.3975</v>
      </c>
      <c r="G558" t="s">
        <v>20</v>
      </c>
      <c r="H558">
        <f t="shared" si="49"/>
        <v>102.19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>
        <f t="shared" si="50"/>
        <v>publishing</v>
      </c>
      <c r="R558" t="str">
        <f t="shared" si="51"/>
        <v>translations</v>
      </c>
      <c r="S558" s="9">
        <f t="shared" si="52"/>
        <v>40792.208333333336</v>
      </c>
      <c r="T558" s="9">
        <f t="shared" si="53"/>
        <v>40799.208333333336</v>
      </c>
    </row>
    <row r="559" spans="1:20" ht="17" hidden="1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48"/>
        <v>1.9933333333333334</v>
      </c>
      <c r="G559" t="s">
        <v>20</v>
      </c>
      <c r="H559">
        <f t="shared" si="49"/>
        <v>54.12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>
        <f t="shared" si="50"/>
        <v>film &amp; video</v>
      </c>
      <c r="R559" t="str">
        <f t="shared" si="51"/>
        <v>science fiction</v>
      </c>
      <c r="S559" s="9">
        <f t="shared" si="52"/>
        <v>42279.208333333328</v>
      </c>
      <c r="T559" s="9">
        <f t="shared" si="53"/>
        <v>42282.208333333328</v>
      </c>
    </row>
    <row r="560" spans="1:20" ht="17" hidden="1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48"/>
        <v>1.373448275862069</v>
      </c>
      <c r="G560" t="s">
        <v>20</v>
      </c>
      <c r="H560">
        <f t="shared" si="49"/>
        <v>63.22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>
        <f t="shared" si="50"/>
        <v>theater</v>
      </c>
      <c r="R560" t="str">
        <f t="shared" si="51"/>
        <v>plays</v>
      </c>
      <c r="S560" s="9">
        <f t="shared" si="52"/>
        <v>42424.25</v>
      </c>
      <c r="T560" s="9">
        <f t="shared" si="53"/>
        <v>42467.208333333328</v>
      </c>
    </row>
    <row r="561" spans="1:20" ht="17" hidden="1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48"/>
        <v>1.009696106362773</v>
      </c>
      <c r="G561" t="s">
        <v>20</v>
      </c>
      <c r="H561">
        <f t="shared" si="49"/>
        <v>104.03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>
        <f t="shared" si="50"/>
        <v>theater</v>
      </c>
      <c r="R561" t="str">
        <f t="shared" si="51"/>
        <v>plays</v>
      </c>
      <c r="S561" s="9">
        <f t="shared" si="52"/>
        <v>42584.208333333328</v>
      </c>
      <c r="T561" s="9">
        <f t="shared" si="53"/>
        <v>42591.208333333328</v>
      </c>
    </row>
    <row r="562" spans="1:20" ht="17" hidden="1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48"/>
        <v>7.9416000000000002</v>
      </c>
      <c r="G562" t="s">
        <v>20</v>
      </c>
      <c r="H562">
        <f t="shared" si="49"/>
        <v>49.99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>
        <f t="shared" si="50"/>
        <v>film &amp; video</v>
      </c>
      <c r="R562" t="str">
        <f t="shared" si="51"/>
        <v>animation</v>
      </c>
      <c r="S562" s="9">
        <f t="shared" si="52"/>
        <v>40865.25</v>
      </c>
      <c r="T562" s="9">
        <f t="shared" si="53"/>
        <v>40905.25</v>
      </c>
    </row>
    <row r="563" spans="1:20" ht="17" hidden="1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48"/>
        <v>3.6970000000000001</v>
      </c>
      <c r="G563" t="s">
        <v>20</v>
      </c>
      <c r="H563">
        <f t="shared" si="49"/>
        <v>56.02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>
        <f t="shared" si="50"/>
        <v>theater</v>
      </c>
      <c r="R563" t="str">
        <f t="shared" si="51"/>
        <v>plays</v>
      </c>
      <c r="S563" s="9">
        <f t="shared" si="52"/>
        <v>40833.208333333336</v>
      </c>
      <c r="T563" s="9">
        <f t="shared" si="53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48"/>
        <v>0.12818181818181817</v>
      </c>
      <c r="G564" t="s">
        <v>14</v>
      </c>
      <c r="H564">
        <f t="shared" si="49"/>
        <v>48.81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>
        <f t="shared" si="50"/>
        <v>music</v>
      </c>
      <c r="R564" t="str">
        <f t="shared" si="51"/>
        <v>rock</v>
      </c>
      <c r="S564" s="9">
        <f t="shared" si="52"/>
        <v>43536.208333333328</v>
      </c>
      <c r="T564" s="9">
        <f t="shared" si="53"/>
        <v>43538.208333333328</v>
      </c>
    </row>
    <row r="565" spans="1:20" ht="17" hidden="1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48"/>
        <v>1.3802702702702703</v>
      </c>
      <c r="G565" t="s">
        <v>20</v>
      </c>
      <c r="H565">
        <f t="shared" si="49"/>
        <v>60.08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>
        <f t="shared" si="50"/>
        <v>film &amp; video</v>
      </c>
      <c r="R565" t="str">
        <f t="shared" si="51"/>
        <v>documentary</v>
      </c>
      <c r="S565" s="9">
        <f t="shared" si="52"/>
        <v>43417.25</v>
      </c>
      <c r="T565" s="9">
        <f t="shared" si="53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48"/>
        <v>0.83813278008298753</v>
      </c>
      <c r="G566" t="s">
        <v>14</v>
      </c>
      <c r="H566">
        <f t="shared" si="49"/>
        <v>78.989999999999995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>
        <f t="shared" si="50"/>
        <v>theater</v>
      </c>
      <c r="R566" t="str">
        <f t="shared" si="51"/>
        <v>plays</v>
      </c>
      <c r="S566" s="9">
        <f t="shared" si="52"/>
        <v>42078.208333333328</v>
      </c>
      <c r="T566" s="9">
        <f t="shared" si="53"/>
        <v>42086.208333333328</v>
      </c>
    </row>
    <row r="567" spans="1:20" ht="17" hidden="1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48"/>
        <v>2.0460063224446787</v>
      </c>
      <c r="G567" t="s">
        <v>20</v>
      </c>
      <c r="H567">
        <f t="shared" si="49"/>
        <v>53.99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>
        <f t="shared" si="50"/>
        <v>theater</v>
      </c>
      <c r="R567" t="str">
        <f t="shared" si="51"/>
        <v>plays</v>
      </c>
      <c r="S567" s="9">
        <f t="shared" si="52"/>
        <v>40862.25</v>
      </c>
      <c r="T567" s="9">
        <f t="shared" si="53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48"/>
        <v>0.44344086021505374</v>
      </c>
      <c r="G568" t="s">
        <v>14</v>
      </c>
      <c r="H568">
        <f t="shared" si="49"/>
        <v>111.46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>
        <f t="shared" si="50"/>
        <v>music</v>
      </c>
      <c r="R568" t="str">
        <f t="shared" si="51"/>
        <v>electric music</v>
      </c>
      <c r="S568" s="9">
        <f t="shared" si="52"/>
        <v>42424.25</v>
      </c>
      <c r="T568" s="9">
        <f t="shared" si="53"/>
        <v>42447.208333333328</v>
      </c>
    </row>
    <row r="569" spans="1:20" ht="34" hidden="1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48"/>
        <v>2.1860294117647059</v>
      </c>
      <c r="G569" t="s">
        <v>20</v>
      </c>
      <c r="H569">
        <f t="shared" si="49"/>
        <v>60.92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>
        <f t="shared" si="50"/>
        <v>music</v>
      </c>
      <c r="R569" t="str">
        <f t="shared" si="51"/>
        <v>rock</v>
      </c>
      <c r="S569" s="9">
        <f t="shared" si="52"/>
        <v>41830.208333333336</v>
      </c>
      <c r="T569" s="9">
        <f t="shared" si="53"/>
        <v>41832.208333333336</v>
      </c>
    </row>
    <row r="570" spans="1:20" ht="17" hidden="1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48"/>
        <v>1.8603314917127072</v>
      </c>
      <c r="G570" t="s">
        <v>20</v>
      </c>
      <c r="H570">
        <f t="shared" si="49"/>
        <v>26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>
        <f t="shared" si="50"/>
        <v>theater</v>
      </c>
      <c r="R570" t="str">
        <f t="shared" si="51"/>
        <v>plays</v>
      </c>
      <c r="S570" s="9">
        <f t="shared" si="52"/>
        <v>40374.208333333336</v>
      </c>
      <c r="T570" s="9">
        <f t="shared" si="53"/>
        <v>40419.208333333336</v>
      </c>
    </row>
    <row r="571" spans="1:20" ht="17" hidden="1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48"/>
        <v>2.3733830845771142</v>
      </c>
      <c r="G571" t="s">
        <v>20</v>
      </c>
      <c r="H571">
        <f t="shared" si="49"/>
        <v>80.989999999999995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>
        <f t="shared" si="50"/>
        <v>film &amp; video</v>
      </c>
      <c r="R571" t="str">
        <f t="shared" si="51"/>
        <v>animation</v>
      </c>
      <c r="S571" s="9">
        <f t="shared" si="52"/>
        <v>40554.25</v>
      </c>
      <c r="T571" s="9">
        <f t="shared" si="53"/>
        <v>40566.25</v>
      </c>
    </row>
    <row r="572" spans="1:20" ht="17" hidden="1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48"/>
        <v>3.0565384615384614</v>
      </c>
      <c r="G572" t="s">
        <v>20</v>
      </c>
      <c r="H572">
        <f t="shared" si="49"/>
        <v>35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>
        <f t="shared" si="50"/>
        <v>music</v>
      </c>
      <c r="R572" t="str">
        <f t="shared" si="51"/>
        <v>rock</v>
      </c>
      <c r="S572" s="9">
        <f t="shared" si="52"/>
        <v>41993.25</v>
      </c>
      <c r="T572" s="9">
        <f t="shared" si="53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48"/>
        <v>0.94142857142857139</v>
      </c>
      <c r="G573" t="s">
        <v>14</v>
      </c>
      <c r="H573">
        <f t="shared" si="49"/>
        <v>94.14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>
        <f t="shared" si="50"/>
        <v>film &amp; video</v>
      </c>
      <c r="R573" t="str">
        <f t="shared" si="51"/>
        <v>shorts</v>
      </c>
      <c r="S573" s="9">
        <f t="shared" si="52"/>
        <v>42174.208333333328</v>
      </c>
      <c r="T573" s="9">
        <f t="shared" si="53"/>
        <v>42221.208333333328</v>
      </c>
    </row>
    <row r="574" spans="1:20" ht="17" hidden="1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48"/>
        <v>0.54400000000000004</v>
      </c>
      <c r="G574" t="s">
        <v>74</v>
      </c>
      <c r="H574">
        <f t="shared" si="49"/>
        <v>52.09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>
        <f t="shared" si="50"/>
        <v>music</v>
      </c>
      <c r="R574" t="str">
        <f t="shared" si="51"/>
        <v>rock</v>
      </c>
      <c r="S574" s="9">
        <f t="shared" si="52"/>
        <v>42275.208333333328</v>
      </c>
      <c r="T574" s="9">
        <f t="shared" si="53"/>
        <v>42291.208333333328</v>
      </c>
    </row>
    <row r="575" spans="1:20" ht="17" hidden="1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48"/>
        <v>1.1188059701492536</v>
      </c>
      <c r="G575" t="s">
        <v>20</v>
      </c>
      <c r="H575">
        <f t="shared" si="49"/>
        <v>24.99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>
        <f t="shared" si="50"/>
        <v>journalism</v>
      </c>
      <c r="R575" t="str">
        <f t="shared" si="51"/>
        <v>audio</v>
      </c>
      <c r="S575" s="9">
        <f t="shared" si="52"/>
        <v>41761.208333333336</v>
      </c>
      <c r="T575" s="9">
        <f t="shared" si="53"/>
        <v>41763.208333333336</v>
      </c>
    </row>
    <row r="576" spans="1:20" ht="17" hidden="1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48"/>
        <v>3.6914814814814814</v>
      </c>
      <c r="G576" t="s">
        <v>20</v>
      </c>
      <c r="H576">
        <f t="shared" si="49"/>
        <v>69.22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>
        <f t="shared" si="50"/>
        <v>food</v>
      </c>
      <c r="R576" t="str">
        <f t="shared" si="51"/>
        <v>food trucks</v>
      </c>
      <c r="S576" s="9">
        <f t="shared" si="52"/>
        <v>43806.25</v>
      </c>
      <c r="T576" s="9">
        <f t="shared" si="53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48"/>
        <v>0.62930372148859548</v>
      </c>
      <c r="G577" t="s">
        <v>14</v>
      </c>
      <c r="H577">
        <f t="shared" si="49"/>
        <v>93.94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>
        <f t="shared" si="50"/>
        <v>theater</v>
      </c>
      <c r="R577" t="str">
        <f t="shared" si="51"/>
        <v>plays</v>
      </c>
      <c r="S577" s="9">
        <f t="shared" si="52"/>
        <v>41779.208333333336</v>
      </c>
      <c r="T577" s="9">
        <f t="shared" si="53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si="48"/>
        <v>0.6492783505154639</v>
      </c>
      <c r="G578" t="s">
        <v>14</v>
      </c>
      <c r="H578">
        <f t="shared" si="49"/>
        <v>98.41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>
        <f t="shared" si="50"/>
        <v>theater</v>
      </c>
      <c r="R578" t="str">
        <f t="shared" si="51"/>
        <v>plays</v>
      </c>
      <c r="S578" s="9">
        <f t="shared" si="52"/>
        <v>43040.208333333328</v>
      </c>
      <c r="T578" s="9">
        <f t="shared" si="53"/>
        <v>43057.25</v>
      </c>
    </row>
    <row r="579" spans="1:20" ht="17" hidden="1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ref="F579:F642" si="54">E579/D579</f>
        <v>0.18853658536585366</v>
      </c>
      <c r="G579" t="s">
        <v>74</v>
      </c>
      <c r="H579">
        <f t="shared" ref="H579:H642" si="55">IFERROR(ROUND(E579/I579, 2), 0)</f>
        <v>41.78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>
        <f t="shared" ref="Q579:Q642" si="56">LEFT(P579,SEARCH("/",P579)-1)</f>
        <v>music</v>
      </c>
      <c r="R579" t="str">
        <f t="shared" ref="R579:R642" si="57">MID(P579,SEARCH("/",P579)+1,LEN(P579))</f>
        <v>jazz</v>
      </c>
      <c r="S579" s="9">
        <f t="shared" ref="S579:S642" si="58">(((L579/60)/60)/24)+DATE(1970,1,1)</f>
        <v>40613.25</v>
      </c>
      <c r="T579" s="9">
        <f t="shared" ref="T579:T642" si="59">(((M579/60)/60)/24)+DATE(1970,1,1)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54"/>
        <v>0.1675440414507772</v>
      </c>
      <c r="G580" t="s">
        <v>14</v>
      </c>
      <c r="H580">
        <f t="shared" si="55"/>
        <v>65.989999999999995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>
        <f t="shared" si="56"/>
        <v>film &amp; video</v>
      </c>
      <c r="R580" t="str">
        <f t="shared" si="57"/>
        <v>science fiction</v>
      </c>
      <c r="S580" s="9">
        <f t="shared" si="58"/>
        <v>40878.25</v>
      </c>
      <c r="T580" s="9">
        <f t="shared" si="59"/>
        <v>40881.25</v>
      </c>
    </row>
    <row r="581" spans="1:20" ht="17" hidden="1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54"/>
        <v>1.0111290322580646</v>
      </c>
      <c r="G581" t="s">
        <v>20</v>
      </c>
      <c r="H581">
        <f t="shared" si="55"/>
        <v>72.06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>
        <f t="shared" si="56"/>
        <v>music</v>
      </c>
      <c r="R581" t="str">
        <f t="shared" si="57"/>
        <v>jazz</v>
      </c>
      <c r="S581" s="9">
        <f t="shared" si="58"/>
        <v>40762.208333333336</v>
      </c>
      <c r="T581" s="9">
        <f t="shared" si="59"/>
        <v>40774.208333333336</v>
      </c>
    </row>
    <row r="582" spans="1:20" ht="17" hidden="1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54"/>
        <v>3.4150228310502282</v>
      </c>
      <c r="G582" t="s">
        <v>20</v>
      </c>
      <c r="H582">
        <f t="shared" si="55"/>
        <v>48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>
        <f t="shared" si="56"/>
        <v>theater</v>
      </c>
      <c r="R582" t="str">
        <f t="shared" si="57"/>
        <v>plays</v>
      </c>
      <c r="S582" s="9">
        <f t="shared" si="58"/>
        <v>41696.25</v>
      </c>
      <c r="T582" s="9">
        <f t="shared" si="5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54"/>
        <v>0.64016666666666666</v>
      </c>
      <c r="G583" t="s">
        <v>14</v>
      </c>
      <c r="H583">
        <f t="shared" si="55"/>
        <v>54.1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>
        <f t="shared" si="56"/>
        <v>technology</v>
      </c>
      <c r="R583" t="str">
        <f t="shared" si="57"/>
        <v>web</v>
      </c>
      <c r="S583" s="9">
        <f t="shared" si="58"/>
        <v>40662.208333333336</v>
      </c>
      <c r="T583" s="9">
        <f t="shared" si="5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54"/>
        <v>0.5208045977011494</v>
      </c>
      <c r="G584" t="s">
        <v>14</v>
      </c>
      <c r="H584">
        <f t="shared" si="55"/>
        <v>107.88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>
        <f t="shared" si="56"/>
        <v>games</v>
      </c>
      <c r="R584" t="str">
        <f t="shared" si="57"/>
        <v>video games</v>
      </c>
      <c r="S584" s="9">
        <f t="shared" si="58"/>
        <v>42165.208333333328</v>
      </c>
      <c r="T584" s="9">
        <f t="shared" si="59"/>
        <v>42170.208333333328</v>
      </c>
    </row>
    <row r="585" spans="1:20" ht="34" hidden="1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54"/>
        <v>3.2240211640211642</v>
      </c>
      <c r="G585" t="s">
        <v>20</v>
      </c>
      <c r="H585">
        <f t="shared" si="55"/>
        <v>67.03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>
        <f t="shared" si="56"/>
        <v>film &amp; video</v>
      </c>
      <c r="R585" t="str">
        <f t="shared" si="57"/>
        <v>documentary</v>
      </c>
      <c r="S585" s="9">
        <f t="shared" si="58"/>
        <v>40959.25</v>
      </c>
      <c r="T585" s="9">
        <f t="shared" si="59"/>
        <v>40976.25</v>
      </c>
    </row>
    <row r="586" spans="1:20" ht="34" hidden="1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54"/>
        <v>1.1950810185185186</v>
      </c>
      <c r="G586" t="s">
        <v>20</v>
      </c>
      <c r="H586">
        <f t="shared" si="55"/>
        <v>64.010000000000005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>
        <f t="shared" si="56"/>
        <v>technology</v>
      </c>
      <c r="R586" t="str">
        <f t="shared" si="57"/>
        <v>web</v>
      </c>
      <c r="S586" s="9">
        <f t="shared" si="58"/>
        <v>41024.208333333336</v>
      </c>
      <c r="T586" s="9">
        <f t="shared" si="59"/>
        <v>41038.208333333336</v>
      </c>
    </row>
    <row r="587" spans="1:20" ht="17" hidden="1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54"/>
        <v>1.4679775280898877</v>
      </c>
      <c r="G587" t="s">
        <v>20</v>
      </c>
      <c r="H587">
        <f t="shared" si="55"/>
        <v>96.07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>
        <f t="shared" si="56"/>
        <v>publishing</v>
      </c>
      <c r="R587" t="str">
        <f t="shared" si="57"/>
        <v>translations</v>
      </c>
      <c r="S587" s="9">
        <f t="shared" si="58"/>
        <v>40255.208333333336</v>
      </c>
      <c r="T587" s="9">
        <f t="shared" si="59"/>
        <v>40265.208333333336</v>
      </c>
    </row>
    <row r="588" spans="1:20" ht="17" hidden="1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54"/>
        <v>9.5057142857142853</v>
      </c>
      <c r="G588" t="s">
        <v>20</v>
      </c>
      <c r="H588">
        <f t="shared" si="55"/>
        <v>51.18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>
        <f t="shared" si="56"/>
        <v>music</v>
      </c>
      <c r="R588" t="str">
        <f t="shared" si="57"/>
        <v>rock</v>
      </c>
      <c r="S588" s="9">
        <f t="shared" si="58"/>
        <v>40499.25</v>
      </c>
      <c r="T588" s="9">
        <f t="shared" si="5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54"/>
        <v>0.72893617021276591</v>
      </c>
      <c r="G589" t="s">
        <v>14</v>
      </c>
      <c r="H589">
        <f t="shared" si="55"/>
        <v>43.92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>
        <f t="shared" si="56"/>
        <v>food</v>
      </c>
      <c r="R589" t="str">
        <f t="shared" si="57"/>
        <v>food trucks</v>
      </c>
      <c r="S589" s="9">
        <f t="shared" si="58"/>
        <v>43484.25</v>
      </c>
      <c r="T589" s="9">
        <f t="shared" si="5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54"/>
        <v>0.7900824873096447</v>
      </c>
      <c r="G590" t="s">
        <v>14</v>
      </c>
      <c r="H590">
        <f t="shared" si="55"/>
        <v>91.02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>
        <f t="shared" si="56"/>
        <v>theater</v>
      </c>
      <c r="R590" t="str">
        <f t="shared" si="57"/>
        <v>plays</v>
      </c>
      <c r="S590" s="9">
        <f t="shared" si="58"/>
        <v>40262.208333333336</v>
      </c>
      <c r="T590" s="9">
        <f t="shared" si="5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54"/>
        <v>0.64721518987341775</v>
      </c>
      <c r="G591" t="s">
        <v>14</v>
      </c>
      <c r="H591">
        <f t="shared" si="55"/>
        <v>50.13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>
        <f t="shared" si="56"/>
        <v>film &amp; video</v>
      </c>
      <c r="R591" t="str">
        <f t="shared" si="57"/>
        <v>documentary</v>
      </c>
      <c r="S591" s="9">
        <f t="shared" si="58"/>
        <v>42190.208333333328</v>
      </c>
      <c r="T591" s="9">
        <f t="shared" si="59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54"/>
        <v>0.82028169014084507</v>
      </c>
      <c r="G592" t="s">
        <v>14</v>
      </c>
      <c r="H592">
        <f t="shared" si="55"/>
        <v>67.72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>
        <f t="shared" si="56"/>
        <v>publishing</v>
      </c>
      <c r="R592" t="str">
        <f t="shared" si="57"/>
        <v>radio &amp; podcasts</v>
      </c>
      <c r="S592" s="9">
        <f t="shared" si="58"/>
        <v>41994.25</v>
      </c>
      <c r="T592" s="9">
        <f t="shared" si="59"/>
        <v>42005.25</v>
      </c>
    </row>
    <row r="593" spans="1:20" ht="17" hidden="1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54"/>
        <v>10.376666666666667</v>
      </c>
      <c r="G593" t="s">
        <v>20</v>
      </c>
      <c r="H593">
        <f t="shared" si="55"/>
        <v>61.04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>
        <f t="shared" si="56"/>
        <v>games</v>
      </c>
      <c r="R593" t="str">
        <f t="shared" si="57"/>
        <v>video games</v>
      </c>
      <c r="S593" s="9">
        <f t="shared" si="58"/>
        <v>40373.208333333336</v>
      </c>
      <c r="T593" s="9">
        <f t="shared" si="5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54"/>
        <v>0.12910076530612244</v>
      </c>
      <c r="G594" t="s">
        <v>14</v>
      </c>
      <c r="H594">
        <f t="shared" si="55"/>
        <v>80.010000000000005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>
        <f t="shared" si="56"/>
        <v>theater</v>
      </c>
      <c r="R594" t="str">
        <f t="shared" si="57"/>
        <v>plays</v>
      </c>
      <c r="S594" s="9">
        <f t="shared" si="58"/>
        <v>41789.208333333336</v>
      </c>
      <c r="T594" s="9">
        <f t="shared" si="59"/>
        <v>41798.208333333336</v>
      </c>
    </row>
    <row r="595" spans="1:20" ht="17" hidden="1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54"/>
        <v>1.5484210526315789</v>
      </c>
      <c r="G595" t="s">
        <v>20</v>
      </c>
      <c r="H595">
        <f t="shared" si="55"/>
        <v>47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>
        <f t="shared" si="56"/>
        <v>film &amp; video</v>
      </c>
      <c r="R595" t="str">
        <f t="shared" si="57"/>
        <v>animation</v>
      </c>
      <c r="S595" s="9">
        <f t="shared" si="58"/>
        <v>41724.208333333336</v>
      </c>
      <c r="T595" s="9">
        <f t="shared" si="5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54"/>
        <v>7.0991735537190084E-2</v>
      </c>
      <c r="G596" t="s">
        <v>14</v>
      </c>
      <c r="H596">
        <f t="shared" si="55"/>
        <v>71.13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>
        <f t="shared" si="56"/>
        <v>theater</v>
      </c>
      <c r="R596" t="str">
        <f t="shared" si="57"/>
        <v>plays</v>
      </c>
      <c r="S596" s="9">
        <f t="shared" si="58"/>
        <v>42548.208333333328</v>
      </c>
      <c r="T596" s="9">
        <f t="shared" si="59"/>
        <v>42551.208333333328</v>
      </c>
    </row>
    <row r="597" spans="1:20" ht="34" hidden="1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54"/>
        <v>2.0852773826458035</v>
      </c>
      <c r="G597" t="s">
        <v>20</v>
      </c>
      <c r="H597">
        <f t="shared" si="55"/>
        <v>89.99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>
        <f t="shared" si="56"/>
        <v>theater</v>
      </c>
      <c r="R597" t="str">
        <f t="shared" si="57"/>
        <v>plays</v>
      </c>
      <c r="S597" s="9">
        <f t="shared" si="58"/>
        <v>40253.208333333336</v>
      </c>
      <c r="T597" s="9">
        <f t="shared" si="5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54"/>
        <v>0.99683544303797467</v>
      </c>
      <c r="G598" t="s">
        <v>14</v>
      </c>
      <c r="H598">
        <f t="shared" si="55"/>
        <v>43.03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>
        <f t="shared" si="56"/>
        <v>film &amp; video</v>
      </c>
      <c r="R598" t="str">
        <f t="shared" si="57"/>
        <v>drama</v>
      </c>
      <c r="S598" s="9">
        <f t="shared" si="58"/>
        <v>42434.25</v>
      </c>
      <c r="T598" s="9">
        <f t="shared" si="59"/>
        <v>42441.25</v>
      </c>
    </row>
    <row r="599" spans="1:20" ht="17" hidden="1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54"/>
        <v>2.0159756097560977</v>
      </c>
      <c r="G599" t="s">
        <v>20</v>
      </c>
      <c r="H599">
        <f t="shared" si="55"/>
        <v>68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>
        <f t="shared" si="56"/>
        <v>theater</v>
      </c>
      <c r="R599" t="str">
        <f t="shared" si="57"/>
        <v>plays</v>
      </c>
      <c r="S599" s="9">
        <f t="shared" si="58"/>
        <v>43786.25</v>
      </c>
      <c r="T599" s="9">
        <f t="shared" si="59"/>
        <v>43804.25</v>
      </c>
    </row>
    <row r="600" spans="1:20" ht="17" hidden="1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54"/>
        <v>1.6209032258064515</v>
      </c>
      <c r="G600" t="s">
        <v>20</v>
      </c>
      <c r="H600">
        <f t="shared" si="55"/>
        <v>73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>
        <f t="shared" si="56"/>
        <v>music</v>
      </c>
      <c r="R600" t="str">
        <f t="shared" si="57"/>
        <v>rock</v>
      </c>
      <c r="S600" s="9">
        <f t="shared" si="58"/>
        <v>40344.208333333336</v>
      </c>
      <c r="T600" s="9">
        <f t="shared" si="59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54"/>
        <v>3.6436208125445471E-2</v>
      </c>
      <c r="G601" t="s">
        <v>14</v>
      </c>
      <c r="H601">
        <f t="shared" si="55"/>
        <v>62.34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>
        <f t="shared" si="56"/>
        <v>film &amp; video</v>
      </c>
      <c r="R601" t="str">
        <f t="shared" si="57"/>
        <v>documentary</v>
      </c>
      <c r="S601" s="9">
        <f t="shared" si="58"/>
        <v>42047.25</v>
      </c>
      <c r="T601" s="9">
        <f t="shared" si="5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54"/>
        <v>0.05</v>
      </c>
      <c r="G602" t="s">
        <v>14</v>
      </c>
      <c r="H602">
        <f t="shared" si="55"/>
        <v>5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>
        <f t="shared" si="56"/>
        <v>food</v>
      </c>
      <c r="R602" t="str">
        <f t="shared" si="57"/>
        <v>food trucks</v>
      </c>
      <c r="S602" s="9">
        <f t="shared" si="58"/>
        <v>41485.208333333336</v>
      </c>
      <c r="T602" s="9">
        <f t="shared" si="59"/>
        <v>41497.208333333336</v>
      </c>
    </row>
    <row r="603" spans="1:20" ht="17" hidden="1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54"/>
        <v>2.0663492063492064</v>
      </c>
      <c r="G603" t="s">
        <v>20</v>
      </c>
      <c r="H603">
        <f t="shared" si="55"/>
        <v>67.099999999999994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>
        <f t="shared" si="56"/>
        <v>technology</v>
      </c>
      <c r="R603" t="str">
        <f t="shared" si="57"/>
        <v>wearables</v>
      </c>
      <c r="S603" s="9">
        <f t="shared" si="58"/>
        <v>41789.208333333336</v>
      </c>
      <c r="T603" s="9">
        <f t="shared" si="59"/>
        <v>41806.208333333336</v>
      </c>
    </row>
    <row r="604" spans="1:20" ht="34" hidden="1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54"/>
        <v>1.2823628691983122</v>
      </c>
      <c r="G604" t="s">
        <v>20</v>
      </c>
      <c r="H604">
        <f t="shared" si="55"/>
        <v>79.98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>
        <f t="shared" si="56"/>
        <v>theater</v>
      </c>
      <c r="R604" t="str">
        <f t="shared" si="57"/>
        <v>plays</v>
      </c>
      <c r="S604" s="9">
        <f t="shared" si="58"/>
        <v>42160.208333333328</v>
      </c>
      <c r="T604" s="9">
        <f t="shared" si="59"/>
        <v>42171.208333333328</v>
      </c>
    </row>
    <row r="605" spans="1:20" ht="17" hidden="1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54"/>
        <v>1.1966037735849056</v>
      </c>
      <c r="G605" t="s">
        <v>20</v>
      </c>
      <c r="H605">
        <f t="shared" si="55"/>
        <v>62.18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>
        <f t="shared" si="56"/>
        <v>theater</v>
      </c>
      <c r="R605" t="str">
        <f t="shared" si="57"/>
        <v>plays</v>
      </c>
      <c r="S605" s="9">
        <f t="shared" si="58"/>
        <v>43573.208333333328</v>
      </c>
      <c r="T605" s="9">
        <f t="shared" si="59"/>
        <v>43600.208333333328</v>
      </c>
    </row>
    <row r="606" spans="1:20" ht="17" hidden="1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54"/>
        <v>1.7073055242390078</v>
      </c>
      <c r="G606" t="s">
        <v>20</v>
      </c>
      <c r="H606">
        <f t="shared" si="55"/>
        <v>53.01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>
        <f t="shared" si="56"/>
        <v>theater</v>
      </c>
      <c r="R606" t="str">
        <f t="shared" si="57"/>
        <v>plays</v>
      </c>
      <c r="S606" s="9">
        <f t="shared" si="58"/>
        <v>40565.25</v>
      </c>
      <c r="T606" s="9">
        <f t="shared" si="59"/>
        <v>40586.25</v>
      </c>
    </row>
    <row r="607" spans="1:20" ht="17" hidden="1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54"/>
        <v>1.8721212121212121</v>
      </c>
      <c r="G607" t="s">
        <v>20</v>
      </c>
      <c r="H607">
        <f t="shared" si="55"/>
        <v>57.74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>
        <f t="shared" si="56"/>
        <v>publishing</v>
      </c>
      <c r="R607" t="str">
        <f t="shared" si="57"/>
        <v>nonfiction</v>
      </c>
      <c r="S607" s="9">
        <f t="shared" si="58"/>
        <v>42280.208333333328</v>
      </c>
      <c r="T607" s="9">
        <f t="shared" si="59"/>
        <v>42321.25</v>
      </c>
    </row>
    <row r="608" spans="1:20" ht="17" hidden="1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54"/>
        <v>1.8838235294117647</v>
      </c>
      <c r="G608" t="s">
        <v>20</v>
      </c>
      <c r="H608">
        <f t="shared" si="55"/>
        <v>40.03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>
        <f t="shared" si="56"/>
        <v>music</v>
      </c>
      <c r="R608" t="str">
        <f t="shared" si="57"/>
        <v>rock</v>
      </c>
      <c r="S608" s="9">
        <f t="shared" si="58"/>
        <v>42436.25</v>
      </c>
      <c r="T608" s="9">
        <f t="shared" si="59"/>
        <v>42447.208333333328</v>
      </c>
    </row>
    <row r="609" spans="1:20" ht="17" hidden="1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54"/>
        <v>1.3129869186046512</v>
      </c>
      <c r="G609" t="s">
        <v>20</v>
      </c>
      <c r="H609">
        <f t="shared" si="55"/>
        <v>81.02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>
        <f t="shared" si="56"/>
        <v>food</v>
      </c>
      <c r="R609" t="str">
        <f t="shared" si="57"/>
        <v>food trucks</v>
      </c>
      <c r="S609" s="9">
        <f t="shared" si="58"/>
        <v>41721.208333333336</v>
      </c>
      <c r="T609" s="9">
        <f t="shared" si="59"/>
        <v>41723.208333333336</v>
      </c>
    </row>
    <row r="610" spans="1:20" ht="17" hidden="1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54"/>
        <v>2.8397435897435899</v>
      </c>
      <c r="G610" t="s">
        <v>20</v>
      </c>
      <c r="H610">
        <f t="shared" si="55"/>
        <v>35.049999999999997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>
        <f t="shared" si="56"/>
        <v>music</v>
      </c>
      <c r="R610" t="str">
        <f t="shared" si="57"/>
        <v>jazz</v>
      </c>
      <c r="S610" s="9">
        <f t="shared" si="58"/>
        <v>43530.25</v>
      </c>
      <c r="T610" s="9">
        <f t="shared" si="59"/>
        <v>43534.25</v>
      </c>
    </row>
    <row r="611" spans="1:20" ht="17" hidden="1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54"/>
        <v>1.2041999999999999</v>
      </c>
      <c r="G611" t="s">
        <v>20</v>
      </c>
      <c r="H611">
        <f t="shared" si="55"/>
        <v>102.92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>
        <f t="shared" si="56"/>
        <v>film &amp; video</v>
      </c>
      <c r="R611" t="str">
        <f t="shared" si="57"/>
        <v>science fiction</v>
      </c>
      <c r="S611" s="9">
        <f t="shared" si="58"/>
        <v>43481.25</v>
      </c>
      <c r="T611" s="9">
        <f t="shared" si="59"/>
        <v>43498.25</v>
      </c>
    </row>
    <row r="612" spans="1:20" ht="34" hidden="1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54"/>
        <v>4.1905607476635511</v>
      </c>
      <c r="G612" t="s">
        <v>20</v>
      </c>
      <c r="H612">
        <f t="shared" si="55"/>
        <v>28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>
        <f t="shared" si="56"/>
        <v>theater</v>
      </c>
      <c r="R612" t="str">
        <f t="shared" si="57"/>
        <v>plays</v>
      </c>
      <c r="S612" s="9">
        <f t="shared" si="58"/>
        <v>41259.25</v>
      </c>
      <c r="T612" s="9">
        <f t="shared" si="59"/>
        <v>41273.25</v>
      </c>
    </row>
    <row r="613" spans="1:20" ht="17" hidden="1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54"/>
        <v>0.13853658536585367</v>
      </c>
      <c r="G613" t="s">
        <v>74</v>
      </c>
      <c r="H613">
        <f t="shared" si="55"/>
        <v>75.73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>
        <f t="shared" si="56"/>
        <v>theater</v>
      </c>
      <c r="R613" t="str">
        <f t="shared" si="57"/>
        <v>plays</v>
      </c>
      <c r="S613" s="9">
        <f t="shared" si="58"/>
        <v>41480.208333333336</v>
      </c>
      <c r="T613" s="9">
        <f t="shared" si="59"/>
        <v>41492.208333333336</v>
      </c>
    </row>
    <row r="614" spans="1:20" ht="17" hidden="1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54"/>
        <v>1.3943548387096774</v>
      </c>
      <c r="G614" t="s">
        <v>20</v>
      </c>
      <c r="H614">
        <f t="shared" si="55"/>
        <v>45.03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>
        <f t="shared" si="56"/>
        <v>music</v>
      </c>
      <c r="R614" t="str">
        <f t="shared" si="57"/>
        <v>electric music</v>
      </c>
      <c r="S614" s="9">
        <f t="shared" si="58"/>
        <v>40474.208333333336</v>
      </c>
      <c r="T614" s="9">
        <f t="shared" si="59"/>
        <v>40497.25</v>
      </c>
    </row>
    <row r="615" spans="1:20" ht="34" hidden="1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54"/>
        <v>1.74</v>
      </c>
      <c r="G615" t="s">
        <v>20</v>
      </c>
      <c r="H615">
        <f t="shared" si="55"/>
        <v>73.62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>
        <f t="shared" si="56"/>
        <v>theater</v>
      </c>
      <c r="R615" t="str">
        <f t="shared" si="57"/>
        <v>plays</v>
      </c>
      <c r="S615" s="9">
        <f t="shared" si="58"/>
        <v>42973.208333333328</v>
      </c>
      <c r="T615" s="9">
        <f t="shared" si="59"/>
        <v>42982.208333333328</v>
      </c>
    </row>
    <row r="616" spans="1:20" ht="34" hidden="1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54"/>
        <v>1.5549056603773586</v>
      </c>
      <c r="G616" t="s">
        <v>20</v>
      </c>
      <c r="H616">
        <f t="shared" si="55"/>
        <v>56.99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>
        <f t="shared" si="56"/>
        <v>theater</v>
      </c>
      <c r="R616" t="str">
        <f t="shared" si="57"/>
        <v>plays</v>
      </c>
      <c r="S616" s="9">
        <f t="shared" si="58"/>
        <v>42746.25</v>
      </c>
      <c r="T616" s="9">
        <f t="shared" si="59"/>
        <v>42764.25</v>
      </c>
    </row>
    <row r="617" spans="1:20" ht="17" hidden="1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54"/>
        <v>1.7044705882352942</v>
      </c>
      <c r="G617" t="s">
        <v>20</v>
      </c>
      <c r="H617">
        <f t="shared" si="55"/>
        <v>85.22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>
        <f t="shared" si="56"/>
        <v>theater</v>
      </c>
      <c r="R617" t="str">
        <f t="shared" si="57"/>
        <v>plays</v>
      </c>
      <c r="S617" s="9">
        <f t="shared" si="58"/>
        <v>42489.208333333328</v>
      </c>
      <c r="T617" s="9">
        <f t="shared" si="59"/>
        <v>42499.208333333328</v>
      </c>
    </row>
    <row r="618" spans="1:20" ht="17" hidden="1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54"/>
        <v>1.8951562500000001</v>
      </c>
      <c r="G618" t="s">
        <v>20</v>
      </c>
      <c r="H618">
        <f t="shared" si="55"/>
        <v>50.96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>
        <f t="shared" si="56"/>
        <v>music</v>
      </c>
      <c r="R618" t="str">
        <f t="shared" si="57"/>
        <v>indie rock</v>
      </c>
      <c r="S618" s="9">
        <f t="shared" si="58"/>
        <v>41537.208333333336</v>
      </c>
      <c r="T618" s="9">
        <f t="shared" si="59"/>
        <v>41538.208333333336</v>
      </c>
    </row>
    <row r="619" spans="1:20" ht="17" hidden="1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54"/>
        <v>2.4971428571428573</v>
      </c>
      <c r="G619" t="s">
        <v>20</v>
      </c>
      <c r="H619">
        <f t="shared" si="55"/>
        <v>63.56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>
        <f t="shared" si="56"/>
        <v>theater</v>
      </c>
      <c r="R619" t="str">
        <f t="shared" si="57"/>
        <v>plays</v>
      </c>
      <c r="S619" s="9">
        <f t="shared" si="58"/>
        <v>41794.208333333336</v>
      </c>
      <c r="T619" s="9">
        <f t="shared" si="5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54"/>
        <v>0.48860523665659616</v>
      </c>
      <c r="G620" t="s">
        <v>14</v>
      </c>
      <c r="H620">
        <f t="shared" si="55"/>
        <v>81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>
        <f t="shared" si="56"/>
        <v>publishing</v>
      </c>
      <c r="R620" t="str">
        <f t="shared" si="57"/>
        <v>nonfiction</v>
      </c>
      <c r="S620" s="9">
        <f t="shared" si="58"/>
        <v>41396.208333333336</v>
      </c>
      <c r="T620" s="9">
        <f t="shared" si="5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54"/>
        <v>0.28461970393057684</v>
      </c>
      <c r="G621" t="s">
        <v>14</v>
      </c>
      <c r="H621">
        <f t="shared" si="55"/>
        <v>86.04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>
        <f t="shared" si="56"/>
        <v>theater</v>
      </c>
      <c r="R621" t="str">
        <f t="shared" si="57"/>
        <v>plays</v>
      </c>
      <c r="S621" s="9">
        <f t="shared" si="58"/>
        <v>40669.208333333336</v>
      </c>
      <c r="T621" s="9">
        <f t="shared" si="59"/>
        <v>40670.208333333336</v>
      </c>
    </row>
    <row r="622" spans="1:20" ht="17" hidden="1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54"/>
        <v>2.6802325581395348</v>
      </c>
      <c r="G622" t="s">
        <v>20</v>
      </c>
      <c r="H622">
        <f t="shared" si="55"/>
        <v>90.04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>
        <f t="shared" si="56"/>
        <v>photography</v>
      </c>
      <c r="R622" t="str">
        <f t="shared" si="57"/>
        <v>photography books</v>
      </c>
      <c r="S622" s="9">
        <f t="shared" si="58"/>
        <v>42559.208333333328</v>
      </c>
      <c r="T622" s="9">
        <f t="shared" si="59"/>
        <v>42563.208333333328</v>
      </c>
    </row>
    <row r="623" spans="1:20" ht="17" hidden="1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54"/>
        <v>6.1980078125000002</v>
      </c>
      <c r="G623" t="s">
        <v>20</v>
      </c>
      <c r="H623">
        <f t="shared" si="55"/>
        <v>74.010000000000005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>
        <f t="shared" si="56"/>
        <v>theater</v>
      </c>
      <c r="R623" t="str">
        <f t="shared" si="57"/>
        <v>plays</v>
      </c>
      <c r="S623" s="9">
        <f t="shared" si="58"/>
        <v>42626.208333333328</v>
      </c>
      <c r="T623" s="9">
        <f t="shared" si="5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54"/>
        <v>3.1301587301587303E-2</v>
      </c>
      <c r="G624" t="s">
        <v>14</v>
      </c>
      <c r="H624">
        <f t="shared" si="55"/>
        <v>92.44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>
        <f t="shared" si="56"/>
        <v>music</v>
      </c>
      <c r="R624" t="str">
        <f t="shared" si="57"/>
        <v>indie rock</v>
      </c>
      <c r="S624" s="9">
        <f t="shared" si="58"/>
        <v>43205.208333333328</v>
      </c>
      <c r="T624" s="9">
        <f t="shared" si="59"/>
        <v>43231.208333333328</v>
      </c>
    </row>
    <row r="625" spans="1:20" ht="17" hidden="1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54"/>
        <v>1.5992152704135738</v>
      </c>
      <c r="G625" t="s">
        <v>20</v>
      </c>
      <c r="H625">
        <f t="shared" si="55"/>
        <v>56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>
        <f t="shared" si="56"/>
        <v>theater</v>
      </c>
      <c r="R625" t="str">
        <f t="shared" si="57"/>
        <v>plays</v>
      </c>
      <c r="S625" s="9">
        <f t="shared" si="58"/>
        <v>42201.208333333328</v>
      </c>
      <c r="T625" s="9">
        <f t="shared" si="59"/>
        <v>42206.208333333328</v>
      </c>
    </row>
    <row r="626" spans="1:20" ht="17" hidden="1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54"/>
        <v>2.793921568627451</v>
      </c>
      <c r="G626" t="s">
        <v>20</v>
      </c>
      <c r="H626">
        <f t="shared" si="55"/>
        <v>32.979999999999997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>
        <f t="shared" si="56"/>
        <v>photography</v>
      </c>
      <c r="R626" t="str">
        <f t="shared" si="57"/>
        <v>photography books</v>
      </c>
      <c r="S626" s="9">
        <f t="shared" si="58"/>
        <v>42029.25</v>
      </c>
      <c r="T626" s="9">
        <f t="shared" si="5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54"/>
        <v>0.77373333333333338</v>
      </c>
      <c r="G627" t="s">
        <v>14</v>
      </c>
      <c r="H627">
        <f t="shared" si="55"/>
        <v>93.6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>
        <f t="shared" si="56"/>
        <v>theater</v>
      </c>
      <c r="R627" t="str">
        <f t="shared" si="57"/>
        <v>plays</v>
      </c>
      <c r="S627" s="9">
        <f t="shared" si="58"/>
        <v>43857.25</v>
      </c>
      <c r="T627" s="9">
        <f t="shared" si="59"/>
        <v>43871.25</v>
      </c>
    </row>
    <row r="628" spans="1:20" ht="34" hidden="1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54"/>
        <v>2.0632812500000002</v>
      </c>
      <c r="G628" t="s">
        <v>20</v>
      </c>
      <c r="H628">
        <f t="shared" si="55"/>
        <v>69.87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>
        <f t="shared" si="56"/>
        <v>theater</v>
      </c>
      <c r="R628" t="str">
        <f t="shared" si="57"/>
        <v>plays</v>
      </c>
      <c r="S628" s="9">
        <f t="shared" si="58"/>
        <v>40449.208333333336</v>
      </c>
      <c r="T628" s="9">
        <f t="shared" si="59"/>
        <v>40458.208333333336</v>
      </c>
    </row>
    <row r="629" spans="1:20" ht="17" hidden="1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54"/>
        <v>6.9424999999999999</v>
      </c>
      <c r="G629" t="s">
        <v>20</v>
      </c>
      <c r="H629">
        <f t="shared" si="55"/>
        <v>72.13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>
        <f t="shared" si="56"/>
        <v>food</v>
      </c>
      <c r="R629" t="str">
        <f t="shared" si="57"/>
        <v>food trucks</v>
      </c>
      <c r="S629" s="9">
        <f t="shared" si="58"/>
        <v>40345.208333333336</v>
      </c>
      <c r="T629" s="9">
        <f t="shared" si="59"/>
        <v>40369.208333333336</v>
      </c>
    </row>
    <row r="630" spans="1:20" ht="17" hidden="1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54"/>
        <v>1.5178947368421052</v>
      </c>
      <c r="G630" t="s">
        <v>20</v>
      </c>
      <c r="H630">
        <f t="shared" si="55"/>
        <v>30.04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>
        <f t="shared" si="56"/>
        <v>music</v>
      </c>
      <c r="R630" t="str">
        <f t="shared" si="57"/>
        <v>indie rock</v>
      </c>
      <c r="S630" s="9">
        <f t="shared" si="58"/>
        <v>40455.208333333336</v>
      </c>
      <c r="T630" s="9">
        <f t="shared" si="5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54"/>
        <v>0.64582072176949945</v>
      </c>
      <c r="G631" t="s">
        <v>14</v>
      </c>
      <c r="H631">
        <f t="shared" si="55"/>
        <v>73.97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>
        <f t="shared" si="56"/>
        <v>theater</v>
      </c>
      <c r="R631" t="str">
        <f t="shared" si="57"/>
        <v>plays</v>
      </c>
      <c r="S631" s="9">
        <f t="shared" si="58"/>
        <v>42557.208333333328</v>
      </c>
      <c r="T631" s="9">
        <f t="shared" si="59"/>
        <v>42559.208333333328</v>
      </c>
    </row>
    <row r="632" spans="1:20" ht="17" hidden="1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54"/>
        <v>0.62873684210526315</v>
      </c>
      <c r="G632" t="s">
        <v>74</v>
      </c>
      <c r="H632">
        <f t="shared" si="55"/>
        <v>68.66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>
        <f t="shared" si="56"/>
        <v>theater</v>
      </c>
      <c r="R632" t="str">
        <f t="shared" si="57"/>
        <v>plays</v>
      </c>
      <c r="S632" s="9">
        <f t="shared" si="58"/>
        <v>43586.208333333328</v>
      </c>
      <c r="T632" s="9">
        <f t="shared" si="59"/>
        <v>43597.208333333328</v>
      </c>
    </row>
    <row r="633" spans="1:20" ht="17" hidden="1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54"/>
        <v>3.1039864864864866</v>
      </c>
      <c r="G633" t="s">
        <v>20</v>
      </c>
      <c r="H633">
        <f t="shared" si="55"/>
        <v>59.99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>
        <f t="shared" si="56"/>
        <v>theater</v>
      </c>
      <c r="R633" t="str">
        <f t="shared" si="57"/>
        <v>plays</v>
      </c>
      <c r="S633" s="9">
        <f t="shared" si="58"/>
        <v>43550.208333333328</v>
      </c>
      <c r="T633" s="9">
        <f t="shared" si="59"/>
        <v>43554.208333333328</v>
      </c>
    </row>
    <row r="634" spans="1:20" ht="17" hidden="1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54"/>
        <v>0.42859916782246882</v>
      </c>
      <c r="G634" t="s">
        <v>47</v>
      </c>
      <c r="H634">
        <f t="shared" si="55"/>
        <v>111.16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>
        <f t="shared" si="56"/>
        <v>theater</v>
      </c>
      <c r="R634" t="str">
        <f t="shared" si="57"/>
        <v>plays</v>
      </c>
      <c r="S634" s="9">
        <f t="shared" si="58"/>
        <v>41945.208333333336</v>
      </c>
      <c r="T634" s="9">
        <f t="shared" si="5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54"/>
        <v>0.83119402985074631</v>
      </c>
      <c r="G635" t="s">
        <v>14</v>
      </c>
      <c r="H635">
        <f t="shared" si="55"/>
        <v>53.04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>
        <f t="shared" si="56"/>
        <v>film &amp; video</v>
      </c>
      <c r="R635" t="str">
        <f t="shared" si="57"/>
        <v>animation</v>
      </c>
      <c r="S635" s="9">
        <f t="shared" si="58"/>
        <v>42315.25</v>
      </c>
      <c r="T635" s="9">
        <f t="shared" si="59"/>
        <v>42319.25</v>
      </c>
    </row>
    <row r="636" spans="1:20" ht="17" hidden="1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54"/>
        <v>0.78531302876480547</v>
      </c>
      <c r="G636" t="s">
        <v>74</v>
      </c>
      <c r="H636">
        <f t="shared" si="55"/>
        <v>55.99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>
        <f t="shared" si="56"/>
        <v>film &amp; video</v>
      </c>
      <c r="R636" t="str">
        <f t="shared" si="57"/>
        <v>television</v>
      </c>
      <c r="S636" s="9">
        <f t="shared" si="58"/>
        <v>42819.208333333328</v>
      </c>
      <c r="T636" s="9">
        <f t="shared" si="59"/>
        <v>42833.208333333328</v>
      </c>
    </row>
    <row r="637" spans="1:20" ht="17" hidden="1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54"/>
        <v>1.1409352517985611</v>
      </c>
      <c r="G637" t="s">
        <v>20</v>
      </c>
      <c r="H637">
        <f t="shared" si="55"/>
        <v>69.989999999999995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>
        <f t="shared" si="56"/>
        <v>film &amp; video</v>
      </c>
      <c r="R637" t="str">
        <f t="shared" si="57"/>
        <v>television</v>
      </c>
      <c r="S637" s="9">
        <f t="shared" si="58"/>
        <v>41314.25</v>
      </c>
      <c r="T637" s="9">
        <f t="shared" si="5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54"/>
        <v>0.64537683358624176</v>
      </c>
      <c r="G638" t="s">
        <v>14</v>
      </c>
      <c r="H638">
        <f t="shared" si="55"/>
        <v>49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>
        <f t="shared" si="56"/>
        <v>film &amp; video</v>
      </c>
      <c r="R638" t="str">
        <f t="shared" si="57"/>
        <v>animation</v>
      </c>
      <c r="S638" s="9">
        <f t="shared" si="58"/>
        <v>40926.25</v>
      </c>
      <c r="T638" s="9">
        <f t="shared" si="5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54"/>
        <v>0.79411764705882348</v>
      </c>
      <c r="G639" t="s">
        <v>14</v>
      </c>
      <c r="H639">
        <f t="shared" si="55"/>
        <v>103.85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>
        <f t="shared" si="56"/>
        <v>theater</v>
      </c>
      <c r="R639" t="str">
        <f t="shared" si="57"/>
        <v>plays</v>
      </c>
      <c r="S639" s="9">
        <f t="shared" si="58"/>
        <v>42688.25</v>
      </c>
      <c r="T639" s="9">
        <f t="shared" si="5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54"/>
        <v>0.11419117647058824</v>
      </c>
      <c r="G640" t="s">
        <v>14</v>
      </c>
      <c r="H640">
        <f t="shared" si="55"/>
        <v>99.13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>
        <f t="shared" si="56"/>
        <v>theater</v>
      </c>
      <c r="R640" t="str">
        <f t="shared" si="57"/>
        <v>plays</v>
      </c>
      <c r="S640" s="9">
        <f t="shared" si="58"/>
        <v>40386.208333333336</v>
      </c>
      <c r="T640" s="9">
        <f t="shared" si="59"/>
        <v>40398.208333333336</v>
      </c>
    </row>
    <row r="641" spans="1:20" ht="17" hidden="1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54"/>
        <v>0.56186046511627907</v>
      </c>
      <c r="G641" t="s">
        <v>47</v>
      </c>
      <c r="H641">
        <f t="shared" si="55"/>
        <v>107.38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>
        <f t="shared" si="56"/>
        <v>film &amp; video</v>
      </c>
      <c r="R641" t="str">
        <f t="shared" si="57"/>
        <v>drama</v>
      </c>
      <c r="S641" s="9">
        <f t="shared" si="58"/>
        <v>43309.208333333328</v>
      </c>
      <c r="T641" s="9">
        <f t="shared" si="5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si="54"/>
        <v>0.16501669449081802</v>
      </c>
      <c r="G642" t="s">
        <v>14</v>
      </c>
      <c r="H642">
        <f t="shared" si="55"/>
        <v>76.92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>
        <f t="shared" si="56"/>
        <v>theater</v>
      </c>
      <c r="R642" t="str">
        <f t="shared" si="57"/>
        <v>plays</v>
      </c>
      <c r="S642" s="9">
        <f t="shared" si="58"/>
        <v>42387.25</v>
      </c>
      <c r="T642" s="9">
        <f t="shared" si="59"/>
        <v>42390.25</v>
      </c>
    </row>
    <row r="643" spans="1:20" ht="34" hidden="1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ref="F643:F706" si="60">E643/D643</f>
        <v>1.1996808510638297</v>
      </c>
      <c r="G643" t="s">
        <v>20</v>
      </c>
      <c r="H643">
        <f t="shared" ref="H643:H706" si="61">IFERROR(ROUND(E643/I643, 2), 0)</f>
        <v>58.13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>
        <f t="shared" ref="Q643:Q706" si="62">LEFT(P643,SEARCH("/",P643)-1)</f>
        <v>theater</v>
      </c>
      <c r="R643" t="str">
        <f t="shared" ref="R643:R706" si="63">MID(P643,SEARCH("/",P643)+1,LEN(P643))</f>
        <v>plays</v>
      </c>
      <c r="S643" s="9">
        <f t="shared" ref="S643:S706" si="64">(((L643/60)/60)/24)+DATE(1970,1,1)</f>
        <v>42786.25</v>
      </c>
      <c r="T643" s="9">
        <f t="shared" ref="T643:T706" si="65">(((M643/60)/60)/24)+DATE(1970,1,1)</f>
        <v>42814.208333333328</v>
      </c>
    </row>
    <row r="644" spans="1:20" ht="17" hidden="1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60"/>
        <v>1.4545652173913044</v>
      </c>
      <c r="G644" t="s">
        <v>20</v>
      </c>
      <c r="H644">
        <f t="shared" si="61"/>
        <v>103.74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>
        <f t="shared" si="62"/>
        <v>technology</v>
      </c>
      <c r="R644" t="str">
        <f t="shared" si="63"/>
        <v>wearables</v>
      </c>
      <c r="S644" s="9">
        <f t="shared" si="64"/>
        <v>43451.25</v>
      </c>
      <c r="T644" s="9">
        <f t="shared" si="65"/>
        <v>43460.25</v>
      </c>
    </row>
    <row r="645" spans="1:20" ht="17" hidden="1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60"/>
        <v>2.2138255033557046</v>
      </c>
      <c r="G645" t="s">
        <v>20</v>
      </c>
      <c r="H645">
        <f t="shared" si="61"/>
        <v>87.96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>
        <f t="shared" si="62"/>
        <v>theater</v>
      </c>
      <c r="R645" t="str">
        <f t="shared" si="63"/>
        <v>plays</v>
      </c>
      <c r="S645" s="9">
        <f t="shared" si="64"/>
        <v>42795.25</v>
      </c>
      <c r="T645" s="9">
        <f t="shared" si="65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60"/>
        <v>0.48396694214876035</v>
      </c>
      <c r="G646" t="s">
        <v>14</v>
      </c>
      <c r="H646">
        <f t="shared" si="61"/>
        <v>28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>
        <f t="shared" si="62"/>
        <v>theater</v>
      </c>
      <c r="R646" t="str">
        <f t="shared" si="63"/>
        <v>plays</v>
      </c>
      <c r="S646" s="9">
        <f t="shared" si="64"/>
        <v>43452.25</v>
      </c>
      <c r="T646" s="9">
        <f t="shared" si="65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60"/>
        <v>0.92911504424778757</v>
      </c>
      <c r="G647" t="s">
        <v>14</v>
      </c>
      <c r="H647">
        <f t="shared" si="61"/>
        <v>38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>
        <f t="shared" si="62"/>
        <v>music</v>
      </c>
      <c r="R647" t="str">
        <f t="shared" si="63"/>
        <v>rock</v>
      </c>
      <c r="S647" s="9">
        <f t="shared" si="64"/>
        <v>43369.208333333328</v>
      </c>
      <c r="T647" s="9">
        <f t="shared" si="65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60"/>
        <v>0.88599797365754818</v>
      </c>
      <c r="G648" t="s">
        <v>14</v>
      </c>
      <c r="H648">
        <f t="shared" si="61"/>
        <v>30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>
        <f t="shared" si="62"/>
        <v>games</v>
      </c>
      <c r="R648" t="str">
        <f t="shared" si="63"/>
        <v>video games</v>
      </c>
      <c r="S648" s="9">
        <f t="shared" si="64"/>
        <v>41346.208333333336</v>
      </c>
      <c r="T648" s="9">
        <f t="shared" si="65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60"/>
        <v>0.41399999999999998</v>
      </c>
      <c r="G649" t="s">
        <v>14</v>
      </c>
      <c r="H649">
        <f t="shared" si="61"/>
        <v>103.5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>
        <f t="shared" si="62"/>
        <v>publishing</v>
      </c>
      <c r="R649" t="str">
        <f t="shared" si="63"/>
        <v>translations</v>
      </c>
      <c r="S649" s="9">
        <f t="shared" si="64"/>
        <v>43199.208333333328</v>
      </c>
      <c r="T649" s="9">
        <f t="shared" si="65"/>
        <v>43223.208333333328</v>
      </c>
    </row>
    <row r="650" spans="1:20" ht="17" hidden="1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60"/>
        <v>0.63056795131845844</v>
      </c>
      <c r="G650" t="s">
        <v>74</v>
      </c>
      <c r="H650">
        <f t="shared" si="61"/>
        <v>85.99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>
        <f t="shared" si="62"/>
        <v>food</v>
      </c>
      <c r="R650" t="str">
        <f t="shared" si="63"/>
        <v>food trucks</v>
      </c>
      <c r="S650" s="9">
        <f t="shared" si="64"/>
        <v>42922.208333333328</v>
      </c>
      <c r="T650" s="9">
        <f t="shared" si="65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60"/>
        <v>0.48482333607230893</v>
      </c>
      <c r="G651" t="s">
        <v>14</v>
      </c>
      <c r="H651">
        <f t="shared" si="61"/>
        <v>98.01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>
        <f t="shared" si="62"/>
        <v>theater</v>
      </c>
      <c r="R651" t="str">
        <f t="shared" si="63"/>
        <v>plays</v>
      </c>
      <c r="S651" s="9">
        <f t="shared" si="64"/>
        <v>40471.208333333336</v>
      </c>
      <c r="T651" s="9">
        <f t="shared" si="65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60"/>
        <v>0.02</v>
      </c>
      <c r="G652" t="s">
        <v>14</v>
      </c>
      <c r="H652">
        <f t="shared" si="61"/>
        <v>2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>
        <f t="shared" si="62"/>
        <v>music</v>
      </c>
      <c r="R652" t="str">
        <f t="shared" si="63"/>
        <v>jazz</v>
      </c>
      <c r="S652" s="9">
        <f t="shared" si="64"/>
        <v>41828.208333333336</v>
      </c>
      <c r="T652" s="9">
        <f t="shared" si="65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60"/>
        <v>0.88479410269445857</v>
      </c>
      <c r="G653" t="s">
        <v>14</v>
      </c>
      <c r="H653">
        <f t="shared" si="61"/>
        <v>44.99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>
        <f t="shared" si="62"/>
        <v>film &amp; video</v>
      </c>
      <c r="R653" t="str">
        <f t="shared" si="63"/>
        <v>shorts</v>
      </c>
      <c r="S653" s="9">
        <f t="shared" si="64"/>
        <v>41692.25</v>
      </c>
      <c r="T653" s="9">
        <f t="shared" si="65"/>
        <v>41707.25</v>
      </c>
    </row>
    <row r="654" spans="1:20" ht="17" hidden="1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60"/>
        <v>1.2684</v>
      </c>
      <c r="G654" t="s">
        <v>20</v>
      </c>
      <c r="H654">
        <f t="shared" si="61"/>
        <v>31.01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>
        <f t="shared" si="62"/>
        <v>technology</v>
      </c>
      <c r="R654" t="str">
        <f t="shared" si="63"/>
        <v>web</v>
      </c>
      <c r="S654" s="9">
        <f t="shared" si="64"/>
        <v>42587.208333333328</v>
      </c>
      <c r="T654" s="9">
        <f t="shared" si="65"/>
        <v>42630.208333333328</v>
      </c>
    </row>
    <row r="655" spans="1:20" ht="17" hidden="1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60"/>
        <v>23.388333333333332</v>
      </c>
      <c r="G655" t="s">
        <v>20</v>
      </c>
      <c r="H655">
        <f t="shared" si="61"/>
        <v>59.97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>
        <f t="shared" si="62"/>
        <v>technology</v>
      </c>
      <c r="R655" t="str">
        <f t="shared" si="63"/>
        <v>web</v>
      </c>
      <c r="S655" s="9">
        <f t="shared" si="64"/>
        <v>42468.208333333328</v>
      </c>
      <c r="T655" s="9">
        <f t="shared" si="65"/>
        <v>42470.208333333328</v>
      </c>
    </row>
    <row r="656" spans="1:20" ht="17" hidden="1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60"/>
        <v>5.0838857142857146</v>
      </c>
      <c r="G656" t="s">
        <v>20</v>
      </c>
      <c r="H656">
        <f t="shared" si="61"/>
        <v>59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>
        <f t="shared" si="62"/>
        <v>music</v>
      </c>
      <c r="R656" t="str">
        <f t="shared" si="63"/>
        <v>metal</v>
      </c>
      <c r="S656" s="9">
        <f t="shared" si="64"/>
        <v>42240.208333333328</v>
      </c>
      <c r="T656" s="9">
        <f t="shared" si="65"/>
        <v>42245.208333333328</v>
      </c>
    </row>
    <row r="657" spans="1:20" ht="17" hidden="1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60"/>
        <v>1.9147826086956521</v>
      </c>
      <c r="G657" t="s">
        <v>20</v>
      </c>
      <c r="H657">
        <f t="shared" si="61"/>
        <v>50.05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>
        <f t="shared" si="62"/>
        <v>photography</v>
      </c>
      <c r="R657" t="str">
        <f t="shared" si="63"/>
        <v>photography books</v>
      </c>
      <c r="S657" s="9">
        <f t="shared" si="64"/>
        <v>42796.25</v>
      </c>
      <c r="T657" s="9">
        <f t="shared" si="65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60"/>
        <v>0.42127533783783783</v>
      </c>
      <c r="G658" t="s">
        <v>14</v>
      </c>
      <c r="H658">
        <f t="shared" si="61"/>
        <v>98.97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>
        <f t="shared" si="62"/>
        <v>food</v>
      </c>
      <c r="R658" t="str">
        <f t="shared" si="63"/>
        <v>food trucks</v>
      </c>
      <c r="S658" s="9">
        <f t="shared" si="64"/>
        <v>43097.25</v>
      </c>
      <c r="T658" s="9">
        <f t="shared" si="65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60"/>
        <v>8.2400000000000001E-2</v>
      </c>
      <c r="G659" t="s">
        <v>14</v>
      </c>
      <c r="H659">
        <f t="shared" si="61"/>
        <v>58.86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>
        <f t="shared" si="62"/>
        <v>film &amp; video</v>
      </c>
      <c r="R659" t="str">
        <f t="shared" si="63"/>
        <v>science fiction</v>
      </c>
      <c r="S659" s="9">
        <f t="shared" si="64"/>
        <v>43096.25</v>
      </c>
      <c r="T659" s="9">
        <f t="shared" si="65"/>
        <v>43112.25</v>
      </c>
    </row>
    <row r="660" spans="1:20" ht="17" hidden="1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60"/>
        <v>0.60064638783269964</v>
      </c>
      <c r="G660" t="s">
        <v>74</v>
      </c>
      <c r="H660">
        <f t="shared" si="61"/>
        <v>81.010000000000005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>
        <f t="shared" si="62"/>
        <v>music</v>
      </c>
      <c r="R660" t="str">
        <f t="shared" si="63"/>
        <v>rock</v>
      </c>
      <c r="S660" s="9">
        <f t="shared" si="64"/>
        <v>42246.208333333328</v>
      </c>
      <c r="T660" s="9">
        <f t="shared" si="65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60"/>
        <v>0.47232808616404309</v>
      </c>
      <c r="G661" t="s">
        <v>14</v>
      </c>
      <c r="H661">
        <f t="shared" si="61"/>
        <v>76.010000000000005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>
        <f t="shared" si="62"/>
        <v>film &amp; video</v>
      </c>
      <c r="R661" t="str">
        <f t="shared" si="63"/>
        <v>documentary</v>
      </c>
      <c r="S661" s="9">
        <f t="shared" si="64"/>
        <v>40570.25</v>
      </c>
      <c r="T661" s="9">
        <f t="shared" si="65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60"/>
        <v>0.81736263736263737</v>
      </c>
      <c r="G662" t="s">
        <v>14</v>
      </c>
      <c r="H662">
        <f t="shared" si="61"/>
        <v>96.6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>
        <f t="shared" si="62"/>
        <v>theater</v>
      </c>
      <c r="R662" t="str">
        <f t="shared" si="63"/>
        <v>plays</v>
      </c>
      <c r="S662" s="9">
        <f t="shared" si="64"/>
        <v>42237.208333333328</v>
      </c>
      <c r="T662" s="9">
        <f t="shared" si="65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60"/>
        <v>0.54187265917603</v>
      </c>
      <c r="G663" t="s">
        <v>14</v>
      </c>
      <c r="H663">
        <f t="shared" si="61"/>
        <v>76.959999999999994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>
        <f t="shared" si="62"/>
        <v>music</v>
      </c>
      <c r="R663" t="str">
        <f t="shared" si="63"/>
        <v>jazz</v>
      </c>
      <c r="S663" s="9">
        <f t="shared" si="64"/>
        <v>40996.208333333336</v>
      </c>
      <c r="T663" s="9">
        <f t="shared" si="65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60"/>
        <v>0.97868131868131869</v>
      </c>
      <c r="G664" t="s">
        <v>14</v>
      </c>
      <c r="H664">
        <f t="shared" si="61"/>
        <v>67.98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>
        <f t="shared" si="62"/>
        <v>theater</v>
      </c>
      <c r="R664" t="str">
        <f t="shared" si="63"/>
        <v>plays</v>
      </c>
      <c r="S664" s="9">
        <f t="shared" si="64"/>
        <v>43443.25</v>
      </c>
      <c r="T664" s="9">
        <f t="shared" si="65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60"/>
        <v>0.77239999999999998</v>
      </c>
      <c r="G665" t="s">
        <v>14</v>
      </c>
      <c r="H665">
        <f t="shared" si="61"/>
        <v>88.78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>
        <f t="shared" si="62"/>
        <v>theater</v>
      </c>
      <c r="R665" t="str">
        <f t="shared" si="63"/>
        <v>plays</v>
      </c>
      <c r="S665" s="9">
        <f t="shared" si="64"/>
        <v>40458.208333333336</v>
      </c>
      <c r="T665" s="9">
        <f t="shared" si="65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60"/>
        <v>0.33464735516372796</v>
      </c>
      <c r="G666" t="s">
        <v>14</v>
      </c>
      <c r="H666">
        <f t="shared" si="61"/>
        <v>25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>
        <f t="shared" si="62"/>
        <v>music</v>
      </c>
      <c r="R666" t="str">
        <f t="shared" si="63"/>
        <v>jazz</v>
      </c>
      <c r="S666" s="9">
        <f t="shared" si="64"/>
        <v>40959.25</v>
      </c>
      <c r="T666" s="9">
        <f t="shared" si="65"/>
        <v>40969.25</v>
      </c>
    </row>
    <row r="667" spans="1:20" ht="17" hidden="1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60"/>
        <v>2.3958823529411766</v>
      </c>
      <c r="G667" t="s">
        <v>20</v>
      </c>
      <c r="H667">
        <f t="shared" si="61"/>
        <v>44.92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>
        <f t="shared" si="62"/>
        <v>film &amp; video</v>
      </c>
      <c r="R667" t="str">
        <f t="shared" si="63"/>
        <v>documentary</v>
      </c>
      <c r="S667" s="9">
        <f t="shared" si="64"/>
        <v>40733.208333333336</v>
      </c>
      <c r="T667" s="9">
        <f t="shared" si="65"/>
        <v>40747.208333333336</v>
      </c>
    </row>
    <row r="668" spans="1:20" ht="17" hidden="1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60"/>
        <v>0.64032258064516134</v>
      </c>
      <c r="G668" t="s">
        <v>74</v>
      </c>
      <c r="H668">
        <f t="shared" si="61"/>
        <v>79.400000000000006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>
        <f t="shared" si="62"/>
        <v>theater</v>
      </c>
      <c r="R668" t="str">
        <f t="shared" si="63"/>
        <v>plays</v>
      </c>
      <c r="S668" s="9">
        <f t="shared" si="64"/>
        <v>41516.208333333336</v>
      </c>
      <c r="T668" s="9">
        <f t="shared" si="65"/>
        <v>41522.208333333336</v>
      </c>
    </row>
    <row r="669" spans="1:20" ht="34" hidden="1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60"/>
        <v>1.7615942028985507</v>
      </c>
      <c r="G669" t="s">
        <v>20</v>
      </c>
      <c r="H669">
        <f t="shared" si="61"/>
        <v>29.01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>
        <f t="shared" si="62"/>
        <v>journalism</v>
      </c>
      <c r="R669" t="str">
        <f t="shared" si="63"/>
        <v>audio</v>
      </c>
      <c r="S669" s="9">
        <f t="shared" si="64"/>
        <v>41892.208333333336</v>
      </c>
      <c r="T669" s="9">
        <f t="shared" si="65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60"/>
        <v>0.20338181818181819</v>
      </c>
      <c r="G670" t="s">
        <v>14</v>
      </c>
      <c r="H670">
        <f t="shared" si="61"/>
        <v>73.59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>
        <f t="shared" si="62"/>
        <v>theater</v>
      </c>
      <c r="R670" t="str">
        <f t="shared" si="63"/>
        <v>plays</v>
      </c>
      <c r="S670" s="9">
        <f t="shared" si="64"/>
        <v>41122.208333333336</v>
      </c>
      <c r="T670" s="9">
        <f t="shared" si="65"/>
        <v>41134.208333333336</v>
      </c>
    </row>
    <row r="671" spans="1:20" ht="17" hidden="1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60"/>
        <v>3.5864754098360656</v>
      </c>
      <c r="G671" t="s">
        <v>20</v>
      </c>
      <c r="H671">
        <f t="shared" si="61"/>
        <v>107.97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>
        <f t="shared" si="62"/>
        <v>theater</v>
      </c>
      <c r="R671" t="str">
        <f t="shared" si="63"/>
        <v>plays</v>
      </c>
      <c r="S671" s="9">
        <f t="shared" si="64"/>
        <v>42912.208333333328</v>
      </c>
      <c r="T671" s="9">
        <f t="shared" si="65"/>
        <v>42921.208333333328</v>
      </c>
    </row>
    <row r="672" spans="1:20" ht="34" hidden="1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60"/>
        <v>4.6885802469135802</v>
      </c>
      <c r="G672" t="s">
        <v>20</v>
      </c>
      <c r="H672">
        <f t="shared" si="61"/>
        <v>68.989999999999995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>
        <f t="shared" si="62"/>
        <v>music</v>
      </c>
      <c r="R672" t="str">
        <f t="shared" si="63"/>
        <v>indie rock</v>
      </c>
      <c r="S672" s="9">
        <f t="shared" si="64"/>
        <v>42425.25</v>
      </c>
      <c r="T672" s="9">
        <f t="shared" si="65"/>
        <v>42437.25</v>
      </c>
    </row>
    <row r="673" spans="1:20" ht="34" hidden="1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60"/>
        <v>1.220563524590164</v>
      </c>
      <c r="G673" t="s">
        <v>20</v>
      </c>
      <c r="H673">
        <f t="shared" si="61"/>
        <v>111.02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>
        <f t="shared" si="62"/>
        <v>theater</v>
      </c>
      <c r="R673" t="str">
        <f t="shared" si="63"/>
        <v>plays</v>
      </c>
      <c r="S673" s="9">
        <f t="shared" si="64"/>
        <v>40390.208333333336</v>
      </c>
      <c r="T673" s="9">
        <f t="shared" si="65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60"/>
        <v>0.55931783729156137</v>
      </c>
      <c r="G674" t="s">
        <v>14</v>
      </c>
      <c r="H674">
        <f t="shared" si="61"/>
        <v>25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>
        <f t="shared" si="62"/>
        <v>theater</v>
      </c>
      <c r="R674" t="str">
        <f t="shared" si="63"/>
        <v>plays</v>
      </c>
      <c r="S674" s="9">
        <f t="shared" si="64"/>
        <v>43180.208333333328</v>
      </c>
      <c r="T674" s="9">
        <f t="shared" si="65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60"/>
        <v>0.43660714285714286</v>
      </c>
      <c r="G675" t="s">
        <v>14</v>
      </c>
      <c r="H675">
        <f t="shared" si="61"/>
        <v>42.16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>
        <f t="shared" si="62"/>
        <v>music</v>
      </c>
      <c r="R675" t="str">
        <f t="shared" si="63"/>
        <v>indie rock</v>
      </c>
      <c r="S675" s="9">
        <f t="shared" si="64"/>
        <v>42475.208333333328</v>
      </c>
      <c r="T675" s="9">
        <f t="shared" si="65"/>
        <v>42496.208333333328</v>
      </c>
    </row>
    <row r="676" spans="1:20" ht="17" hidden="1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60"/>
        <v>0.33538371411833628</v>
      </c>
      <c r="G676" t="s">
        <v>74</v>
      </c>
      <c r="H676">
        <f t="shared" si="61"/>
        <v>47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>
        <f t="shared" si="62"/>
        <v>photography</v>
      </c>
      <c r="R676" t="str">
        <f t="shared" si="63"/>
        <v>photography books</v>
      </c>
      <c r="S676" s="9">
        <f t="shared" si="64"/>
        <v>40774.208333333336</v>
      </c>
      <c r="T676" s="9">
        <f t="shared" si="65"/>
        <v>40821.208333333336</v>
      </c>
    </row>
    <row r="677" spans="1:20" ht="17" hidden="1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60"/>
        <v>1.2297938144329896</v>
      </c>
      <c r="G677" t="s">
        <v>20</v>
      </c>
      <c r="H677">
        <f t="shared" si="61"/>
        <v>36.04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>
        <f t="shared" si="62"/>
        <v>journalism</v>
      </c>
      <c r="R677" t="str">
        <f t="shared" si="63"/>
        <v>audio</v>
      </c>
      <c r="S677" s="9">
        <f t="shared" si="64"/>
        <v>43719.208333333328</v>
      </c>
      <c r="T677" s="9">
        <f t="shared" si="65"/>
        <v>43726.208333333328</v>
      </c>
    </row>
    <row r="678" spans="1:20" ht="17" hidden="1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60"/>
        <v>1.8974959871589085</v>
      </c>
      <c r="G678" t="s">
        <v>20</v>
      </c>
      <c r="H678">
        <f t="shared" si="61"/>
        <v>101.04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>
        <f t="shared" si="62"/>
        <v>photography</v>
      </c>
      <c r="R678" t="str">
        <f t="shared" si="63"/>
        <v>photography books</v>
      </c>
      <c r="S678" s="9">
        <f t="shared" si="64"/>
        <v>41178.208333333336</v>
      </c>
      <c r="T678" s="9">
        <f t="shared" si="65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60"/>
        <v>0.83622641509433959</v>
      </c>
      <c r="G679" t="s">
        <v>14</v>
      </c>
      <c r="H679">
        <f t="shared" si="61"/>
        <v>39.93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>
        <f t="shared" si="62"/>
        <v>publishing</v>
      </c>
      <c r="R679" t="str">
        <f t="shared" si="63"/>
        <v>fiction</v>
      </c>
      <c r="S679" s="9">
        <f t="shared" si="64"/>
        <v>42561.208333333328</v>
      </c>
      <c r="T679" s="9">
        <f t="shared" si="65"/>
        <v>42611.208333333328</v>
      </c>
    </row>
    <row r="680" spans="1:20" ht="17" hidden="1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60"/>
        <v>0.17968844221105529</v>
      </c>
      <c r="G680" t="s">
        <v>74</v>
      </c>
      <c r="H680">
        <f t="shared" si="61"/>
        <v>83.16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>
        <f t="shared" si="62"/>
        <v>film &amp; video</v>
      </c>
      <c r="R680" t="str">
        <f t="shared" si="63"/>
        <v>drama</v>
      </c>
      <c r="S680" s="9">
        <f t="shared" si="64"/>
        <v>43484.25</v>
      </c>
      <c r="T680" s="9">
        <f t="shared" si="65"/>
        <v>43486.25</v>
      </c>
    </row>
    <row r="681" spans="1:20" ht="17" hidden="1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60"/>
        <v>10.365</v>
      </c>
      <c r="G681" t="s">
        <v>20</v>
      </c>
      <c r="H681">
        <f t="shared" si="61"/>
        <v>39.979999999999997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>
        <f t="shared" si="62"/>
        <v>food</v>
      </c>
      <c r="R681" t="str">
        <f t="shared" si="63"/>
        <v>food trucks</v>
      </c>
      <c r="S681" s="9">
        <f t="shared" si="64"/>
        <v>43756.208333333328</v>
      </c>
      <c r="T681" s="9">
        <f t="shared" si="65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60"/>
        <v>0.97405219780219776</v>
      </c>
      <c r="G682" t="s">
        <v>14</v>
      </c>
      <c r="H682">
        <f t="shared" si="61"/>
        <v>47.99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>
        <f t="shared" si="62"/>
        <v>games</v>
      </c>
      <c r="R682" t="str">
        <f t="shared" si="63"/>
        <v>mobile games</v>
      </c>
      <c r="S682" s="9">
        <f t="shared" si="64"/>
        <v>43813.25</v>
      </c>
      <c r="T682" s="9">
        <f t="shared" si="65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60"/>
        <v>0.86386203150461705</v>
      </c>
      <c r="G683" t="s">
        <v>14</v>
      </c>
      <c r="H683">
        <f t="shared" si="61"/>
        <v>95.98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>
        <f t="shared" si="62"/>
        <v>theater</v>
      </c>
      <c r="R683" t="str">
        <f t="shared" si="63"/>
        <v>plays</v>
      </c>
      <c r="S683" s="9">
        <f t="shared" si="64"/>
        <v>40898.25</v>
      </c>
      <c r="T683" s="9">
        <f t="shared" si="65"/>
        <v>40904.25</v>
      </c>
    </row>
    <row r="684" spans="1:20" ht="17" hidden="1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60"/>
        <v>1.5016666666666667</v>
      </c>
      <c r="G684" t="s">
        <v>20</v>
      </c>
      <c r="H684">
        <f t="shared" si="61"/>
        <v>78.73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>
        <f t="shared" si="62"/>
        <v>theater</v>
      </c>
      <c r="R684" t="str">
        <f t="shared" si="63"/>
        <v>plays</v>
      </c>
      <c r="S684" s="9">
        <f t="shared" si="64"/>
        <v>41619.25</v>
      </c>
      <c r="T684" s="9">
        <f t="shared" si="65"/>
        <v>41628.25</v>
      </c>
    </row>
    <row r="685" spans="1:20" ht="17" hidden="1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60"/>
        <v>3.5843478260869563</v>
      </c>
      <c r="G685" t="s">
        <v>20</v>
      </c>
      <c r="H685">
        <f t="shared" si="61"/>
        <v>56.08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>
        <f t="shared" si="62"/>
        <v>theater</v>
      </c>
      <c r="R685" t="str">
        <f t="shared" si="63"/>
        <v>plays</v>
      </c>
      <c r="S685" s="9">
        <f t="shared" si="64"/>
        <v>43359.208333333328</v>
      </c>
      <c r="T685" s="9">
        <f t="shared" si="65"/>
        <v>43361.208333333328</v>
      </c>
    </row>
    <row r="686" spans="1:20" ht="17" hidden="1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60"/>
        <v>5.4285714285714288</v>
      </c>
      <c r="G686" t="s">
        <v>20</v>
      </c>
      <c r="H686">
        <f t="shared" si="61"/>
        <v>69.09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>
        <f t="shared" si="62"/>
        <v>publishing</v>
      </c>
      <c r="R686" t="str">
        <f t="shared" si="63"/>
        <v>nonfiction</v>
      </c>
      <c r="S686" s="9">
        <f t="shared" si="64"/>
        <v>40358.208333333336</v>
      </c>
      <c r="T686" s="9">
        <f t="shared" si="65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60"/>
        <v>0.67500714285714281</v>
      </c>
      <c r="G687" t="s">
        <v>14</v>
      </c>
      <c r="H687">
        <f t="shared" si="61"/>
        <v>102.05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>
        <f t="shared" si="62"/>
        <v>theater</v>
      </c>
      <c r="R687" t="str">
        <f t="shared" si="63"/>
        <v>plays</v>
      </c>
      <c r="S687" s="9">
        <f t="shared" si="64"/>
        <v>42239.208333333328</v>
      </c>
      <c r="T687" s="9">
        <f t="shared" si="65"/>
        <v>42263.208333333328</v>
      </c>
    </row>
    <row r="688" spans="1:20" ht="17" hidden="1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60"/>
        <v>1.9174666666666667</v>
      </c>
      <c r="G688" t="s">
        <v>20</v>
      </c>
      <c r="H688">
        <f t="shared" si="61"/>
        <v>107.32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>
        <f t="shared" si="62"/>
        <v>technology</v>
      </c>
      <c r="R688" t="str">
        <f t="shared" si="63"/>
        <v>wearables</v>
      </c>
      <c r="S688" s="9">
        <f t="shared" si="64"/>
        <v>43186.208333333328</v>
      </c>
      <c r="T688" s="9">
        <f t="shared" si="65"/>
        <v>43197.208333333328</v>
      </c>
    </row>
    <row r="689" spans="1:20" ht="17" hidden="1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60"/>
        <v>9.32</v>
      </c>
      <c r="G689" t="s">
        <v>20</v>
      </c>
      <c r="H689">
        <f t="shared" si="61"/>
        <v>51.97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>
        <f t="shared" si="62"/>
        <v>theater</v>
      </c>
      <c r="R689" t="str">
        <f t="shared" si="63"/>
        <v>plays</v>
      </c>
      <c r="S689" s="9">
        <f t="shared" si="64"/>
        <v>42806.25</v>
      </c>
      <c r="T689" s="9">
        <f t="shared" si="65"/>
        <v>42809.208333333328</v>
      </c>
    </row>
    <row r="690" spans="1:20" ht="17" hidden="1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60"/>
        <v>4.2927586206896553</v>
      </c>
      <c r="G690" t="s">
        <v>20</v>
      </c>
      <c r="H690">
        <f t="shared" si="61"/>
        <v>71.14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>
        <f t="shared" si="62"/>
        <v>film &amp; video</v>
      </c>
      <c r="R690" t="str">
        <f t="shared" si="63"/>
        <v>television</v>
      </c>
      <c r="S690" s="9">
        <f t="shared" si="64"/>
        <v>43475.25</v>
      </c>
      <c r="T690" s="9">
        <f t="shared" si="65"/>
        <v>43491.25</v>
      </c>
    </row>
    <row r="691" spans="1:20" ht="17" hidden="1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60"/>
        <v>1.0065753424657535</v>
      </c>
      <c r="G691" t="s">
        <v>20</v>
      </c>
      <c r="H691">
        <f t="shared" si="61"/>
        <v>106.49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>
        <f t="shared" si="62"/>
        <v>technology</v>
      </c>
      <c r="R691" t="str">
        <f t="shared" si="63"/>
        <v>web</v>
      </c>
      <c r="S691" s="9">
        <f t="shared" si="64"/>
        <v>41576.208333333336</v>
      </c>
      <c r="T691" s="9">
        <f t="shared" si="65"/>
        <v>41588.25</v>
      </c>
    </row>
    <row r="692" spans="1:20" ht="17" hidden="1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60"/>
        <v>2.266111111111111</v>
      </c>
      <c r="G692" t="s">
        <v>20</v>
      </c>
      <c r="H692">
        <f t="shared" si="61"/>
        <v>42.94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>
        <f t="shared" si="62"/>
        <v>film &amp; video</v>
      </c>
      <c r="R692" t="str">
        <f t="shared" si="63"/>
        <v>documentary</v>
      </c>
      <c r="S692" s="9">
        <f t="shared" si="64"/>
        <v>40874.25</v>
      </c>
      <c r="T692" s="9">
        <f t="shared" si="65"/>
        <v>40880.25</v>
      </c>
    </row>
    <row r="693" spans="1:20" ht="17" hidden="1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60"/>
        <v>1.4238</v>
      </c>
      <c r="G693" t="s">
        <v>20</v>
      </c>
      <c r="H693">
        <f t="shared" si="61"/>
        <v>30.04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>
        <f t="shared" si="62"/>
        <v>film &amp; video</v>
      </c>
      <c r="R693" t="str">
        <f t="shared" si="63"/>
        <v>documentary</v>
      </c>
      <c r="S693" s="9">
        <f t="shared" si="64"/>
        <v>41185.208333333336</v>
      </c>
      <c r="T693" s="9">
        <f t="shared" si="65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60"/>
        <v>0.90633333333333332</v>
      </c>
      <c r="G694" t="s">
        <v>14</v>
      </c>
      <c r="H694">
        <f t="shared" si="61"/>
        <v>70.62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>
        <f t="shared" si="62"/>
        <v>music</v>
      </c>
      <c r="R694" t="str">
        <f t="shared" si="63"/>
        <v>rock</v>
      </c>
      <c r="S694" s="9">
        <f t="shared" si="64"/>
        <v>43655.208333333328</v>
      </c>
      <c r="T694" s="9">
        <f t="shared" si="65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60"/>
        <v>0.63966740576496672</v>
      </c>
      <c r="G695" t="s">
        <v>14</v>
      </c>
      <c r="H695">
        <f t="shared" si="61"/>
        <v>66.02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>
        <f t="shared" si="62"/>
        <v>theater</v>
      </c>
      <c r="R695" t="str">
        <f t="shared" si="63"/>
        <v>plays</v>
      </c>
      <c r="S695" s="9">
        <f t="shared" si="64"/>
        <v>43025.208333333328</v>
      </c>
      <c r="T695" s="9">
        <f t="shared" si="65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60"/>
        <v>0.84131868131868137</v>
      </c>
      <c r="G696" t="s">
        <v>14</v>
      </c>
      <c r="H696">
        <f t="shared" si="61"/>
        <v>96.91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>
        <f t="shared" si="62"/>
        <v>theater</v>
      </c>
      <c r="R696" t="str">
        <f t="shared" si="63"/>
        <v>plays</v>
      </c>
      <c r="S696" s="9">
        <f t="shared" si="64"/>
        <v>43066.25</v>
      </c>
      <c r="T696" s="9">
        <f t="shared" si="65"/>
        <v>43103.25</v>
      </c>
    </row>
    <row r="697" spans="1:20" ht="17" hidden="1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60"/>
        <v>1.3393478260869565</v>
      </c>
      <c r="G697" t="s">
        <v>20</v>
      </c>
      <c r="H697">
        <f t="shared" si="61"/>
        <v>62.87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>
        <f t="shared" si="62"/>
        <v>music</v>
      </c>
      <c r="R697" t="str">
        <f t="shared" si="63"/>
        <v>rock</v>
      </c>
      <c r="S697" s="9">
        <f t="shared" si="64"/>
        <v>42322.25</v>
      </c>
      <c r="T697" s="9">
        <f t="shared" si="65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60"/>
        <v>0.59042047531992692</v>
      </c>
      <c r="G698" t="s">
        <v>14</v>
      </c>
      <c r="H698">
        <f t="shared" si="61"/>
        <v>108.99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>
        <f t="shared" si="62"/>
        <v>theater</v>
      </c>
      <c r="R698" t="str">
        <f t="shared" si="63"/>
        <v>plays</v>
      </c>
      <c r="S698" s="9">
        <f t="shared" si="64"/>
        <v>42114.208333333328</v>
      </c>
      <c r="T698" s="9">
        <f t="shared" si="65"/>
        <v>42115.208333333328</v>
      </c>
    </row>
    <row r="699" spans="1:20" ht="34" hidden="1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60"/>
        <v>1.5280062063615205</v>
      </c>
      <c r="G699" t="s">
        <v>20</v>
      </c>
      <c r="H699">
        <f t="shared" si="61"/>
        <v>27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>
        <f t="shared" si="62"/>
        <v>music</v>
      </c>
      <c r="R699" t="str">
        <f t="shared" si="63"/>
        <v>electric music</v>
      </c>
      <c r="S699" s="9">
        <f t="shared" si="64"/>
        <v>43190.208333333328</v>
      </c>
      <c r="T699" s="9">
        <f t="shared" si="65"/>
        <v>43192.208333333328</v>
      </c>
    </row>
    <row r="700" spans="1:20" ht="17" hidden="1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60"/>
        <v>4.466912114014252</v>
      </c>
      <c r="G700" t="s">
        <v>20</v>
      </c>
      <c r="H700">
        <f t="shared" si="61"/>
        <v>65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>
        <f t="shared" si="62"/>
        <v>technology</v>
      </c>
      <c r="R700" t="str">
        <f t="shared" si="63"/>
        <v>wearables</v>
      </c>
      <c r="S700" s="9">
        <f t="shared" si="64"/>
        <v>40871.25</v>
      </c>
      <c r="T700" s="9">
        <f t="shared" si="65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60"/>
        <v>0.8439189189189189</v>
      </c>
      <c r="G701" t="s">
        <v>14</v>
      </c>
      <c r="H701">
        <f t="shared" si="61"/>
        <v>111.52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>
        <f t="shared" si="62"/>
        <v>film &amp; video</v>
      </c>
      <c r="R701" t="str">
        <f t="shared" si="63"/>
        <v>drama</v>
      </c>
      <c r="S701" s="9">
        <f t="shared" si="64"/>
        <v>43641.208333333328</v>
      </c>
      <c r="T701" s="9">
        <f t="shared" si="65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60"/>
        <v>0.03</v>
      </c>
      <c r="G702" t="s">
        <v>14</v>
      </c>
      <c r="H702">
        <f t="shared" si="61"/>
        <v>3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>
        <f t="shared" si="62"/>
        <v>technology</v>
      </c>
      <c r="R702" t="str">
        <f t="shared" si="63"/>
        <v>wearables</v>
      </c>
      <c r="S702" s="9">
        <f t="shared" si="64"/>
        <v>40203.25</v>
      </c>
      <c r="T702" s="9">
        <f t="shared" si="65"/>
        <v>40218.25</v>
      </c>
    </row>
    <row r="703" spans="1:20" ht="34" hidden="1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60"/>
        <v>1.7502692307692307</v>
      </c>
      <c r="G703" t="s">
        <v>20</v>
      </c>
      <c r="H703">
        <f t="shared" si="61"/>
        <v>110.99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>
        <f t="shared" si="62"/>
        <v>theater</v>
      </c>
      <c r="R703" t="str">
        <f t="shared" si="63"/>
        <v>plays</v>
      </c>
      <c r="S703" s="9">
        <f t="shared" si="64"/>
        <v>40629.208333333336</v>
      </c>
      <c r="T703" s="9">
        <f t="shared" si="65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60"/>
        <v>0.54137931034482756</v>
      </c>
      <c r="G704" t="s">
        <v>14</v>
      </c>
      <c r="H704">
        <f t="shared" si="61"/>
        <v>56.75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>
        <f t="shared" si="62"/>
        <v>technology</v>
      </c>
      <c r="R704" t="str">
        <f t="shared" si="63"/>
        <v>wearables</v>
      </c>
      <c r="S704" s="9">
        <f t="shared" si="64"/>
        <v>41477.208333333336</v>
      </c>
      <c r="T704" s="9">
        <f t="shared" si="65"/>
        <v>41482.208333333336</v>
      </c>
    </row>
    <row r="705" spans="1:20" ht="17" hidden="1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60"/>
        <v>3.1187381703470032</v>
      </c>
      <c r="G705" t="s">
        <v>20</v>
      </c>
      <c r="H705">
        <f t="shared" si="61"/>
        <v>97.02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>
        <f t="shared" si="62"/>
        <v>publishing</v>
      </c>
      <c r="R705" t="str">
        <f t="shared" si="63"/>
        <v>translations</v>
      </c>
      <c r="S705" s="9">
        <f t="shared" si="64"/>
        <v>41020.208333333336</v>
      </c>
      <c r="T705" s="9">
        <f t="shared" si="65"/>
        <v>41037.208333333336</v>
      </c>
    </row>
    <row r="706" spans="1:20" ht="34" hidden="1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si="60"/>
        <v>1.2278160919540231</v>
      </c>
      <c r="G706" t="s">
        <v>20</v>
      </c>
      <c r="H706">
        <f t="shared" si="61"/>
        <v>92.09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>
        <f t="shared" si="62"/>
        <v>film &amp; video</v>
      </c>
      <c r="R706" t="str">
        <f t="shared" si="63"/>
        <v>animation</v>
      </c>
      <c r="S706" s="9">
        <f t="shared" si="64"/>
        <v>42555.208333333328</v>
      </c>
      <c r="T706" s="9">
        <f t="shared" si="65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ref="F707:F770" si="66">E707/D707</f>
        <v>0.99026517383618151</v>
      </c>
      <c r="G707" t="s">
        <v>14</v>
      </c>
      <c r="H707">
        <f t="shared" ref="H707:H770" si="67">IFERROR(ROUND(E707/I707, 2), 0)</f>
        <v>82.99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>
        <f t="shared" ref="Q707:Q770" si="68">LEFT(P707,SEARCH("/",P707)-1)</f>
        <v>publishing</v>
      </c>
      <c r="R707" t="str">
        <f t="shared" ref="R707:R770" si="69">MID(P707,SEARCH("/",P707)+1,LEN(P707))</f>
        <v>nonfiction</v>
      </c>
      <c r="S707" s="9">
        <f t="shared" ref="S707:S770" si="70">(((L707/60)/60)/24)+DATE(1970,1,1)</f>
        <v>41619.25</v>
      </c>
      <c r="T707" s="9">
        <f t="shared" ref="T707:T770" si="71">(((M707/60)/60)/24)+DATE(1970,1,1)</f>
        <v>41623.25</v>
      </c>
    </row>
    <row r="708" spans="1:20" ht="34" hidden="1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66"/>
        <v>1.278468634686347</v>
      </c>
      <c r="G708" t="s">
        <v>20</v>
      </c>
      <c r="H708">
        <f t="shared" si="67"/>
        <v>103.04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>
        <f t="shared" si="68"/>
        <v>technology</v>
      </c>
      <c r="R708" t="str">
        <f t="shared" si="69"/>
        <v>web</v>
      </c>
      <c r="S708" s="9">
        <f t="shared" si="70"/>
        <v>43471.25</v>
      </c>
      <c r="T708" s="9">
        <f t="shared" si="71"/>
        <v>43479.25</v>
      </c>
    </row>
    <row r="709" spans="1:20" ht="34" hidden="1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66"/>
        <v>1.5861643835616439</v>
      </c>
      <c r="G709" t="s">
        <v>20</v>
      </c>
      <c r="H709">
        <f t="shared" si="67"/>
        <v>68.92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>
        <f t="shared" si="68"/>
        <v>film &amp; video</v>
      </c>
      <c r="R709" t="str">
        <f t="shared" si="69"/>
        <v>drama</v>
      </c>
      <c r="S709" s="9">
        <f t="shared" si="70"/>
        <v>43442.25</v>
      </c>
      <c r="T709" s="9">
        <f t="shared" si="71"/>
        <v>43478.25</v>
      </c>
    </row>
    <row r="710" spans="1:20" ht="17" hidden="1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66"/>
        <v>7.0705882352941174</v>
      </c>
      <c r="G710" t="s">
        <v>20</v>
      </c>
      <c r="H710">
        <f t="shared" si="67"/>
        <v>87.74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>
        <f t="shared" si="68"/>
        <v>theater</v>
      </c>
      <c r="R710" t="str">
        <f t="shared" si="69"/>
        <v>plays</v>
      </c>
      <c r="S710" s="9">
        <f t="shared" si="70"/>
        <v>42877.208333333328</v>
      </c>
      <c r="T710" s="9">
        <f t="shared" si="71"/>
        <v>42887.208333333328</v>
      </c>
    </row>
    <row r="711" spans="1:20" ht="17" hidden="1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66"/>
        <v>1.4238775510204082</v>
      </c>
      <c r="G711" t="s">
        <v>20</v>
      </c>
      <c r="H711">
        <f t="shared" si="67"/>
        <v>75.02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>
        <f t="shared" si="68"/>
        <v>theater</v>
      </c>
      <c r="R711" t="str">
        <f t="shared" si="69"/>
        <v>plays</v>
      </c>
      <c r="S711" s="9">
        <f t="shared" si="70"/>
        <v>41018.208333333336</v>
      </c>
      <c r="T711" s="9">
        <f t="shared" si="71"/>
        <v>41025.208333333336</v>
      </c>
    </row>
    <row r="712" spans="1:20" ht="34" hidden="1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66"/>
        <v>1.4786046511627906</v>
      </c>
      <c r="G712" t="s">
        <v>20</v>
      </c>
      <c r="H712">
        <f t="shared" si="67"/>
        <v>50.86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>
        <f t="shared" si="68"/>
        <v>theater</v>
      </c>
      <c r="R712" t="str">
        <f t="shared" si="69"/>
        <v>plays</v>
      </c>
      <c r="S712" s="9">
        <f t="shared" si="70"/>
        <v>43295.208333333328</v>
      </c>
      <c r="T712" s="9">
        <f t="shared" si="71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66"/>
        <v>0.20322580645161289</v>
      </c>
      <c r="G713" t="s">
        <v>14</v>
      </c>
      <c r="H713">
        <f t="shared" si="67"/>
        <v>90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>
        <f t="shared" si="68"/>
        <v>theater</v>
      </c>
      <c r="R713" t="str">
        <f t="shared" si="69"/>
        <v>plays</v>
      </c>
      <c r="S713" s="9">
        <f t="shared" si="70"/>
        <v>42393.25</v>
      </c>
      <c r="T713" s="9">
        <f t="shared" si="71"/>
        <v>42395.25</v>
      </c>
    </row>
    <row r="714" spans="1:20" ht="34" hidden="1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66"/>
        <v>18.40625</v>
      </c>
      <c r="G714" t="s">
        <v>20</v>
      </c>
      <c r="H714">
        <f t="shared" si="67"/>
        <v>72.900000000000006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>
        <f t="shared" si="68"/>
        <v>theater</v>
      </c>
      <c r="R714" t="str">
        <f t="shared" si="69"/>
        <v>plays</v>
      </c>
      <c r="S714" s="9">
        <f t="shared" si="70"/>
        <v>42559.208333333328</v>
      </c>
      <c r="T714" s="9">
        <f t="shared" si="71"/>
        <v>42600.208333333328</v>
      </c>
    </row>
    <row r="715" spans="1:20" ht="17" hidden="1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66"/>
        <v>1.6194202898550725</v>
      </c>
      <c r="G715" t="s">
        <v>20</v>
      </c>
      <c r="H715">
        <f t="shared" si="67"/>
        <v>108.49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>
        <f t="shared" si="68"/>
        <v>publishing</v>
      </c>
      <c r="R715" t="str">
        <f t="shared" si="69"/>
        <v>radio &amp; podcasts</v>
      </c>
      <c r="S715" s="9">
        <f t="shared" si="70"/>
        <v>42604.208333333328</v>
      </c>
      <c r="T715" s="9">
        <f t="shared" si="71"/>
        <v>42616.208333333328</v>
      </c>
    </row>
    <row r="716" spans="1:20" ht="17" hidden="1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66"/>
        <v>4.7282077922077921</v>
      </c>
      <c r="G716" t="s">
        <v>20</v>
      </c>
      <c r="H716">
        <f t="shared" si="67"/>
        <v>101.98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>
        <f t="shared" si="68"/>
        <v>music</v>
      </c>
      <c r="R716" t="str">
        <f t="shared" si="69"/>
        <v>rock</v>
      </c>
      <c r="S716" s="9">
        <f t="shared" si="70"/>
        <v>41870.208333333336</v>
      </c>
      <c r="T716" s="9">
        <f t="shared" si="71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66"/>
        <v>0.24466101694915254</v>
      </c>
      <c r="G717" t="s">
        <v>14</v>
      </c>
      <c r="H717">
        <f t="shared" si="67"/>
        <v>44.01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>
        <f t="shared" si="68"/>
        <v>games</v>
      </c>
      <c r="R717" t="str">
        <f t="shared" si="69"/>
        <v>mobile games</v>
      </c>
      <c r="S717" s="9">
        <f t="shared" si="70"/>
        <v>40397.208333333336</v>
      </c>
      <c r="T717" s="9">
        <f t="shared" si="71"/>
        <v>40402.208333333336</v>
      </c>
    </row>
    <row r="718" spans="1:20" ht="17" hidden="1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66"/>
        <v>5.1764999999999999</v>
      </c>
      <c r="G718" t="s">
        <v>20</v>
      </c>
      <c r="H718">
        <f t="shared" si="67"/>
        <v>65.94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>
        <f t="shared" si="68"/>
        <v>theater</v>
      </c>
      <c r="R718" t="str">
        <f t="shared" si="69"/>
        <v>plays</v>
      </c>
      <c r="S718" s="9">
        <f t="shared" si="70"/>
        <v>41465.208333333336</v>
      </c>
      <c r="T718" s="9">
        <f t="shared" si="71"/>
        <v>41493.208333333336</v>
      </c>
    </row>
    <row r="719" spans="1:20" ht="34" hidden="1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66"/>
        <v>2.4764285714285714</v>
      </c>
      <c r="G719" t="s">
        <v>20</v>
      </c>
      <c r="H719">
        <f t="shared" si="67"/>
        <v>24.99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>
        <f t="shared" si="68"/>
        <v>film &amp; video</v>
      </c>
      <c r="R719" t="str">
        <f t="shared" si="69"/>
        <v>documentary</v>
      </c>
      <c r="S719" s="9">
        <f t="shared" si="70"/>
        <v>40777.208333333336</v>
      </c>
      <c r="T719" s="9">
        <f t="shared" si="71"/>
        <v>40798.208333333336</v>
      </c>
    </row>
    <row r="720" spans="1:20" ht="17" hidden="1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66"/>
        <v>1.0020481927710843</v>
      </c>
      <c r="G720" t="s">
        <v>20</v>
      </c>
      <c r="H720">
        <f t="shared" si="67"/>
        <v>28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>
        <f t="shared" si="68"/>
        <v>technology</v>
      </c>
      <c r="R720" t="str">
        <f t="shared" si="69"/>
        <v>wearables</v>
      </c>
      <c r="S720" s="9">
        <f t="shared" si="70"/>
        <v>41442.208333333336</v>
      </c>
      <c r="T720" s="9">
        <f t="shared" si="71"/>
        <v>41468.208333333336</v>
      </c>
    </row>
    <row r="721" spans="1:20" ht="17" hidden="1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66"/>
        <v>1.53</v>
      </c>
      <c r="G721" t="s">
        <v>20</v>
      </c>
      <c r="H721">
        <f t="shared" si="67"/>
        <v>85.83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>
        <f t="shared" si="68"/>
        <v>publishing</v>
      </c>
      <c r="R721" t="str">
        <f t="shared" si="69"/>
        <v>fiction</v>
      </c>
      <c r="S721" s="9">
        <f t="shared" si="70"/>
        <v>41058.208333333336</v>
      </c>
      <c r="T721" s="9">
        <f t="shared" si="71"/>
        <v>41069.208333333336</v>
      </c>
    </row>
    <row r="722" spans="1:20" ht="34" hidden="1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66"/>
        <v>0.37091954022988505</v>
      </c>
      <c r="G722" t="s">
        <v>74</v>
      </c>
      <c r="H722">
        <f t="shared" si="67"/>
        <v>84.92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>
        <f t="shared" si="68"/>
        <v>theater</v>
      </c>
      <c r="R722" t="str">
        <f t="shared" si="69"/>
        <v>plays</v>
      </c>
      <c r="S722" s="9">
        <f t="shared" si="70"/>
        <v>43152.25</v>
      </c>
      <c r="T722" s="9">
        <f t="shared" si="71"/>
        <v>43166.25</v>
      </c>
    </row>
    <row r="723" spans="1:20" ht="17" hidden="1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66"/>
        <v>4.3923948220064728E-2</v>
      </c>
      <c r="G723" t="s">
        <v>74</v>
      </c>
      <c r="H723">
        <f t="shared" si="67"/>
        <v>90.48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>
        <f t="shared" si="68"/>
        <v>music</v>
      </c>
      <c r="R723" t="str">
        <f t="shared" si="69"/>
        <v>rock</v>
      </c>
      <c r="S723" s="9">
        <f t="shared" si="70"/>
        <v>43194.208333333328</v>
      </c>
      <c r="T723" s="9">
        <f t="shared" si="71"/>
        <v>43200.208333333328</v>
      </c>
    </row>
    <row r="724" spans="1:20" ht="17" hidden="1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66"/>
        <v>1.5650721649484536</v>
      </c>
      <c r="G724" t="s">
        <v>20</v>
      </c>
      <c r="H724">
        <f t="shared" si="67"/>
        <v>25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>
        <f t="shared" si="68"/>
        <v>film &amp; video</v>
      </c>
      <c r="R724" t="str">
        <f t="shared" si="69"/>
        <v>documentary</v>
      </c>
      <c r="S724" s="9">
        <f t="shared" si="70"/>
        <v>43045.25</v>
      </c>
      <c r="T724" s="9">
        <f t="shared" si="71"/>
        <v>43072.25</v>
      </c>
    </row>
    <row r="725" spans="1:20" ht="17" hidden="1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66"/>
        <v>2.704081632653061</v>
      </c>
      <c r="G725" t="s">
        <v>20</v>
      </c>
      <c r="H725">
        <f t="shared" si="67"/>
        <v>92.01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>
        <f t="shared" si="68"/>
        <v>theater</v>
      </c>
      <c r="R725" t="str">
        <f t="shared" si="69"/>
        <v>plays</v>
      </c>
      <c r="S725" s="9">
        <f t="shared" si="70"/>
        <v>42431.25</v>
      </c>
      <c r="T725" s="9">
        <f t="shared" si="71"/>
        <v>42452.208333333328</v>
      </c>
    </row>
    <row r="726" spans="1:20" ht="34" hidden="1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66"/>
        <v>1.3405952380952382</v>
      </c>
      <c r="G726" t="s">
        <v>20</v>
      </c>
      <c r="H726">
        <f t="shared" si="67"/>
        <v>93.07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>
        <f t="shared" si="68"/>
        <v>theater</v>
      </c>
      <c r="R726" t="str">
        <f t="shared" si="69"/>
        <v>plays</v>
      </c>
      <c r="S726" s="9">
        <f t="shared" si="70"/>
        <v>41934.208333333336</v>
      </c>
      <c r="T726" s="9">
        <f t="shared" si="71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66"/>
        <v>0.50398033126293995</v>
      </c>
      <c r="G727" t="s">
        <v>14</v>
      </c>
      <c r="H727">
        <f t="shared" si="67"/>
        <v>61.01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>
        <f t="shared" si="68"/>
        <v>games</v>
      </c>
      <c r="R727" t="str">
        <f t="shared" si="69"/>
        <v>mobile games</v>
      </c>
      <c r="S727" s="9">
        <f t="shared" si="70"/>
        <v>41958.25</v>
      </c>
      <c r="T727" s="9">
        <f t="shared" si="71"/>
        <v>41960.25</v>
      </c>
    </row>
    <row r="728" spans="1:20" ht="17" hidden="1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66"/>
        <v>0.88815837937384901</v>
      </c>
      <c r="G728" t="s">
        <v>74</v>
      </c>
      <c r="H728">
        <f t="shared" si="67"/>
        <v>92.04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>
        <f t="shared" si="68"/>
        <v>theater</v>
      </c>
      <c r="R728" t="str">
        <f t="shared" si="69"/>
        <v>plays</v>
      </c>
      <c r="S728" s="9">
        <f t="shared" si="70"/>
        <v>40476.208333333336</v>
      </c>
      <c r="T728" s="9">
        <f t="shared" si="71"/>
        <v>40482.208333333336</v>
      </c>
    </row>
    <row r="729" spans="1:20" ht="17" hidden="1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66"/>
        <v>1.65</v>
      </c>
      <c r="G729" t="s">
        <v>20</v>
      </c>
      <c r="H729">
        <f t="shared" si="67"/>
        <v>81.13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>
        <f t="shared" si="68"/>
        <v>technology</v>
      </c>
      <c r="R729" t="str">
        <f t="shared" si="69"/>
        <v>web</v>
      </c>
      <c r="S729" s="9">
        <f t="shared" si="70"/>
        <v>43485.25</v>
      </c>
      <c r="T729" s="9">
        <f t="shared" si="71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66"/>
        <v>0.17499999999999999</v>
      </c>
      <c r="G730" t="s">
        <v>14</v>
      </c>
      <c r="H730">
        <f t="shared" si="67"/>
        <v>73.5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>
        <f t="shared" si="68"/>
        <v>theater</v>
      </c>
      <c r="R730" t="str">
        <f t="shared" si="69"/>
        <v>plays</v>
      </c>
      <c r="S730" s="9">
        <f t="shared" si="70"/>
        <v>42515.208333333328</v>
      </c>
      <c r="T730" s="9">
        <f t="shared" si="71"/>
        <v>42526.208333333328</v>
      </c>
    </row>
    <row r="731" spans="1:20" ht="34" hidden="1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66"/>
        <v>1.8566071428571429</v>
      </c>
      <c r="G731" t="s">
        <v>20</v>
      </c>
      <c r="H731">
        <f t="shared" si="67"/>
        <v>85.22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>
        <f t="shared" si="68"/>
        <v>film &amp; video</v>
      </c>
      <c r="R731" t="str">
        <f t="shared" si="69"/>
        <v>drama</v>
      </c>
      <c r="S731" s="9">
        <f t="shared" si="70"/>
        <v>41309.25</v>
      </c>
      <c r="T731" s="9">
        <f t="shared" si="71"/>
        <v>41311.25</v>
      </c>
    </row>
    <row r="732" spans="1:20" ht="17" hidden="1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66"/>
        <v>4.1266319444444441</v>
      </c>
      <c r="G732" t="s">
        <v>20</v>
      </c>
      <c r="H732">
        <f t="shared" si="67"/>
        <v>110.97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>
        <f t="shared" si="68"/>
        <v>technology</v>
      </c>
      <c r="R732" t="str">
        <f t="shared" si="69"/>
        <v>wearables</v>
      </c>
      <c r="S732" s="9">
        <f t="shared" si="70"/>
        <v>42147.208333333328</v>
      </c>
      <c r="T732" s="9">
        <f t="shared" si="71"/>
        <v>42153.208333333328</v>
      </c>
    </row>
    <row r="733" spans="1:20" ht="17" hidden="1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66"/>
        <v>0.90249999999999997</v>
      </c>
      <c r="G733" t="s">
        <v>74</v>
      </c>
      <c r="H733">
        <f t="shared" si="67"/>
        <v>32.97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>
        <f t="shared" si="68"/>
        <v>technology</v>
      </c>
      <c r="R733" t="str">
        <f t="shared" si="69"/>
        <v>web</v>
      </c>
      <c r="S733" s="9">
        <f t="shared" si="70"/>
        <v>42939.208333333328</v>
      </c>
      <c r="T733" s="9">
        <f t="shared" si="71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66"/>
        <v>0.91984615384615387</v>
      </c>
      <c r="G734" t="s">
        <v>14</v>
      </c>
      <c r="H734">
        <f t="shared" si="67"/>
        <v>96.01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>
        <f t="shared" si="68"/>
        <v>music</v>
      </c>
      <c r="R734" t="str">
        <f t="shared" si="69"/>
        <v>rock</v>
      </c>
      <c r="S734" s="9">
        <f t="shared" si="70"/>
        <v>42816.208333333328</v>
      </c>
      <c r="T734" s="9">
        <f t="shared" si="71"/>
        <v>42839.208333333328</v>
      </c>
    </row>
    <row r="735" spans="1:20" ht="17" hidden="1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66"/>
        <v>5.2700632911392402</v>
      </c>
      <c r="G735" t="s">
        <v>20</v>
      </c>
      <c r="H735">
        <f t="shared" si="67"/>
        <v>84.97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>
        <f t="shared" si="68"/>
        <v>music</v>
      </c>
      <c r="R735" t="str">
        <f t="shared" si="69"/>
        <v>metal</v>
      </c>
      <c r="S735" s="9">
        <f t="shared" si="70"/>
        <v>41844.208333333336</v>
      </c>
      <c r="T735" s="9">
        <f t="shared" si="71"/>
        <v>41857.208333333336</v>
      </c>
    </row>
    <row r="736" spans="1:20" ht="17" hidden="1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66"/>
        <v>3.1914285714285713</v>
      </c>
      <c r="G736" t="s">
        <v>20</v>
      </c>
      <c r="H736">
        <f t="shared" si="67"/>
        <v>25.01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>
        <f t="shared" si="68"/>
        <v>theater</v>
      </c>
      <c r="R736" t="str">
        <f t="shared" si="69"/>
        <v>plays</v>
      </c>
      <c r="S736" s="9">
        <f t="shared" si="70"/>
        <v>42763.25</v>
      </c>
      <c r="T736" s="9">
        <f t="shared" si="71"/>
        <v>42775.25</v>
      </c>
    </row>
    <row r="737" spans="1:20" ht="34" hidden="1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66"/>
        <v>3.5418867924528303</v>
      </c>
      <c r="G737" t="s">
        <v>20</v>
      </c>
      <c r="H737">
        <f t="shared" si="67"/>
        <v>66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>
        <f t="shared" si="68"/>
        <v>photography</v>
      </c>
      <c r="R737" t="str">
        <f t="shared" si="69"/>
        <v>photography books</v>
      </c>
      <c r="S737" s="9">
        <f t="shared" si="70"/>
        <v>42459.208333333328</v>
      </c>
      <c r="T737" s="9">
        <f t="shared" si="71"/>
        <v>42466.208333333328</v>
      </c>
    </row>
    <row r="738" spans="1:20" ht="17" hidden="1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66"/>
        <v>0.32896103896103895</v>
      </c>
      <c r="G738" t="s">
        <v>74</v>
      </c>
      <c r="H738">
        <f t="shared" si="67"/>
        <v>87.34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>
        <f t="shared" si="68"/>
        <v>publishing</v>
      </c>
      <c r="R738" t="str">
        <f t="shared" si="69"/>
        <v>nonfiction</v>
      </c>
      <c r="S738" s="9">
        <f t="shared" si="70"/>
        <v>42055.25</v>
      </c>
      <c r="T738" s="9">
        <f t="shared" si="71"/>
        <v>42059.25</v>
      </c>
    </row>
    <row r="739" spans="1:20" ht="34" hidden="1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66"/>
        <v>1.358918918918919</v>
      </c>
      <c r="G739" t="s">
        <v>20</v>
      </c>
      <c r="H739">
        <f t="shared" si="67"/>
        <v>27.93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>
        <f t="shared" si="68"/>
        <v>music</v>
      </c>
      <c r="R739" t="str">
        <f t="shared" si="69"/>
        <v>indie rock</v>
      </c>
      <c r="S739" s="9">
        <f t="shared" si="70"/>
        <v>42685.25</v>
      </c>
      <c r="T739" s="9">
        <f t="shared" si="71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66"/>
        <v>2.0843373493975904E-2</v>
      </c>
      <c r="G740" t="s">
        <v>14</v>
      </c>
      <c r="H740">
        <f t="shared" si="67"/>
        <v>103.8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>
        <f t="shared" si="68"/>
        <v>theater</v>
      </c>
      <c r="R740" t="str">
        <f t="shared" si="69"/>
        <v>plays</v>
      </c>
      <c r="S740" s="9">
        <f t="shared" si="70"/>
        <v>41959.25</v>
      </c>
      <c r="T740" s="9">
        <f t="shared" si="71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66"/>
        <v>0.61</v>
      </c>
      <c r="G741" t="s">
        <v>14</v>
      </c>
      <c r="H741">
        <f t="shared" si="67"/>
        <v>31.94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>
        <f t="shared" si="68"/>
        <v>music</v>
      </c>
      <c r="R741" t="str">
        <f t="shared" si="69"/>
        <v>indie rock</v>
      </c>
      <c r="S741" s="9">
        <f t="shared" si="70"/>
        <v>41089.208333333336</v>
      </c>
      <c r="T741" s="9">
        <f t="shared" si="71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66"/>
        <v>0.30037735849056602</v>
      </c>
      <c r="G742" t="s">
        <v>14</v>
      </c>
      <c r="H742">
        <f t="shared" si="67"/>
        <v>99.5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>
        <f t="shared" si="68"/>
        <v>theater</v>
      </c>
      <c r="R742" t="str">
        <f t="shared" si="69"/>
        <v>plays</v>
      </c>
      <c r="S742" s="9">
        <f t="shared" si="70"/>
        <v>42769.25</v>
      </c>
      <c r="T742" s="9">
        <f t="shared" si="71"/>
        <v>42772.25</v>
      </c>
    </row>
    <row r="743" spans="1:20" ht="17" hidden="1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66"/>
        <v>11.791666666666666</v>
      </c>
      <c r="G743" t="s">
        <v>20</v>
      </c>
      <c r="H743">
        <f t="shared" si="67"/>
        <v>108.85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>
        <f t="shared" si="68"/>
        <v>theater</v>
      </c>
      <c r="R743" t="str">
        <f t="shared" si="69"/>
        <v>plays</v>
      </c>
      <c r="S743" s="9">
        <f t="shared" si="70"/>
        <v>40321.208333333336</v>
      </c>
      <c r="T743" s="9">
        <f t="shared" si="71"/>
        <v>40322.208333333336</v>
      </c>
    </row>
    <row r="744" spans="1:20" ht="17" hidden="1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66"/>
        <v>11.260833333333334</v>
      </c>
      <c r="G744" t="s">
        <v>20</v>
      </c>
      <c r="H744">
        <f t="shared" si="67"/>
        <v>110.76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>
        <f t="shared" si="68"/>
        <v>music</v>
      </c>
      <c r="R744" t="str">
        <f t="shared" si="69"/>
        <v>electric music</v>
      </c>
      <c r="S744" s="9">
        <f t="shared" si="70"/>
        <v>40197.25</v>
      </c>
      <c r="T744" s="9">
        <f t="shared" si="71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66"/>
        <v>0.12923076923076923</v>
      </c>
      <c r="G745" t="s">
        <v>14</v>
      </c>
      <c r="H745">
        <f t="shared" si="67"/>
        <v>29.65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>
        <f t="shared" si="68"/>
        <v>theater</v>
      </c>
      <c r="R745" t="str">
        <f t="shared" si="69"/>
        <v>plays</v>
      </c>
      <c r="S745" s="9">
        <f t="shared" si="70"/>
        <v>42298.208333333328</v>
      </c>
      <c r="T745" s="9">
        <f t="shared" si="71"/>
        <v>42304.208333333328</v>
      </c>
    </row>
    <row r="746" spans="1:20" ht="17" hidden="1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66"/>
        <v>7.12</v>
      </c>
      <c r="G746" t="s">
        <v>20</v>
      </c>
      <c r="H746">
        <f t="shared" si="67"/>
        <v>101.71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>
        <f t="shared" si="68"/>
        <v>theater</v>
      </c>
      <c r="R746" t="str">
        <f t="shared" si="69"/>
        <v>plays</v>
      </c>
      <c r="S746" s="9">
        <f t="shared" si="70"/>
        <v>43322.208333333328</v>
      </c>
      <c r="T746" s="9">
        <f t="shared" si="71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66"/>
        <v>0.30304347826086958</v>
      </c>
      <c r="G747" t="s">
        <v>14</v>
      </c>
      <c r="H747">
        <f t="shared" si="67"/>
        <v>61.5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>
        <f t="shared" si="68"/>
        <v>technology</v>
      </c>
      <c r="R747" t="str">
        <f t="shared" si="69"/>
        <v>wearables</v>
      </c>
      <c r="S747" s="9">
        <f t="shared" si="70"/>
        <v>40328.208333333336</v>
      </c>
      <c r="T747" s="9">
        <f t="shared" si="71"/>
        <v>40355.208333333336</v>
      </c>
    </row>
    <row r="748" spans="1:20" ht="17" hidden="1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66"/>
        <v>2.1250896057347672</v>
      </c>
      <c r="G748" t="s">
        <v>20</v>
      </c>
      <c r="H748">
        <f t="shared" si="67"/>
        <v>35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>
        <f t="shared" si="68"/>
        <v>technology</v>
      </c>
      <c r="R748" t="str">
        <f t="shared" si="69"/>
        <v>web</v>
      </c>
      <c r="S748" s="9">
        <f t="shared" si="70"/>
        <v>40825.208333333336</v>
      </c>
      <c r="T748" s="9">
        <f t="shared" si="71"/>
        <v>40830.208333333336</v>
      </c>
    </row>
    <row r="749" spans="1:20" ht="17" hidden="1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66"/>
        <v>2.2885714285714287</v>
      </c>
      <c r="G749" t="s">
        <v>20</v>
      </c>
      <c r="H749">
        <f t="shared" si="67"/>
        <v>40.049999999999997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>
        <f t="shared" si="68"/>
        <v>theater</v>
      </c>
      <c r="R749" t="str">
        <f t="shared" si="69"/>
        <v>plays</v>
      </c>
      <c r="S749" s="9">
        <f t="shared" si="70"/>
        <v>40423.208333333336</v>
      </c>
      <c r="T749" s="9">
        <f t="shared" si="71"/>
        <v>40434.208333333336</v>
      </c>
    </row>
    <row r="750" spans="1:20" ht="17" hidden="1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66"/>
        <v>0.34959979476654696</v>
      </c>
      <c r="G750" t="s">
        <v>74</v>
      </c>
      <c r="H750">
        <f t="shared" si="67"/>
        <v>110.97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>
        <f t="shared" si="68"/>
        <v>film &amp; video</v>
      </c>
      <c r="R750" t="str">
        <f t="shared" si="69"/>
        <v>animation</v>
      </c>
      <c r="S750" s="9">
        <f t="shared" si="70"/>
        <v>40238.25</v>
      </c>
      <c r="T750" s="9">
        <f t="shared" si="71"/>
        <v>40263.208333333336</v>
      </c>
    </row>
    <row r="751" spans="1:20" ht="17" hidden="1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66"/>
        <v>1.5729069767441861</v>
      </c>
      <c r="G751" t="s">
        <v>20</v>
      </c>
      <c r="H751">
        <f t="shared" si="67"/>
        <v>36.96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>
        <f t="shared" si="68"/>
        <v>technology</v>
      </c>
      <c r="R751" t="str">
        <f t="shared" si="69"/>
        <v>wearables</v>
      </c>
      <c r="S751" s="9">
        <f t="shared" si="70"/>
        <v>41920.208333333336</v>
      </c>
      <c r="T751" s="9">
        <f t="shared" si="71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66"/>
        <v>0.01</v>
      </c>
      <c r="G752" t="s">
        <v>14</v>
      </c>
      <c r="H752">
        <f t="shared" si="67"/>
        <v>1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>
        <f t="shared" si="68"/>
        <v>music</v>
      </c>
      <c r="R752" t="str">
        <f t="shared" si="69"/>
        <v>electric music</v>
      </c>
      <c r="S752" s="9">
        <f t="shared" si="70"/>
        <v>40360.208333333336</v>
      </c>
      <c r="T752" s="9">
        <f t="shared" si="71"/>
        <v>40385.208333333336</v>
      </c>
    </row>
    <row r="753" spans="1:20" ht="17" hidden="1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66"/>
        <v>2.3230555555555554</v>
      </c>
      <c r="G753" t="s">
        <v>20</v>
      </c>
      <c r="H753">
        <f t="shared" si="67"/>
        <v>30.97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>
        <f t="shared" si="68"/>
        <v>publishing</v>
      </c>
      <c r="R753" t="str">
        <f t="shared" si="69"/>
        <v>nonfiction</v>
      </c>
      <c r="S753" s="9">
        <f t="shared" si="70"/>
        <v>42446.208333333328</v>
      </c>
      <c r="T753" s="9">
        <f t="shared" si="71"/>
        <v>42461.208333333328</v>
      </c>
    </row>
    <row r="754" spans="1:20" ht="17" hidden="1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66"/>
        <v>0.92448275862068963</v>
      </c>
      <c r="G754" t="s">
        <v>74</v>
      </c>
      <c r="H754">
        <f t="shared" si="67"/>
        <v>47.04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>
        <f t="shared" si="68"/>
        <v>theater</v>
      </c>
      <c r="R754" t="str">
        <f t="shared" si="69"/>
        <v>plays</v>
      </c>
      <c r="S754" s="9">
        <f t="shared" si="70"/>
        <v>40395.208333333336</v>
      </c>
      <c r="T754" s="9">
        <f t="shared" si="71"/>
        <v>40413.208333333336</v>
      </c>
    </row>
    <row r="755" spans="1:20" ht="17" hidden="1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66"/>
        <v>2.5670212765957445</v>
      </c>
      <c r="G755" t="s">
        <v>20</v>
      </c>
      <c r="H755">
        <f t="shared" si="67"/>
        <v>88.07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>
        <f t="shared" si="68"/>
        <v>photography</v>
      </c>
      <c r="R755" t="str">
        <f t="shared" si="69"/>
        <v>photography books</v>
      </c>
      <c r="S755" s="9">
        <f t="shared" si="70"/>
        <v>40321.208333333336</v>
      </c>
      <c r="T755" s="9">
        <f t="shared" si="71"/>
        <v>40336.208333333336</v>
      </c>
    </row>
    <row r="756" spans="1:20" ht="17" hidden="1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66"/>
        <v>1.6847017045454546</v>
      </c>
      <c r="G756" t="s">
        <v>20</v>
      </c>
      <c r="H756">
        <f t="shared" si="67"/>
        <v>37.01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>
        <f t="shared" si="68"/>
        <v>theater</v>
      </c>
      <c r="R756" t="str">
        <f t="shared" si="69"/>
        <v>plays</v>
      </c>
      <c r="S756" s="9">
        <f t="shared" si="70"/>
        <v>41210.208333333336</v>
      </c>
      <c r="T756" s="9">
        <f t="shared" si="71"/>
        <v>41263.25</v>
      </c>
    </row>
    <row r="757" spans="1:20" ht="17" hidden="1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66"/>
        <v>1.6657777777777778</v>
      </c>
      <c r="G757" t="s">
        <v>20</v>
      </c>
      <c r="H757">
        <f t="shared" si="67"/>
        <v>26.03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>
        <f t="shared" si="68"/>
        <v>theater</v>
      </c>
      <c r="R757" t="str">
        <f t="shared" si="69"/>
        <v>plays</v>
      </c>
      <c r="S757" s="9">
        <f t="shared" si="70"/>
        <v>43096.25</v>
      </c>
      <c r="T757" s="9">
        <f t="shared" si="71"/>
        <v>43108.25</v>
      </c>
    </row>
    <row r="758" spans="1:20" ht="34" hidden="1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66"/>
        <v>7.7207692307692311</v>
      </c>
      <c r="G758" t="s">
        <v>20</v>
      </c>
      <c r="H758">
        <f t="shared" si="67"/>
        <v>67.819999999999993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>
        <f t="shared" si="68"/>
        <v>theater</v>
      </c>
      <c r="R758" t="str">
        <f t="shared" si="69"/>
        <v>plays</v>
      </c>
      <c r="S758" s="9">
        <f t="shared" si="70"/>
        <v>42024.25</v>
      </c>
      <c r="T758" s="9">
        <f t="shared" si="71"/>
        <v>42030.25</v>
      </c>
    </row>
    <row r="759" spans="1:20" ht="17" hidden="1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66"/>
        <v>4.0685714285714285</v>
      </c>
      <c r="G759" t="s">
        <v>20</v>
      </c>
      <c r="H759">
        <f t="shared" si="67"/>
        <v>49.96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>
        <f t="shared" si="68"/>
        <v>film &amp; video</v>
      </c>
      <c r="R759" t="str">
        <f t="shared" si="69"/>
        <v>drama</v>
      </c>
      <c r="S759" s="9">
        <f t="shared" si="70"/>
        <v>40675.208333333336</v>
      </c>
      <c r="T759" s="9">
        <f t="shared" si="71"/>
        <v>40679.208333333336</v>
      </c>
    </row>
    <row r="760" spans="1:20" ht="17" hidden="1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66"/>
        <v>5.6420608108108112</v>
      </c>
      <c r="G760" t="s">
        <v>20</v>
      </c>
      <c r="H760">
        <f t="shared" si="67"/>
        <v>110.02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>
        <f t="shared" si="68"/>
        <v>music</v>
      </c>
      <c r="R760" t="str">
        <f t="shared" si="69"/>
        <v>rock</v>
      </c>
      <c r="S760" s="9">
        <f t="shared" si="70"/>
        <v>41936.208333333336</v>
      </c>
      <c r="T760" s="9">
        <f t="shared" si="71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66"/>
        <v>0.6842686567164179</v>
      </c>
      <c r="G761" t="s">
        <v>14</v>
      </c>
      <c r="H761">
        <f t="shared" si="67"/>
        <v>89.96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>
        <f t="shared" si="68"/>
        <v>music</v>
      </c>
      <c r="R761" t="str">
        <f t="shared" si="69"/>
        <v>electric music</v>
      </c>
      <c r="S761" s="9">
        <f t="shared" si="70"/>
        <v>43136.25</v>
      </c>
      <c r="T761" s="9">
        <f t="shared" si="71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66"/>
        <v>0.34351966873706002</v>
      </c>
      <c r="G762" t="s">
        <v>14</v>
      </c>
      <c r="H762">
        <f t="shared" si="67"/>
        <v>79.010000000000005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>
        <f t="shared" si="68"/>
        <v>games</v>
      </c>
      <c r="R762" t="str">
        <f t="shared" si="69"/>
        <v>video games</v>
      </c>
      <c r="S762" s="9">
        <f t="shared" si="70"/>
        <v>43678.208333333328</v>
      </c>
      <c r="T762" s="9">
        <f t="shared" si="71"/>
        <v>43707.208333333328</v>
      </c>
    </row>
    <row r="763" spans="1:20" ht="17" hidden="1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66"/>
        <v>6.5545454545454547</v>
      </c>
      <c r="G763" t="s">
        <v>20</v>
      </c>
      <c r="H763">
        <f t="shared" si="67"/>
        <v>86.87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>
        <f t="shared" si="68"/>
        <v>music</v>
      </c>
      <c r="R763" t="str">
        <f t="shared" si="69"/>
        <v>rock</v>
      </c>
      <c r="S763" s="9">
        <f t="shared" si="70"/>
        <v>42938.208333333328</v>
      </c>
      <c r="T763" s="9">
        <f t="shared" si="71"/>
        <v>42943.208333333328</v>
      </c>
    </row>
    <row r="764" spans="1:20" ht="17" hidden="1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66"/>
        <v>1.7725714285714285</v>
      </c>
      <c r="G764" t="s">
        <v>20</v>
      </c>
      <c r="H764">
        <f t="shared" si="67"/>
        <v>62.04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>
        <f t="shared" si="68"/>
        <v>music</v>
      </c>
      <c r="R764" t="str">
        <f t="shared" si="69"/>
        <v>jazz</v>
      </c>
      <c r="S764" s="9">
        <f t="shared" si="70"/>
        <v>41241.25</v>
      </c>
      <c r="T764" s="9">
        <f t="shared" si="71"/>
        <v>41252.25</v>
      </c>
    </row>
    <row r="765" spans="1:20" ht="17" hidden="1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66"/>
        <v>1.1317857142857144</v>
      </c>
      <c r="G765" t="s">
        <v>20</v>
      </c>
      <c r="H765">
        <f t="shared" si="67"/>
        <v>26.97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>
        <f t="shared" si="68"/>
        <v>theater</v>
      </c>
      <c r="R765" t="str">
        <f t="shared" si="69"/>
        <v>plays</v>
      </c>
      <c r="S765" s="9">
        <f t="shared" si="70"/>
        <v>41037.208333333336</v>
      </c>
      <c r="T765" s="9">
        <f t="shared" si="71"/>
        <v>41072.208333333336</v>
      </c>
    </row>
    <row r="766" spans="1:20" ht="34" hidden="1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66"/>
        <v>7.2818181818181822</v>
      </c>
      <c r="G766" t="s">
        <v>20</v>
      </c>
      <c r="H766">
        <f t="shared" si="67"/>
        <v>54.12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>
        <f t="shared" si="68"/>
        <v>music</v>
      </c>
      <c r="R766" t="str">
        <f t="shared" si="69"/>
        <v>rock</v>
      </c>
      <c r="S766" s="9">
        <f t="shared" si="70"/>
        <v>40676.208333333336</v>
      </c>
      <c r="T766" s="9">
        <f t="shared" si="71"/>
        <v>40684.208333333336</v>
      </c>
    </row>
    <row r="767" spans="1:20" ht="17" hidden="1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66"/>
        <v>2.0833333333333335</v>
      </c>
      <c r="G767" t="s">
        <v>20</v>
      </c>
      <c r="H767">
        <f t="shared" si="67"/>
        <v>41.04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>
        <f t="shared" si="68"/>
        <v>music</v>
      </c>
      <c r="R767" t="str">
        <f t="shared" si="69"/>
        <v>indie rock</v>
      </c>
      <c r="S767" s="9">
        <f t="shared" si="70"/>
        <v>42840.208333333328</v>
      </c>
      <c r="T767" s="9">
        <f t="shared" si="71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66"/>
        <v>0.31171232876712329</v>
      </c>
      <c r="G768" t="s">
        <v>14</v>
      </c>
      <c r="H768">
        <f t="shared" si="67"/>
        <v>55.05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>
        <f t="shared" si="68"/>
        <v>film &amp; video</v>
      </c>
      <c r="R768" t="str">
        <f t="shared" si="69"/>
        <v>science fiction</v>
      </c>
      <c r="S768" s="9">
        <f t="shared" si="70"/>
        <v>43362.208333333328</v>
      </c>
      <c r="T768" s="9">
        <f t="shared" si="71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66"/>
        <v>0.56967078189300413</v>
      </c>
      <c r="G769" t="s">
        <v>14</v>
      </c>
      <c r="H769">
        <f t="shared" si="67"/>
        <v>107.94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>
        <f t="shared" si="68"/>
        <v>publishing</v>
      </c>
      <c r="R769" t="str">
        <f t="shared" si="69"/>
        <v>translations</v>
      </c>
      <c r="S769" s="9">
        <f t="shared" si="70"/>
        <v>42283.208333333328</v>
      </c>
      <c r="T769" s="9">
        <f t="shared" si="71"/>
        <v>42328.25</v>
      </c>
    </row>
    <row r="770" spans="1:20" ht="17" hidden="1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si="66"/>
        <v>2.31</v>
      </c>
      <c r="G770" t="s">
        <v>20</v>
      </c>
      <c r="H770">
        <f t="shared" si="67"/>
        <v>73.92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>
        <f t="shared" si="68"/>
        <v>theater</v>
      </c>
      <c r="R770" t="str">
        <f t="shared" si="69"/>
        <v>plays</v>
      </c>
      <c r="S770" s="9">
        <f t="shared" si="70"/>
        <v>41619.25</v>
      </c>
      <c r="T770" s="9">
        <f t="shared" si="71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ref="F771:F834" si="72">E771/D771</f>
        <v>0.86867834394904464</v>
      </c>
      <c r="G771" t="s">
        <v>14</v>
      </c>
      <c r="H771">
        <f t="shared" ref="H771:H834" si="73">IFERROR(ROUND(E771/I771, 2), 0)</f>
        <v>32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>
        <f t="shared" ref="Q771:Q834" si="74">LEFT(P771,SEARCH("/",P771)-1)</f>
        <v>games</v>
      </c>
      <c r="R771" t="str">
        <f t="shared" ref="R771:R834" si="75">MID(P771,SEARCH("/",P771)+1,LEN(P771))</f>
        <v>video games</v>
      </c>
      <c r="S771" s="9">
        <f t="shared" ref="S771:S834" si="76">(((L771/60)/60)/24)+DATE(1970,1,1)</f>
        <v>41501.208333333336</v>
      </c>
      <c r="T771" s="9">
        <f t="shared" ref="T771:T834" si="77">(((M771/60)/60)/24)+DATE(1970,1,1)</f>
        <v>41527.208333333336</v>
      </c>
    </row>
    <row r="772" spans="1:20" ht="17" hidden="1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72"/>
        <v>2.7074418604651163</v>
      </c>
      <c r="G772" t="s">
        <v>20</v>
      </c>
      <c r="H772">
        <f t="shared" si="73"/>
        <v>53.9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>
        <f t="shared" si="74"/>
        <v>theater</v>
      </c>
      <c r="R772" t="str">
        <f t="shared" si="75"/>
        <v>plays</v>
      </c>
      <c r="S772" s="9">
        <f t="shared" si="76"/>
        <v>41743.208333333336</v>
      </c>
      <c r="T772" s="9">
        <f t="shared" si="77"/>
        <v>41750.208333333336</v>
      </c>
    </row>
    <row r="773" spans="1:20" ht="17" hidden="1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72"/>
        <v>0.49446428571428569</v>
      </c>
      <c r="G773" t="s">
        <v>74</v>
      </c>
      <c r="H773">
        <f t="shared" si="73"/>
        <v>106.5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>
        <f t="shared" si="74"/>
        <v>theater</v>
      </c>
      <c r="R773" t="str">
        <f t="shared" si="75"/>
        <v>plays</v>
      </c>
      <c r="S773" s="9">
        <f t="shared" si="76"/>
        <v>43491.25</v>
      </c>
      <c r="T773" s="9">
        <f t="shared" si="77"/>
        <v>43518.25</v>
      </c>
    </row>
    <row r="774" spans="1:20" ht="17" hidden="1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72"/>
        <v>1.1335962566844919</v>
      </c>
      <c r="G774" t="s">
        <v>20</v>
      </c>
      <c r="H774">
        <f t="shared" si="73"/>
        <v>33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>
        <f t="shared" si="74"/>
        <v>music</v>
      </c>
      <c r="R774" t="str">
        <f t="shared" si="75"/>
        <v>indie rock</v>
      </c>
      <c r="S774" s="9">
        <f t="shared" si="76"/>
        <v>43505.25</v>
      </c>
      <c r="T774" s="9">
        <f t="shared" si="77"/>
        <v>43509.25</v>
      </c>
    </row>
    <row r="775" spans="1:20" ht="17" hidden="1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72"/>
        <v>1.9055555555555554</v>
      </c>
      <c r="G775" t="s">
        <v>20</v>
      </c>
      <c r="H775">
        <f t="shared" si="73"/>
        <v>43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>
        <f t="shared" si="74"/>
        <v>theater</v>
      </c>
      <c r="R775" t="str">
        <f t="shared" si="75"/>
        <v>plays</v>
      </c>
      <c r="S775" s="9">
        <f t="shared" si="76"/>
        <v>42838.208333333328</v>
      </c>
      <c r="T775" s="9">
        <f t="shared" si="77"/>
        <v>42848.208333333328</v>
      </c>
    </row>
    <row r="776" spans="1:20" ht="17" hidden="1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72"/>
        <v>1.355</v>
      </c>
      <c r="G776" t="s">
        <v>20</v>
      </c>
      <c r="H776">
        <f t="shared" si="73"/>
        <v>86.86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>
        <f t="shared" si="74"/>
        <v>technology</v>
      </c>
      <c r="R776" t="str">
        <f t="shared" si="75"/>
        <v>web</v>
      </c>
      <c r="S776" s="9">
        <f t="shared" si="76"/>
        <v>42513.208333333328</v>
      </c>
      <c r="T776" s="9">
        <f t="shared" si="77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72"/>
        <v>0.10297872340425532</v>
      </c>
      <c r="G777" t="s">
        <v>14</v>
      </c>
      <c r="H777">
        <f t="shared" si="73"/>
        <v>96.8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>
        <f t="shared" si="74"/>
        <v>music</v>
      </c>
      <c r="R777" t="str">
        <f t="shared" si="75"/>
        <v>rock</v>
      </c>
      <c r="S777" s="9">
        <f t="shared" si="76"/>
        <v>41949.25</v>
      </c>
      <c r="T777" s="9">
        <f t="shared" si="77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72"/>
        <v>0.65544223826714798</v>
      </c>
      <c r="G778" t="s">
        <v>14</v>
      </c>
      <c r="H778">
        <f t="shared" si="73"/>
        <v>33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>
        <f t="shared" si="74"/>
        <v>theater</v>
      </c>
      <c r="R778" t="str">
        <f t="shared" si="75"/>
        <v>plays</v>
      </c>
      <c r="S778" s="9">
        <f t="shared" si="76"/>
        <v>43650.208333333328</v>
      </c>
      <c r="T778" s="9">
        <f t="shared" si="77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72"/>
        <v>0.49026652452025588</v>
      </c>
      <c r="G779" t="s">
        <v>14</v>
      </c>
      <c r="H779">
        <f t="shared" si="73"/>
        <v>68.03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>
        <f t="shared" si="74"/>
        <v>theater</v>
      </c>
      <c r="R779" t="str">
        <f t="shared" si="75"/>
        <v>plays</v>
      </c>
      <c r="S779" s="9">
        <f t="shared" si="76"/>
        <v>40809.208333333336</v>
      </c>
      <c r="T779" s="9">
        <f t="shared" si="77"/>
        <v>40838.208333333336</v>
      </c>
    </row>
    <row r="780" spans="1:20" ht="17" hidden="1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72"/>
        <v>7.8792307692307695</v>
      </c>
      <c r="G780" t="s">
        <v>20</v>
      </c>
      <c r="H780">
        <f t="shared" si="73"/>
        <v>58.87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>
        <f t="shared" si="74"/>
        <v>film &amp; video</v>
      </c>
      <c r="R780" t="str">
        <f t="shared" si="75"/>
        <v>animation</v>
      </c>
      <c r="S780" s="9">
        <f t="shared" si="76"/>
        <v>40768.208333333336</v>
      </c>
      <c r="T780" s="9">
        <f t="shared" si="77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72"/>
        <v>0.80306347746090156</v>
      </c>
      <c r="G781" t="s">
        <v>14</v>
      </c>
      <c r="H781">
        <f t="shared" si="73"/>
        <v>105.05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>
        <f t="shared" si="74"/>
        <v>theater</v>
      </c>
      <c r="R781" t="str">
        <f t="shared" si="75"/>
        <v>plays</v>
      </c>
      <c r="S781" s="9">
        <f t="shared" si="76"/>
        <v>42230.208333333328</v>
      </c>
      <c r="T781" s="9">
        <f t="shared" si="77"/>
        <v>42239.208333333328</v>
      </c>
    </row>
    <row r="782" spans="1:20" ht="34" hidden="1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72"/>
        <v>1.0629411764705883</v>
      </c>
      <c r="G782" t="s">
        <v>20</v>
      </c>
      <c r="H782">
        <f t="shared" si="73"/>
        <v>33.049999999999997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>
        <f t="shared" si="74"/>
        <v>film &amp; video</v>
      </c>
      <c r="R782" t="str">
        <f t="shared" si="75"/>
        <v>drama</v>
      </c>
      <c r="S782" s="9">
        <f t="shared" si="76"/>
        <v>42573.208333333328</v>
      </c>
      <c r="T782" s="9">
        <f t="shared" si="77"/>
        <v>42592.208333333328</v>
      </c>
    </row>
    <row r="783" spans="1:20" ht="17" hidden="1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72"/>
        <v>0.50735632183908042</v>
      </c>
      <c r="G783" t="s">
        <v>74</v>
      </c>
      <c r="H783">
        <f t="shared" si="73"/>
        <v>78.819999999999993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>
        <f t="shared" si="74"/>
        <v>theater</v>
      </c>
      <c r="R783" t="str">
        <f t="shared" si="75"/>
        <v>plays</v>
      </c>
      <c r="S783" s="9">
        <f t="shared" si="76"/>
        <v>40482.208333333336</v>
      </c>
      <c r="T783" s="9">
        <f t="shared" si="77"/>
        <v>40533.25</v>
      </c>
    </row>
    <row r="784" spans="1:20" ht="17" hidden="1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72"/>
        <v>2.153137254901961</v>
      </c>
      <c r="G784" t="s">
        <v>20</v>
      </c>
      <c r="H784">
        <f t="shared" si="73"/>
        <v>68.2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>
        <f t="shared" si="74"/>
        <v>film &amp; video</v>
      </c>
      <c r="R784" t="str">
        <f t="shared" si="75"/>
        <v>animation</v>
      </c>
      <c r="S784" s="9">
        <f t="shared" si="76"/>
        <v>40603.25</v>
      </c>
      <c r="T784" s="9">
        <f t="shared" si="77"/>
        <v>40631.208333333336</v>
      </c>
    </row>
    <row r="785" spans="1:20" ht="17" hidden="1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72"/>
        <v>1.4122972972972974</v>
      </c>
      <c r="G785" t="s">
        <v>20</v>
      </c>
      <c r="H785">
        <f t="shared" si="73"/>
        <v>75.73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>
        <f t="shared" si="74"/>
        <v>music</v>
      </c>
      <c r="R785" t="str">
        <f t="shared" si="75"/>
        <v>rock</v>
      </c>
      <c r="S785" s="9">
        <f t="shared" si="76"/>
        <v>41625.25</v>
      </c>
      <c r="T785" s="9">
        <f t="shared" si="77"/>
        <v>41632.25</v>
      </c>
    </row>
    <row r="786" spans="1:20" ht="17" hidden="1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72"/>
        <v>1.1533745781777278</v>
      </c>
      <c r="G786" t="s">
        <v>20</v>
      </c>
      <c r="H786">
        <f t="shared" si="73"/>
        <v>31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>
        <f t="shared" si="74"/>
        <v>technology</v>
      </c>
      <c r="R786" t="str">
        <f t="shared" si="75"/>
        <v>web</v>
      </c>
      <c r="S786" s="9">
        <f t="shared" si="76"/>
        <v>42435.25</v>
      </c>
      <c r="T786" s="9">
        <f t="shared" si="77"/>
        <v>42446.208333333328</v>
      </c>
    </row>
    <row r="787" spans="1:20" ht="34" hidden="1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72"/>
        <v>1.9311940298507462</v>
      </c>
      <c r="G787" t="s">
        <v>20</v>
      </c>
      <c r="H787">
        <f t="shared" si="73"/>
        <v>101.88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>
        <f t="shared" si="74"/>
        <v>film &amp; video</v>
      </c>
      <c r="R787" t="str">
        <f t="shared" si="75"/>
        <v>animation</v>
      </c>
      <c r="S787" s="9">
        <f t="shared" si="76"/>
        <v>43582.208333333328</v>
      </c>
      <c r="T787" s="9">
        <f t="shared" si="77"/>
        <v>43616.208333333328</v>
      </c>
    </row>
    <row r="788" spans="1:20" ht="17" hidden="1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72"/>
        <v>7.2973333333333334</v>
      </c>
      <c r="G788" t="s">
        <v>20</v>
      </c>
      <c r="H788">
        <f t="shared" si="73"/>
        <v>52.88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>
        <f t="shared" si="74"/>
        <v>music</v>
      </c>
      <c r="R788" t="str">
        <f t="shared" si="75"/>
        <v>jazz</v>
      </c>
      <c r="S788" s="9">
        <f t="shared" si="76"/>
        <v>43186.208333333328</v>
      </c>
      <c r="T788" s="9">
        <f t="shared" si="77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72"/>
        <v>0.99663398692810456</v>
      </c>
      <c r="G789" t="s">
        <v>14</v>
      </c>
      <c r="H789">
        <f t="shared" si="73"/>
        <v>71.010000000000005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>
        <f t="shared" si="74"/>
        <v>music</v>
      </c>
      <c r="R789" t="str">
        <f t="shared" si="75"/>
        <v>rock</v>
      </c>
      <c r="S789" s="9">
        <f t="shared" si="76"/>
        <v>40684.208333333336</v>
      </c>
      <c r="T789" s="9">
        <f t="shared" si="77"/>
        <v>40693.208333333336</v>
      </c>
    </row>
    <row r="790" spans="1:20" ht="17" hidden="1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72"/>
        <v>0.88166666666666671</v>
      </c>
      <c r="G790" t="s">
        <v>47</v>
      </c>
      <c r="H790">
        <f t="shared" si="73"/>
        <v>102.39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>
        <f t="shared" si="74"/>
        <v>film &amp; video</v>
      </c>
      <c r="R790" t="str">
        <f t="shared" si="75"/>
        <v>animation</v>
      </c>
      <c r="S790" s="9">
        <f t="shared" si="76"/>
        <v>41202.208333333336</v>
      </c>
      <c r="T790" s="9">
        <f t="shared" si="77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72"/>
        <v>0.37233333333333335</v>
      </c>
      <c r="G791" t="s">
        <v>14</v>
      </c>
      <c r="H791">
        <f t="shared" si="73"/>
        <v>74.47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>
        <f t="shared" si="74"/>
        <v>theater</v>
      </c>
      <c r="R791" t="str">
        <f t="shared" si="75"/>
        <v>plays</v>
      </c>
      <c r="S791" s="9">
        <f t="shared" si="76"/>
        <v>41786.208333333336</v>
      </c>
      <c r="T791" s="9">
        <f t="shared" si="77"/>
        <v>41823.208333333336</v>
      </c>
    </row>
    <row r="792" spans="1:20" ht="17" hidden="1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72"/>
        <v>0.30540075309306081</v>
      </c>
      <c r="G792" t="s">
        <v>74</v>
      </c>
      <c r="H792">
        <f t="shared" si="73"/>
        <v>51.01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>
        <f t="shared" si="74"/>
        <v>theater</v>
      </c>
      <c r="R792" t="str">
        <f t="shared" si="75"/>
        <v>plays</v>
      </c>
      <c r="S792" s="9">
        <f t="shared" si="76"/>
        <v>40223.25</v>
      </c>
      <c r="T792" s="9">
        <f t="shared" si="77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72"/>
        <v>0.25714285714285712</v>
      </c>
      <c r="G793" t="s">
        <v>14</v>
      </c>
      <c r="H793">
        <f t="shared" si="73"/>
        <v>90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>
        <f t="shared" si="74"/>
        <v>food</v>
      </c>
      <c r="R793" t="str">
        <f t="shared" si="75"/>
        <v>food trucks</v>
      </c>
      <c r="S793" s="9">
        <f t="shared" si="76"/>
        <v>42715.25</v>
      </c>
      <c r="T793" s="9">
        <f t="shared" si="77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72"/>
        <v>0.34</v>
      </c>
      <c r="G794" t="s">
        <v>14</v>
      </c>
      <c r="H794">
        <f t="shared" si="73"/>
        <v>97.14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>
        <f t="shared" si="74"/>
        <v>theater</v>
      </c>
      <c r="R794" t="str">
        <f t="shared" si="75"/>
        <v>plays</v>
      </c>
      <c r="S794" s="9">
        <f t="shared" si="76"/>
        <v>41451.208333333336</v>
      </c>
      <c r="T794" s="9">
        <f t="shared" si="77"/>
        <v>41479.208333333336</v>
      </c>
    </row>
    <row r="795" spans="1:20" ht="17" hidden="1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72"/>
        <v>11.859090909090909</v>
      </c>
      <c r="G795" t="s">
        <v>20</v>
      </c>
      <c r="H795">
        <f t="shared" si="73"/>
        <v>72.069999999999993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>
        <f t="shared" si="74"/>
        <v>publishing</v>
      </c>
      <c r="R795" t="str">
        <f t="shared" si="75"/>
        <v>nonfiction</v>
      </c>
      <c r="S795" s="9">
        <f t="shared" si="76"/>
        <v>41450.208333333336</v>
      </c>
      <c r="T795" s="9">
        <f t="shared" si="77"/>
        <v>41454.208333333336</v>
      </c>
    </row>
    <row r="796" spans="1:20" ht="17" hidden="1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72"/>
        <v>1.2539393939393939</v>
      </c>
      <c r="G796" t="s">
        <v>20</v>
      </c>
      <c r="H796">
        <f t="shared" si="73"/>
        <v>75.239999999999995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>
        <f t="shared" si="74"/>
        <v>music</v>
      </c>
      <c r="R796" t="str">
        <f t="shared" si="75"/>
        <v>rock</v>
      </c>
      <c r="S796" s="9">
        <f t="shared" si="76"/>
        <v>43091.25</v>
      </c>
      <c r="T796" s="9">
        <f t="shared" si="77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72"/>
        <v>0.14394366197183098</v>
      </c>
      <c r="G797" t="s">
        <v>14</v>
      </c>
      <c r="H797">
        <f t="shared" si="73"/>
        <v>32.97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>
        <f t="shared" si="74"/>
        <v>film &amp; video</v>
      </c>
      <c r="R797" t="str">
        <f t="shared" si="75"/>
        <v>drama</v>
      </c>
      <c r="S797" s="9">
        <f t="shared" si="76"/>
        <v>42675.208333333328</v>
      </c>
      <c r="T797" s="9">
        <f t="shared" si="77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72"/>
        <v>0.54807692307692313</v>
      </c>
      <c r="G798" t="s">
        <v>14</v>
      </c>
      <c r="H798">
        <f t="shared" si="73"/>
        <v>54.81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>
        <f t="shared" si="74"/>
        <v>games</v>
      </c>
      <c r="R798" t="str">
        <f t="shared" si="75"/>
        <v>mobile games</v>
      </c>
      <c r="S798" s="9">
        <f t="shared" si="76"/>
        <v>41859.208333333336</v>
      </c>
      <c r="T798" s="9">
        <f t="shared" si="77"/>
        <v>41866.208333333336</v>
      </c>
    </row>
    <row r="799" spans="1:20" ht="17" hidden="1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72"/>
        <v>1.0963157894736841</v>
      </c>
      <c r="G799" t="s">
        <v>20</v>
      </c>
      <c r="H799">
        <f t="shared" si="73"/>
        <v>45.04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>
        <f t="shared" si="74"/>
        <v>technology</v>
      </c>
      <c r="R799" t="str">
        <f t="shared" si="75"/>
        <v>web</v>
      </c>
      <c r="S799" s="9">
        <f t="shared" si="76"/>
        <v>43464.25</v>
      </c>
      <c r="T799" s="9">
        <f t="shared" si="77"/>
        <v>43487.25</v>
      </c>
    </row>
    <row r="800" spans="1:20" ht="17" hidden="1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72"/>
        <v>1.8847058823529412</v>
      </c>
      <c r="G800" t="s">
        <v>20</v>
      </c>
      <c r="H800">
        <f t="shared" si="73"/>
        <v>52.96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>
        <f t="shared" si="74"/>
        <v>theater</v>
      </c>
      <c r="R800" t="str">
        <f t="shared" si="75"/>
        <v>plays</v>
      </c>
      <c r="S800" s="9">
        <f t="shared" si="76"/>
        <v>41060.208333333336</v>
      </c>
      <c r="T800" s="9">
        <f t="shared" si="77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72"/>
        <v>0.87008284023668636</v>
      </c>
      <c r="G801" t="s">
        <v>14</v>
      </c>
      <c r="H801">
        <f t="shared" si="73"/>
        <v>60.02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>
        <f t="shared" si="74"/>
        <v>theater</v>
      </c>
      <c r="R801" t="str">
        <f t="shared" si="75"/>
        <v>plays</v>
      </c>
      <c r="S801" s="9">
        <f t="shared" si="76"/>
        <v>42399.25</v>
      </c>
      <c r="T801" s="9">
        <f t="shared" si="77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72"/>
        <v>0.01</v>
      </c>
      <c r="G802" t="s">
        <v>14</v>
      </c>
      <c r="H802">
        <f t="shared" si="73"/>
        <v>1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>
        <f t="shared" si="74"/>
        <v>music</v>
      </c>
      <c r="R802" t="str">
        <f t="shared" si="75"/>
        <v>rock</v>
      </c>
      <c r="S802" s="9">
        <f t="shared" si="76"/>
        <v>42167.208333333328</v>
      </c>
      <c r="T802" s="9">
        <f t="shared" si="77"/>
        <v>42171.208333333328</v>
      </c>
    </row>
    <row r="803" spans="1:20" ht="17" hidden="1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72"/>
        <v>2.0291304347826089</v>
      </c>
      <c r="G803" t="s">
        <v>20</v>
      </c>
      <c r="H803">
        <f t="shared" si="73"/>
        <v>44.03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>
        <f t="shared" si="74"/>
        <v>photography</v>
      </c>
      <c r="R803" t="str">
        <f t="shared" si="75"/>
        <v>photography books</v>
      </c>
      <c r="S803" s="9">
        <f t="shared" si="76"/>
        <v>43830.25</v>
      </c>
      <c r="T803" s="9">
        <f t="shared" si="77"/>
        <v>43852.25</v>
      </c>
    </row>
    <row r="804" spans="1:20" ht="34" hidden="1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72"/>
        <v>1.9703225806451612</v>
      </c>
      <c r="G804" t="s">
        <v>20</v>
      </c>
      <c r="H804">
        <f t="shared" si="73"/>
        <v>86.03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>
        <f t="shared" si="74"/>
        <v>photography</v>
      </c>
      <c r="R804" t="str">
        <f t="shared" si="75"/>
        <v>photography books</v>
      </c>
      <c r="S804" s="9">
        <f t="shared" si="76"/>
        <v>43650.208333333328</v>
      </c>
      <c r="T804" s="9">
        <f t="shared" si="77"/>
        <v>43652.208333333328</v>
      </c>
    </row>
    <row r="805" spans="1:20" ht="34" hidden="1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72"/>
        <v>1.07</v>
      </c>
      <c r="G805" t="s">
        <v>20</v>
      </c>
      <c r="H805">
        <f t="shared" si="73"/>
        <v>28.01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>
        <f t="shared" si="74"/>
        <v>theater</v>
      </c>
      <c r="R805" t="str">
        <f t="shared" si="75"/>
        <v>plays</v>
      </c>
      <c r="S805" s="9">
        <f t="shared" si="76"/>
        <v>43492.25</v>
      </c>
      <c r="T805" s="9">
        <f t="shared" si="77"/>
        <v>43526.25</v>
      </c>
    </row>
    <row r="806" spans="1:20" ht="17" hidden="1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72"/>
        <v>2.6873076923076922</v>
      </c>
      <c r="G806" t="s">
        <v>20</v>
      </c>
      <c r="H806">
        <f t="shared" si="73"/>
        <v>32.049999999999997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>
        <f t="shared" si="74"/>
        <v>music</v>
      </c>
      <c r="R806" t="str">
        <f t="shared" si="75"/>
        <v>rock</v>
      </c>
      <c r="S806" s="9">
        <f t="shared" si="76"/>
        <v>43102.25</v>
      </c>
      <c r="T806" s="9">
        <f t="shared" si="77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72"/>
        <v>0.50845360824742269</v>
      </c>
      <c r="G807" t="s">
        <v>14</v>
      </c>
      <c r="H807">
        <f t="shared" si="73"/>
        <v>73.61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>
        <f t="shared" si="74"/>
        <v>film &amp; video</v>
      </c>
      <c r="R807" t="str">
        <f t="shared" si="75"/>
        <v>documentary</v>
      </c>
      <c r="S807" s="9">
        <f t="shared" si="76"/>
        <v>41958.25</v>
      </c>
      <c r="T807" s="9">
        <f t="shared" si="77"/>
        <v>42009.25</v>
      </c>
    </row>
    <row r="808" spans="1:20" ht="17" hidden="1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72"/>
        <v>11.802857142857142</v>
      </c>
      <c r="G808" t="s">
        <v>20</v>
      </c>
      <c r="H808">
        <f t="shared" si="73"/>
        <v>108.71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>
        <f t="shared" si="74"/>
        <v>film &amp; video</v>
      </c>
      <c r="R808" t="str">
        <f t="shared" si="75"/>
        <v>drama</v>
      </c>
      <c r="S808" s="9">
        <f t="shared" si="76"/>
        <v>40973.25</v>
      </c>
      <c r="T808" s="9">
        <f t="shared" si="77"/>
        <v>40997.208333333336</v>
      </c>
    </row>
    <row r="809" spans="1:20" ht="17" hidden="1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72"/>
        <v>2.64</v>
      </c>
      <c r="G809" t="s">
        <v>20</v>
      </c>
      <c r="H809">
        <f t="shared" si="73"/>
        <v>42.98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>
        <f t="shared" si="74"/>
        <v>theater</v>
      </c>
      <c r="R809" t="str">
        <f t="shared" si="75"/>
        <v>plays</v>
      </c>
      <c r="S809" s="9">
        <f t="shared" si="76"/>
        <v>43753.208333333328</v>
      </c>
      <c r="T809" s="9">
        <f t="shared" si="77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72"/>
        <v>0.30442307692307691</v>
      </c>
      <c r="G810" t="s">
        <v>14</v>
      </c>
      <c r="H810">
        <f t="shared" si="73"/>
        <v>83.32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>
        <f t="shared" si="74"/>
        <v>food</v>
      </c>
      <c r="R810" t="str">
        <f t="shared" si="75"/>
        <v>food trucks</v>
      </c>
      <c r="S810" s="9">
        <f t="shared" si="76"/>
        <v>42507.208333333328</v>
      </c>
      <c r="T810" s="9">
        <f t="shared" si="77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72"/>
        <v>0.62880681818181816</v>
      </c>
      <c r="G811" t="s">
        <v>14</v>
      </c>
      <c r="H811">
        <f t="shared" si="73"/>
        <v>42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>
        <f t="shared" si="74"/>
        <v>film &amp; video</v>
      </c>
      <c r="R811" t="str">
        <f t="shared" si="75"/>
        <v>documentary</v>
      </c>
      <c r="S811" s="9">
        <f t="shared" si="76"/>
        <v>41135.208333333336</v>
      </c>
      <c r="T811" s="9">
        <f t="shared" si="77"/>
        <v>41136.208333333336</v>
      </c>
    </row>
    <row r="812" spans="1:20" ht="34" hidden="1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72"/>
        <v>1.9312499999999999</v>
      </c>
      <c r="G812" t="s">
        <v>20</v>
      </c>
      <c r="H812">
        <f t="shared" si="73"/>
        <v>55.93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>
        <f t="shared" si="74"/>
        <v>theater</v>
      </c>
      <c r="R812" t="str">
        <f t="shared" si="75"/>
        <v>plays</v>
      </c>
      <c r="S812" s="9">
        <f t="shared" si="76"/>
        <v>43067.25</v>
      </c>
      <c r="T812" s="9">
        <f t="shared" si="77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72"/>
        <v>0.77102702702702708</v>
      </c>
      <c r="G813" t="s">
        <v>14</v>
      </c>
      <c r="H813">
        <f t="shared" si="73"/>
        <v>105.04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>
        <f t="shared" si="74"/>
        <v>games</v>
      </c>
      <c r="R813" t="str">
        <f t="shared" si="75"/>
        <v>video games</v>
      </c>
      <c r="S813" s="9">
        <f t="shared" si="76"/>
        <v>42378.25</v>
      </c>
      <c r="T813" s="9">
        <f t="shared" si="77"/>
        <v>42380.25</v>
      </c>
    </row>
    <row r="814" spans="1:20" ht="17" hidden="1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72"/>
        <v>2.2552763819095478</v>
      </c>
      <c r="G814" t="s">
        <v>20</v>
      </c>
      <c r="H814">
        <f t="shared" si="73"/>
        <v>48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>
        <f t="shared" si="74"/>
        <v>publishing</v>
      </c>
      <c r="R814" t="str">
        <f t="shared" si="75"/>
        <v>nonfiction</v>
      </c>
      <c r="S814" s="9">
        <f t="shared" si="76"/>
        <v>43206.208333333328</v>
      </c>
      <c r="T814" s="9">
        <f t="shared" si="77"/>
        <v>43211.208333333328</v>
      </c>
    </row>
    <row r="815" spans="1:20" ht="17" hidden="1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72"/>
        <v>2.3940625</v>
      </c>
      <c r="G815" t="s">
        <v>20</v>
      </c>
      <c r="H815">
        <f t="shared" si="73"/>
        <v>112.66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>
        <f t="shared" si="74"/>
        <v>games</v>
      </c>
      <c r="R815" t="str">
        <f t="shared" si="75"/>
        <v>video games</v>
      </c>
      <c r="S815" s="9">
        <f t="shared" si="76"/>
        <v>41148.208333333336</v>
      </c>
      <c r="T815" s="9">
        <f t="shared" si="77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72"/>
        <v>0.921875</v>
      </c>
      <c r="G816" t="s">
        <v>14</v>
      </c>
      <c r="H816">
        <f t="shared" si="73"/>
        <v>81.94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>
        <f t="shared" si="74"/>
        <v>music</v>
      </c>
      <c r="R816" t="str">
        <f t="shared" si="75"/>
        <v>rock</v>
      </c>
      <c r="S816" s="9">
        <f t="shared" si="76"/>
        <v>42517.208333333328</v>
      </c>
      <c r="T816" s="9">
        <f t="shared" si="77"/>
        <v>42519.208333333328</v>
      </c>
    </row>
    <row r="817" spans="1:20" ht="34" hidden="1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72"/>
        <v>1.3023333333333333</v>
      </c>
      <c r="G817" t="s">
        <v>20</v>
      </c>
      <c r="H817">
        <f t="shared" si="73"/>
        <v>64.05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>
        <f t="shared" si="74"/>
        <v>music</v>
      </c>
      <c r="R817" t="str">
        <f t="shared" si="75"/>
        <v>rock</v>
      </c>
      <c r="S817" s="9">
        <f t="shared" si="76"/>
        <v>43068.25</v>
      </c>
      <c r="T817" s="9">
        <f t="shared" si="77"/>
        <v>43094.25</v>
      </c>
    </row>
    <row r="818" spans="1:20" ht="34" hidden="1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72"/>
        <v>6.1521739130434785</v>
      </c>
      <c r="G818" t="s">
        <v>20</v>
      </c>
      <c r="H818">
        <f t="shared" si="73"/>
        <v>106.39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>
        <f t="shared" si="74"/>
        <v>theater</v>
      </c>
      <c r="R818" t="str">
        <f t="shared" si="75"/>
        <v>plays</v>
      </c>
      <c r="S818" s="9">
        <f t="shared" si="76"/>
        <v>41680.25</v>
      </c>
      <c r="T818" s="9">
        <f t="shared" si="77"/>
        <v>41682.25</v>
      </c>
    </row>
    <row r="819" spans="1:20" ht="17" hidden="1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72"/>
        <v>3.687953216374269</v>
      </c>
      <c r="G819" t="s">
        <v>20</v>
      </c>
      <c r="H819">
        <f t="shared" si="73"/>
        <v>76.010000000000005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>
        <f t="shared" si="74"/>
        <v>publishing</v>
      </c>
      <c r="R819" t="str">
        <f t="shared" si="75"/>
        <v>nonfiction</v>
      </c>
      <c r="S819" s="9">
        <f t="shared" si="76"/>
        <v>43589.208333333328</v>
      </c>
      <c r="T819" s="9">
        <f t="shared" si="77"/>
        <v>43617.208333333328</v>
      </c>
    </row>
    <row r="820" spans="1:20" ht="17" hidden="1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72"/>
        <v>10.948571428571428</v>
      </c>
      <c r="G820" t="s">
        <v>20</v>
      </c>
      <c r="H820">
        <f t="shared" si="73"/>
        <v>111.07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>
        <f t="shared" si="74"/>
        <v>theater</v>
      </c>
      <c r="R820" t="str">
        <f t="shared" si="75"/>
        <v>plays</v>
      </c>
      <c r="S820" s="9">
        <f t="shared" si="76"/>
        <v>43486.25</v>
      </c>
      <c r="T820" s="9">
        <f t="shared" si="77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72"/>
        <v>0.50662921348314605</v>
      </c>
      <c r="G821" t="s">
        <v>14</v>
      </c>
      <c r="H821">
        <f t="shared" si="73"/>
        <v>95.94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>
        <f t="shared" si="74"/>
        <v>games</v>
      </c>
      <c r="R821" t="str">
        <f t="shared" si="75"/>
        <v>video games</v>
      </c>
      <c r="S821" s="9">
        <f t="shared" si="76"/>
        <v>41237.25</v>
      </c>
      <c r="T821" s="9">
        <f t="shared" si="77"/>
        <v>41252.25</v>
      </c>
    </row>
    <row r="822" spans="1:20" ht="17" hidden="1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72"/>
        <v>8.0060000000000002</v>
      </c>
      <c r="G822" t="s">
        <v>20</v>
      </c>
      <c r="H822">
        <f t="shared" si="73"/>
        <v>43.04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>
        <f t="shared" si="74"/>
        <v>music</v>
      </c>
      <c r="R822" t="str">
        <f t="shared" si="75"/>
        <v>rock</v>
      </c>
      <c r="S822" s="9">
        <f t="shared" si="76"/>
        <v>43310.208333333328</v>
      </c>
      <c r="T822" s="9">
        <f t="shared" si="77"/>
        <v>43323.208333333328</v>
      </c>
    </row>
    <row r="823" spans="1:20" ht="17" hidden="1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72"/>
        <v>2.9128571428571428</v>
      </c>
      <c r="G823" t="s">
        <v>20</v>
      </c>
      <c r="H823">
        <f t="shared" si="73"/>
        <v>67.97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>
        <f t="shared" si="74"/>
        <v>film &amp; video</v>
      </c>
      <c r="R823" t="str">
        <f t="shared" si="75"/>
        <v>documentary</v>
      </c>
      <c r="S823" s="9">
        <f t="shared" si="76"/>
        <v>42794.25</v>
      </c>
      <c r="T823" s="9">
        <f t="shared" si="77"/>
        <v>42807.208333333328</v>
      </c>
    </row>
    <row r="824" spans="1:20" ht="17" hidden="1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72"/>
        <v>3.4996666666666667</v>
      </c>
      <c r="G824" t="s">
        <v>20</v>
      </c>
      <c r="H824">
        <f t="shared" si="73"/>
        <v>89.99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>
        <f t="shared" si="74"/>
        <v>music</v>
      </c>
      <c r="R824" t="str">
        <f t="shared" si="75"/>
        <v>rock</v>
      </c>
      <c r="S824" s="9">
        <f t="shared" si="76"/>
        <v>41698.25</v>
      </c>
      <c r="T824" s="9">
        <f t="shared" si="77"/>
        <v>41715.208333333336</v>
      </c>
    </row>
    <row r="825" spans="1:20" ht="34" hidden="1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72"/>
        <v>3.5707317073170732</v>
      </c>
      <c r="G825" t="s">
        <v>20</v>
      </c>
      <c r="H825">
        <f t="shared" si="73"/>
        <v>58.1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>
        <f t="shared" si="74"/>
        <v>music</v>
      </c>
      <c r="R825" t="str">
        <f t="shared" si="75"/>
        <v>rock</v>
      </c>
      <c r="S825" s="9">
        <f t="shared" si="76"/>
        <v>41892.208333333336</v>
      </c>
      <c r="T825" s="9">
        <f t="shared" si="77"/>
        <v>41917.208333333336</v>
      </c>
    </row>
    <row r="826" spans="1:20" ht="17" hidden="1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72"/>
        <v>1.2648941176470587</v>
      </c>
      <c r="G826" t="s">
        <v>20</v>
      </c>
      <c r="H826">
        <f t="shared" si="73"/>
        <v>84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>
        <f t="shared" si="74"/>
        <v>publishing</v>
      </c>
      <c r="R826" t="str">
        <f t="shared" si="75"/>
        <v>nonfiction</v>
      </c>
      <c r="S826" s="9">
        <f t="shared" si="76"/>
        <v>40348.208333333336</v>
      </c>
      <c r="T826" s="9">
        <f t="shared" si="77"/>
        <v>40380.208333333336</v>
      </c>
    </row>
    <row r="827" spans="1:20" ht="17" hidden="1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72"/>
        <v>3.875</v>
      </c>
      <c r="G827" t="s">
        <v>20</v>
      </c>
      <c r="H827">
        <f t="shared" si="73"/>
        <v>88.85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>
        <f t="shared" si="74"/>
        <v>film &amp; video</v>
      </c>
      <c r="R827" t="str">
        <f t="shared" si="75"/>
        <v>shorts</v>
      </c>
      <c r="S827" s="9">
        <f t="shared" si="76"/>
        <v>42941.208333333328</v>
      </c>
      <c r="T827" s="9">
        <f t="shared" si="77"/>
        <v>42953.208333333328</v>
      </c>
    </row>
    <row r="828" spans="1:20" ht="34" hidden="1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72"/>
        <v>4.5703571428571426</v>
      </c>
      <c r="G828" t="s">
        <v>20</v>
      </c>
      <c r="H828">
        <f t="shared" si="73"/>
        <v>65.959999999999994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>
        <f t="shared" si="74"/>
        <v>theater</v>
      </c>
      <c r="R828" t="str">
        <f t="shared" si="75"/>
        <v>plays</v>
      </c>
      <c r="S828" s="9">
        <f t="shared" si="76"/>
        <v>40525.25</v>
      </c>
      <c r="T828" s="9">
        <f t="shared" si="77"/>
        <v>40553.25</v>
      </c>
    </row>
    <row r="829" spans="1:20" ht="34" hidden="1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72"/>
        <v>2.6669565217391304</v>
      </c>
      <c r="G829" t="s">
        <v>20</v>
      </c>
      <c r="H829">
        <f t="shared" si="73"/>
        <v>74.8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>
        <f t="shared" si="74"/>
        <v>film &amp; video</v>
      </c>
      <c r="R829" t="str">
        <f t="shared" si="75"/>
        <v>drama</v>
      </c>
      <c r="S829" s="9">
        <f t="shared" si="76"/>
        <v>40666.208333333336</v>
      </c>
      <c r="T829" s="9">
        <f t="shared" si="77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72"/>
        <v>0.69</v>
      </c>
      <c r="G830" t="s">
        <v>14</v>
      </c>
      <c r="H830">
        <f t="shared" si="73"/>
        <v>69.989999999999995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>
        <f t="shared" si="74"/>
        <v>theater</v>
      </c>
      <c r="R830" t="str">
        <f t="shared" si="75"/>
        <v>plays</v>
      </c>
      <c r="S830" s="9">
        <f t="shared" si="76"/>
        <v>43340.208333333328</v>
      </c>
      <c r="T830" s="9">
        <f t="shared" si="77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72"/>
        <v>0.51343749999999999</v>
      </c>
      <c r="G831" t="s">
        <v>14</v>
      </c>
      <c r="H831">
        <f t="shared" si="73"/>
        <v>32.01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>
        <f t="shared" si="74"/>
        <v>theater</v>
      </c>
      <c r="R831" t="str">
        <f t="shared" si="75"/>
        <v>plays</v>
      </c>
      <c r="S831" s="9">
        <f t="shared" si="76"/>
        <v>42164.208333333328</v>
      </c>
      <c r="T831" s="9">
        <f t="shared" si="77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72"/>
        <v>1.1710526315789473E-2</v>
      </c>
      <c r="G832" t="s">
        <v>14</v>
      </c>
      <c r="H832">
        <f t="shared" si="73"/>
        <v>64.73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>
        <f t="shared" si="74"/>
        <v>theater</v>
      </c>
      <c r="R832" t="str">
        <f t="shared" si="75"/>
        <v>plays</v>
      </c>
      <c r="S832" s="9">
        <f t="shared" si="76"/>
        <v>43103.25</v>
      </c>
      <c r="T832" s="9">
        <f t="shared" si="77"/>
        <v>43162.25</v>
      </c>
    </row>
    <row r="833" spans="1:20" ht="34" hidden="1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72"/>
        <v>1.089773429454171</v>
      </c>
      <c r="G833" t="s">
        <v>20</v>
      </c>
      <c r="H833">
        <f t="shared" si="73"/>
        <v>25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>
        <f t="shared" si="74"/>
        <v>photography</v>
      </c>
      <c r="R833" t="str">
        <f t="shared" si="75"/>
        <v>photography books</v>
      </c>
      <c r="S833" s="9">
        <f t="shared" si="76"/>
        <v>40994.208333333336</v>
      </c>
      <c r="T833" s="9">
        <f t="shared" si="77"/>
        <v>41028.208333333336</v>
      </c>
    </row>
    <row r="834" spans="1:20" ht="17" hidden="1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si="72"/>
        <v>3.1517592592592591</v>
      </c>
      <c r="G834" t="s">
        <v>20</v>
      </c>
      <c r="H834">
        <f t="shared" si="73"/>
        <v>104.98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>
        <f t="shared" si="74"/>
        <v>publishing</v>
      </c>
      <c r="R834" t="str">
        <f t="shared" si="75"/>
        <v>translations</v>
      </c>
      <c r="S834" s="9">
        <f t="shared" si="76"/>
        <v>42299.208333333328</v>
      </c>
      <c r="T834" s="9">
        <f t="shared" si="77"/>
        <v>42333.25</v>
      </c>
    </row>
    <row r="835" spans="1:20" ht="17" hidden="1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ref="F835:F898" si="78">E835/D835</f>
        <v>1.5769117647058823</v>
      </c>
      <c r="G835" t="s">
        <v>20</v>
      </c>
      <c r="H835">
        <f t="shared" ref="H835:H898" si="79">IFERROR(ROUND(E835/I835, 2), 0)</f>
        <v>64.989999999999995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>
        <f t="shared" ref="Q835:Q898" si="80">LEFT(P835,SEARCH("/",P835)-1)</f>
        <v>publishing</v>
      </c>
      <c r="R835" t="str">
        <f t="shared" ref="R835:R898" si="81">MID(P835,SEARCH("/",P835)+1,LEN(P835))</f>
        <v>translations</v>
      </c>
      <c r="S835" s="9">
        <f t="shared" ref="S835:S898" si="82">(((L835/60)/60)/24)+DATE(1970,1,1)</f>
        <v>40588.25</v>
      </c>
      <c r="T835" s="9">
        <f t="shared" ref="T835:T898" si="83">(((M835/60)/60)/24)+DATE(1970,1,1)</f>
        <v>40599.25</v>
      </c>
    </row>
    <row r="836" spans="1:20" ht="17" hidden="1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78"/>
        <v>1.5380821917808218</v>
      </c>
      <c r="G836" t="s">
        <v>20</v>
      </c>
      <c r="H836">
        <f t="shared" si="79"/>
        <v>94.35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>
        <f t="shared" si="80"/>
        <v>theater</v>
      </c>
      <c r="R836" t="str">
        <f t="shared" si="81"/>
        <v>plays</v>
      </c>
      <c r="S836" s="9">
        <f t="shared" si="82"/>
        <v>41448.208333333336</v>
      </c>
      <c r="T836" s="9">
        <f t="shared" si="83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78"/>
        <v>0.89738979118329465</v>
      </c>
      <c r="G837" t="s">
        <v>14</v>
      </c>
      <c r="H837">
        <f t="shared" si="79"/>
        <v>44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>
        <f t="shared" si="80"/>
        <v>technology</v>
      </c>
      <c r="R837" t="str">
        <f t="shared" si="81"/>
        <v>web</v>
      </c>
      <c r="S837" s="9">
        <f t="shared" si="82"/>
        <v>42063.25</v>
      </c>
      <c r="T837" s="9">
        <f t="shared" si="83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78"/>
        <v>0.75135802469135804</v>
      </c>
      <c r="G838" t="s">
        <v>14</v>
      </c>
      <c r="H838">
        <f t="shared" si="79"/>
        <v>64.739999999999995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>
        <f t="shared" si="80"/>
        <v>music</v>
      </c>
      <c r="R838" t="str">
        <f t="shared" si="81"/>
        <v>indie rock</v>
      </c>
      <c r="S838" s="9">
        <f t="shared" si="82"/>
        <v>40214.25</v>
      </c>
      <c r="T838" s="9">
        <f t="shared" si="83"/>
        <v>40225.25</v>
      </c>
    </row>
    <row r="839" spans="1:20" ht="17" hidden="1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78"/>
        <v>8.5288135593220336</v>
      </c>
      <c r="G839" t="s">
        <v>20</v>
      </c>
      <c r="H839">
        <f t="shared" si="79"/>
        <v>84.01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>
        <f t="shared" si="80"/>
        <v>music</v>
      </c>
      <c r="R839" t="str">
        <f t="shared" si="81"/>
        <v>jazz</v>
      </c>
      <c r="S839" s="9">
        <f t="shared" si="82"/>
        <v>40629.208333333336</v>
      </c>
      <c r="T839" s="9">
        <f t="shared" si="83"/>
        <v>40683.208333333336</v>
      </c>
    </row>
    <row r="840" spans="1:20" ht="17" hidden="1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78"/>
        <v>1.3890625000000001</v>
      </c>
      <c r="G840" t="s">
        <v>20</v>
      </c>
      <c r="H840">
        <f t="shared" si="79"/>
        <v>34.06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>
        <f t="shared" si="80"/>
        <v>theater</v>
      </c>
      <c r="R840" t="str">
        <f t="shared" si="81"/>
        <v>plays</v>
      </c>
      <c r="S840" s="9">
        <f t="shared" si="82"/>
        <v>43370.208333333328</v>
      </c>
      <c r="T840" s="9">
        <f t="shared" si="83"/>
        <v>43379.208333333328</v>
      </c>
    </row>
    <row r="841" spans="1:20" ht="17" hidden="1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78"/>
        <v>1.9018181818181819</v>
      </c>
      <c r="G841" t="s">
        <v>20</v>
      </c>
      <c r="H841">
        <f t="shared" si="79"/>
        <v>93.27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>
        <f t="shared" si="80"/>
        <v>film &amp; video</v>
      </c>
      <c r="R841" t="str">
        <f t="shared" si="81"/>
        <v>documentary</v>
      </c>
      <c r="S841" s="9">
        <f t="shared" si="82"/>
        <v>41715.208333333336</v>
      </c>
      <c r="T841" s="9">
        <f t="shared" si="83"/>
        <v>41760.208333333336</v>
      </c>
    </row>
    <row r="842" spans="1:20" ht="17" hidden="1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78"/>
        <v>1.0024333619948409</v>
      </c>
      <c r="G842" t="s">
        <v>20</v>
      </c>
      <c r="H842">
        <f t="shared" si="79"/>
        <v>33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>
        <f t="shared" si="80"/>
        <v>theater</v>
      </c>
      <c r="R842" t="str">
        <f t="shared" si="81"/>
        <v>plays</v>
      </c>
      <c r="S842" s="9">
        <f t="shared" si="82"/>
        <v>41836.208333333336</v>
      </c>
      <c r="T842" s="9">
        <f t="shared" si="83"/>
        <v>41838.208333333336</v>
      </c>
    </row>
    <row r="843" spans="1:20" ht="17" hidden="1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78"/>
        <v>1.4275824175824177</v>
      </c>
      <c r="G843" t="s">
        <v>20</v>
      </c>
      <c r="H843">
        <f t="shared" si="79"/>
        <v>83.81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>
        <f t="shared" si="80"/>
        <v>technology</v>
      </c>
      <c r="R843" t="str">
        <f t="shared" si="81"/>
        <v>web</v>
      </c>
      <c r="S843" s="9">
        <f t="shared" si="82"/>
        <v>42419.25</v>
      </c>
      <c r="T843" s="9">
        <f t="shared" si="83"/>
        <v>42435.25</v>
      </c>
    </row>
    <row r="844" spans="1:20" ht="34" hidden="1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78"/>
        <v>5.6313333333333331</v>
      </c>
      <c r="G844" t="s">
        <v>20</v>
      </c>
      <c r="H844">
        <f t="shared" si="79"/>
        <v>63.99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>
        <f t="shared" si="80"/>
        <v>technology</v>
      </c>
      <c r="R844" t="str">
        <f t="shared" si="81"/>
        <v>wearables</v>
      </c>
      <c r="S844" s="9">
        <f t="shared" si="82"/>
        <v>43266.208333333328</v>
      </c>
      <c r="T844" s="9">
        <f t="shared" si="83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78"/>
        <v>0.30715909090909088</v>
      </c>
      <c r="G845" t="s">
        <v>14</v>
      </c>
      <c r="H845">
        <f t="shared" si="79"/>
        <v>81.91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>
        <f t="shared" si="80"/>
        <v>photography</v>
      </c>
      <c r="R845" t="str">
        <f t="shared" si="81"/>
        <v>photography books</v>
      </c>
      <c r="S845" s="9">
        <f t="shared" si="82"/>
        <v>43338.208333333328</v>
      </c>
      <c r="T845" s="9">
        <f t="shared" si="83"/>
        <v>43344.208333333328</v>
      </c>
    </row>
    <row r="846" spans="1:20" ht="17" hidden="1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78"/>
        <v>0.99397727272727276</v>
      </c>
      <c r="G846" t="s">
        <v>74</v>
      </c>
      <c r="H846">
        <f t="shared" si="79"/>
        <v>93.05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>
        <f t="shared" si="80"/>
        <v>film &amp; video</v>
      </c>
      <c r="R846" t="str">
        <f t="shared" si="81"/>
        <v>documentary</v>
      </c>
      <c r="S846" s="9">
        <f t="shared" si="82"/>
        <v>40930.25</v>
      </c>
      <c r="T846" s="9">
        <f t="shared" si="83"/>
        <v>40933.25</v>
      </c>
    </row>
    <row r="847" spans="1:20" ht="17" hidden="1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78"/>
        <v>1.9754935622317598</v>
      </c>
      <c r="G847" t="s">
        <v>20</v>
      </c>
      <c r="H847">
        <f t="shared" si="79"/>
        <v>101.98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>
        <f t="shared" si="80"/>
        <v>technology</v>
      </c>
      <c r="R847" t="str">
        <f t="shared" si="81"/>
        <v>web</v>
      </c>
      <c r="S847" s="9">
        <f t="shared" si="82"/>
        <v>43235.208333333328</v>
      </c>
      <c r="T847" s="9">
        <f t="shared" si="83"/>
        <v>43272.208333333328</v>
      </c>
    </row>
    <row r="848" spans="1:20" ht="17" hidden="1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78"/>
        <v>5.085</v>
      </c>
      <c r="G848" t="s">
        <v>20</v>
      </c>
      <c r="H848">
        <f t="shared" si="79"/>
        <v>105.94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>
        <f t="shared" si="80"/>
        <v>technology</v>
      </c>
      <c r="R848" t="str">
        <f t="shared" si="81"/>
        <v>web</v>
      </c>
      <c r="S848" s="9">
        <f t="shared" si="82"/>
        <v>43302.208333333328</v>
      </c>
      <c r="T848" s="9">
        <f t="shared" si="83"/>
        <v>43338.208333333328</v>
      </c>
    </row>
    <row r="849" spans="1:20" ht="17" hidden="1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78"/>
        <v>2.3774468085106384</v>
      </c>
      <c r="G849" t="s">
        <v>20</v>
      </c>
      <c r="H849">
        <f t="shared" si="79"/>
        <v>101.58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>
        <f t="shared" si="80"/>
        <v>food</v>
      </c>
      <c r="R849" t="str">
        <f t="shared" si="81"/>
        <v>food trucks</v>
      </c>
      <c r="S849" s="9">
        <f t="shared" si="82"/>
        <v>43107.25</v>
      </c>
      <c r="T849" s="9">
        <f t="shared" si="83"/>
        <v>43110.25</v>
      </c>
    </row>
    <row r="850" spans="1:20" ht="17" hidden="1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78"/>
        <v>3.3846875000000001</v>
      </c>
      <c r="G850" t="s">
        <v>20</v>
      </c>
      <c r="H850">
        <f t="shared" si="79"/>
        <v>62.97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>
        <f t="shared" si="80"/>
        <v>film &amp; video</v>
      </c>
      <c r="R850" t="str">
        <f t="shared" si="81"/>
        <v>drama</v>
      </c>
      <c r="S850" s="9">
        <f t="shared" si="82"/>
        <v>40341.208333333336</v>
      </c>
      <c r="T850" s="9">
        <f t="shared" si="83"/>
        <v>40350.208333333336</v>
      </c>
    </row>
    <row r="851" spans="1:20" ht="17" hidden="1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78"/>
        <v>1.3308955223880596</v>
      </c>
      <c r="G851" t="s">
        <v>20</v>
      </c>
      <c r="H851">
        <f t="shared" si="79"/>
        <v>29.05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>
        <f t="shared" si="80"/>
        <v>music</v>
      </c>
      <c r="R851" t="str">
        <f t="shared" si="81"/>
        <v>indie rock</v>
      </c>
      <c r="S851" s="9">
        <f t="shared" si="82"/>
        <v>40948.25</v>
      </c>
      <c r="T851" s="9">
        <f t="shared" si="83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78"/>
        <v>0.01</v>
      </c>
      <c r="G852" t="s">
        <v>14</v>
      </c>
      <c r="H852">
        <f t="shared" si="79"/>
        <v>1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>
        <f t="shared" si="80"/>
        <v>music</v>
      </c>
      <c r="R852" t="str">
        <f t="shared" si="81"/>
        <v>rock</v>
      </c>
      <c r="S852" s="9">
        <f t="shared" si="82"/>
        <v>40866.25</v>
      </c>
      <c r="T852" s="9">
        <f t="shared" si="83"/>
        <v>40881.25</v>
      </c>
    </row>
    <row r="853" spans="1:20" ht="34" hidden="1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78"/>
        <v>2.0779999999999998</v>
      </c>
      <c r="G853" t="s">
        <v>20</v>
      </c>
      <c r="H853">
        <f t="shared" si="79"/>
        <v>77.930000000000007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>
        <f t="shared" si="80"/>
        <v>music</v>
      </c>
      <c r="R853" t="str">
        <f t="shared" si="81"/>
        <v>electric music</v>
      </c>
      <c r="S853" s="9">
        <f t="shared" si="82"/>
        <v>41031.208333333336</v>
      </c>
      <c r="T853" s="9">
        <f t="shared" si="83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78"/>
        <v>0.51122448979591839</v>
      </c>
      <c r="G854" t="s">
        <v>14</v>
      </c>
      <c r="H854">
        <f t="shared" si="79"/>
        <v>80.81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>
        <f t="shared" si="80"/>
        <v>games</v>
      </c>
      <c r="R854" t="str">
        <f t="shared" si="81"/>
        <v>video games</v>
      </c>
      <c r="S854" s="9">
        <f t="shared" si="82"/>
        <v>40740.208333333336</v>
      </c>
      <c r="T854" s="9">
        <f t="shared" si="83"/>
        <v>40750.208333333336</v>
      </c>
    </row>
    <row r="855" spans="1:20" ht="17" hidden="1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78"/>
        <v>6.5205847953216374</v>
      </c>
      <c r="G855" t="s">
        <v>20</v>
      </c>
      <c r="H855">
        <f t="shared" si="79"/>
        <v>76.010000000000005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>
        <f t="shared" si="80"/>
        <v>music</v>
      </c>
      <c r="R855" t="str">
        <f t="shared" si="81"/>
        <v>indie rock</v>
      </c>
      <c r="S855" s="9">
        <f t="shared" si="82"/>
        <v>40714.208333333336</v>
      </c>
      <c r="T855" s="9">
        <f t="shared" si="83"/>
        <v>40719.208333333336</v>
      </c>
    </row>
    <row r="856" spans="1:20" ht="34" hidden="1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78"/>
        <v>1.1363099415204678</v>
      </c>
      <c r="G856" t="s">
        <v>20</v>
      </c>
      <c r="H856">
        <f t="shared" si="79"/>
        <v>72.989999999999995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>
        <f t="shared" si="80"/>
        <v>publishing</v>
      </c>
      <c r="R856" t="str">
        <f t="shared" si="81"/>
        <v>fiction</v>
      </c>
      <c r="S856" s="9">
        <f t="shared" si="82"/>
        <v>43787.25</v>
      </c>
      <c r="T856" s="9">
        <f t="shared" si="83"/>
        <v>43814.25</v>
      </c>
    </row>
    <row r="857" spans="1:20" ht="17" hidden="1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78"/>
        <v>1.0237606837606839</v>
      </c>
      <c r="G857" t="s">
        <v>20</v>
      </c>
      <c r="H857">
        <f t="shared" si="79"/>
        <v>53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>
        <f t="shared" si="80"/>
        <v>theater</v>
      </c>
      <c r="R857" t="str">
        <f t="shared" si="81"/>
        <v>plays</v>
      </c>
      <c r="S857" s="9">
        <f t="shared" si="82"/>
        <v>40712.208333333336</v>
      </c>
      <c r="T857" s="9">
        <f t="shared" si="83"/>
        <v>40743.208333333336</v>
      </c>
    </row>
    <row r="858" spans="1:20" ht="17" hidden="1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78"/>
        <v>3.5658333333333334</v>
      </c>
      <c r="G858" t="s">
        <v>20</v>
      </c>
      <c r="H858">
        <f t="shared" si="79"/>
        <v>54.16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>
        <f t="shared" si="80"/>
        <v>food</v>
      </c>
      <c r="R858" t="str">
        <f t="shared" si="81"/>
        <v>food trucks</v>
      </c>
      <c r="S858" s="9">
        <f t="shared" si="82"/>
        <v>41023.208333333336</v>
      </c>
      <c r="T858" s="9">
        <f t="shared" si="83"/>
        <v>41040.208333333336</v>
      </c>
    </row>
    <row r="859" spans="1:20" ht="34" hidden="1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78"/>
        <v>1.3986792452830188</v>
      </c>
      <c r="G859" t="s">
        <v>20</v>
      </c>
      <c r="H859">
        <f t="shared" si="79"/>
        <v>32.950000000000003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>
        <f t="shared" si="80"/>
        <v>film &amp; video</v>
      </c>
      <c r="R859" t="str">
        <f t="shared" si="81"/>
        <v>shorts</v>
      </c>
      <c r="S859" s="9">
        <f t="shared" si="82"/>
        <v>40944.25</v>
      </c>
      <c r="T859" s="9">
        <f t="shared" si="83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78"/>
        <v>0.69450000000000001</v>
      </c>
      <c r="G860" t="s">
        <v>14</v>
      </c>
      <c r="H860">
        <f t="shared" si="79"/>
        <v>79.37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>
        <f t="shared" si="80"/>
        <v>food</v>
      </c>
      <c r="R860" t="str">
        <f t="shared" si="81"/>
        <v>food trucks</v>
      </c>
      <c r="S860" s="9">
        <f t="shared" si="82"/>
        <v>43211.208333333328</v>
      </c>
      <c r="T860" s="9">
        <f t="shared" si="83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78"/>
        <v>0.35534246575342465</v>
      </c>
      <c r="G861" t="s">
        <v>14</v>
      </c>
      <c r="H861">
        <f t="shared" si="79"/>
        <v>41.17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>
        <f t="shared" si="80"/>
        <v>theater</v>
      </c>
      <c r="R861" t="str">
        <f t="shared" si="81"/>
        <v>plays</v>
      </c>
      <c r="S861" s="9">
        <f t="shared" si="82"/>
        <v>41334.25</v>
      </c>
      <c r="T861" s="9">
        <f t="shared" si="83"/>
        <v>41352.208333333336</v>
      </c>
    </row>
    <row r="862" spans="1:20" ht="34" hidden="1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78"/>
        <v>2.5165000000000002</v>
      </c>
      <c r="G862" t="s">
        <v>20</v>
      </c>
      <c r="H862">
        <f t="shared" si="79"/>
        <v>77.430000000000007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>
        <f t="shared" si="80"/>
        <v>technology</v>
      </c>
      <c r="R862" t="str">
        <f t="shared" si="81"/>
        <v>wearables</v>
      </c>
      <c r="S862" s="9">
        <f t="shared" si="82"/>
        <v>43515.25</v>
      </c>
      <c r="T862" s="9">
        <f t="shared" si="83"/>
        <v>43525.25</v>
      </c>
    </row>
    <row r="863" spans="1:20" ht="17" hidden="1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78"/>
        <v>1.0587500000000001</v>
      </c>
      <c r="G863" t="s">
        <v>20</v>
      </c>
      <c r="H863">
        <f t="shared" si="79"/>
        <v>57.16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>
        <f t="shared" si="80"/>
        <v>theater</v>
      </c>
      <c r="R863" t="str">
        <f t="shared" si="81"/>
        <v>plays</v>
      </c>
      <c r="S863" s="9">
        <f t="shared" si="82"/>
        <v>40258.208333333336</v>
      </c>
      <c r="T863" s="9">
        <f t="shared" si="83"/>
        <v>40266.208333333336</v>
      </c>
    </row>
    <row r="864" spans="1:20" ht="17" hidden="1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78"/>
        <v>1.8742857142857143</v>
      </c>
      <c r="G864" t="s">
        <v>20</v>
      </c>
      <c r="H864">
        <f t="shared" si="79"/>
        <v>77.180000000000007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>
        <f t="shared" si="80"/>
        <v>theater</v>
      </c>
      <c r="R864" t="str">
        <f t="shared" si="81"/>
        <v>plays</v>
      </c>
      <c r="S864" s="9">
        <f t="shared" si="82"/>
        <v>40756.208333333336</v>
      </c>
      <c r="T864" s="9">
        <f t="shared" si="83"/>
        <v>40760.208333333336</v>
      </c>
    </row>
    <row r="865" spans="1:20" ht="17" hidden="1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78"/>
        <v>3.8678571428571429</v>
      </c>
      <c r="G865" t="s">
        <v>20</v>
      </c>
      <c r="H865">
        <f t="shared" si="79"/>
        <v>24.95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>
        <f t="shared" si="80"/>
        <v>film &amp; video</v>
      </c>
      <c r="R865" t="str">
        <f t="shared" si="81"/>
        <v>television</v>
      </c>
      <c r="S865" s="9">
        <f t="shared" si="82"/>
        <v>42172.208333333328</v>
      </c>
      <c r="T865" s="9">
        <f t="shared" si="83"/>
        <v>42195.208333333328</v>
      </c>
    </row>
    <row r="866" spans="1:20" ht="17" hidden="1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78"/>
        <v>3.4707142857142856</v>
      </c>
      <c r="G866" t="s">
        <v>20</v>
      </c>
      <c r="H866">
        <f t="shared" si="79"/>
        <v>97.18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>
        <f t="shared" si="80"/>
        <v>film &amp; video</v>
      </c>
      <c r="R866" t="str">
        <f t="shared" si="81"/>
        <v>shorts</v>
      </c>
      <c r="S866" s="9">
        <f t="shared" si="82"/>
        <v>42601.208333333328</v>
      </c>
      <c r="T866" s="9">
        <f t="shared" si="83"/>
        <v>42606.208333333328</v>
      </c>
    </row>
    <row r="867" spans="1:20" ht="17" hidden="1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78"/>
        <v>1.8582098765432098</v>
      </c>
      <c r="G867" t="s">
        <v>20</v>
      </c>
      <c r="H867">
        <f t="shared" si="79"/>
        <v>46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>
        <f t="shared" si="80"/>
        <v>theater</v>
      </c>
      <c r="R867" t="str">
        <f t="shared" si="81"/>
        <v>plays</v>
      </c>
      <c r="S867" s="9">
        <f t="shared" si="82"/>
        <v>41897.208333333336</v>
      </c>
      <c r="T867" s="9">
        <f t="shared" si="83"/>
        <v>41906.208333333336</v>
      </c>
    </row>
    <row r="868" spans="1:20" ht="17" hidden="1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78"/>
        <v>0.43241247264770238</v>
      </c>
      <c r="G868" t="s">
        <v>74</v>
      </c>
      <c r="H868">
        <f t="shared" si="79"/>
        <v>88.02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>
        <f t="shared" si="80"/>
        <v>photography</v>
      </c>
      <c r="R868" t="str">
        <f t="shared" si="81"/>
        <v>photography books</v>
      </c>
      <c r="S868" s="9">
        <f t="shared" si="82"/>
        <v>40671.208333333336</v>
      </c>
      <c r="T868" s="9">
        <f t="shared" si="83"/>
        <v>40672.208333333336</v>
      </c>
    </row>
    <row r="869" spans="1:20" ht="34" hidden="1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78"/>
        <v>1.6243749999999999</v>
      </c>
      <c r="G869" t="s">
        <v>20</v>
      </c>
      <c r="H869">
        <f t="shared" si="79"/>
        <v>25.99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>
        <f t="shared" si="80"/>
        <v>food</v>
      </c>
      <c r="R869" t="str">
        <f t="shared" si="81"/>
        <v>food trucks</v>
      </c>
      <c r="S869" s="9">
        <f t="shared" si="82"/>
        <v>43382.208333333328</v>
      </c>
      <c r="T869" s="9">
        <f t="shared" si="83"/>
        <v>43388.208333333328</v>
      </c>
    </row>
    <row r="870" spans="1:20" ht="17" hidden="1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78"/>
        <v>1.8484285714285715</v>
      </c>
      <c r="G870" t="s">
        <v>20</v>
      </c>
      <c r="H870">
        <f t="shared" si="79"/>
        <v>102.69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>
        <f t="shared" si="80"/>
        <v>theater</v>
      </c>
      <c r="R870" t="str">
        <f t="shared" si="81"/>
        <v>plays</v>
      </c>
      <c r="S870" s="9">
        <f t="shared" si="82"/>
        <v>41559.208333333336</v>
      </c>
      <c r="T870" s="9">
        <f t="shared" si="83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78"/>
        <v>0.23703520691785052</v>
      </c>
      <c r="G871" t="s">
        <v>14</v>
      </c>
      <c r="H871">
        <f t="shared" si="79"/>
        <v>72.959999999999994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>
        <f t="shared" si="80"/>
        <v>film &amp; video</v>
      </c>
      <c r="R871" t="str">
        <f t="shared" si="81"/>
        <v>drama</v>
      </c>
      <c r="S871" s="9">
        <f t="shared" si="82"/>
        <v>40350.208333333336</v>
      </c>
      <c r="T871" s="9">
        <f t="shared" si="83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78"/>
        <v>0.89870129870129867</v>
      </c>
      <c r="G872" t="s">
        <v>14</v>
      </c>
      <c r="H872">
        <f t="shared" si="79"/>
        <v>57.19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>
        <f t="shared" si="80"/>
        <v>theater</v>
      </c>
      <c r="R872" t="str">
        <f t="shared" si="81"/>
        <v>plays</v>
      </c>
      <c r="S872" s="9">
        <f t="shared" si="82"/>
        <v>42240.208333333328</v>
      </c>
      <c r="T872" s="9">
        <f t="shared" si="83"/>
        <v>42265.208333333328</v>
      </c>
    </row>
    <row r="873" spans="1:20" ht="34" hidden="1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78"/>
        <v>2.7260419580419581</v>
      </c>
      <c r="G873" t="s">
        <v>20</v>
      </c>
      <c r="H873">
        <f t="shared" si="79"/>
        <v>84.01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>
        <f t="shared" si="80"/>
        <v>theater</v>
      </c>
      <c r="R873" t="str">
        <f t="shared" si="81"/>
        <v>plays</v>
      </c>
      <c r="S873" s="9">
        <f t="shared" si="82"/>
        <v>43040.208333333328</v>
      </c>
      <c r="T873" s="9">
        <f t="shared" si="83"/>
        <v>43058.25</v>
      </c>
    </row>
    <row r="874" spans="1:20" ht="17" hidden="1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78"/>
        <v>1.7004255319148935</v>
      </c>
      <c r="G874" t="s">
        <v>20</v>
      </c>
      <c r="H874">
        <f t="shared" si="79"/>
        <v>98.67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>
        <f t="shared" si="80"/>
        <v>film &amp; video</v>
      </c>
      <c r="R874" t="str">
        <f t="shared" si="81"/>
        <v>science fiction</v>
      </c>
      <c r="S874" s="9">
        <f t="shared" si="82"/>
        <v>43346.208333333328</v>
      </c>
      <c r="T874" s="9">
        <f t="shared" si="83"/>
        <v>43351.208333333328</v>
      </c>
    </row>
    <row r="875" spans="1:20" ht="17" hidden="1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78"/>
        <v>1.8828503562945369</v>
      </c>
      <c r="G875" t="s">
        <v>20</v>
      </c>
      <c r="H875">
        <f t="shared" si="79"/>
        <v>42.01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>
        <f t="shared" si="80"/>
        <v>photography</v>
      </c>
      <c r="R875" t="str">
        <f t="shared" si="81"/>
        <v>photography books</v>
      </c>
      <c r="S875" s="9">
        <f t="shared" si="82"/>
        <v>41647.25</v>
      </c>
      <c r="T875" s="9">
        <f t="shared" si="83"/>
        <v>41652.25</v>
      </c>
    </row>
    <row r="876" spans="1:20" ht="17" hidden="1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78"/>
        <v>3.4693532338308457</v>
      </c>
      <c r="G876" t="s">
        <v>20</v>
      </c>
      <c r="H876">
        <f t="shared" si="79"/>
        <v>32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>
        <f t="shared" si="80"/>
        <v>photography</v>
      </c>
      <c r="R876" t="str">
        <f t="shared" si="81"/>
        <v>photography books</v>
      </c>
      <c r="S876" s="9">
        <f t="shared" si="82"/>
        <v>40291.208333333336</v>
      </c>
      <c r="T876" s="9">
        <f t="shared" si="83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78"/>
        <v>0.6917721518987342</v>
      </c>
      <c r="G877" t="s">
        <v>14</v>
      </c>
      <c r="H877">
        <f t="shared" si="79"/>
        <v>81.569999999999993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>
        <f t="shared" si="80"/>
        <v>music</v>
      </c>
      <c r="R877" t="str">
        <f t="shared" si="81"/>
        <v>rock</v>
      </c>
      <c r="S877" s="9">
        <f t="shared" si="82"/>
        <v>40556.25</v>
      </c>
      <c r="T877" s="9">
        <f t="shared" si="83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78"/>
        <v>0.25433734939759034</v>
      </c>
      <c r="G878" t="s">
        <v>14</v>
      </c>
      <c r="H878">
        <f t="shared" si="79"/>
        <v>37.04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>
        <f t="shared" si="80"/>
        <v>photography</v>
      </c>
      <c r="R878" t="str">
        <f t="shared" si="81"/>
        <v>photography books</v>
      </c>
      <c r="S878" s="9">
        <f t="shared" si="82"/>
        <v>43624.208333333328</v>
      </c>
      <c r="T878" s="9">
        <f t="shared" si="83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78"/>
        <v>0.77400977995110021</v>
      </c>
      <c r="G879" t="s">
        <v>14</v>
      </c>
      <c r="H879">
        <f t="shared" si="79"/>
        <v>103.03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>
        <f t="shared" si="80"/>
        <v>food</v>
      </c>
      <c r="R879" t="str">
        <f t="shared" si="81"/>
        <v>food trucks</v>
      </c>
      <c r="S879" s="9">
        <f t="shared" si="82"/>
        <v>42577.208333333328</v>
      </c>
      <c r="T879" s="9">
        <f t="shared" si="83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78"/>
        <v>0.37481481481481482</v>
      </c>
      <c r="G880" t="s">
        <v>14</v>
      </c>
      <c r="H880">
        <f t="shared" si="79"/>
        <v>84.33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>
        <f t="shared" si="80"/>
        <v>music</v>
      </c>
      <c r="R880" t="str">
        <f t="shared" si="81"/>
        <v>metal</v>
      </c>
      <c r="S880" s="9">
        <f t="shared" si="82"/>
        <v>43845.25</v>
      </c>
      <c r="T880" s="9">
        <f t="shared" si="83"/>
        <v>43869.25</v>
      </c>
    </row>
    <row r="881" spans="1:20" ht="17" hidden="1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78"/>
        <v>5.4379999999999997</v>
      </c>
      <c r="G881" t="s">
        <v>20</v>
      </c>
      <c r="H881">
        <f t="shared" si="79"/>
        <v>102.6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>
        <f t="shared" si="80"/>
        <v>publishing</v>
      </c>
      <c r="R881" t="str">
        <f t="shared" si="81"/>
        <v>nonfiction</v>
      </c>
      <c r="S881" s="9">
        <f t="shared" si="82"/>
        <v>42788.25</v>
      </c>
      <c r="T881" s="9">
        <f t="shared" si="83"/>
        <v>42797.25</v>
      </c>
    </row>
    <row r="882" spans="1:20" ht="17" hidden="1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78"/>
        <v>2.2852189349112426</v>
      </c>
      <c r="G882" t="s">
        <v>20</v>
      </c>
      <c r="H882">
        <f t="shared" si="79"/>
        <v>79.989999999999995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>
        <f t="shared" si="80"/>
        <v>music</v>
      </c>
      <c r="R882" t="str">
        <f t="shared" si="81"/>
        <v>electric music</v>
      </c>
      <c r="S882" s="9">
        <f t="shared" si="82"/>
        <v>43667.208333333328</v>
      </c>
      <c r="T882" s="9">
        <f t="shared" si="83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78"/>
        <v>0.38948339483394834</v>
      </c>
      <c r="G883" t="s">
        <v>14</v>
      </c>
      <c r="H883">
        <f t="shared" si="79"/>
        <v>70.06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>
        <f t="shared" si="80"/>
        <v>theater</v>
      </c>
      <c r="R883" t="str">
        <f t="shared" si="81"/>
        <v>plays</v>
      </c>
      <c r="S883" s="9">
        <f t="shared" si="82"/>
        <v>42194.208333333328</v>
      </c>
      <c r="T883" s="9">
        <f t="shared" si="83"/>
        <v>42223.208333333328</v>
      </c>
    </row>
    <row r="884" spans="1:20" ht="17" hidden="1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78"/>
        <v>3.7</v>
      </c>
      <c r="G884" t="s">
        <v>20</v>
      </c>
      <c r="H884">
        <f t="shared" si="79"/>
        <v>37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>
        <f t="shared" si="80"/>
        <v>theater</v>
      </c>
      <c r="R884" t="str">
        <f t="shared" si="81"/>
        <v>plays</v>
      </c>
      <c r="S884" s="9">
        <f t="shared" si="82"/>
        <v>42025.25</v>
      </c>
      <c r="T884" s="9">
        <f t="shared" si="83"/>
        <v>42029.25</v>
      </c>
    </row>
    <row r="885" spans="1:20" ht="34" hidden="1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78"/>
        <v>2.3791176470588233</v>
      </c>
      <c r="G885" t="s">
        <v>20</v>
      </c>
      <c r="H885">
        <f t="shared" si="79"/>
        <v>41.91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>
        <f t="shared" si="80"/>
        <v>film &amp; video</v>
      </c>
      <c r="R885" t="str">
        <f t="shared" si="81"/>
        <v>shorts</v>
      </c>
      <c r="S885" s="9">
        <f t="shared" si="82"/>
        <v>40323.208333333336</v>
      </c>
      <c r="T885" s="9">
        <f t="shared" si="83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78"/>
        <v>0.64036299765807958</v>
      </c>
      <c r="G886" t="s">
        <v>14</v>
      </c>
      <c r="H886">
        <f t="shared" si="79"/>
        <v>57.99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>
        <f t="shared" si="80"/>
        <v>theater</v>
      </c>
      <c r="R886" t="str">
        <f t="shared" si="81"/>
        <v>plays</v>
      </c>
      <c r="S886" s="9">
        <f t="shared" si="82"/>
        <v>41763.208333333336</v>
      </c>
      <c r="T886" s="9">
        <f t="shared" si="83"/>
        <v>41765.208333333336</v>
      </c>
    </row>
    <row r="887" spans="1:20" ht="17" hidden="1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78"/>
        <v>1.1827777777777777</v>
      </c>
      <c r="G887" t="s">
        <v>20</v>
      </c>
      <c r="H887">
        <f t="shared" si="79"/>
        <v>40.94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>
        <f t="shared" si="80"/>
        <v>theater</v>
      </c>
      <c r="R887" t="str">
        <f t="shared" si="81"/>
        <v>plays</v>
      </c>
      <c r="S887" s="9">
        <f t="shared" si="82"/>
        <v>40335.208333333336</v>
      </c>
      <c r="T887" s="9">
        <f t="shared" si="83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78"/>
        <v>0.84824037184594958</v>
      </c>
      <c r="G888" t="s">
        <v>14</v>
      </c>
      <c r="H888">
        <f t="shared" si="79"/>
        <v>70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>
        <f t="shared" si="80"/>
        <v>music</v>
      </c>
      <c r="R888" t="str">
        <f t="shared" si="81"/>
        <v>indie rock</v>
      </c>
      <c r="S888" s="9">
        <f t="shared" si="82"/>
        <v>40416.208333333336</v>
      </c>
      <c r="T888" s="9">
        <f t="shared" si="83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78"/>
        <v>0.29346153846153844</v>
      </c>
      <c r="G889" t="s">
        <v>14</v>
      </c>
      <c r="H889">
        <f t="shared" si="79"/>
        <v>73.84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>
        <f t="shared" si="80"/>
        <v>theater</v>
      </c>
      <c r="R889" t="str">
        <f t="shared" si="81"/>
        <v>plays</v>
      </c>
      <c r="S889" s="9">
        <f t="shared" si="82"/>
        <v>42202.208333333328</v>
      </c>
      <c r="T889" s="9">
        <f t="shared" si="83"/>
        <v>42249.208333333328</v>
      </c>
    </row>
    <row r="890" spans="1:20" ht="34" hidden="1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78"/>
        <v>2.0989655172413793</v>
      </c>
      <c r="G890" t="s">
        <v>20</v>
      </c>
      <c r="H890">
        <f t="shared" si="79"/>
        <v>41.98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>
        <f t="shared" si="80"/>
        <v>theater</v>
      </c>
      <c r="R890" t="str">
        <f t="shared" si="81"/>
        <v>plays</v>
      </c>
      <c r="S890" s="9">
        <f t="shared" si="82"/>
        <v>42836.208333333328</v>
      </c>
      <c r="T890" s="9">
        <f t="shared" si="83"/>
        <v>42855.208333333328</v>
      </c>
    </row>
    <row r="891" spans="1:20" ht="17" hidden="1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78"/>
        <v>1.697857142857143</v>
      </c>
      <c r="G891" t="s">
        <v>20</v>
      </c>
      <c r="H891">
        <f t="shared" si="79"/>
        <v>77.930000000000007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>
        <f t="shared" si="80"/>
        <v>music</v>
      </c>
      <c r="R891" t="str">
        <f t="shared" si="81"/>
        <v>electric music</v>
      </c>
      <c r="S891" s="9">
        <f t="shared" si="82"/>
        <v>41710.208333333336</v>
      </c>
      <c r="T891" s="9">
        <f t="shared" si="83"/>
        <v>41717.208333333336</v>
      </c>
    </row>
    <row r="892" spans="1:20" ht="17" hidden="1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78"/>
        <v>1.1595907738095239</v>
      </c>
      <c r="G892" t="s">
        <v>20</v>
      </c>
      <c r="H892">
        <f t="shared" si="79"/>
        <v>106.02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>
        <f t="shared" si="80"/>
        <v>music</v>
      </c>
      <c r="R892" t="str">
        <f t="shared" si="81"/>
        <v>indie rock</v>
      </c>
      <c r="S892" s="9">
        <f t="shared" si="82"/>
        <v>43640.208333333328</v>
      </c>
      <c r="T892" s="9">
        <f t="shared" si="83"/>
        <v>43641.208333333328</v>
      </c>
    </row>
    <row r="893" spans="1:20" ht="34" hidden="1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78"/>
        <v>2.5859999999999999</v>
      </c>
      <c r="G893" t="s">
        <v>20</v>
      </c>
      <c r="H893">
        <f t="shared" si="79"/>
        <v>47.02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>
        <f t="shared" si="80"/>
        <v>film &amp; video</v>
      </c>
      <c r="R893" t="str">
        <f t="shared" si="81"/>
        <v>documentary</v>
      </c>
      <c r="S893" s="9">
        <f t="shared" si="82"/>
        <v>40880.25</v>
      </c>
      <c r="T893" s="9">
        <f t="shared" si="83"/>
        <v>40924.25</v>
      </c>
    </row>
    <row r="894" spans="1:20" ht="17" hidden="1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78"/>
        <v>2.3058333333333332</v>
      </c>
      <c r="G894" t="s">
        <v>20</v>
      </c>
      <c r="H894">
        <f t="shared" si="79"/>
        <v>76.02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>
        <f t="shared" si="80"/>
        <v>publishing</v>
      </c>
      <c r="R894" t="str">
        <f t="shared" si="81"/>
        <v>translations</v>
      </c>
      <c r="S894" s="9">
        <f t="shared" si="82"/>
        <v>40319.208333333336</v>
      </c>
      <c r="T894" s="9">
        <f t="shared" si="83"/>
        <v>40360.208333333336</v>
      </c>
    </row>
    <row r="895" spans="1:20" ht="17" hidden="1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78"/>
        <v>1.2821428571428573</v>
      </c>
      <c r="G895" t="s">
        <v>20</v>
      </c>
      <c r="H895">
        <f t="shared" si="79"/>
        <v>54.12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>
        <f t="shared" si="80"/>
        <v>film &amp; video</v>
      </c>
      <c r="R895" t="str">
        <f t="shared" si="81"/>
        <v>documentary</v>
      </c>
      <c r="S895" s="9">
        <f t="shared" si="82"/>
        <v>42170.208333333328</v>
      </c>
      <c r="T895" s="9">
        <f t="shared" si="83"/>
        <v>42174.208333333328</v>
      </c>
    </row>
    <row r="896" spans="1:20" ht="17" hidden="1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78"/>
        <v>1.8870588235294117</v>
      </c>
      <c r="G896" t="s">
        <v>20</v>
      </c>
      <c r="H896">
        <f t="shared" si="79"/>
        <v>57.29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>
        <f t="shared" si="80"/>
        <v>film &amp; video</v>
      </c>
      <c r="R896" t="str">
        <f t="shared" si="81"/>
        <v>television</v>
      </c>
      <c r="S896" s="9">
        <f t="shared" si="82"/>
        <v>41466.208333333336</v>
      </c>
      <c r="T896" s="9">
        <f t="shared" si="83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78"/>
        <v>6.9511889862327911E-2</v>
      </c>
      <c r="G897" t="s">
        <v>14</v>
      </c>
      <c r="H897">
        <f t="shared" si="79"/>
        <v>103.81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>
        <f t="shared" si="80"/>
        <v>theater</v>
      </c>
      <c r="R897" t="str">
        <f t="shared" si="81"/>
        <v>plays</v>
      </c>
      <c r="S897" s="9">
        <f t="shared" si="82"/>
        <v>43134.25</v>
      </c>
      <c r="T897" s="9">
        <f t="shared" si="83"/>
        <v>43143.25</v>
      </c>
    </row>
    <row r="898" spans="1:20" ht="34" hidden="1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si="78"/>
        <v>7.7443434343434348</v>
      </c>
      <c r="G898" t="s">
        <v>20</v>
      </c>
      <c r="H898">
        <f t="shared" si="79"/>
        <v>105.03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>
        <f t="shared" si="80"/>
        <v>food</v>
      </c>
      <c r="R898" t="str">
        <f t="shared" si="81"/>
        <v>food trucks</v>
      </c>
      <c r="S898" s="9">
        <f t="shared" si="82"/>
        <v>40738.208333333336</v>
      </c>
      <c r="T898" s="9">
        <f t="shared" si="83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ref="F899:F962" si="84">E899/D899</f>
        <v>0.27693181818181817</v>
      </c>
      <c r="G899" t="s">
        <v>14</v>
      </c>
      <c r="H899">
        <f t="shared" ref="H899:H962" si="85">IFERROR(ROUND(E899/I899, 2), 0)</f>
        <v>90.26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>
        <f t="shared" ref="Q899:Q962" si="86">LEFT(P899,SEARCH("/",P899)-1)</f>
        <v>theater</v>
      </c>
      <c r="R899" t="str">
        <f t="shared" ref="R899:R962" si="87">MID(P899,SEARCH("/",P899)+1,LEN(P899))</f>
        <v>plays</v>
      </c>
      <c r="S899" s="9">
        <f t="shared" ref="S899:S962" si="88">(((L899/60)/60)/24)+DATE(1970,1,1)</f>
        <v>43583.208333333328</v>
      </c>
      <c r="T899" s="9">
        <f t="shared" ref="T899:T962" si="89">(((M899/60)/60)/24)+DATE(1970,1,1)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84"/>
        <v>0.52479620323841425</v>
      </c>
      <c r="G900" t="s">
        <v>14</v>
      </c>
      <c r="H900">
        <f t="shared" si="85"/>
        <v>76.98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>
        <f t="shared" si="86"/>
        <v>film &amp; video</v>
      </c>
      <c r="R900" t="str">
        <f t="shared" si="87"/>
        <v>documentary</v>
      </c>
      <c r="S900" s="9">
        <f t="shared" si="88"/>
        <v>43815.25</v>
      </c>
      <c r="T900" s="9">
        <f t="shared" si="89"/>
        <v>43821.25</v>
      </c>
    </row>
    <row r="901" spans="1:20" ht="17" hidden="1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84"/>
        <v>4.0709677419354842</v>
      </c>
      <c r="G901" t="s">
        <v>20</v>
      </c>
      <c r="H901">
        <f t="shared" si="85"/>
        <v>102.6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>
        <f t="shared" si="86"/>
        <v>music</v>
      </c>
      <c r="R901" t="str">
        <f t="shared" si="87"/>
        <v>jazz</v>
      </c>
      <c r="S901" s="9">
        <f t="shared" si="88"/>
        <v>41554.208333333336</v>
      </c>
      <c r="T901" s="9">
        <f t="shared" si="8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84"/>
        <v>0.02</v>
      </c>
      <c r="G902" t="s">
        <v>14</v>
      </c>
      <c r="H902">
        <f t="shared" si="85"/>
        <v>2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>
        <f t="shared" si="86"/>
        <v>technology</v>
      </c>
      <c r="R902" t="str">
        <f t="shared" si="87"/>
        <v>web</v>
      </c>
      <c r="S902" s="9">
        <f t="shared" si="88"/>
        <v>41901.208333333336</v>
      </c>
      <c r="T902" s="9">
        <f t="shared" si="89"/>
        <v>41902.208333333336</v>
      </c>
    </row>
    <row r="903" spans="1:20" ht="17" hidden="1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84"/>
        <v>1.5617857142857143</v>
      </c>
      <c r="G903" t="s">
        <v>20</v>
      </c>
      <c r="H903">
        <f t="shared" si="85"/>
        <v>55.01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>
        <f t="shared" si="86"/>
        <v>music</v>
      </c>
      <c r="R903" t="str">
        <f t="shared" si="87"/>
        <v>rock</v>
      </c>
      <c r="S903" s="9">
        <f t="shared" si="88"/>
        <v>43298.208333333328</v>
      </c>
      <c r="T903" s="9">
        <f t="shared" si="89"/>
        <v>43331.208333333328</v>
      </c>
    </row>
    <row r="904" spans="1:20" ht="17" hidden="1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84"/>
        <v>2.5242857142857145</v>
      </c>
      <c r="G904" t="s">
        <v>20</v>
      </c>
      <c r="H904">
        <f t="shared" si="85"/>
        <v>32.130000000000003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>
        <f t="shared" si="86"/>
        <v>technology</v>
      </c>
      <c r="R904" t="str">
        <f t="shared" si="87"/>
        <v>web</v>
      </c>
      <c r="S904" s="9">
        <f t="shared" si="88"/>
        <v>42399.25</v>
      </c>
      <c r="T904" s="9">
        <f t="shared" si="89"/>
        <v>42441.25</v>
      </c>
    </row>
    <row r="905" spans="1:20" ht="34" hidden="1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84"/>
        <v>1.729268292682927E-2</v>
      </c>
      <c r="G905" t="s">
        <v>47</v>
      </c>
      <c r="H905">
        <f t="shared" si="85"/>
        <v>50.64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>
        <f t="shared" si="86"/>
        <v>publishing</v>
      </c>
      <c r="R905" t="str">
        <f t="shared" si="87"/>
        <v>nonfiction</v>
      </c>
      <c r="S905" s="9">
        <f t="shared" si="88"/>
        <v>41034.208333333336</v>
      </c>
      <c r="T905" s="9">
        <f t="shared" si="8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84"/>
        <v>0.12230769230769231</v>
      </c>
      <c r="G906" t="s">
        <v>14</v>
      </c>
      <c r="H906">
        <f t="shared" si="85"/>
        <v>49.69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>
        <f t="shared" si="86"/>
        <v>publishing</v>
      </c>
      <c r="R906" t="str">
        <f t="shared" si="87"/>
        <v>radio &amp; podcasts</v>
      </c>
      <c r="S906" s="9">
        <f t="shared" si="88"/>
        <v>41186.208333333336</v>
      </c>
      <c r="T906" s="9">
        <f t="shared" si="89"/>
        <v>41190.208333333336</v>
      </c>
    </row>
    <row r="907" spans="1:20" ht="17" hidden="1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84"/>
        <v>1.6398734177215191</v>
      </c>
      <c r="G907" t="s">
        <v>20</v>
      </c>
      <c r="H907">
        <f t="shared" si="85"/>
        <v>54.89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>
        <f t="shared" si="86"/>
        <v>theater</v>
      </c>
      <c r="R907" t="str">
        <f t="shared" si="87"/>
        <v>plays</v>
      </c>
      <c r="S907" s="9">
        <f t="shared" si="88"/>
        <v>41536.208333333336</v>
      </c>
      <c r="T907" s="9">
        <f t="shared" si="89"/>
        <v>41539.208333333336</v>
      </c>
    </row>
    <row r="908" spans="1:20" ht="34" hidden="1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84"/>
        <v>1.6298181818181818</v>
      </c>
      <c r="G908" t="s">
        <v>20</v>
      </c>
      <c r="H908">
        <f t="shared" si="85"/>
        <v>46.93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>
        <f t="shared" si="86"/>
        <v>film &amp; video</v>
      </c>
      <c r="R908" t="str">
        <f t="shared" si="87"/>
        <v>documentary</v>
      </c>
      <c r="S908" s="9">
        <f t="shared" si="88"/>
        <v>42868.208333333328</v>
      </c>
      <c r="T908" s="9">
        <f t="shared" si="89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84"/>
        <v>0.20252747252747252</v>
      </c>
      <c r="G909" t="s">
        <v>14</v>
      </c>
      <c r="H909">
        <f t="shared" si="85"/>
        <v>44.95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>
        <f t="shared" si="86"/>
        <v>theater</v>
      </c>
      <c r="R909" t="str">
        <f t="shared" si="87"/>
        <v>plays</v>
      </c>
      <c r="S909" s="9">
        <f t="shared" si="88"/>
        <v>40660.208333333336</v>
      </c>
      <c r="T909" s="9">
        <f t="shared" si="89"/>
        <v>40667.208333333336</v>
      </c>
    </row>
    <row r="910" spans="1:20" ht="17" hidden="1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84"/>
        <v>3.1924083769633507</v>
      </c>
      <c r="G910" t="s">
        <v>20</v>
      </c>
      <c r="H910">
        <f t="shared" si="85"/>
        <v>31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>
        <f t="shared" si="86"/>
        <v>games</v>
      </c>
      <c r="R910" t="str">
        <f t="shared" si="87"/>
        <v>video games</v>
      </c>
      <c r="S910" s="9">
        <f t="shared" si="88"/>
        <v>41031.208333333336</v>
      </c>
      <c r="T910" s="9">
        <f t="shared" si="89"/>
        <v>41042.208333333336</v>
      </c>
    </row>
    <row r="911" spans="1:20" ht="17" hidden="1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84"/>
        <v>4.7894444444444444</v>
      </c>
      <c r="G911" t="s">
        <v>20</v>
      </c>
      <c r="H911">
        <f t="shared" si="85"/>
        <v>107.76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>
        <f t="shared" si="86"/>
        <v>theater</v>
      </c>
      <c r="R911" t="str">
        <f t="shared" si="87"/>
        <v>plays</v>
      </c>
      <c r="S911" s="9">
        <f t="shared" si="88"/>
        <v>43255.208333333328</v>
      </c>
      <c r="T911" s="9">
        <f t="shared" si="89"/>
        <v>43282.208333333328</v>
      </c>
    </row>
    <row r="912" spans="1:20" ht="17" hidden="1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84"/>
        <v>0.19556634304207121</v>
      </c>
      <c r="G912" t="s">
        <v>74</v>
      </c>
      <c r="H912">
        <f t="shared" si="85"/>
        <v>102.08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>
        <f t="shared" si="86"/>
        <v>theater</v>
      </c>
      <c r="R912" t="str">
        <f t="shared" si="87"/>
        <v>plays</v>
      </c>
      <c r="S912" s="9">
        <f t="shared" si="88"/>
        <v>42026.25</v>
      </c>
      <c r="T912" s="9">
        <f t="shared" si="89"/>
        <v>42027.25</v>
      </c>
    </row>
    <row r="913" spans="1:20" ht="17" hidden="1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84"/>
        <v>1.9894827586206896</v>
      </c>
      <c r="G913" t="s">
        <v>20</v>
      </c>
      <c r="H913">
        <f t="shared" si="85"/>
        <v>24.98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>
        <f t="shared" si="86"/>
        <v>technology</v>
      </c>
      <c r="R913" t="str">
        <f t="shared" si="87"/>
        <v>web</v>
      </c>
      <c r="S913" s="9">
        <f t="shared" si="88"/>
        <v>43717.208333333328</v>
      </c>
      <c r="T913" s="9">
        <f t="shared" si="89"/>
        <v>43719.208333333328</v>
      </c>
    </row>
    <row r="914" spans="1:20" ht="17" hidden="1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84"/>
        <v>7.95</v>
      </c>
      <c r="G914" t="s">
        <v>20</v>
      </c>
      <c r="H914">
        <f t="shared" si="85"/>
        <v>79.94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>
        <f t="shared" si="86"/>
        <v>film &amp; video</v>
      </c>
      <c r="R914" t="str">
        <f t="shared" si="87"/>
        <v>drama</v>
      </c>
      <c r="S914" s="9">
        <f t="shared" si="88"/>
        <v>41157.208333333336</v>
      </c>
      <c r="T914" s="9">
        <f t="shared" si="89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84"/>
        <v>0.50621082621082625</v>
      </c>
      <c r="G915" t="s">
        <v>14</v>
      </c>
      <c r="H915">
        <f t="shared" si="85"/>
        <v>67.95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>
        <f t="shared" si="86"/>
        <v>film &amp; video</v>
      </c>
      <c r="R915" t="str">
        <f t="shared" si="87"/>
        <v>drama</v>
      </c>
      <c r="S915" s="9">
        <f t="shared" si="88"/>
        <v>43597.208333333328</v>
      </c>
      <c r="T915" s="9">
        <f t="shared" si="89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84"/>
        <v>0.57437499999999997</v>
      </c>
      <c r="G916" t="s">
        <v>14</v>
      </c>
      <c r="H916">
        <f t="shared" si="85"/>
        <v>26.07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>
        <f t="shared" si="86"/>
        <v>theater</v>
      </c>
      <c r="R916" t="str">
        <f t="shared" si="87"/>
        <v>plays</v>
      </c>
      <c r="S916" s="9">
        <f t="shared" si="88"/>
        <v>41490.208333333336</v>
      </c>
      <c r="T916" s="9">
        <f t="shared" si="89"/>
        <v>41502.208333333336</v>
      </c>
    </row>
    <row r="917" spans="1:20" ht="17" hidden="1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84"/>
        <v>1.5562827640984909</v>
      </c>
      <c r="G917" t="s">
        <v>20</v>
      </c>
      <c r="H917">
        <f t="shared" si="85"/>
        <v>105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>
        <f t="shared" si="86"/>
        <v>film &amp; video</v>
      </c>
      <c r="R917" t="str">
        <f t="shared" si="87"/>
        <v>television</v>
      </c>
      <c r="S917" s="9">
        <f t="shared" si="88"/>
        <v>42976.208333333328</v>
      </c>
      <c r="T917" s="9">
        <f t="shared" si="8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84"/>
        <v>0.36297297297297298</v>
      </c>
      <c r="G918" t="s">
        <v>14</v>
      </c>
      <c r="H918">
        <f t="shared" si="85"/>
        <v>25.83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>
        <f t="shared" si="86"/>
        <v>photography</v>
      </c>
      <c r="R918" t="str">
        <f t="shared" si="87"/>
        <v>photography books</v>
      </c>
      <c r="S918" s="9">
        <f t="shared" si="88"/>
        <v>41991.25</v>
      </c>
      <c r="T918" s="9">
        <f t="shared" si="89"/>
        <v>42000.25</v>
      </c>
    </row>
    <row r="919" spans="1:20" ht="17" hidden="1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84"/>
        <v>0.58250000000000002</v>
      </c>
      <c r="G919" t="s">
        <v>47</v>
      </c>
      <c r="H919">
        <f t="shared" si="85"/>
        <v>77.67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>
        <f t="shared" si="86"/>
        <v>film &amp; video</v>
      </c>
      <c r="R919" t="str">
        <f t="shared" si="87"/>
        <v>shorts</v>
      </c>
      <c r="S919" s="9">
        <f t="shared" si="88"/>
        <v>40722.208333333336</v>
      </c>
      <c r="T919" s="9">
        <f t="shared" si="89"/>
        <v>40746.208333333336</v>
      </c>
    </row>
    <row r="920" spans="1:20" ht="17" hidden="1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84"/>
        <v>2.3739473684210526</v>
      </c>
      <c r="G920" t="s">
        <v>20</v>
      </c>
      <c r="H920">
        <f t="shared" si="85"/>
        <v>57.83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>
        <f t="shared" si="86"/>
        <v>publishing</v>
      </c>
      <c r="R920" t="str">
        <f t="shared" si="87"/>
        <v>radio &amp; podcasts</v>
      </c>
      <c r="S920" s="9">
        <f t="shared" si="88"/>
        <v>41117.208333333336</v>
      </c>
      <c r="T920" s="9">
        <f t="shared" si="8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84"/>
        <v>0.58750000000000002</v>
      </c>
      <c r="G921" t="s">
        <v>14</v>
      </c>
      <c r="H921">
        <f t="shared" si="85"/>
        <v>92.96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>
        <f t="shared" si="86"/>
        <v>theater</v>
      </c>
      <c r="R921" t="str">
        <f t="shared" si="87"/>
        <v>plays</v>
      </c>
      <c r="S921" s="9">
        <f t="shared" si="88"/>
        <v>43022.208333333328</v>
      </c>
      <c r="T921" s="9">
        <f t="shared" si="89"/>
        <v>43054.25</v>
      </c>
    </row>
    <row r="922" spans="1:20" ht="17" hidden="1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84"/>
        <v>1.8256603773584905</v>
      </c>
      <c r="G922" t="s">
        <v>20</v>
      </c>
      <c r="H922">
        <f t="shared" si="85"/>
        <v>37.950000000000003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>
        <f t="shared" si="86"/>
        <v>film &amp; video</v>
      </c>
      <c r="R922" t="str">
        <f t="shared" si="87"/>
        <v>animation</v>
      </c>
      <c r="S922" s="9">
        <f t="shared" si="88"/>
        <v>43503.25</v>
      </c>
      <c r="T922" s="9">
        <f t="shared" si="89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84"/>
        <v>7.5436408977556111E-3</v>
      </c>
      <c r="G923" t="s">
        <v>14</v>
      </c>
      <c r="H923">
        <f t="shared" si="85"/>
        <v>31.84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>
        <f t="shared" si="86"/>
        <v>technology</v>
      </c>
      <c r="R923" t="str">
        <f t="shared" si="87"/>
        <v>web</v>
      </c>
      <c r="S923" s="9">
        <f t="shared" si="88"/>
        <v>40951.25</v>
      </c>
      <c r="T923" s="9">
        <f t="shared" si="89"/>
        <v>40965.25</v>
      </c>
    </row>
    <row r="924" spans="1:20" ht="17" hidden="1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84"/>
        <v>1.7595330739299611</v>
      </c>
      <c r="G924" t="s">
        <v>20</v>
      </c>
      <c r="H924">
        <f t="shared" si="85"/>
        <v>40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>
        <f t="shared" si="86"/>
        <v>music</v>
      </c>
      <c r="R924" t="str">
        <f t="shared" si="87"/>
        <v>world music</v>
      </c>
      <c r="S924" s="9">
        <f t="shared" si="88"/>
        <v>43443.25</v>
      </c>
      <c r="T924" s="9">
        <f t="shared" si="89"/>
        <v>43452.25</v>
      </c>
    </row>
    <row r="925" spans="1:20" ht="17" hidden="1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84"/>
        <v>2.3788235294117648</v>
      </c>
      <c r="G925" t="s">
        <v>20</v>
      </c>
      <c r="H925">
        <f t="shared" si="85"/>
        <v>101.1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>
        <f t="shared" si="86"/>
        <v>theater</v>
      </c>
      <c r="R925" t="str">
        <f t="shared" si="87"/>
        <v>plays</v>
      </c>
      <c r="S925" s="9">
        <f t="shared" si="88"/>
        <v>40373.208333333336</v>
      </c>
      <c r="T925" s="9">
        <f t="shared" si="89"/>
        <v>40374.208333333336</v>
      </c>
    </row>
    <row r="926" spans="1:20" ht="17" hidden="1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84"/>
        <v>4.8805076142131982</v>
      </c>
      <c r="G926" t="s">
        <v>20</v>
      </c>
      <c r="H926">
        <f t="shared" si="85"/>
        <v>84.01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>
        <f t="shared" si="86"/>
        <v>theater</v>
      </c>
      <c r="R926" t="str">
        <f t="shared" si="87"/>
        <v>plays</v>
      </c>
      <c r="S926" s="9">
        <f t="shared" si="88"/>
        <v>43769.208333333328</v>
      </c>
      <c r="T926" s="9">
        <f t="shared" si="89"/>
        <v>43780.25</v>
      </c>
    </row>
    <row r="927" spans="1:20" ht="34" hidden="1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84"/>
        <v>2.2406666666666668</v>
      </c>
      <c r="G927" t="s">
        <v>20</v>
      </c>
      <c r="H927">
        <f t="shared" si="85"/>
        <v>103.42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>
        <f t="shared" si="86"/>
        <v>theater</v>
      </c>
      <c r="R927" t="str">
        <f t="shared" si="87"/>
        <v>plays</v>
      </c>
      <c r="S927" s="9">
        <f t="shared" si="88"/>
        <v>43000.208333333328</v>
      </c>
      <c r="T927" s="9">
        <f t="shared" si="8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84"/>
        <v>0.18126436781609195</v>
      </c>
      <c r="G928" t="s">
        <v>14</v>
      </c>
      <c r="H928">
        <f t="shared" si="85"/>
        <v>105.13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>
        <f t="shared" si="86"/>
        <v>food</v>
      </c>
      <c r="R928" t="str">
        <f t="shared" si="87"/>
        <v>food trucks</v>
      </c>
      <c r="S928" s="9">
        <f t="shared" si="88"/>
        <v>42502.208333333328</v>
      </c>
      <c r="T928" s="9">
        <f t="shared" si="8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84"/>
        <v>0.45847222222222223</v>
      </c>
      <c r="G929" t="s">
        <v>14</v>
      </c>
      <c r="H929">
        <f t="shared" si="85"/>
        <v>89.22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>
        <f t="shared" si="86"/>
        <v>theater</v>
      </c>
      <c r="R929" t="str">
        <f t="shared" si="87"/>
        <v>plays</v>
      </c>
      <c r="S929" s="9">
        <f t="shared" si="88"/>
        <v>41102.208333333336</v>
      </c>
      <c r="T929" s="9">
        <f t="shared" si="89"/>
        <v>41131.208333333336</v>
      </c>
    </row>
    <row r="930" spans="1:20" ht="17" hidden="1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84"/>
        <v>1.1731541218637993</v>
      </c>
      <c r="G930" t="s">
        <v>20</v>
      </c>
      <c r="H930">
        <f t="shared" si="85"/>
        <v>52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>
        <f t="shared" si="86"/>
        <v>technology</v>
      </c>
      <c r="R930" t="str">
        <f t="shared" si="87"/>
        <v>web</v>
      </c>
      <c r="S930" s="9">
        <f t="shared" si="88"/>
        <v>41637.25</v>
      </c>
      <c r="T930" s="9">
        <f t="shared" si="89"/>
        <v>41646.25</v>
      </c>
    </row>
    <row r="931" spans="1:20" ht="17" hidden="1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84"/>
        <v>2.173090909090909</v>
      </c>
      <c r="G931" t="s">
        <v>20</v>
      </c>
      <c r="H931">
        <f t="shared" si="85"/>
        <v>64.959999999999994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>
        <f t="shared" si="86"/>
        <v>theater</v>
      </c>
      <c r="R931" t="str">
        <f t="shared" si="87"/>
        <v>plays</v>
      </c>
      <c r="S931" s="9">
        <f t="shared" si="88"/>
        <v>42858.208333333328</v>
      </c>
      <c r="T931" s="9">
        <f t="shared" si="89"/>
        <v>42872.208333333328</v>
      </c>
    </row>
    <row r="932" spans="1:20" ht="17" hidden="1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84"/>
        <v>1.1228571428571428</v>
      </c>
      <c r="G932" t="s">
        <v>20</v>
      </c>
      <c r="H932">
        <f t="shared" si="85"/>
        <v>46.24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>
        <f t="shared" si="86"/>
        <v>theater</v>
      </c>
      <c r="R932" t="str">
        <f t="shared" si="87"/>
        <v>plays</v>
      </c>
      <c r="S932" s="9">
        <f t="shared" si="88"/>
        <v>42060.25</v>
      </c>
      <c r="T932" s="9">
        <f t="shared" si="89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84"/>
        <v>0.72518987341772156</v>
      </c>
      <c r="G933" t="s">
        <v>14</v>
      </c>
      <c r="H933">
        <f t="shared" si="85"/>
        <v>51.15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>
        <f t="shared" si="86"/>
        <v>theater</v>
      </c>
      <c r="R933" t="str">
        <f t="shared" si="87"/>
        <v>plays</v>
      </c>
      <c r="S933" s="9">
        <f t="shared" si="88"/>
        <v>41818.208333333336</v>
      </c>
      <c r="T933" s="9">
        <f t="shared" si="89"/>
        <v>41820.208333333336</v>
      </c>
    </row>
    <row r="934" spans="1:20" ht="17" hidden="1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84"/>
        <v>2.1230434782608696</v>
      </c>
      <c r="G934" t="s">
        <v>20</v>
      </c>
      <c r="H934">
        <f t="shared" si="85"/>
        <v>33.909999999999997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>
        <f t="shared" si="86"/>
        <v>music</v>
      </c>
      <c r="R934" t="str">
        <f t="shared" si="87"/>
        <v>rock</v>
      </c>
      <c r="S934" s="9">
        <f t="shared" si="88"/>
        <v>41709.208333333336</v>
      </c>
      <c r="T934" s="9">
        <f t="shared" si="89"/>
        <v>41712.208333333336</v>
      </c>
    </row>
    <row r="935" spans="1:20" ht="17" hidden="1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84"/>
        <v>2.3974657534246577</v>
      </c>
      <c r="G935" t="s">
        <v>20</v>
      </c>
      <c r="H935">
        <f t="shared" si="85"/>
        <v>92.02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>
        <f t="shared" si="86"/>
        <v>theater</v>
      </c>
      <c r="R935" t="str">
        <f t="shared" si="87"/>
        <v>plays</v>
      </c>
      <c r="S935" s="9">
        <f t="shared" si="88"/>
        <v>41372.208333333336</v>
      </c>
      <c r="T935" s="9">
        <f t="shared" si="89"/>
        <v>41385.208333333336</v>
      </c>
    </row>
    <row r="936" spans="1:20" ht="17" hidden="1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84"/>
        <v>1.8193548387096774</v>
      </c>
      <c r="G936" t="s">
        <v>20</v>
      </c>
      <c r="H936">
        <f t="shared" si="85"/>
        <v>107.43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>
        <f t="shared" si="86"/>
        <v>theater</v>
      </c>
      <c r="R936" t="str">
        <f t="shared" si="87"/>
        <v>plays</v>
      </c>
      <c r="S936" s="9">
        <f t="shared" si="88"/>
        <v>42422.25</v>
      </c>
      <c r="T936" s="9">
        <f t="shared" si="89"/>
        <v>42428.25</v>
      </c>
    </row>
    <row r="937" spans="1:20" ht="34" hidden="1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84"/>
        <v>1.6413114754098361</v>
      </c>
      <c r="G937" t="s">
        <v>20</v>
      </c>
      <c r="H937">
        <f t="shared" si="85"/>
        <v>75.849999999999994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>
        <f t="shared" si="86"/>
        <v>theater</v>
      </c>
      <c r="R937" t="str">
        <f t="shared" si="87"/>
        <v>plays</v>
      </c>
      <c r="S937" s="9">
        <f t="shared" si="88"/>
        <v>42209.208333333328</v>
      </c>
      <c r="T937" s="9">
        <f t="shared" si="8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84"/>
        <v>1.6375968992248063E-2</v>
      </c>
      <c r="G938" t="s">
        <v>14</v>
      </c>
      <c r="H938">
        <f t="shared" si="85"/>
        <v>80.48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>
        <f t="shared" si="86"/>
        <v>theater</v>
      </c>
      <c r="R938" t="str">
        <f t="shared" si="87"/>
        <v>plays</v>
      </c>
      <c r="S938" s="9">
        <f t="shared" si="88"/>
        <v>43668.208333333328</v>
      </c>
      <c r="T938" s="9">
        <f t="shared" si="89"/>
        <v>43671.208333333328</v>
      </c>
    </row>
    <row r="939" spans="1:20" ht="17" hidden="1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84"/>
        <v>0.49643859649122807</v>
      </c>
      <c r="G939" t="s">
        <v>74</v>
      </c>
      <c r="H939">
        <f t="shared" si="85"/>
        <v>86.98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>
        <f t="shared" si="86"/>
        <v>film &amp; video</v>
      </c>
      <c r="R939" t="str">
        <f t="shared" si="87"/>
        <v>documentary</v>
      </c>
      <c r="S939" s="9">
        <f t="shared" si="88"/>
        <v>42334.25</v>
      </c>
      <c r="T939" s="9">
        <f t="shared" si="89"/>
        <v>42343.25</v>
      </c>
    </row>
    <row r="940" spans="1:20" ht="17" hidden="1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84"/>
        <v>1.0970652173913042</v>
      </c>
      <c r="G940" t="s">
        <v>20</v>
      </c>
      <c r="H940">
        <f t="shared" si="85"/>
        <v>105.14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>
        <f t="shared" si="86"/>
        <v>publishing</v>
      </c>
      <c r="R940" t="str">
        <f t="shared" si="87"/>
        <v>fiction</v>
      </c>
      <c r="S940" s="9">
        <f t="shared" si="88"/>
        <v>43263.208333333328</v>
      </c>
      <c r="T940" s="9">
        <f t="shared" si="8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84"/>
        <v>0.49217948717948717</v>
      </c>
      <c r="G941" t="s">
        <v>14</v>
      </c>
      <c r="H941">
        <f t="shared" si="85"/>
        <v>57.3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>
        <f t="shared" si="86"/>
        <v>games</v>
      </c>
      <c r="R941" t="str">
        <f t="shared" si="87"/>
        <v>video games</v>
      </c>
      <c r="S941" s="9">
        <f t="shared" si="88"/>
        <v>40670.208333333336</v>
      </c>
      <c r="T941" s="9">
        <f t="shared" si="89"/>
        <v>40687.208333333336</v>
      </c>
    </row>
    <row r="942" spans="1:20" ht="17" hidden="1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84"/>
        <v>0.62232323232323228</v>
      </c>
      <c r="G942" t="s">
        <v>47</v>
      </c>
      <c r="H942">
        <f t="shared" si="85"/>
        <v>93.35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>
        <f t="shared" si="86"/>
        <v>technology</v>
      </c>
      <c r="R942" t="str">
        <f t="shared" si="87"/>
        <v>web</v>
      </c>
      <c r="S942" s="9">
        <f t="shared" si="88"/>
        <v>41244.25</v>
      </c>
      <c r="T942" s="9">
        <f t="shared" si="89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84"/>
        <v>0.1305813953488372</v>
      </c>
      <c r="G943" t="s">
        <v>14</v>
      </c>
      <c r="H943">
        <f t="shared" si="85"/>
        <v>71.989999999999995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>
        <f t="shared" si="86"/>
        <v>theater</v>
      </c>
      <c r="R943" t="str">
        <f t="shared" si="87"/>
        <v>plays</v>
      </c>
      <c r="S943" s="9">
        <f t="shared" si="88"/>
        <v>40552.25</v>
      </c>
      <c r="T943" s="9">
        <f t="shared" si="8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84"/>
        <v>0.64635416666666667</v>
      </c>
      <c r="G944" t="s">
        <v>14</v>
      </c>
      <c r="H944">
        <f t="shared" si="85"/>
        <v>92.61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>
        <f t="shared" si="86"/>
        <v>theater</v>
      </c>
      <c r="R944" t="str">
        <f t="shared" si="87"/>
        <v>plays</v>
      </c>
      <c r="S944" s="9">
        <f t="shared" si="88"/>
        <v>40568.25</v>
      </c>
      <c r="T944" s="9">
        <f t="shared" si="89"/>
        <v>40571.25</v>
      </c>
    </row>
    <row r="945" spans="1:20" ht="17" hidden="1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84"/>
        <v>1.5958666666666668</v>
      </c>
      <c r="G945" t="s">
        <v>20</v>
      </c>
      <c r="H945">
        <f t="shared" si="85"/>
        <v>104.99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>
        <f t="shared" si="86"/>
        <v>food</v>
      </c>
      <c r="R945" t="str">
        <f t="shared" si="87"/>
        <v>food trucks</v>
      </c>
      <c r="S945" s="9">
        <f t="shared" si="88"/>
        <v>41906.208333333336</v>
      </c>
      <c r="T945" s="9">
        <f t="shared" si="89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84"/>
        <v>0.81420000000000003</v>
      </c>
      <c r="G946" t="s">
        <v>14</v>
      </c>
      <c r="H946">
        <f t="shared" si="85"/>
        <v>30.96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>
        <f t="shared" si="86"/>
        <v>photography</v>
      </c>
      <c r="R946" t="str">
        <f t="shared" si="87"/>
        <v>photography books</v>
      </c>
      <c r="S946" s="9">
        <f t="shared" si="88"/>
        <v>42776.25</v>
      </c>
      <c r="T946" s="9">
        <f t="shared" si="89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84"/>
        <v>0.32444767441860467</v>
      </c>
      <c r="G947" t="s">
        <v>14</v>
      </c>
      <c r="H947">
        <f t="shared" si="85"/>
        <v>33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>
        <f t="shared" si="86"/>
        <v>photography</v>
      </c>
      <c r="R947" t="str">
        <f t="shared" si="87"/>
        <v>photography books</v>
      </c>
      <c r="S947" s="9">
        <f t="shared" si="88"/>
        <v>41004.208333333336</v>
      </c>
      <c r="T947" s="9">
        <f t="shared" si="8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84"/>
        <v>9.9141184124918666E-2</v>
      </c>
      <c r="G948" t="s">
        <v>14</v>
      </c>
      <c r="H948">
        <f t="shared" si="85"/>
        <v>84.19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>
        <f t="shared" si="86"/>
        <v>theater</v>
      </c>
      <c r="R948" t="str">
        <f t="shared" si="87"/>
        <v>plays</v>
      </c>
      <c r="S948" s="9">
        <f t="shared" si="88"/>
        <v>40710.208333333336</v>
      </c>
      <c r="T948" s="9">
        <f t="shared" si="89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84"/>
        <v>0.26694444444444443</v>
      </c>
      <c r="G949" t="s">
        <v>14</v>
      </c>
      <c r="H949">
        <f t="shared" si="85"/>
        <v>73.92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>
        <f t="shared" si="86"/>
        <v>theater</v>
      </c>
      <c r="R949" t="str">
        <f t="shared" si="87"/>
        <v>plays</v>
      </c>
      <c r="S949" s="9">
        <f t="shared" si="88"/>
        <v>41908.208333333336</v>
      </c>
      <c r="T949" s="9">
        <f t="shared" si="89"/>
        <v>41915.208333333336</v>
      </c>
    </row>
    <row r="950" spans="1:20" ht="17" hidden="1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84"/>
        <v>0.62957446808510642</v>
      </c>
      <c r="G950" t="s">
        <v>74</v>
      </c>
      <c r="H950">
        <f t="shared" si="85"/>
        <v>36.99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>
        <f t="shared" si="86"/>
        <v>film &amp; video</v>
      </c>
      <c r="R950" t="str">
        <f t="shared" si="87"/>
        <v>documentary</v>
      </c>
      <c r="S950" s="9">
        <f t="shared" si="88"/>
        <v>41985.25</v>
      </c>
      <c r="T950" s="9">
        <f t="shared" si="89"/>
        <v>41995.25</v>
      </c>
    </row>
    <row r="951" spans="1:20" ht="34" hidden="1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84"/>
        <v>1.6135593220338984</v>
      </c>
      <c r="G951" t="s">
        <v>20</v>
      </c>
      <c r="H951">
        <f t="shared" si="85"/>
        <v>46.9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>
        <f t="shared" si="86"/>
        <v>technology</v>
      </c>
      <c r="R951" t="str">
        <f t="shared" si="87"/>
        <v>web</v>
      </c>
      <c r="S951" s="9">
        <f t="shared" si="88"/>
        <v>42112.208333333328</v>
      </c>
      <c r="T951" s="9">
        <f t="shared" si="89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84"/>
        <v>0.05</v>
      </c>
      <c r="G952" t="s">
        <v>14</v>
      </c>
      <c r="H952">
        <f t="shared" si="85"/>
        <v>5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>
        <f t="shared" si="86"/>
        <v>theater</v>
      </c>
      <c r="R952" t="str">
        <f t="shared" si="87"/>
        <v>plays</v>
      </c>
      <c r="S952" s="9">
        <f t="shared" si="88"/>
        <v>43571.208333333328</v>
      </c>
      <c r="T952" s="9">
        <f t="shared" si="89"/>
        <v>43576.208333333328</v>
      </c>
    </row>
    <row r="953" spans="1:20" ht="17" hidden="1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84"/>
        <v>10.969379310344827</v>
      </c>
      <c r="G953" t="s">
        <v>20</v>
      </c>
      <c r="H953">
        <f t="shared" si="85"/>
        <v>102.02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>
        <f t="shared" si="86"/>
        <v>music</v>
      </c>
      <c r="R953" t="str">
        <f t="shared" si="87"/>
        <v>rock</v>
      </c>
      <c r="S953" s="9">
        <f t="shared" si="88"/>
        <v>42730.25</v>
      </c>
      <c r="T953" s="9">
        <f t="shared" si="89"/>
        <v>42731.25</v>
      </c>
    </row>
    <row r="954" spans="1:20" ht="17" hidden="1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84"/>
        <v>0.70094158075601376</v>
      </c>
      <c r="G954" t="s">
        <v>74</v>
      </c>
      <c r="H954">
        <f t="shared" si="85"/>
        <v>45.01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>
        <f t="shared" si="86"/>
        <v>film &amp; video</v>
      </c>
      <c r="R954" t="str">
        <f t="shared" si="87"/>
        <v>documentary</v>
      </c>
      <c r="S954" s="9">
        <f t="shared" si="88"/>
        <v>42591.208333333328</v>
      </c>
      <c r="T954" s="9">
        <f t="shared" si="8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84"/>
        <v>0.6</v>
      </c>
      <c r="G955" t="s">
        <v>14</v>
      </c>
      <c r="H955">
        <f t="shared" si="85"/>
        <v>94.29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>
        <f t="shared" si="86"/>
        <v>film &amp; video</v>
      </c>
      <c r="R955" t="str">
        <f t="shared" si="87"/>
        <v>science fiction</v>
      </c>
      <c r="S955" s="9">
        <f t="shared" si="88"/>
        <v>42358.25</v>
      </c>
      <c r="T955" s="9">
        <f t="shared" si="89"/>
        <v>42394.25</v>
      </c>
    </row>
    <row r="956" spans="1:20" ht="17" hidden="1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84"/>
        <v>3.6709859154929578</v>
      </c>
      <c r="G956" t="s">
        <v>20</v>
      </c>
      <c r="H956">
        <f t="shared" si="85"/>
        <v>101.02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>
        <f t="shared" si="86"/>
        <v>technology</v>
      </c>
      <c r="R956" t="str">
        <f t="shared" si="87"/>
        <v>web</v>
      </c>
      <c r="S956" s="9">
        <f t="shared" si="88"/>
        <v>41174.208333333336</v>
      </c>
      <c r="T956" s="9">
        <f t="shared" si="89"/>
        <v>41198.208333333336</v>
      </c>
    </row>
    <row r="957" spans="1:20" ht="34" hidden="1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84"/>
        <v>11.09</v>
      </c>
      <c r="G957" t="s">
        <v>20</v>
      </c>
      <c r="H957">
        <f t="shared" si="85"/>
        <v>97.04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>
        <f t="shared" si="86"/>
        <v>theater</v>
      </c>
      <c r="R957" t="str">
        <f t="shared" si="87"/>
        <v>plays</v>
      </c>
      <c r="S957" s="9">
        <f t="shared" si="88"/>
        <v>41238.25</v>
      </c>
      <c r="T957" s="9">
        <f t="shared" si="89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84"/>
        <v>0.19028784648187633</v>
      </c>
      <c r="G958" t="s">
        <v>14</v>
      </c>
      <c r="H958">
        <f t="shared" si="85"/>
        <v>43.01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>
        <f t="shared" si="86"/>
        <v>film &amp; video</v>
      </c>
      <c r="R958" t="str">
        <f t="shared" si="87"/>
        <v>science fiction</v>
      </c>
      <c r="S958" s="9">
        <f t="shared" si="88"/>
        <v>42360.25</v>
      </c>
      <c r="T958" s="9">
        <f t="shared" si="89"/>
        <v>42364.25</v>
      </c>
    </row>
    <row r="959" spans="1:20" ht="17" hidden="1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84"/>
        <v>1.2687755102040816</v>
      </c>
      <c r="G959" t="s">
        <v>20</v>
      </c>
      <c r="H959">
        <f t="shared" si="85"/>
        <v>94.92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>
        <f t="shared" si="86"/>
        <v>theater</v>
      </c>
      <c r="R959" t="str">
        <f t="shared" si="87"/>
        <v>plays</v>
      </c>
      <c r="S959" s="9">
        <f t="shared" si="88"/>
        <v>40955.25</v>
      </c>
      <c r="T959" s="9">
        <f t="shared" si="89"/>
        <v>40958.25</v>
      </c>
    </row>
    <row r="960" spans="1:20" ht="34" hidden="1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84"/>
        <v>7.3463636363636367</v>
      </c>
      <c r="G960" t="s">
        <v>20</v>
      </c>
      <c r="H960">
        <f t="shared" si="85"/>
        <v>72.150000000000006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>
        <f t="shared" si="86"/>
        <v>film &amp; video</v>
      </c>
      <c r="R960" t="str">
        <f t="shared" si="87"/>
        <v>animation</v>
      </c>
      <c r="S960" s="9">
        <f t="shared" si="88"/>
        <v>40350.208333333336</v>
      </c>
      <c r="T960" s="9">
        <f t="shared" si="8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84"/>
        <v>4.5731034482758622E-2</v>
      </c>
      <c r="G961" t="s">
        <v>14</v>
      </c>
      <c r="H961">
        <f t="shared" si="85"/>
        <v>51.01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>
        <f t="shared" si="86"/>
        <v>publishing</v>
      </c>
      <c r="R961" t="str">
        <f t="shared" si="87"/>
        <v>translations</v>
      </c>
      <c r="S961" s="9">
        <f t="shared" si="88"/>
        <v>40357.208333333336</v>
      </c>
      <c r="T961" s="9">
        <f t="shared" si="8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si="84"/>
        <v>0.85054545454545449</v>
      </c>
      <c r="G962" t="s">
        <v>14</v>
      </c>
      <c r="H962">
        <f t="shared" si="85"/>
        <v>85.05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>
        <f t="shared" si="86"/>
        <v>technology</v>
      </c>
      <c r="R962" t="str">
        <f t="shared" si="87"/>
        <v>web</v>
      </c>
      <c r="S962" s="9">
        <f t="shared" si="88"/>
        <v>42408.25</v>
      </c>
      <c r="T962" s="9">
        <f t="shared" si="89"/>
        <v>42445.208333333328</v>
      </c>
    </row>
    <row r="963" spans="1:20" ht="34" hidden="1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ref="F963:F1001" si="90">E963/D963</f>
        <v>1.1929824561403508</v>
      </c>
      <c r="G963" t="s">
        <v>20</v>
      </c>
      <c r="H963">
        <f t="shared" ref="H963:H1001" si="91">IFERROR(ROUND(E963/I963, 2), 0)</f>
        <v>43.87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>
        <f t="shared" ref="Q963:Q1001" si="92">LEFT(P963,SEARCH("/",P963)-1)</f>
        <v>publishing</v>
      </c>
      <c r="R963" t="str">
        <f t="shared" ref="R963:R1001" si="93">MID(P963,SEARCH("/",P963)+1,LEN(P963))</f>
        <v>translations</v>
      </c>
      <c r="S963" s="9">
        <f t="shared" ref="S963:S1001" si="94">(((L963/60)/60)/24)+DATE(1970,1,1)</f>
        <v>40591.25</v>
      </c>
      <c r="T963" s="9">
        <f t="shared" ref="T963:T1001" si="95">(((M963/60)/60)/24)+DATE(1970,1,1)</f>
        <v>40595.25</v>
      </c>
    </row>
    <row r="964" spans="1:20" ht="17" hidden="1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90"/>
        <v>2.9602777777777778</v>
      </c>
      <c r="G964" t="s">
        <v>20</v>
      </c>
      <c r="H964">
        <f t="shared" si="91"/>
        <v>40.06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>
        <f t="shared" si="92"/>
        <v>food</v>
      </c>
      <c r="R964" t="str">
        <f t="shared" si="93"/>
        <v>food trucks</v>
      </c>
      <c r="S964" s="9">
        <f t="shared" si="94"/>
        <v>41592.25</v>
      </c>
      <c r="T964" s="9">
        <f t="shared" si="95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90"/>
        <v>0.84694915254237291</v>
      </c>
      <c r="G965" t="s">
        <v>14</v>
      </c>
      <c r="H965">
        <f t="shared" si="91"/>
        <v>43.83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>
        <f t="shared" si="92"/>
        <v>photography</v>
      </c>
      <c r="R965" t="str">
        <f t="shared" si="93"/>
        <v>photography books</v>
      </c>
      <c r="S965" s="9">
        <f t="shared" si="94"/>
        <v>40607.25</v>
      </c>
      <c r="T965" s="9">
        <f t="shared" si="95"/>
        <v>40613.25</v>
      </c>
    </row>
    <row r="966" spans="1:20" ht="17" hidden="1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90"/>
        <v>3.5578378378378379</v>
      </c>
      <c r="G966" t="s">
        <v>20</v>
      </c>
      <c r="H966">
        <f t="shared" si="91"/>
        <v>84.93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>
        <f t="shared" si="92"/>
        <v>theater</v>
      </c>
      <c r="R966" t="str">
        <f t="shared" si="93"/>
        <v>plays</v>
      </c>
      <c r="S966" s="9">
        <f t="shared" si="94"/>
        <v>42135.208333333328</v>
      </c>
      <c r="T966" s="9">
        <f t="shared" si="95"/>
        <v>42140.208333333328</v>
      </c>
    </row>
    <row r="967" spans="1:20" ht="17" hidden="1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90"/>
        <v>3.8640909090909092</v>
      </c>
      <c r="G967" t="s">
        <v>20</v>
      </c>
      <c r="H967">
        <f t="shared" si="91"/>
        <v>41.07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>
        <f t="shared" si="92"/>
        <v>music</v>
      </c>
      <c r="R967" t="str">
        <f t="shared" si="93"/>
        <v>rock</v>
      </c>
      <c r="S967" s="9">
        <f t="shared" si="94"/>
        <v>40203.25</v>
      </c>
      <c r="T967" s="9">
        <f t="shared" si="95"/>
        <v>40243.25</v>
      </c>
    </row>
    <row r="968" spans="1:20" ht="17" hidden="1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90"/>
        <v>7.9223529411764702</v>
      </c>
      <c r="G968" t="s">
        <v>20</v>
      </c>
      <c r="H968">
        <f t="shared" si="91"/>
        <v>54.97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>
        <f t="shared" si="92"/>
        <v>theater</v>
      </c>
      <c r="R968" t="str">
        <f t="shared" si="93"/>
        <v>plays</v>
      </c>
      <c r="S968" s="9">
        <f t="shared" si="94"/>
        <v>42901.208333333328</v>
      </c>
      <c r="T968" s="9">
        <f t="shared" si="95"/>
        <v>42903.208333333328</v>
      </c>
    </row>
    <row r="969" spans="1:20" ht="17" hidden="1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90"/>
        <v>1.3703393665158372</v>
      </c>
      <c r="G969" t="s">
        <v>20</v>
      </c>
      <c r="H969">
        <f t="shared" si="91"/>
        <v>77.010000000000005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>
        <f t="shared" si="92"/>
        <v>music</v>
      </c>
      <c r="R969" t="str">
        <f t="shared" si="93"/>
        <v>world music</v>
      </c>
      <c r="S969" s="9">
        <f t="shared" si="94"/>
        <v>41005.208333333336</v>
      </c>
      <c r="T969" s="9">
        <f t="shared" si="95"/>
        <v>41042.208333333336</v>
      </c>
    </row>
    <row r="970" spans="1:20" ht="34" hidden="1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90"/>
        <v>3.3820833333333336</v>
      </c>
      <c r="G970" t="s">
        <v>20</v>
      </c>
      <c r="H970">
        <f t="shared" si="91"/>
        <v>71.2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>
        <f t="shared" si="92"/>
        <v>food</v>
      </c>
      <c r="R970" t="str">
        <f t="shared" si="93"/>
        <v>food trucks</v>
      </c>
      <c r="S970" s="9">
        <f t="shared" si="94"/>
        <v>40544.25</v>
      </c>
      <c r="T970" s="9">
        <f t="shared" si="95"/>
        <v>40559.25</v>
      </c>
    </row>
    <row r="971" spans="1:20" ht="17" hidden="1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90"/>
        <v>1.0822784810126582</v>
      </c>
      <c r="G971" t="s">
        <v>20</v>
      </c>
      <c r="H971">
        <f t="shared" si="91"/>
        <v>91.94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>
        <f t="shared" si="92"/>
        <v>theater</v>
      </c>
      <c r="R971" t="str">
        <f t="shared" si="93"/>
        <v>plays</v>
      </c>
      <c r="S971" s="9">
        <f t="shared" si="94"/>
        <v>43821.25</v>
      </c>
      <c r="T971" s="9">
        <f t="shared" si="95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90"/>
        <v>0.60757639620653314</v>
      </c>
      <c r="G972" t="s">
        <v>14</v>
      </c>
      <c r="H972">
        <f t="shared" si="91"/>
        <v>97.07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>
        <f t="shared" si="92"/>
        <v>theater</v>
      </c>
      <c r="R972" t="str">
        <f t="shared" si="93"/>
        <v>plays</v>
      </c>
      <c r="S972" s="9">
        <f t="shared" si="94"/>
        <v>40672.208333333336</v>
      </c>
      <c r="T972" s="9">
        <f t="shared" si="95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90"/>
        <v>0.27725490196078434</v>
      </c>
      <c r="G973" t="s">
        <v>14</v>
      </c>
      <c r="H973">
        <f t="shared" si="91"/>
        <v>58.92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>
        <f t="shared" si="92"/>
        <v>film &amp; video</v>
      </c>
      <c r="R973" t="str">
        <f t="shared" si="93"/>
        <v>television</v>
      </c>
      <c r="S973" s="9">
        <f t="shared" si="94"/>
        <v>41555.208333333336</v>
      </c>
      <c r="T973" s="9">
        <f t="shared" si="95"/>
        <v>41561.208333333336</v>
      </c>
    </row>
    <row r="974" spans="1:20" ht="34" hidden="1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90"/>
        <v>2.283934426229508</v>
      </c>
      <c r="G974" t="s">
        <v>20</v>
      </c>
      <c r="H974">
        <f t="shared" si="91"/>
        <v>58.02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>
        <f t="shared" si="92"/>
        <v>technology</v>
      </c>
      <c r="R974" t="str">
        <f t="shared" si="93"/>
        <v>web</v>
      </c>
      <c r="S974" s="9">
        <f t="shared" si="94"/>
        <v>41792.208333333336</v>
      </c>
      <c r="T974" s="9">
        <f t="shared" si="95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90"/>
        <v>0.21615194054500414</v>
      </c>
      <c r="G975" t="s">
        <v>14</v>
      </c>
      <c r="H975">
        <f t="shared" si="91"/>
        <v>103.87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>
        <f t="shared" si="92"/>
        <v>theater</v>
      </c>
      <c r="R975" t="str">
        <f t="shared" si="93"/>
        <v>plays</v>
      </c>
      <c r="S975" s="9">
        <f t="shared" si="94"/>
        <v>40522.25</v>
      </c>
      <c r="T975" s="9">
        <f t="shared" si="95"/>
        <v>40524.25</v>
      </c>
    </row>
    <row r="976" spans="1:20" ht="17" hidden="1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90"/>
        <v>3.73875</v>
      </c>
      <c r="G976" t="s">
        <v>20</v>
      </c>
      <c r="H976">
        <f t="shared" si="91"/>
        <v>93.47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>
        <f t="shared" si="92"/>
        <v>music</v>
      </c>
      <c r="R976" t="str">
        <f t="shared" si="93"/>
        <v>indie rock</v>
      </c>
      <c r="S976" s="9">
        <f t="shared" si="94"/>
        <v>41412.208333333336</v>
      </c>
      <c r="T976" s="9">
        <f t="shared" si="95"/>
        <v>41413.208333333336</v>
      </c>
    </row>
    <row r="977" spans="1:20" ht="17" hidden="1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90"/>
        <v>1.5492592592592593</v>
      </c>
      <c r="G977" t="s">
        <v>20</v>
      </c>
      <c r="H977">
        <f t="shared" si="91"/>
        <v>61.97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>
        <f t="shared" si="92"/>
        <v>theater</v>
      </c>
      <c r="R977" t="str">
        <f t="shared" si="93"/>
        <v>plays</v>
      </c>
      <c r="S977" s="9">
        <f t="shared" si="94"/>
        <v>42337.25</v>
      </c>
      <c r="T977" s="9">
        <f t="shared" si="95"/>
        <v>42376.25</v>
      </c>
    </row>
    <row r="978" spans="1:20" ht="34" hidden="1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90"/>
        <v>3.2214999999999998</v>
      </c>
      <c r="G978" t="s">
        <v>20</v>
      </c>
      <c r="H978">
        <f t="shared" si="91"/>
        <v>92.04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>
        <f t="shared" si="92"/>
        <v>theater</v>
      </c>
      <c r="R978" t="str">
        <f t="shared" si="93"/>
        <v>plays</v>
      </c>
      <c r="S978" s="9">
        <f t="shared" si="94"/>
        <v>40571.25</v>
      </c>
      <c r="T978" s="9">
        <f t="shared" si="95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90"/>
        <v>0.73957142857142855</v>
      </c>
      <c r="G979" t="s">
        <v>14</v>
      </c>
      <c r="H979">
        <f t="shared" si="91"/>
        <v>77.27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>
        <f t="shared" si="92"/>
        <v>food</v>
      </c>
      <c r="R979" t="str">
        <f t="shared" si="93"/>
        <v>food trucks</v>
      </c>
      <c r="S979" s="9">
        <f t="shared" si="94"/>
        <v>43138.25</v>
      </c>
      <c r="T979" s="9">
        <f t="shared" si="95"/>
        <v>43170.25</v>
      </c>
    </row>
    <row r="980" spans="1:20" ht="17" hidden="1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90"/>
        <v>8.641</v>
      </c>
      <c r="G980" t="s">
        <v>20</v>
      </c>
      <c r="H980">
        <f t="shared" si="91"/>
        <v>93.92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>
        <f t="shared" si="92"/>
        <v>games</v>
      </c>
      <c r="R980" t="str">
        <f t="shared" si="93"/>
        <v>video games</v>
      </c>
      <c r="S980" s="9">
        <f t="shared" si="94"/>
        <v>42686.25</v>
      </c>
      <c r="T980" s="9">
        <f t="shared" si="95"/>
        <v>42708.25</v>
      </c>
    </row>
    <row r="981" spans="1:20" ht="17" hidden="1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90"/>
        <v>1.432624584717608</v>
      </c>
      <c r="G981" t="s">
        <v>20</v>
      </c>
      <c r="H981">
        <f t="shared" si="91"/>
        <v>84.97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>
        <f t="shared" si="92"/>
        <v>theater</v>
      </c>
      <c r="R981" t="str">
        <f t="shared" si="93"/>
        <v>plays</v>
      </c>
      <c r="S981" s="9">
        <f t="shared" si="94"/>
        <v>42078.208333333328</v>
      </c>
      <c r="T981" s="9">
        <f t="shared" si="95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90"/>
        <v>0.40281762295081969</v>
      </c>
      <c r="G982" t="s">
        <v>14</v>
      </c>
      <c r="H982">
        <f t="shared" si="91"/>
        <v>105.97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>
        <f t="shared" si="92"/>
        <v>publishing</v>
      </c>
      <c r="R982" t="str">
        <f t="shared" si="93"/>
        <v>nonfiction</v>
      </c>
      <c r="S982" s="9">
        <f t="shared" si="94"/>
        <v>42307.208333333328</v>
      </c>
      <c r="T982" s="9">
        <f t="shared" si="95"/>
        <v>42312.25</v>
      </c>
    </row>
    <row r="983" spans="1:20" ht="17" hidden="1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90"/>
        <v>1.7822388059701493</v>
      </c>
      <c r="G983" t="s">
        <v>20</v>
      </c>
      <c r="H983">
        <f t="shared" si="91"/>
        <v>36.97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>
        <f t="shared" si="92"/>
        <v>technology</v>
      </c>
      <c r="R983" t="str">
        <f t="shared" si="93"/>
        <v>web</v>
      </c>
      <c r="S983" s="9">
        <f t="shared" si="94"/>
        <v>43094.25</v>
      </c>
      <c r="T983" s="9">
        <f t="shared" si="95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90"/>
        <v>0.84930555555555554</v>
      </c>
      <c r="G984" t="s">
        <v>14</v>
      </c>
      <c r="H984">
        <f t="shared" si="91"/>
        <v>81.53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>
        <f t="shared" si="92"/>
        <v>film &amp; video</v>
      </c>
      <c r="R984" t="str">
        <f t="shared" si="93"/>
        <v>documentary</v>
      </c>
      <c r="S984" s="9">
        <f t="shared" si="94"/>
        <v>40743.208333333336</v>
      </c>
      <c r="T984" s="9">
        <f t="shared" si="95"/>
        <v>40745.208333333336</v>
      </c>
    </row>
    <row r="985" spans="1:20" ht="17" hidden="1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90"/>
        <v>1.4593648334624323</v>
      </c>
      <c r="G985" t="s">
        <v>20</v>
      </c>
      <c r="H985">
        <f t="shared" si="91"/>
        <v>81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>
        <f t="shared" si="92"/>
        <v>film &amp; video</v>
      </c>
      <c r="R985" t="str">
        <f t="shared" si="93"/>
        <v>documentary</v>
      </c>
      <c r="S985" s="9">
        <f t="shared" si="94"/>
        <v>43681.208333333328</v>
      </c>
      <c r="T985" s="9">
        <f t="shared" si="95"/>
        <v>43696.208333333328</v>
      </c>
    </row>
    <row r="986" spans="1:20" ht="34" hidden="1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90"/>
        <v>1.5246153846153847</v>
      </c>
      <c r="G986" t="s">
        <v>20</v>
      </c>
      <c r="H986">
        <f t="shared" si="91"/>
        <v>26.01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>
        <f t="shared" si="92"/>
        <v>theater</v>
      </c>
      <c r="R986" t="str">
        <f t="shared" si="93"/>
        <v>plays</v>
      </c>
      <c r="S986" s="9">
        <f t="shared" si="94"/>
        <v>43716.208333333328</v>
      </c>
      <c r="T986" s="9">
        <f t="shared" si="95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90"/>
        <v>0.67129542790152408</v>
      </c>
      <c r="G987" t="s">
        <v>14</v>
      </c>
      <c r="H987">
        <f t="shared" si="91"/>
        <v>26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>
        <f t="shared" si="92"/>
        <v>music</v>
      </c>
      <c r="R987" t="str">
        <f t="shared" si="93"/>
        <v>rock</v>
      </c>
      <c r="S987" s="9">
        <f t="shared" si="94"/>
        <v>41614.25</v>
      </c>
      <c r="T987" s="9">
        <f t="shared" si="95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90"/>
        <v>0.40307692307692305</v>
      </c>
      <c r="G988" t="s">
        <v>14</v>
      </c>
      <c r="H988">
        <f t="shared" si="91"/>
        <v>34.17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>
        <f t="shared" si="92"/>
        <v>music</v>
      </c>
      <c r="R988" t="str">
        <f t="shared" si="93"/>
        <v>rock</v>
      </c>
      <c r="S988" s="9">
        <f t="shared" si="94"/>
        <v>40638.208333333336</v>
      </c>
      <c r="T988" s="9">
        <f t="shared" si="95"/>
        <v>40652.208333333336</v>
      </c>
    </row>
    <row r="989" spans="1:20" ht="17" hidden="1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90"/>
        <v>2.1679032258064517</v>
      </c>
      <c r="G989" t="s">
        <v>20</v>
      </c>
      <c r="H989">
        <f t="shared" si="91"/>
        <v>28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>
        <f t="shared" si="92"/>
        <v>film &amp; video</v>
      </c>
      <c r="R989" t="str">
        <f t="shared" si="93"/>
        <v>documentary</v>
      </c>
      <c r="S989" s="9">
        <f t="shared" si="94"/>
        <v>42852.208333333328</v>
      </c>
      <c r="T989" s="9">
        <f t="shared" si="95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90"/>
        <v>0.52117021276595743</v>
      </c>
      <c r="G990" t="s">
        <v>14</v>
      </c>
      <c r="H990">
        <f t="shared" si="91"/>
        <v>76.55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>
        <f t="shared" si="92"/>
        <v>publishing</v>
      </c>
      <c r="R990" t="str">
        <f t="shared" si="93"/>
        <v>radio &amp; podcasts</v>
      </c>
      <c r="S990" s="9">
        <f t="shared" si="94"/>
        <v>42686.25</v>
      </c>
      <c r="T990" s="9">
        <f t="shared" si="95"/>
        <v>42707.25</v>
      </c>
    </row>
    <row r="991" spans="1:20" ht="17" hidden="1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90"/>
        <v>4.9958333333333336</v>
      </c>
      <c r="G991" t="s">
        <v>20</v>
      </c>
      <c r="H991">
        <f t="shared" si="91"/>
        <v>53.05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>
        <f t="shared" si="92"/>
        <v>publishing</v>
      </c>
      <c r="R991" t="str">
        <f t="shared" si="93"/>
        <v>translations</v>
      </c>
      <c r="S991" s="9">
        <f t="shared" si="94"/>
        <v>43571.208333333328</v>
      </c>
      <c r="T991" s="9">
        <f t="shared" si="95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90"/>
        <v>0.87679487179487181</v>
      </c>
      <c r="G992" t="s">
        <v>14</v>
      </c>
      <c r="H992">
        <f t="shared" si="91"/>
        <v>106.86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>
        <f t="shared" si="92"/>
        <v>film &amp; video</v>
      </c>
      <c r="R992" t="str">
        <f t="shared" si="93"/>
        <v>drama</v>
      </c>
      <c r="S992" s="9">
        <f t="shared" si="94"/>
        <v>42432.25</v>
      </c>
      <c r="T992" s="9">
        <f t="shared" si="95"/>
        <v>42454.208333333328</v>
      </c>
    </row>
    <row r="993" spans="1:20" ht="17" hidden="1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90"/>
        <v>1.131734693877551</v>
      </c>
      <c r="G993" t="s">
        <v>20</v>
      </c>
      <c r="H993">
        <f t="shared" si="91"/>
        <v>46.02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>
        <f t="shared" si="92"/>
        <v>music</v>
      </c>
      <c r="R993" t="str">
        <f t="shared" si="93"/>
        <v>rock</v>
      </c>
      <c r="S993" s="9">
        <f t="shared" si="94"/>
        <v>41907.208333333336</v>
      </c>
      <c r="T993" s="9">
        <f t="shared" si="95"/>
        <v>41911.208333333336</v>
      </c>
    </row>
    <row r="994" spans="1:20" ht="17" hidden="1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90"/>
        <v>4.2654838709677421</v>
      </c>
      <c r="G994" t="s">
        <v>20</v>
      </c>
      <c r="H994">
        <f t="shared" si="91"/>
        <v>100.17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>
        <f t="shared" si="92"/>
        <v>film &amp; video</v>
      </c>
      <c r="R994" t="str">
        <f t="shared" si="93"/>
        <v>drama</v>
      </c>
      <c r="S994" s="9">
        <f t="shared" si="94"/>
        <v>43227.208333333328</v>
      </c>
      <c r="T994" s="9">
        <f t="shared" si="95"/>
        <v>43241.208333333328</v>
      </c>
    </row>
    <row r="995" spans="1:20" ht="17" hidden="1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90"/>
        <v>0.77632653061224488</v>
      </c>
      <c r="G995" t="s">
        <v>74</v>
      </c>
      <c r="H995">
        <f t="shared" si="91"/>
        <v>101.44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>
        <f t="shared" si="92"/>
        <v>photography</v>
      </c>
      <c r="R995" t="str">
        <f t="shared" si="93"/>
        <v>photography books</v>
      </c>
      <c r="S995" s="9">
        <f t="shared" si="94"/>
        <v>42362.25</v>
      </c>
      <c r="T995" s="9">
        <f t="shared" si="95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90"/>
        <v>0.52496810772501767</v>
      </c>
      <c r="G996" t="s">
        <v>14</v>
      </c>
      <c r="H996">
        <f t="shared" si="91"/>
        <v>87.97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>
        <f t="shared" si="92"/>
        <v>publishing</v>
      </c>
      <c r="R996" t="str">
        <f t="shared" si="93"/>
        <v>translations</v>
      </c>
      <c r="S996" s="9">
        <f t="shared" si="94"/>
        <v>41929.208333333336</v>
      </c>
      <c r="T996" s="9">
        <f t="shared" si="95"/>
        <v>41935.208333333336</v>
      </c>
    </row>
    <row r="997" spans="1:20" ht="17" hidden="1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90"/>
        <v>1.5746762589928058</v>
      </c>
      <c r="G997" t="s">
        <v>20</v>
      </c>
      <c r="H997">
        <f t="shared" si="91"/>
        <v>75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>
        <f t="shared" si="92"/>
        <v>food</v>
      </c>
      <c r="R997" t="str">
        <f t="shared" si="93"/>
        <v>food trucks</v>
      </c>
      <c r="S997" s="9">
        <f t="shared" si="94"/>
        <v>43408.208333333328</v>
      </c>
      <c r="T997" s="9">
        <f t="shared" si="95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90"/>
        <v>0.72939393939393937</v>
      </c>
      <c r="G998" t="s">
        <v>14</v>
      </c>
      <c r="H998">
        <f t="shared" si="91"/>
        <v>42.98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>
        <f t="shared" si="92"/>
        <v>theater</v>
      </c>
      <c r="R998" t="str">
        <f t="shared" si="93"/>
        <v>plays</v>
      </c>
      <c r="S998" s="9">
        <f t="shared" si="94"/>
        <v>41276.25</v>
      </c>
      <c r="T998" s="9">
        <f t="shared" si="95"/>
        <v>41306.25</v>
      </c>
    </row>
    <row r="999" spans="1:20" ht="17" hidden="1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90"/>
        <v>0.60565789473684206</v>
      </c>
      <c r="G999" t="s">
        <v>74</v>
      </c>
      <c r="H999">
        <f t="shared" si="91"/>
        <v>33.119999999999997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>
        <f t="shared" si="92"/>
        <v>theater</v>
      </c>
      <c r="R999" t="str">
        <f t="shared" si="93"/>
        <v>plays</v>
      </c>
      <c r="S999" s="9">
        <f t="shared" si="94"/>
        <v>41659.25</v>
      </c>
      <c r="T999" s="9">
        <f t="shared" si="95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90"/>
        <v>0.5679129129129129</v>
      </c>
      <c r="G1000" t="s">
        <v>14</v>
      </c>
      <c r="H1000">
        <f t="shared" si="91"/>
        <v>101.13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>
        <f t="shared" si="92"/>
        <v>music</v>
      </c>
      <c r="R1000" t="str">
        <f t="shared" si="93"/>
        <v>indie rock</v>
      </c>
      <c r="S1000" s="9">
        <f t="shared" si="94"/>
        <v>40220.25</v>
      </c>
      <c r="T1000" s="9">
        <f t="shared" si="95"/>
        <v>40234.25</v>
      </c>
    </row>
    <row r="1001" spans="1:20" ht="17" hidden="1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90"/>
        <v>0.56542754275427543</v>
      </c>
      <c r="G1001" t="s">
        <v>74</v>
      </c>
      <c r="H1001">
        <f t="shared" si="91"/>
        <v>55.99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>
        <f t="shared" si="92"/>
        <v>food</v>
      </c>
      <c r="R1001" t="str">
        <f t="shared" si="93"/>
        <v>food trucks</v>
      </c>
      <c r="S1001" s="9">
        <f t="shared" si="94"/>
        <v>42550.208333333328</v>
      </c>
      <c r="T1001" s="9">
        <f t="shared" si="95"/>
        <v>42557.208333333328</v>
      </c>
    </row>
  </sheetData>
  <autoFilter ref="A1:T1001" xr:uid="{00000000-0001-0000-0000-000000000000}">
    <filterColumn colId="6">
      <filters>
        <filter val="failed"/>
      </filters>
    </filterColumn>
  </autoFilter>
  <conditionalFormatting sqref="F1:F1048576">
    <cfRule type="colorScale" priority="1">
      <colorScale>
        <cfvo type="num" val="0"/>
        <cfvo type="num" val="1"/>
        <cfvo type="num" val="2"/>
        <color rgb="FFC00000"/>
        <color rgb="FF92D050"/>
        <color rgb="FF0070C0"/>
      </colorScale>
    </cfRule>
  </conditionalFormatting>
  <conditionalFormatting sqref="G1:H1048576">
    <cfRule type="containsText" dxfId="10" priority="3" operator="containsText" text="canceled">
      <formula>NOT(ISERROR(SEARCH("canceled",G1)))</formula>
    </cfRule>
    <cfRule type="containsText" dxfId="9" priority="6" operator="containsText" text="cancelled">
      <formula>NOT(ISERROR(SEARCH("cancelled",G1)))</formula>
    </cfRule>
    <cfRule type="containsText" dxfId="8" priority="7" operator="containsText" text="live">
      <formula>NOT(ISERROR(SEARCH("live",G1)))</formula>
    </cfRule>
    <cfRule type="containsText" dxfId="7" priority="8" operator="containsText" text="failed">
      <formula>NOT(ISERROR(SEARCH("failed",G1)))</formula>
    </cfRule>
    <cfRule type="containsText" dxfId="6" priority="9" operator="containsText" text="Successful">
      <formula>NOT(ISERROR(SEARCH("Successful",G1)))</formula>
    </cfRule>
  </conditionalFormatting>
  <conditionalFormatting sqref="G71:H71">
    <cfRule type="containsText" dxfId="5" priority="5" operator="containsText" text="canceled">
      <formula>NOT(ISERROR(SEARCH("canceled",G71)))</formula>
    </cfRule>
  </conditionalFormatting>
  <conditionalFormatting sqref="I7">
    <cfRule type="containsText" dxfId="4" priority="4" operator="containsText" text="canceled">
      <formula>NOT(ISERROR(SEARCH("canceled",I7)))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A12F-B8FC-4A41-919E-764153899825}">
  <dimension ref="A1:G15"/>
  <sheetViews>
    <sheetView workbookViewId="0">
      <selection activeCell="G25" sqref="G2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7" t="s">
        <v>6</v>
      </c>
      <c r="B1" t="s">
        <v>2090</v>
      </c>
    </row>
    <row r="3" spans="1:7" x14ac:dyDescent="0.2">
      <c r="A3" s="7" t="s">
        <v>2089</v>
      </c>
      <c r="B3" s="7" t="s">
        <v>2088</v>
      </c>
    </row>
    <row r="4" spans="1:7" x14ac:dyDescent="0.2">
      <c r="A4" s="7" t="s">
        <v>2052</v>
      </c>
      <c r="B4" t="s">
        <v>74</v>
      </c>
      <c r="C4" t="s">
        <v>14</v>
      </c>
      <c r="D4" t="s">
        <v>47</v>
      </c>
      <c r="E4" t="s">
        <v>20</v>
      </c>
      <c r="F4" t="s">
        <v>2062</v>
      </c>
      <c r="G4" t="s">
        <v>2063</v>
      </c>
    </row>
    <row r="5" spans="1:7" x14ac:dyDescent="0.2">
      <c r="A5" s="8" t="s">
        <v>2053</v>
      </c>
      <c r="B5">
        <v>11</v>
      </c>
      <c r="C5">
        <v>60</v>
      </c>
      <c r="D5">
        <v>5</v>
      </c>
      <c r="E5">
        <v>102</v>
      </c>
      <c r="G5">
        <v>178</v>
      </c>
    </row>
    <row r="6" spans="1:7" x14ac:dyDescent="0.2">
      <c r="A6" s="8" t="s">
        <v>2054</v>
      </c>
      <c r="B6">
        <v>4</v>
      </c>
      <c r="C6">
        <v>20</v>
      </c>
      <c r="E6">
        <v>22</v>
      </c>
      <c r="G6">
        <v>46</v>
      </c>
    </row>
    <row r="7" spans="1:7" x14ac:dyDescent="0.2">
      <c r="A7" s="8" t="s">
        <v>2055</v>
      </c>
      <c r="B7">
        <v>1</v>
      </c>
      <c r="C7">
        <v>23</v>
      </c>
      <c r="D7">
        <v>3</v>
      </c>
      <c r="E7">
        <v>21</v>
      </c>
      <c r="G7">
        <v>48</v>
      </c>
    </row>
    <row r="8" spans="1:7" x14ac:dyDescent="0.2">
      <c r="A8" s="8" t="s">
        <v>2056</v>
      </c>
      <c r="E8">
        <v>4</v>
      </c>
      <c r="G8">
        <v>4</v>
      </c>
    </row>
    <row r="9" spans="1:7" x14ac:dyDescent="0.2">
      <c r="A9" s="8" t="s">
        <v>2057</v>
      </c>
      <c r="B9">
        <v>10</v>
      </c>
      <c r="C9">
        <v>66</v>
      </c>
      <c r="E9">
        <v>99</v>
      </c>
      <c r="G9">
        <v>175</v>
      </c>
    </row>
    <row r="10" spans="1:7" x14ac:dyDescent="0.2">
      <c r="A10" s="8" t="s">
        <v>2058</v>
      </c>
      <c r="B10">
        <v>4</v>
      </c>
      <c r="C10">
        <v>11</v>
      </c>
      <c r="D10">
        <v>1</v>
      </c>
      <c r="E10">
        <v>26</v>
      </c>
      <c r="G10">
        <v>42</v>
      </c>
    </row>
    <row r="11" spans="1:7" x14ac:dyDescent="0.2">
      <c r="A11" s="8" t="s">
        <v>2059</v>
      </c>
      <c r="B11">
        <v>2</v>
      </c>
      <c r="C11">
        <v>24</v>
      </c>
      <c r="D11">
        <v>1</v>
      </c>
      <c r="E11">
        <v>40</v>
      </c>
      <c r="G11">
        <v>67</v>
      </c>
    </row>
    <row r="12" spans="1:7" x14ac:dyDescent="0.2">
      <c r="A12" s="8" t="s">
        <v>2060</v>
      </c>
      <c r="B12">
        <v>2</v>
      </c>
      <c r="C12">
        <v>28</v>
      </c>
      <c r="D12">
        <v>2</v>
      </c>
      <c r="E12">
        <v>64</v>
      </c>
      <c r="G12">
        <v>96</v>
      </c>
    </row>
    <row r="13" spans="1:7" x14ac:dyDescent="0.2">
      <c r="A13" s="8" t="s">
        <v>2061</v>
      </c>
      <c r="B13">
        <v>23</v>
      </c>
      <c r="C13">
        <v>132</v>
      </c>
      <c r="D13">
        <v>2</v>
      </c>
      <c r="E13">
        <v>187</v>
      </c>
      <c r="G13">
        <v>344</v>
      </c>
    </row>
    <row r="14" spans="1:7" x14ac:dyDescent="0.2">
      <c r="A14" s="8" t="s">
        <v>2062</v>
      </c>
    </row>
    <row r="15" spans="1:7" x14ac:dyDescent="0.2">
      <c r="A15" s="8" t="s">
        <v>2063</v>
      </c>
      <c r="B15">
        <v>57</v>
      </c>
      <c r="C15">
        <v>364</v>
      </c>
      <c r="D15">
        <v>14</v>
      </c>
      <c r="E15">
        <v>565</v>
      </c>
      <c r="G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410A-6599-CE4F-B276-96B02661F064}">
  <dimension ref="A1:G31"/>
  <sheetViews>
    <sheetView zoomScale="75" workbookViewId="0">
      <selection activeCell="J23" sqref="J2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7" t="s">
        <v>6</v>
      </c>
      <c r="B1" t="s">
        <v>2090</v>
      </c>
    </row>
    <row r="2" spans="1:7" x14ac:dyDescent="0.2">
      <c r="A2" s="7" t="s">
        <v>2051</v>
      </c>
      <c r="B2" t="s">
        <v>2090</v>
      </c>
    </row>
    <row r="4" spans="1:7" x14ac:dyDescent="0.2">
      <c r="A4" s="7" t="s">
        <v>2089</v>
      </c>
      <c r="B4" s="7" t="s">
        <v>2088</v>
      </c>
    </row>
    <row r="5" spans="1:7" x14ac:dyDescent="0.2">
      <c r="A5" s="7" t="s">
        <v>2052</v>
      </c>
      <c r="B5" t="s">
        <v>74</v>
      </c>
      <c r="C5" t="s">
        <v>14</v>
      </c>
      <c r="D5" t="s">
        <v>47</v>
      </c>
      <c r="E5" t="s">
        <v>20</v>
      </c>
      <c r="F5" t="s">
        <v>2062</v>
      </c>
      <c r="G5" t="s">
        <v>2063</v>
      </c>
    </row>
    <row r="6" spans="1:7" x14ac:dyDescent="0.2">
      <c r="A6" s="8" t="s">
        <v>2064</v>
      </c>
      <c r="B6">
        <v>1</v>
      </c>
      <c r="C6">
        <v>10</v>
      </c>
      <c r="D6">
        <v>2</v>
      </c>
      <c r="E6">
        <v>21</v>
      </c>
      <c r="G6">
        <v>34</v>
      </c>
    </row>
    <row r="7" spans="1:7" x14ac:dyDescent="0.2">
      <c r="A7" s="8" t="s">
        <v>2073</v>
      </c>
      <c r="E7">
        <v>4</v>
      </c>
      <c r="G7">
        <v>4</v>
      </c>
    </row>
    <row r="8" spans="1:7" x14ac:dyDescent="0.2">
      <c r="A8" s="8" t="s">
        <v>2065</v>
      </c>
      <c r="B8">
        <v>4</v>
      </c>
      <c r="C8">
        <v>21</v>
      </c>
      <c r="D8">
        <v>1</v>
      </c>
      <c r="E8">
        <v>34</v>
      </c>
      <c r="G8">
        <v>60</v>
      </c>
    </row>
    <row r="9" spans="1:7" x14ac:dyDescent="0.2">
      <c r="A9" s="8" t="s">
        <v>2066</v>
      </c>
      <c r="B9">
        <v>2</v>
      </c>
      <c r="C9">
        <v>12</v>
      </c>
      <c r="D9">
        <v>1</v>
      </c>
      <c r="E9">
        <v>22</v>
      </c>
      <c r="G9">
        <v>37</v>
      </c>
    </row>
    <row r="10" spans="1:7" x14ac:dyDescent="0.2">
      <c r="A10" s="8" t="s">
        <v>2074</v>
      </c>
      <c r="C10">
        <v>8</v>
      </c>
      <c r="E10">
        <v>10</v>
      </c>
      <c r="G10">
        <v>18</v>
      </c>
    </row>
    <row r="11" spans="1:7" x14ac:dyDescent="0.2">
      <c r="A11" s="8" t="s">
        <v>2081</v>
      </c>
      <c r="B11">
        <v>1</v>
      </c>
      <c r="C11">
        <v>7</v>
      </c>
      <c r="E11">
        <v>9</v>
      </c>
      <c r="G11">
        <v>17</v>
      </c>
    </row>
    <row r="12" spans="1:7" x14ac:dyDescent="0.2">
      <c r="A12" s="8" t="s">
        <v>2070</v>
      </c>
      <c r="B12">
        <v>4</v>
      </c>
      <c r="C12">
        <v>20</v>
      </c>
      <c r="E12">
        <v>22</v>
      </c>
      <c r="G12">
        <v>46</v>
      </c>
    </row>
    <row r="13" spans="1:7" x14ac:dyDescent="0.2">
      <c r="A13" s="8" t="s">
        <v>2075</v>
      </c>
      <c r="B13">
        <v>3</v>
      </c>
      <c r="C13">
        <v>19</v>
      </c>
      <c r="E13">
        <v>23</v>
      </c>
      <c r="G13">
        <v>45</v>
      </c>
    </row>
    <row r="14" spans="1:7" x14ac:dyDescent="0.2">
      <c r="A14" s="8" t="s">
        <v>2076</v>
      </c>
      <c r="B14">
        <v>1</v>
      </c>
      <c r="C14">
        <v>6</v>
      </c>
      <c r="E14">
        <v>10</v>
      </c>
      <c r="G14">
        <v>17</v>
      </c>
    </row>
    <row r="15" spans="1:7" x14ac:dyDescent="0.2">
      <c r="A15" s="8" t="s">
        <v>2077</v>
      </c>
      <c r="C15">
        <v>3</v>
      </c>
      <c r="E15">
        <v>4</v>
      </c>
      <c r="G15">
        <v>7</v>
      </c>
    </row>
    <row r="16" spans="1:7" x14ac:dyDescent="0.2">
      <c r="A16" s="8" t="s">
        <v>2071</v>
      </c>
      <c r="C16">
        <v>8</v>
      </c>
      <c r="D16">
        <v>1</v>
      </c>
      <c r="E16">
        <v>4</v>
      </c>
      <c r="G16">
        <v>13</v>
      </c>
    </row>
    <row r="17" spans="1:7" x14ac:dyDescent="0.2">
      <c r="A17" s="8" t="s">
        <v>2082</v>
      </c>
      <c r="B17">
        <v>1</v>
      </c>
      <c r="C17">
        <v>6</v>
      </c>
      <c r="D17">
        <v>1</v>
      </c>
      <c r="E17">
        <v>13</v>
      </c>
      <c r="G17">
        <v>21</v>
      </c>
    </row>
    <row r="18" spans="1:7" x14ac:dyDescent="0.2">
      <c r="A18" s="8" t="s">
        <v>2080</v>
      </c>
      <c r="B18">
        <v>4</v>
      </c>
      <c r="C18">
        <v>11</v>
      </c>
      <c r="D18">
        <v>1</v>
      </c>
      <c r="E18">
        <v>26</v>
      </c>
      <c r="G18">
        <v>42</v>
      </c>
    </row>
    <row r="19" spans="1:7" x14ac:dyDescent="0.2">
      <c r="A19" s="8" t="s">
        <v>2087</v>
      </c>
      <c r="B19">
        <v>23</v>
      </c>
      <c r="C19">
        <v>132</v>
      </c>
      <c r="D19">
        <v>2</v>
      </c>
      <c r="E19">
        <v>187</v>
      </c>
      <c r="G19">
        <v>344</v>
      </c>
    </row>
    <row r="20" spans="1:7" x14ac:dyDescent="0.2">
      <c r="A20" s="8" t="s">
        <v>2083</v>
      </c>
      <c r="C20">
        <v>4</v>
      </c>
      <c r="E20">
        <v>4</v>
      </c>
      <c r="G20">
        <v>8</v>
      </c>
    </row>
    <row r="21" spans="1:7" x14ac:dyDescent="0.2">
      <c r="A21" s="8" t="s">
        <v>2078</v>
      </c>
      <c r="B21">
        <v>6</v>
      </c>
      <c r="C21">
        <v>30</v>
      </c>
      <c r="E21">
        <v>49</v>
      </c>
      <c r="G21">
        <v>85</v>
      </c>
    </row>
    <row r="22" spans="1:7" x14ac:dyDescent="0.2">
      <c r="A22" s="8" t="s">
        <v>2067</v>
      </c>
      <c r="C22">
        <v>9</v>
      </c>
      <c r="E22">
        <v>5</v>
      </c>
      <c r="G22">
        <v>14</v>
      </c>
    </row>
    <row r="23" spans="1:7" x14ac:dyDescent="0.2">
      <c r="A23" s="8" t="s">
        <v>2068</v>
      </c>
      <c r="B23">
        <v>1</v>
      </c>
      <c r="C23">
        <v>5</v>
      </c>
      <c r="D23">
        <v>1</v>
      </c>
      <c r="E23">
        <v>9</v>
      </c>
      <c r="G23">
        <v>16</v>
      </c>
    </row>
    <row r="24" spans="1:7" x14ac:dyDescent="0.2">
      <c r="A24" s="8" t="s">
        <v>2069</v>
      </c>
      <c r="B24">
        <v>3</v>
      </c>
      <c r="C24">
        <v>3</v>
      </c>
      <c r="E24">
        <v>11</v>
      </c>
      <c r="G24">
        <v>17</v>
      </c>
    </row>
    <row r="25" spans="1:7" x14ac:dyDescent="0.2">
      <c r="A25" s="8" t="s">
        <v>2084</v>
      </c>
      <c r="C25">
        <v>7</v>
      </c>
      <c r="E25">
        <v>14</v>
      </c>
      <c r="G25">
        <v>21</v>
      </c>
    </row>
    <row r="26" spans="1:7" x14ac:dyDescent="0.2">
      <c r="A26" s="8" t="s">
        <v>2072</v>
      </c>
      <c r="B26">
        <v>1</v>
      </c>
      <c r="C26">
        <v>15</v>
      </c>
      <c r="D26">
        <v>2</v>
      </c>
      <c r="E26">
        <v>17</v>
      </c>
      <c r="G26">
        <v>35</v>
      </c>
    </row>
    <row r="27" spans="1:7" x14ac:dyDescent="0.2">
      <c r="A27" s="8" t="s">
        <v>2085</v>
      </c>
      <c r="C27">
        <v>16</v>
      </c>
      <c r="D27">
        <v>1</v>
      </c>
      <c r="E27">
        <v>28</v>
      </c>
      <c r="G27">
        <v>45</v>
      </c>
    </row>
    <row r="28" spans="1:7" x14ac:dyDescent="0.2">
      <c r="A28" s="8" t="s">
        <v>2086</v>
      </c>
      <c r="B28">
        <v>2</v>
      </c>
      <c r="C28">
        <v>12</v>
      </c>
      <c r="D28">
        <v>1</v>
      </c>
      <c r="E28">
        <v>36</v>
      </c>
      <c r="G28">
        <v>51</v>
      </c>
    </row>
    <row r="29" spans="1:7" x14ac:dyDescent="0.2">
      <c r="A29" s="8" t="s">
        <v>2079</v>
      </c>
      <c r="E29">
        <v>3</v>
      </c>
      <c r="G29">
        <v>3</v>
      </c>
    </row>
    <row r="30" spans="1:7" x14ac:dyDescent="0.2">
      <c r="A30" s="8" t="s">
        <v>2062</v>
      </c>
    </row>
    <row r="31" spans="1:7" x14ac:dyDescent="0.2">
      <c r="A31" s="8" t="s">
        <v>2063</v>
      </c>
      <c r="B31">
        <v>57</v>
      </c>
      <c r="C31">
        <v>364</v>
      </c>
      <c r="D31">
        <v>14</v>
      </c>
      <c r="E31">
        <v>565</v>
      </c>
      <c r="G3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7047-256B-C247-B3FB-2F1902512072}">
  <dimension ref="A1:F19"/>
  <sheetViews>
    <sheetView zoomScale="125" workbookViewId="0">
      <selection activeCell="F5" sqref="F5"/>
    </sheetView>
  </sheetViews>
  <sheetFormatPr baseColWidth="10" defaultRowHeight="16" x14ac:dyDescent="0.2"/>
  <cols>
    <col min="1" max="1" width="15.83203125" bestFit="1" customWidth="1"/>
    <col min="2" max="2" width="15.5" bestFit="1" customWidth="1"/>
    <col min="3" max="3" width="5.83203125" bestFit="1" customWidth="1"/>
    <col min="4" max="4" width="9.5" bestFit="1" customWidth="1"/>
    <col min="5" max="5" width="7" bestFit="1" customWidth="1"/>
    <col min="6" max="6" width="10.83203125" bestFit="1" customWidth="1"/>
  </cols>
  <sheetData>
    <row r="1" spans="1:6" x14ac:dyDescent="0.2">
      <c r="A1" s="7" t="s">
        <v>2051</v>
      </c>
      <c r="B1" t="s">
        <v>2090</v>
      </c>
    </row>
    <row r="2" spans="1:6" x14ac:dyDescent="0.2">
      <c r="A2" s="7" t="s">
        <v>2105</v>
      </c>
      <c r="B2" t="s">
        <v>2090</v>
      </c>
    </row>
    <row r="4" spans="1:6" x14ac:dyDescent="0.2">
      <c r="A4" s="7" t="s">
        <v>2089</v>
      </c>
      <c r="B4" s="7" t="s">
        <v>2088</v>
      </c>
    </row>
    <row r="5" spans="1:6" x14ac:dyDescent="0.2">
      <c r="A5" s="7" t="s">
        <v>2052</v>
      </c>
      <c r="B5" t="s">
        <v>74</v>
      </c>
      <c r="C5" t="s">
        <v>14</v>
      </c>
      <c r="D5" t="s">
        <v>20</v>
      </c>
      <c r="E5" t="s">
        <v>2062</v>
      </c>
      <c r="F5" t="s">
        <v>2063</v>
      </c>
    </row>
    <row r="6" spans="1:6" x14ac:dyDescent="0.2">
      <c r="A6" s="8" t="s">
        <v>2062</v>
      </c>
    </row>
    <row r="7" spans="1:6" x14ac:dyDescent="0.2">
      <c r="A7" s="8" t="s">
        <v>2102</v>
      </c>
      <c r="B7">
        <v>6</v>
      </c>
      <c r="C7">
        <v>36</v>
      </c>
      <c r="D7">
        <v>49</v>
      </c>
      <c r="F7">
        <v>91</v>
      </c>
    </row>
    <row r="8" spans="1:6" x14ac:dyDescent="0.2">
      <c r="A8" s="8" t="s">
        <v>2093</v>
      </c>
      <c r="B8">
        <v>7</v>
      </c>
      <c r="C8">
        <v>28</v>
      </c>
      <c r="D8">
        <v>44</v>
      </c>
      <c r="F8">
        <v>79</v>
      </c>
    </row>
    <row r="9" spans="1:6" x14ac:dyDescent="0.2">
      <c r="A9" s="8" t="s">
        <v>2094</v>
      </c>
      <c r="B9">
        <v>4</v>
      </c>
      <c r="C9">
        <v>33</v>
      </c>
      <c r="D9">
        <v>49</v>
      </c>
      <c r="F9">
        <v>86</v>
      </c>
    </row>
    <row r="10" spans="1:6" x14ac:dyDescent="0.2">
      <c r="A10" s="8" t="s">
        <v>2104</v>
      </c>
      <c r="B10">
        <v>1</v>
      </c>
      <c r="C10">
        <v>30</v>
      </c>
      <c r="D10">
        <v>46</v>
      </c>
      <c r="F10">
        <v>77</v>
      </c>
    </row>
    <row r="11" spans="1:6" x14ac:dyDescent="0.2">
      <c r="A11" s="8" t="s">
        <v>2100</v>
      </c>
      <c r="B11">
        <v>3</v>
      </c>
      <c r="C11">
        <v>35</v>
      </c>
      <c r="D11">
        <v>46</v>
      </c>
      <c r="F11">
        <v>84</v>
      </c>
    </row>
    <row r="12" spans="1:6" x14ac:dyDescent="0.2">
      <c r="A12" s="8" t="s">
        <v>2095</v>
      </c>
      <c r="B12">
        <v>3</v>
      </c>
      <c r="C12">
        <v>28</v>
      </c>
      <c r="D12">
        <v>55</v>
      </c>
      <c r="F12">
        <v>86</v>
      </c>
    </row>
    <row r="13" spans="1:6" x14ac:dyDescent="0.2">
      <c r="A13" s="8" t="s">
        <v>2103</v>
      </c>
      <c r="B13">
        <v>4</v>
      </c>
      <c r="C13">
        <v>31</v>
      </c>
      <c r="D13">
        <v>58</v>
      </c>
      <c r="F13">
        <v>93</v>
      </c>
    </row>
    <row r="14" spans="1:6" x14ac:dyDescent="0.2">
      <c r="A14" s="8" t="s">
        <v>2096</v>
      </c>
      <c r="B14">
        <v>8</v>
      </c>
      <c r="C14">
        <v>35</v>
      </c>
      <c r="D14">
        <v>41</v>
      </c>
      <c r="F14">
        <v>84</v>
      </c>
    </row>
    <row r="15" spans="1:6" x14ac:dyDescent="0.2">
      <c r="A15" s="8" t="s">
        <v>2097</v>
      </c>
      <c r="B15">
        <v>5</v>
      </c>
      <c r="C15">
        <v>23</v>
      </c>
      <c r="D15">
        <v>45</v>
      </c>
      <c r="F15">
        <v>73</v>
      </c>
    </row>
    <row r="16" spans="1:6" x14ac:dyDescent="0.2">
      <c r="A16" s="8" t="s">
        <v>2098</v>
      </c>
      <c r="B16">
        <v>6</v>
      </c>
      <c r="C16">
        <v>26</v>
      </c>
      <c r="D16">
        <v>45</v>
      </c>
      <c r="F16">
        <v>77</v>
      </c>
    </row>
    <row r="17" spans="1:6" x14ac:dyDescent="0.2">
      <c r="A17" s="8" t="s">
        <v>2101</v>
      </c>
      <c r="B17">
        <v>3</v>
      </c>
      <c r="C17">
        <v>27</v>
      </c>
      <c r="D17">
        <v>45</v>
      </c>
      <c r="F17">
        <v>75</v>
      </c>
    </row>
    <row r="18" spans="1:6" x14ac:dyDescent="0.2">
      <c r="A18" s="8" t="s">
        <v>2099</v>
      </c>
      <c r="B18">
        <v>7</v>
      </c>
      <c r="C18">
        <v>32</v>
      </c>
      <c r="D18">
        <v>42</v>
      </c>
      <c r="F18">
        <v>81</v>
      </c>
    </row>
    <row r="19" spans="1:6" x14ac:dyDescent="0.2">
      <c r="A19" s="8" t="s">
        <v>2063</v>
      </c>
      <c r="B19">
        <v>57</v>
      </c>
      <c r="C19">
        <v>364</v>
      </c>
      <c r="D19">
        <v>565</v>
      </c>
      <c r="F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5DEB-015A-E54C-98D3-8830B28E43B6}">
  <sheetPr codeName="Sheet2"/>
  <dimension ref="A1:H13"/>
  <sheetViews>
    <sheetView topLeftCell="A10" workbookViewId="0">
      <selection activeCell="K32" sqref="K32"/>
    </sheetView>
  </sheetViews>
  <sheetFormatPr baseColWidth="10" defaultRowHeight="16" x14ac:dyDescent="0.2"/>
  <cols>
    <col min="1" max="1" width="27" bestFit="1" customWidth="1"/>
    <col min="2" max="2" width="16.83203125" bestFit="1" customWidth="1"/>
    <col min="3" max="3" width="13" bestFit="1" customWidth="1"/>
    <col min="4" max="4" width="16" bestFit="1" customWidth="1"/>
    <col min="5" max="5" width="12.83203125" bestFit="1" customWidth="1"/>
    <col min="6" max="6" width="19.5" bestFit="1" customWidth="1"/>
    <col min="7" max="7" width="15.5" bestFit="1" customWidth="1"/>
    <col min="8" max="8" width="18.6640625" bestFit="1" customWidth="1"/>
  </cols>
  <sheetData>
    <row r="1" spans="1:8" s="5" customFormat="1" x14ac:dyDescent="0.2">
      <c r="A1" s="5" t="s">
        <v>2031</v>
      </c>
      <c r="B1" s="5" t="s">
        <v>2032</v>
      </c>
      <c r="C1" s="5" t="s">
        <v>2033</v>
      </c>
      <c r="D1" s="5" t="s">
        <v>2106</v>
      </c>
      <c r="E1" s="5" t="s">
        <v>2034</v>
      </c>
      <c r="F1" s="5" t="s">
        <v>2035</v>
      </c>
      <c r="G1" s="5" t="s">
        <v>2036</v>
      </c>
      <c r="H1" s="5" t="s">
        <v>2037</v>
      </c>
    </row>
    <row r="2" spans="1:8" x14ac:dyDescent="0.2">
      <c r="A2" t="s">
        <v>2038</v>
      </c>
      <c r="B2">
        <f>COUNTIFS(Crowdfunding!D2:D1001,"&lt;1000",Crowdfunding!G2:G1001,"successful")</f>
        <v>30</v>
      </c>
      <c r="C2">
        <f>COUNTIFS(Crowdfunding!D2:D1001,"&lt;1000",Crowdfunding!G2:G1001,"failed")</f>
        <v>20</v>
      </c>
      <c r="D2">
        <f>COUNTIFS(Crowdfunding!D2:D1001,"&lt;1000",Crowdfunding!G2:G1001,"canceled")</f>
        <v>1</v>
      </c>
      <c r="E2">
        <f>B2+C2+D2</f>
        <v>51</v>
      </c>
      <c r="F2" s="6">
        <f>B2/E2</f>
        <v>0.58823529411764708</v>
      </c>
      <c r="G2" s="6">
        <f>C2/E2</f>
        <v>0.39215686274509803</v>
      </c>
      <c r="H2" s="6">
        <f>D2/E2</f>
        <v>1.9607843137254902E-2</v>
      </c>
    </row>
    <row r="3" spans="1:8" x14ac:dyDescent="0.2">
      <c r="A3" t="s">
        <v>2039</v>
      </c>
      <c r="B3">
        <f>COUNTIFS(Crowdfunding!D2:D1001,"&gt;=1000", Crowdfunding!D2:D1001,"&lt;=4999", Crowdfunding!G2:G1001,"successful")</f>
        <v>191</v>
      </c>
      <c r="C3">
        <f>COUNTIFS(Crowdfunding!D2:D1001,"&gt;=1000", Crowdfunding!D2:D1001,"&lt;=4999", Crowdfunding!G2:G1001,"failed")</f>
        <v>38</v>
      </c>
      <c r="D3">
        <f>COUNTIFS(Crowdfunding!D2:D1001,"&gt;=1000", Crowdfunding!D2:D1001,"&lt;=4999", Crowdfunding!G2:G1001,"canceled")</f>
        <v>2</v>
      </c>
      <c r="E3">
        <f>B3+C3+D3</f>
        <v>231</v>
      </c>
      <c r="F3" s="6">
        <f>B3/E3</f>
        <v>0.82683982683982682</v>
      </c>
      <c r="G3" s="6">
        <f>C3/E3</f>
        <v>0.16450216450216451</v>
      </c>
      <c r="H3" s="6">
        <f>D3/E3</f>
        <v>8.658008658008658E-3</v>
      </c>
    </row>
    <row r="4" spans="1:8" x14ac:dyDescent="0.2">
      <c r="A4" t="s">
        <v>2040</v>
      </c>
      <c r="B4">
        <f>COUNTIFS(Crowdfunding!D2:D1001,"&gt;=5000", Crowdfunding!D2:D1001,"&lt;=9999", Crowdfunding!G2:G1001,"successful")</f>
        <v>164</v>
      </c>
      <c r="C4">
        <f>COUNTIFS(Crowdfunding!D2:D1001,"&gt;=5000", Crowdfunding!D2:D1001,"&lt;=9999", Crowdfunding!G2:G1001,"failed")</f>
        <v>126</v>
      </c>
      <c r="D4">
        <f>COUNTIFS(Crowdfunding!D2:D1001,"&gt;=5000", Crowdfunding!D2:D1001,"&lt;=9999", Crowdfunding!G2:G1001,"canceled")</f>
        <v>25</v>
      </c>
      <c r="E4">
        <f t="shared" ref="E4:E13" si="0">B4+C4+D4</f>
        <v>315</v>
      </c>
      <c r="F4" s="6">
        <f t="shared" ref="F4:F13" si="1">B4/E4</f>
        <v>0.52063492063492067</v>
      </c>
      <c r="G4" s="6">
        <f t="shared" ref="G4:G13" si="2">C4/E4</f>
        <v>0.4</v>
      </c>
      <c r="H4" s="6">
        <f t="shared" ref="H4:H13" si="3">D4/E4</f>
        <v>7.9365079365079361E-2</v>
      </c>
    </row>
    <row r="5" spans="1:8" x14ac:dyDescent="0.2">
      <c r="A5" t="s">
        <v>2041</v>
      </c>
      <c r="B5">
        <f>COUNTIFS(Crowdfunding!D2:D1001,"&gt;=10000", Crowdfunding!D2:D1001,"&lt;=14999", Crowdfunding!G2:G1001,"successful")</f>
        <v>4</v>
      </c>
      <c r="C5">
        <f>COUNTIFS(Crowdfunding!D2:D1001,"&gt;=10000", Crowdfunding!D2:D1001,"&lt;=14999", Crowdfunding!G2:G1001,"failed")</f>
        <v>5</v>
      </c>
      <c r="D5">
        <f>COUNTIFS(Crowdfunding!D2:D1001,"&gt;=10000", Crowdfunding!D2:D1001,"&lt;=14999", Crowdfunding!G2:G1001,"canceled")</f>
        <v>0</v>
      </c>
      <c r="E5">
        <f t="shared" si="0"/>
        <v>9</v>
      </c>
      <c r="F5" s="6">
        <f t="shared" si="1"/>
        <v>0.44444444444444442</v>
      </c>
      <c r="G5" s="6">
        <f t="shared" si="2"/>
        <v>0.55555555555555558</v>
      </c>
      <c r="H5" s="6">
        <f t="shared" si="3"/>
        <v>0</v>
      </c>
    </row>
    <row r="6" spans="1:8" x14ac:dyDescent="0.2">
      <c r="A6" s="4" t="s">
        <v>2042</v>
      </c>
      <c r="B6">
        <f>COUNTIFS(Crowdfunding!D2:D1001,"&gt;=15000", Crowdfunding!D2:D1001,"&lt;=19999", Crowdfunding!G2:G1001,"successful")</f>
        <v>10</v>
      </c>
      <c r="C6">
        <f>COUNTIFS(Crowdfunding!D2:D1001,"&gt;=15000", Crowdfunding!D2:D1001,"&lt;=19999", Crowdfunding!G2:G1001,"failed")</f>
        <v>0</v>
      </c>
      <c r="D6">
        <f>COUNTIFS(Crowdfunding!D2:D1001,"&gt;=15000", Crowdfunding!D2:D1001,"&lt;=19999", Crowdfunding!G2:G1001,"canceled")</f>
        <v>0</v>
      </c>
      <c r="E6">
        <f t="shared" si="0"/>
        <v>10</v>
      </c>
      <c r="F6" s="6">
        <f t="shared" si="1"/>
        <v>1</v>
      </c>
      <c r="G6" s="6">
        <f t="shared" si="2"/>
        <v>0</v>
      </c>
      <c r="H6" s="6">
        <f t="shared" si="3"/>
        <v>0</v>
      </c>
    </row>
    <row r="7" spans="1:8" x14ac:dyDescent="0.2">
      <c r="A7" s="4" t="s">
        <v>2043</v>
      </c>
      <c r="B7">
        <f>COUNTIFS(Crowdfunding!D2:D1001,"&gt;=20000", Crowdfunding!D2:D1001,"&lt;=24999", Crowdfunding!G2:G1001,"successful")</f>
        <v>7</v>
      </c>
      <c r="C7">
        <f>COUNTIFS(Crowdfunding!D2:D1001,"&gt;=20000", Crowdfunding!D2:D1001,"&lt;=24999", Crowdfunding!G2:G1001,"failed")</f>
        <v>0</v>
      </c>
      <c r="D7">
        <f>COUNTIFS(Crowdfunding!D2:D1001,"&gt;=20000", Crowdfunding!D2:D1001,"&lt;=24999", Crowdfunding!G2:G1001,"canceled")</f>
        <v>0</v>
      </c>
      <c r="E7">
        <f t="shared" si="0"/>
        <v>7</v>
      </c>
      <c r="F7" s="6">
        <f t="shared" si="1"/>
        <v>1</v>
      </c>
      <c r="G7" s="6">
        <f t="shared" si="2"/>
        <v>0</v>
      </c>
      <c r="H7" s="6">
        <f t="shared" si="3"/>
        <v>0</v>
      </c>
    </row>
    <row r="8" spans="1:8" x14ac:dyDescent="0.2">
      <c r="A8" s="4" t="s">
        <v>2044</v>
      </c>
      <c r="B8">
        <f>COUNTIFS(Crowdfunding!D2:D1001,"&gt;=25000", Crowdfunding!D2:D1001,"&lt;=29999", Crowdfunding!G2:G1001,"successful")</f>
        <v>11</v>
      </c>
      <c r="C8">
        <f>COUNTIFS(Crowdfunding!D2:D1001,"&gt;=25000", Crowdfunding!D2:D1001,"&lt;=29999", Crowdfunding!G2:G1001,"failed")</f>
        <v>3</v>
      </c>
      <c r="D8">
        <f>COUNTIFS(Crowdfunding!D2:D1001,"&gt;=25000", Crowdfunding!D2:D1001,"&lt;=29999", Crowdfunding!G2:G1001,"canceled")</f>
        <v>0</v>
      </c>
      <c r="E8">
        <f t="shared" si="0"/>
        <v>14</v>
      </c>
      <c r="F8" s="6">
        <f t="shared" si="1"/>
        <v>0.7857142857142857</v>
      </c>
      <c r="G8" s="6">
        <f t="shared" si="2"/>
        <v>0.21428571428571427</v>
      </c>
      <c r="H8" s="6">
        <f t="shared" si="3"/>
        <v>0</v>
      </c>
    </row>
    <row r="9" spans="1:8" x14ac:dyDescent="0.2">
      <c r="A9" s="4" t="s">
        <v>2045</v>
      </c>
      <c r="B9">
        <f>COUNTIFS(Crowdfunding!D2:D1001,"&gt;=30000", Crowdfunding!D2:D1001,"&lt;=34999", Crowdfunding!G2:G1001,"successful")</f>
        <v>7</v>
      </c>
      <c r="C9">
        <f>COUNTIFS(Crowdfunding!D2:D1001,"&gt;=30000", Crowdfunding!D2:D1001,"&lt;=34999", Crowdfunding!G2:G1001,"failed")</f>
        <v>0</v>
      </c>
      <c r="D9">
        <f>COUNTIFS(Crowdfunding!D2:D1001,"&gt;=30000", Crowdfunding!D2:D1001,"&lt;=34999", Crowdfunding!G2:G1001,"canceled")</f>
        <v>0</v>
      </c>
      <c r="E9">
        <f t="shared" si="0"/>
        <v>7</v>
      </c>
      <c r="F9" s="6">
        <f t="shared" si="1"/>
        <v>1</v>
      </c>
      <c r="G9" s="6">
        <f t="shared" si="2"/>
        <v>0</v>
      </c>
      <c r="H9" s="6">
        <f t="shared" si="3"/>
        <v>0</v>
      </c>
    </row>
    <row r="10" spans="1:8" x14ac:dyDescent="0.2">
      <c r="A10" s="4" t="s">
        <v>2046</v>
      </c>
      <c r="B10">
        <f>COUNTIFS(Crowdfunding!D2:D1001,"&gt;=35000", Crowdfunding!D2:D1001,"&lt;=39999", Crowdfunding!G2:G1001,"successful")</f>
        <v>8</v>
      </c>
      <c r="C10">
        <f>COUNTIFS(Crowdfunding!D2:D1001,"&gt;=35000", Crowdfunding!D2:D1001,"&lt;=39999", Crowdfunding!G2:G1001,"failed")</f>
        <v>3</v>
      </c>
      <c r="D10">
        <f>COUNTIFS(Crowdfunding!D2:D1001,"&gt;=35000", Crowdfunding!D2:D1001,"&lt;=39999", Crowdfunding!G2:G1001,"canceled")</f>
        <v>1</v>
      </c>
      <c r="E10">
        <f t="shared" si="0"/>
        <v>12</v>
      </c>
      <c r="F10" s="6">
        <f t="shared" si="1"/>
        <v>0.66666666666666663</v>
      </c>
      <c r="G10" s="6">
        <f t="shared" si="2"/>
        <v>0.25</v>
      </c>
      <c r="H10" s="6">
        <f t="shared" si="3"/>
        <v>8.3333333333333329E-2</v>
      </c>
    </row>
    <row r="11" spans="1:8" x14ac:dyDescent="0.2">
      <c r="A11" s="4" t="s">
        <v>2047</v>
      </c>
      <c r="B11">
        <f>COUNTIFS(Crowdfunding!D2:D1001,"&gt;=40000", Crowdfunding!D2:D1001,"&lt;=44999", Crowdfunding!G2:G1001,"successful")</f>
        <v>11</v>
      </c>
      <c r="C11">
        <f>COUNTIFS(Crowdfunding!D2:D1001,"&gt;=40000", Crowdfunding!D2:D1001,"&lt;=44999", Crowdfunding!G2:G1001,"failed")</f>
        <v>3</v>
      </c>
      <c r="D11">
        <f>COUNTIFS(Crowdfunding!D2:D1001,"&gt;=40000", Crowdfunding!D2:D1001,"&lt;=44999", Crowdfunding!G2:G1001,"canceled")</f>
        <v>0</v>
      </c>
      <c r="E11">
        <f t="shared" si="0"/>
        <v>14</v>
      </c>
      <c r="F11" s="6">
        <f t="shared" si="1"/>
        <v>0.7857142857142857</v>
      </c>
      <c r="G11" s="6">
        <f t="shared" si="2"/>
        <v>0.21428571428571427</v>
      </c>
      <c r="H11" s="6">
        <f t="shared" si="3"/>
        <v>0</v>
      </c>
    </row>
    <row r="12" spans="1:8" x14ac:dyDescent="0.2">
      <c r="A12" s="4" t="s">
        <v>2048</v>
      </c>
      <c r="B12">
        <f>COUNTIFS(Crowdfunding!D2:D1001,"&gt;=45000", Crowdfunding!D2:D1001,"&lt;=49999", Crowdfunding!G2:G1001,"successful")</f>
        <v>8</v>
      </c>
      <c r="C12">
        <f>COUNTIFS(Crowdfunding!D2:D1001,"&gt;=45000", Crowdfunding!D2:D1001,"&lt;=49999", Crowdfunding!G2:G1001,"failed")</f>
        <v>3</v>
      </c>
      <c r="D12">
        <f>COUNTIFS(Crowdfunding!D2:D1001,"&gt;=45000", Crowdfunding!D2:D1001,"&lt;=49999", Crowdfunding!G2:G1001,"canceled")</f>
        <v>0</v>
      </c>
      <c r="E12">
        <f t="shared" si="0"/>
        <v>11</v>
      </c>
      <c r="F12" s="6">
        <f t="shared" si="1"/>
        <v>0.72727272727272729</v>
      </c>
      <c r="G12" s="6">
        <f t="shared" si="2"/>
        <v>0.27272727272727271</v>
      </c>
      <c r="H12" s="6">
        <f t="shared" si="3"/>
        <v>0</v>
      </c>
    </row>
    <row r="13" spans="1:8" x14ac:dyDescent="0.2">
      <c r="A13" s="4" t="s">
        <v>2049</v>
      </c>
      <c r="B13">
        <f>COUNTIFS(Crowdfunding!D2:D1001,"&gt;50000", Crowdfunding!G2:G1001,"successful")</f>
        <v>114</v>
      </c>
      <c r="C13">
        <f>COUNTIFS(Crowdfunding!D2:D1001,"&gt;50000", Crowdfunding!G2:G1001,"failed")</f>
        <v>163</v>
      </c>
      <c r="D13">
        <f>COUNTIFS(Crowdfunding!D2:D1001,"&gt;50000", Crowdfunding!G2:G1001,"canceled")</f>
        <v>28</v>
      </c>
      <c r="E13">
        <f t="shared" si="0"/>
        <v>305</v>
      </c>
      <c r="F13" s="6">
        <f t="shared" si="1"/>
        <v>0.3737704918032787</v>
      </c>
      <c r="G13" s="6">
        <f t="shared" si="2"/>
        <v>0.53442622950819674</v>
      </c>
      <c r="H13" s="6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4B0C-0521-1745-9EC3-C5D06487A1BC}">
  <dimension ref="A1:N566"/>
  <sheetViews>
    <sheetView zoomScale="94" workbookViewId="0">
      <selection activeCell="M33" sqref="M33"/>
    </sheetView>
  </sheetViews>
  <sheetFormatPr baseColWidth="10" defaultRowHeight="16" x14ac:dyDescent="0.2"/>
  <cols>
    <col min="2" max="2" width="21.6640625" bestFit="1" customWidth="1"/>
    <col min="5" max="5" width="21.6640625" bestFit="1" customWidth="1"/>
    <col min="14" max="14" width="18.1640625" bestFit="1" customWidth="1"/>
  </cols>
  <sheetData>
    <row r="1" spans="1:14" s="5" customFormat="1" x14ac:dyDescent="0.2">
      <c r="A1" s="5" t="s">
        <v>4</v>
      </c>
      <c r="B1" s="5" t="s">
        <v>2107</v>
      </c>
      <c r="D1" s="5" t="s">
        <v>4</v>
      </c>
      <c r="E1" s="5" t="s">
        <v>2107</v>
      </c>
    </row>
    <row r="2" spans="1:14" ht="17" x14ac:dyDescent="0.2">
      <c r="A2" t="str" cm="1">
        <f t="array" ref="A2">IFERROR(INDEX(Crowdfunding!G:G, SMALL(IF(Crowdfunding!G:G="successful", ROW(Crowdfunding!G:G)-ROW(Crowdfunding!$G$1)+1), ROW(A1))), "")</f>
        <v>successful</v>
      </c>
      <c r="B2" s="10" cm="1">
        <f t="array" ref="B2">IFERROR(INDEX(Crowdfunding!I:I, SMALL(IF(Crowdfunding!G:G="successful", ROW(Crowdfunding!I:I)-MIN(ROW(Crowdfunding!I:I))+1), ROW(A1))), "")</f>
        <v>158</v>
      </c>
      <c r="D2" t="str" cm="1">
        <f t="array" ref="D2">IFERROR(INDEX(Crowdfunding!G:G, SMALL(IF(Crowdfunding!G:G="failed", ROW(Crowdfunding!G:G)-ROW(Crowdfunding!$G$1)+1), ROW(C1))), "")</f>
        <v>failed</v>
      </c>
      <c r="E2" s="10" cm="1">
        <f t="array" ref="E2">IFERROR(INDEX(Crowdfunding!I:I, SMALL(IF(Crowdfunding!G:G="failed", ROW(Crowdfunding!I:I)-MIN(ROW(Crowdfunding!I:I))+1), ROW(C1))), "")</f>
        <v>0</v>
      </c>
      <c r="I2" t="s">
        <v>2108</v>
      </c>
      <c r="J2" t="s">
        <v>2109</v>
      </c>
      <c r="K2" t="s">
        <v>2110</v>
      </c>
      <c r="L2" t="s">
        <v>2111</v>
      </c>
      <c r="M2" t="s">
        <v>2112</v>
      </c>
      <c r="N2" t="s">
        <v>2113</v>
      </c>
    </row>
    <row r="3" spans="1:14" ht="17" x14ac:dyDescent="0.2">
      <c r="A3" t="str" cm="1">
        <f t="array" ref="A3">IFERROR(INDEX(Crowdfunding!G:G, SMALL(IF(Crowdfunding!G:G="successful", ROW(Crowdfunding!G:G)-ROW(Crowdfunding!$G$1)+1), ROW(A2))), "")</f>
        <v>successful</v>
      </c>
      <c r="B3" s="10" cm="1">
        <f t="array" ref="B3">IFERROR(INDEX(Crowdfunding!I:I, SMALL(IF(Crowdfunding!G:G="successful", ROW(Crowdfunding!I:I)-MIN(ROW(Crowdfunding!I:I))+1), ROW(A2))), "")</f>
        <v>1425</v>
      </c>
      <c r="D3" t="str" cm="1">
        <f t="array" ref="D3">IFERROR(INDEX(Crowdfunding!G:G, SMALL(IF(Crowdfunding!G:G="failed", ROW(Crowdfunding!G:G)-ROW(Crowdfunding!$G$1)+1), ROW(C2))), "")</f>
        <v>failed</v>
      </c>
      <c r="E3" s="10" cm="1">
        <f t="array" ref="E3">IFERROR(INDEX(Crowdfunding!I:I, SMALL(IF(Crowdfunding!G:G="failed", ROW(Crowdfunding!I:I)-MIN(ROW(Crowdfunding!I:I))+1), ROW(C2))), "")</f>
        <v>24</v>
      </c>
      <c r="H3" t="s">
        <v>2114</v>
      </c>
      <c r="I3">
        <f>AVERAGE(B:B)</f>
        <v>851.14690265486729</v>
      </c>
      <c r="J3">
        <f>MEDIAN(B:B)</f>
        <v>201</v>
      </c>
      <c r="K3">
        <f>MIN(B:B)</f>
        <v>16</v>
      </c>
      <c r="L3">
        <f>MAX(B:B)</f>
        <v>7295</v>
      </c>
      <c r="M3">
        <f>_xlfn.VAR.P(B:B)</f>
        <v>1603373.7324019109</v>
      </c>
      <c r="N3">
        <f>_xlfn.STDEV.P(B:B)</f>
        <v>1266.2439466397898</v>
      </c>
    </row>
    <row r="4" spans="1:14" ht="17" x14ac:dyDescent="0.2">
      <c r="A4" t="str" cm="1">
        <f t="array" ref="A4">IFERROR(INDEX(Crowdfunding!G:G, SMALL(IF(Crowdfunding!G:G="successful", ROW(Crowdfunding!G:G)-ROW(Crowdfunding!$G$1)+1), ROW(A3))), "")</f>
        <v>successful</v>
      </c>
      <c r="B4" s="10" cm="1">
        <f t="array" ref="B4">IFERROR(INDEX(Crowdfunding!I:I, SMALL(IF(Crowdfunding!G:G="successful", ROW(Crowdfunding!I:I)-MIN(ROW(Crowdfunding!I:I))+1), ROW(A3))), "")</f>
        <v>174</v>
      </c>
      <c r="D4" t="str" cm="1">
        <f t="array" ref="D4">IFERROR(INDEX(Crowdfunding!G:G, SMALL(IF(Crowdfunding!G:G="failed", ROW(Crowdfunding!G:G)-ROW(Crowdfunding!$G$1)+1), ROW(C3))), "")</f>
        <v>failed</v>
      </c>
      <c r="E4" s="10" cm="1">
        <f t="array" ref="E4">IFERROR(INDEX(Crowdfunding!I:I, SMALL(IF(Crowdfunding!G:G="failed", ROW(Crowdfunding!I:I)-MIN(ROW(Crowdfunding!I:I))+1), ROW(C3))), "")</f>
        <v>53</v>
      </c>
      <c r="H4" t="s">
        <v>2115</v>
      </c>
      <c r="I4">
        <f>AVERAGE(E:E)</f>
        <v>585.61538461538464</v>
      </c>
      <c r="J4">
        <f>MEDIAN(E:E)</f>
        <v>114.5</v>
      </c>
      <c r="K4">
        <f>MIN(E:E)</f>
        <v>0</v>
      </c>
      <c r="L4">
        <f>MAX(E:E)</f>
        <v>6080</v>
      </c>
      <c r="M4">
        <f>_xlfn.VAR.P(E:E)</f>
        <v>921574.68174133555</v>
      </c>
      <c r="N4">
        <f>_xlfn.STDEV.P(E:E)</f>
        <v>959.98681331637863</v>
      </c>
    </row>
    <row r="5" spans="1:14" ht="17" x14ac:dyDescent="0.2">
      <c r="A5" t="str" cm="1">
        <f t="array" ref="A5">IFERROR(INDEX(Crowdfunding!G:G, SMALL(IF(Crowdfunding!G:G="successful", ROW(Crowdfunding!G:G)-ROW(Crowdfunding!$G$1)+1), ROW(A4))), "")</f>
        <v>successful</v>
      </c>
      <c r="B5" s="10" cm="1">
        <f t="array" ref="B5">IFERROR(INDEX(Crowdfunding!I:I, SMALL(IF(Crowdfunding!G:G="successful", ROW(Crowdfunding!I:I)-MIN(ROW(Crowdfunding!I:I))+1), ROW(A4))), "")</f>
        <v>227</v>
      </c>
      <c r="D5" t="str" cm="1">
        <f t="array" ref="D5">IFERROR(INDEX(Crowdfunding!G:G, SMALL(IF(Crowdfunding!G:G="failed", ROW(Crowdfunding!G:G)-ROW(Crowdfunding!$G$1)+1), ROW(C4))), "")</f>
        <v>failed</v>
      </c>
      <c r="E5" s="10" cm="1">
        <f t="array" ref="E5">IFERROR(INDEX(Crowdfunding!I:I, SMALL(IF(Crowdfunding!G:G="failed", ROW(Crowdfunding!I:I)-MIN(ROW(Crowdfunding!I:I))+1), ROW(C4))), "")</f>
        <v>18</v>
      </c>
    </row>
    <row r="6" spans="1:14" ht="17" x14ac:dyDescent="0.2">
      <c r="A6" t="str" cm="1">
        <f t="array" ref="A6">IFERROR(INDEX(Crowdfunding!G:G, SMALL(IF(Crowdfunding!G:G="successful", ROW(Crowdfunding!G:G)-ROW(Crowdfunding!$G$1)+1), ROW(A5))), "")</f>
        <v>successful</v>
      </c>
      <c r="B6" s="10" cm="1">
        <f t="array" ref="B6">IFERROR(INDEX(Crowdfunding!I:I, SMALL(IF(Crowdfunding!G:G="successful", ROW(Crowdfunding!I:I)-MIN(ROW(Crowdfunding!I:I))+1), ROW(A5))), "")</f>
        <v>220</v>
      </c>
      <c r="D6" t="str" cm="1">
        <f t="array" ref="D6">IFERROR(INDEX(Crowdfunding!G:G, SMALL(IF(Crowdfunding!G:G="failed", ROW(Crowdfunding!G:G)-ROW(Crowdfunding!$G$1)+1), ROW(C5))), "")</f>
        <v>failed</v>
      </c>
      <c r="E6" s="10" cm="1">
        <f t="array" ref="E6">IFERROR(INDEX(Crowdfunding!I:I, SMALL(IF(Crowdfunding!G:G="failed", ROW(Crowdfunding!I:I)-MIN(ROW(Crowdfunding!I:I))+1), ROW(C5))), "")</f>
        <v>44</v>
      </c>
    </row>
    <row r="7" spans="1:14" ht="17" x14ac:dyDescent="0.2">
      <c r="A7" t="str" cm="1">
        <f t="array" ref="A7">IFERROR(INDEX(Crowdfunding!G:G, SMALL(IF(Crowdfunding!G:G="successful", ROW(Crowdfunding!G:G)-ROW(Crowdfunding!$G$1)+1), ROW(A6))), "")</f>
        <v>successful</v>
      </c>
      <c r="B7" s="10" cm="1">
        <f t="array" ref="B7">IFERROR(INDEX(Crowdfunding!I:I, SMALL(IF(Crowdfunding!G:G="successful", ROW(Crowdfunding!I:I)-MIN(ROW(Crowdfunding!I:I))+1), ROW(A6))), "")</f>
        <v>98</v>
      </c>
      <c r="D7" t="str" cm="1">
        <f t="array" ref="D7">IFERROR(INDEX(Crowdfunding!G:G, SMALL(IF(Crowdfunding!G:G="failed", ROW(Crowdfunding!G:G)-ROW(Crowdfunding!$G$1)+1), ROW(C6))), "")</f>
        <v>failed</v>
      </c>
      <c r="E7" s="10" cm="1">
        <f t="array" ref="E7">IFERROR(INDEX(Crowdfunding!I:I, SMALL(IF(Crowdfunding!G:G="failed", ROW(Crowdfunding!I:I)-MIN(ROW(Crowdfunding!I:I))+1), ROW(C6))), "")</f>
        <v>27</v>
      </c>
    </row>
    <row r="8" spans="1:14" ht="17" x14ac:dyDescent="0.2">
      <c r="A8" t="str" cm="1">
        <f t="array" ref="A8">IFERROR(INDEX(Crowdfunding!G:G, SMALL(IF(Crowdfunding!G:G="successful", ROW(Crowdfunding!G:G)-ROW(Crowdfunding!$G$1)+1), ROW(A7))), "")</f>
        <v>successful</v>
      </c>
      <c r="B8" s="10" cm="1">
        <f t="array" ref="B8">IFERROR(INDEX(Crowdfunding!I:I, SMALL(IF(Crowdfunding!G:G="successful", ROW(Crowdfunding!I:I)-MIN(ROW(Crowdfunding!I:I))+1), ROW(A7))), "")</f>
        <v>100</v>
      </c>
      <c r="D8" t="str" cm="1">
        <f t="array" ref="D8">IFERROR(INDEX(Crowdfunding!G:G, SMALL(IF(Crowdfunding!G:G="failed", ROW(Crowdfunding!G:G)-ROW(Crowdfunding!$G$1)+1), ROW(C7))), "")</f>
        <v>failed</v>
      </c>
      <c r="E8" s="10" cm="1">
        <f t="array" ref="E8">IFERROR(INDEX(Crowdfunding!I:I, SMALL(IF(Crowdfunding!G:G="failed", ROW(Crowdfunding!I:I)-MIN(ROW(Crowdfunding!I:I))+1), ROW(C7))), "")</f>
        <v>55</v>
      </c>
    </row>
    <row r="9" spans="1:14" ht="17" x14ac:dyDescent="0.2">
      <c r="A9" t="str" cm="1">
        <f t="array" ref="A9">IFERROR(INDEX(Crowdfunding!G:G, SMALL(IF(Crowdfunding!G:G="successful", ROW(Crowdfunding!G:G)-ROW(Crowdfunding!$G$1)+1), ROW(A8))), "")</f>
        <v>successful</v>
      </c>
      <c r="B9" s="10" cm="1">
        <f t="array" ref="B9">IFERROR(INDEX(Crowdfunding!I:I, SMALL(IF(Crowdfunding!G:G="successful", ROW(Crowdfunding!I:I)-MIN(ROW(Crowdfunding!I:I))+1), ROW(A8))), "")</f>
        <v>1249</v>
      </c>
      <c r="D9" t="str" cm="1">
        <f t="array" ref="D9">IFERROR(INDEX(Crowdfunding!G:G, SMALL(IF(Crowdfunding!G:G="failed", ROW(Crowdfunding!G:G)-ROW(Crowdfunding!$G$1)+1), ROW(C8))), "")</f>
        <v>failed</v>
      </c>
      <c r="E9" s="10" cm="1">
        <f t="array" ref="E9">IFERROR(INDEX(Crowdfunding!I:I, SMALL(IF(Crowdfunding!G:G="failed", ROW(Crowdfunding!I:I)-MIN(ROW(Crowdfunding!I:I))+1), ROW(C8))), "")</f>
        <v>200</v>
      </c>
    </row>
    <row r="10" spans="1:14" ht="17" x14ac:dyDescent="0.2">
      <c r="A10" t="str" cm="1">
        <f t="array" ref="A10">IFERROR(INDEX(Crowdfunding!G:G, SMALL(IF(Crowdfunding!G:G="successful", ROW(Crowdfunding!G:G)-ROW(Crowdfunding!$G$1)+1), ROW(A9))), "")</f>
        <v>successful</v>
      </c>
      <c r="B10" s="10" cm="1">
        <f t="array" ref="B10">IFERROR(INDEX(Crowdfunding!I:I, SMALL(IF(Crowdfunding!G:G="successful", ROW(Crowdfunding!I:I)-MIN(ROW(Crowdfunding!I:I))+1), ROW(A9))), "")</f>
        <v>1396</v>
      </c>
      <c r="D10" t="str" cm="1">
        <f t="array" ref="D10">IFERROR(INDEX(Crowdfunding!G:G, SMALL(IF(Crowdfunding!G:G="failed", ROW(Crowdfunding!G:G)-ROW(Crowdfunding!$G$1)+1), ROW(C9))), "")</f>
        <v>failed</v>
      </c>
      <c r="E10" s="10" cm="1">
        <f t="array" ref="E10">IFERROR(INDEX(Crowdfunding!I:I, SMALL(IF(Crowdfunding!G:G="failed", ROW(Crowdfunding!I:I)-MIN(ROW(Crowdfunding!I:I))+1), ROW(C9))), "")</f>
        <v>452</v>
      </c>
    </row>
    <row r="11" spans="1:14" ht="17" x14ac:dyDescent="0.2">
      <c r="A11" t="str" cm="1">
        <f t="array" ref="A11">IFERROR(INDEX(Crowdfunding!G:G, SMALL(IF(Crowdfunding!G:G="successful", ROW(Crowdfunding!G:G)-ROW(Crowdfunding!$G$1)+1), ROW(A10))), "")</f>
        <v>successful</v>
      </c>
      <c r="B11" s="10" cm="1">
        <f t="array" ref="B11">IFERROR(INDEX(Crowdfunding!I:I, SMALL(IF(Crowdfunding!G:G="successful", ROW(Crowdfunding!I:I)-MIN(ROW(Crowdfunding!I:I))+1), ROW(A10))), "")</f>
        <v>890</v>
      </c>
      <c r="D11" t="str" cm="1">
        <f t="array" ref="D11">IFERROR(INDEX(Crowdfunding!G:G, SMALL(IF(Crowdfunding!G:G="failed", ROW(Crowdfunding!G:G)-ROW(Crowdfunding!$G$1)+1), ROW(C10))), "")</f>
        <v>failed</v>
      </c>
      <c r="E11" s="10" cm="1">
        <f t="array" ref="E11">IFERROR(INDEX(Crowdfunding!I:I, SMALL(IF(Crowdfunding!G:G="failed", ROW(Crowdfunding!I:I)-MIN(ROW(Crowdfunding!I:I))+1), ROW(C10))), "")</f>
        <v>674</v>
      </c>
    </row>
    <row r="12" spans="1:14" ht="17" x14ac:dyDescent="0.2">
      <c r="A12" t="str" cm="1">
        <f t="array" ref="A12">IFERROR(INDEX(Crowdfunding!G:G, SMALL(IF(Crowdfunding!G:G="successful", ROW(Crowdfunding!G:G)-ROW(Crowdfunding!$G$1)+1), ROW(A11))), "")</f>
        <v>successful</v>
      </c>
      <c r="B12" s="10" cm="1">
        <f t="array" ref="B12">IFERROR(INDEX(Crowdfunding!I:I, SMALL(IF(Crowdfunding!G:G="successful", ROW(Crowdfunding!I:I)-MIN(ROW(Crowdfunding!I:I))+1), ROW(A11))), "")</f>
        <v>142</v>
      </c>
      <c r="D12" t="str" cm="1">
        <f t="array" ref="D12">IFERROR(INDEX(Crowdfunding!G:G, SMALL(IF(Crowdfunding!G:G="failed", ROW(Crowdfunding!G:G)-ROW(Crowdfunding!$G$1)+1), ROW(C11))), "")</f>
        <v>failed</v>
      </c>
      <c r="E12" s="10" cm="1">
        <f t="array" ref="E12">IFERROR(INDEX(Crowdfunding!I:I, SMALL(IF(Crowdfunding!G:G="failed", ROW(Crowdfunding!I:I)-MIN(ROW(Crowdfunding!I:I))+1), ROW(C11))), "")</f>
        <v>558</v>
      </c>
    </row>
    <row r="13" spans="1:14" ht="17" x14ac:dyDescent="0.2">
      <c r="A13" t="str" cm="1">
        <f t="array" ref="A13">IFERROR(INDEX(Crowdfunding!G:G, SMALL(IF(Crowdfunding!G:G="successful", ROW(Crowdfunding!G:G)-ROW(Crowdfunding!$G$1)+1), ROW(A12))), "")</f>
        <v>successful</v>
      </c>
      <c r="B13" s="10" cm="1">
        <f t="array" ref="B13">IFERROR(INDEX(Crowdfunding!I:I, SMALL(IF(Crowdfunding!G:G="successful", ROW(Crowdfunding!I:I)-MIN(ROW(Crowdfunding!I:I))+1), ROW(A12))), "")</f>
        <v>2673</v>
      </c>
      <c r="D13" t="str" cm="1">
        <f t="array" ref="D13">IFERROR(INDEX(Crowdfunding!G:G, SMALL(IF(Crowdfunding!G:G="failed", ROW(Crowdfunding!G:G)-ROW(Crowdfunding!$G$1)+1), ROW(C12))), "")</f>
        <v>failed</v>
      </c>
      <c r="E13" s="10" cm="1">
        <f t="array" ref="E13">IFERROR(INDEX(Crowdfunding!I:I, SMALL(IF(Crowdfunding!G:G="failed", ROW(Crowdfunding!I:I)-MIN(ROW(Crowdfunding!I:I))+1), ROW(C12))), "")</f>
        <v>15</v>
      </c>
    </row>
    <row r="14" spans="1:14" ht="17" x14ac:dyDescent="0.2">
      <c r="A14" t="str" cm="1">
        <f t="array" ref="A14">IFERROR(INDEX(Crowdfunding!G:G, SMALL(IF(Crowdfunding!G:G="successful", ROW(Crowdfunding!G:G)-ROW(Crowdfunding!$G$1)+1), ROW(A13))), "")</f>
        <v>successful</v>
      </c>
      <c r="B14" s="10" cm="1">
        <f t="array" ref="B14">IFERROR(INDEX(Crowdfunding!I:I, SMALL(IF(Crowdfunding!G:G="successful", ROW(Crowdfunding!I:I)-MIN(ROW(Crowdfunding!I:I))+1), ROW(A13))), "")</f>
        <v>163</v>
      </c>
      <c r="D14" t="str" cm="1">
        <f t="array" ref="D14">IFERROR(INDEX(Crowdfunding!G:G, SMALL(IF(Crowdfunding!G:G="failed", ROW(Crowdfunding!G:G)-ROW(Crowdfunding!$G$1)+1), ROW(C13))), "")</f>
        <v>failed</v>
      </c>
      <c r="E14" s="10" cm="1">
        <f t="array" ref="E14">IFERROR(INDEX(Crowdfunding!I:I, SMALL(IF(Crowdfunding!G:G="failed", ROW(Crowdfunding!I:I)-MIN(ROW(Crowdfunding!I:I))+1), ROW(C13))), "")</f>
        <v>2307</v>
      </c>
    </row>
    <row r="15" spans="1:14" ht="17" x14ac:dyDescent="0.2">
      <c r="A15" t="str" cm="1">
        <f t="array" ref="A15">IFERROR(INDEX(Crowdfunding!G:G, SMALL(IF(Crowdfunding!G:G="successful", ROW(Crowdfunding!G:G)-ROW(Crowdfunding!$G$1)+1), ROW(A14))), "")</f>
        <v>successful</v>
      </c>
      <c r="B15" s="10" cm="1">
        <f t="array" ref="B15">IFERROR(INDEX(Crowdfunding!I:I, SMALL(IF(Crowdfunding!G:G="successful", ROW(Crowdfunding!I:I)-MIN(ROW(Crowdfunding!I:I))+1), ROW(A14))), "")</f>
        <v>2220</v>
      </c>
      <c r="D15" t="str" cm="1">
        <f t="array" ref="D15">IFERROR(INDEX(Crowdfunding!G:G, SMALL(IF(Crowdfunding!G:G="failed", ROW(Crowdfunding!G:G)-ROW(Crowdfunding!$G$1)+1), ROW(C14))), "")</f>
        <v>failed</v>
      </c>
      <c r="E15" s="10" cm="1">
        <f t="array" ref="E15">IFERROR(INDEX(Crowdfunding!I:I, SMALL(IF(Crowdfunding!G:G="failed", ROW(Crowdfunding!I:I)-MIN(ROW(Crowdfunding!I:I))+1), ROW(C14))), "")</f>
        <v>88</v>
      </c>
    </row>
    <row r="16" spans="1:14" ht="17" x14ac:dyDescent="0.2">
      <c r="A16" t="str" cm="1">
        <f t="array" ref="A16">IFERROR(INDEX(Crowdfunding!G:G, SMALL(IF(Crowdfunding!G:G="successful", ROW(Crowdfunding!G:G)-ROW(Crowdfunding!$G$1)+1), ROW(A15))), "")</f>
        <v>successful</v>
      </c>
      <c r="B16" s="10" cm="1">
        <f t="array" ref="B16">IFERROR(INDEX(Crowdfunding!I:I, SMALL(IF(Crowdfunding!G:G="successful", ROW(Crowdfunding!I:I)-MIN(ROW(Crowdfunding!I:I))+1), ROW(A15))), "")</f>
        <v>1606</v>
      </c>
      <c r="D16" t="str" cm="1">
        <f t="array" ref="D16">IFERROR(INDEX(Crowdfunding!G:G, SMALL(IF(Crowdfunding!G:G="failed", ROW(Crowdfunding!G:G)-ROW(Crowdfunding!$G$1)+1), ROW(C15))), "")</f>
        <v>failed</v>
      </c>
      <c r="E16" s="10" cm="1">
        <f t="array" ref="E16">IFERROR(INDEX(Crowdfunding!I:I, SMALL(IF(Crowdfunding!G:G="failed", ROW(Crowdfunding!I:I)-MIN(ROW(Crowdfunding!I:I))+1), ROW(C15))), "")</f>
        <v>48</v>
      </c>
    </row>
    <row r="17" spans="1:8" ht="17" x14ac:dyDescent="0.2">
      <c r="A17" t="str" cm="1">
        <f t="array" ref="A17">IFERROR(INDEX(Crowdfunding!G:G, SMALL(IF(Crowdfunding!G:G="successful", ROW(Crowdfunding!G:G)-ROW(Crowdfunding!$G$1)+1), ROW(A16))), "")</f>
        <v>successful</v>
      </c>
      <c r="B17" s="10" cm="1">
        <f t="array" ref="B17">IFERROR(INDEX(Crowdfunding!I:I, SMALL(IF(Crowdfunding!G:G="successful", ROW(Crowdfunding!I:I)-MIN(ROW(Crowdfunding!I:I))+1), ROW(A16))), "")</f>
        <v>129</v>
      </c>
      <c r="D17" t="str" cm="1">
        <f t="array" ref="D17">IFERROR(INDEX(Crowdfunding!G:G, SMALL(IF(Crowdfunding!G:G="failed", ROW(Crowdfunding!G:G)-ROW(Crowdfunding!$G$1)+1), ROW(C16))), "")</f>
        <v>failed</v>
      </c>
      <c r="E17" s="10" cm="1">
        <f t="array" ref="E17">IFERROR(INDEX(Crowdfunding!I:I, SMALL(IF(Crowdfunding!G:G="failed", ROW(Crowdfunding!I:I)-MIN(ROW(Crowdfunding!I:I))+1), ROW(C16))), "")</f>
        <v>1</v>
      </c>
    </row>
    <row r="18" spans="1:8" ht="17" x14ac:dyDescent="0.2">
      <c r="A18" t="str" cm="1">
        <f t="array" ref="A18">IFERROR(INDEX(Crowdfunding!G:G, SMALL(IF(Crowdfunding!G:G="successful", ROW(Crowdfunding!G:G)-ROW(Crowdfunding!$G$1)+1), ROW(A17))), "")</f>
        <v>successful</v>
      </c>
      <c r="B18" s="10" cm="1">
        <f t="array" ref="B18">IFERROR(INDEX(Crowdfunding!I:I, SMALL(IF(Crowdfunding!G:G="successful", ROW(Crowdfunding!I:I)-MIN(ROW(Crowdfunding!I:I))+1), ROW(A17))), "")</f>
        <v>226</v>
      </c>
      <c r="D18" t="str" cm="1">
        <f t="array" ref="D18">IFERROR(INDEX(Crowdfunding!G:G, SMALL(IF(Crowdfunding!G:G="failed", ROW(Crowdfunding!G:G)-ROW(Crowdfunding!$G$1)+1), ROW(C17))), "")</f>
        <v>failed</v>
      </c>
      <c r="E18" s="10" cm="1">
        <f t="array" ref="E18">IFERROR(INDEX(Crowdfunding!I:I, SMALL(IF(Crowdfunding!G:G="failed", ROW(Crowdfunding!I:I)-MIN(ROW(Crowdfunding!I:I))+1), ROW(C17))), "")</f>
        <v>1467</v>
      </c>
    </row>
    <row r="19" spans="1:8" ht="17" x14ac:dyDescent="0.2">
      <c r="A19" t="str" cm="1">
        <f t="array" ref="A19">IFERROR(INDEX(Crowdfunding!G:G, SMALL(IF(Crowdfunding!G:G="successful", ROW(Crowdfunding!G:G)-ROW(Crowdfunding!$G$1)+1), ROW(A18))), "")</f>
        <v>successful</v>
      </c>
      <c r="B19" s="10" cm="1">
        <f t="array" ref="B19">IFERROR(INDEX(Crowdfunding!I:I, SMALL(IF(Crowdfunding!G:G="successful", ROW(Crowdfunding!I:I)-MIN(ROW(Crowdfunding!I:I))+1), ROW(A18))), "")</f>
        <v>5419</v>
      </c>
      <c r="D19" t="str" cm="1">
        <f t="array" ref="D19">IFERROR(INDEX(Crowdfunding!G:G, SMALL(IF(Crowdfunding!G:G="failed", ROW(Crowdfunding!G:G)-ROW(Crowdfunding!$G$1)+1), ROW(C18))), "")</f>
        <v>failed</v>
      </c>
      <c r="E19" s="10" cm="1">
        <f t="array" ref="E19">IFERROR(INDEX(Crowdfunding!I:I, SMALL(IF(Crowdfunding!G:G="failed", ROW(Crowdfunding!I:I)-MIN(ROW(Crowdfunding!I:I))+1), ROW(C18))), "")</f>
        <v>75</v>
      </c>
    </row>
    <row r="20" spans="1:8" ht="17" x14ac:dyDescent="0.2">
      <c r="A20" t="str" cm="1">
        <f t="array" ref="A20">IFERROR(INDEX(Crowdfunding!G:G, SMALL(IF(Crowdfunding!G:G="successful", ROW(Crowdfunding!G:G)-ROW(Crowdfunding!$G$1)+1), ROW(A19))), "")</f>
        <v>successful</v>
      </c>
      <c r="B20" s="10" cm="1">
        <f t="array" ref="B20">IFERROR(INDEX(Crowdfunding!I:I, SMALL(IF(Crowdfunding!G:G="successful", ROW(Crowdfunding!I:I)-MIN(ROW(Crowdfunding!I:I))+1), ROW(A19))), "")</f>
        <v>165</v>
      </c>
      <c r="D20" t="str" cm="1">
        <f t="array" ref="D20">IFERROR(INDEX(Crowdfunding!G:G, SMALL(IF(Crowdfunding!G:G="failed", ROW(Crowdfunding!G:G)-ROW(Crowdfunding!$G$1)+1), ROW(C19))), "")</f>
        <v>failed</v>
      </c>
      <c r="E20" s="10" cm="1">
        <f t="array" ref="E20">IFERROR(INDEX(Crowdfunding!I:I, SMALL(IF(Crowdfunding!G:G="failed", ROW(Crowdfunding!I:I)-MIN(ROW(Crowdfunding!I:I))+1), ROW(C19))), "")</f>
        <v>120</v>
      </c>
    </row>
    <row r="21" spans="1:8" ht="17" x14ac:dyDescent="0.2">
      <c r="A21" t="str" cm="1">
        <f t="array" ref="A21">IFERROR(INDEX(Crowdfunding!G:G, SMALL(IF(Crowdfunding!G:G="successful", ROW(Crowdfunding!G:G)-ROW(Crowdfunding!$G$1)+1), ROW(A20))), "")</f>
        <v>successful</v>
      </c>
      <c r="B21" s="10" cm="1">
        <f t="array" ref="B21">IFERROR(INDEX(Crowdfunding!I:I, SMALL(IF(Crowdfunding!G:G="successful", ROW(Crowdfunding!I:I)-MIN(ROW(Crowdfunding!I:I))+1), ROW(A20))), "")</f>
        <v>1965</v>
      </c>
      <c r="D21" t="str" cm="1">
        <f t="array" ref="D21">IFERROR(INDEX(Crowdfunding!G:G, SMALL(IF(Crowdfunding!G:G="failed", ROW(Crowdfunding!G:G)-ROW(Crowdfunding!$G$1)+1), ROW(C20))), "")</f>
        <v>failed</v>
      </c>
      <c r="E21" s="10" cm="1">
        <f t="array" ref="E21">IFERROR(INDEX(Crowdfunding!I:I, SMALL(IF(Crowdfunding!G:G="failed", ROW(Crowdfunding!I:I)-MIN(ROW(Crowdfunding!I:I))+1), ROW(C20))), "")</f>
        <v>2253</v>
      </c>
    </row>
    <row r="22" spans="1:8" ht="17" x14ac:dyDescent="0.2">
      <c r="A22" t="str" cm="1">
        <f t="array" ref="A22">IFERROR(INDEX(Crowdfunding!G:G, SMALL(IF(Crowdfunding!G:G="successful", ROW(Crowdfunding!G:G)-ROW(Crowdfunding!$G$1)+1), ROW(A21))), "")</f>
        <v>successful</v>
      </c>
      <c r="B22" s="10" cm="1">
        <f t="array" ref="B22">IFERROR(INDEX(Crowdfunding!I:I, SMALL(IF(Crowdfunding!G:G="successful", ROW(Crowdfunding!I:I)-MIN(ROW(Crowdfunding!I:I))+1), ROW(A21))), "")</f>
        <v>16</v>
      </c>
      <c r="D22" t="str" cm="1">
        <f t="array" ref="D22">IFERROR(INDEX(Crowdfunding!G:G, SMALL(IF(Crowdfunding!G:G="failed", ROW(Crowdfunding!G:G)-ROW(Crowdfunding!$G$1)+1), ROW(C21))), "")</f>
        <v>failed</v>
      </c>
      <c r="E22" s="10" cm="1">
        <f t="array" ref="E22">IFERROR(INDEX(Crowdfunding!I:I, SMALL(IF(Crowdfunding!G:G="failed", ROW(Crowdfunding!I:I)-MIN(ROW(Crowdfunding!I:I))+1), ROW(C21))), "")</f>
        <v>5</v>
      </c>
    </row>
    <row r="23" spans="1:8" ht="17" x14ac:dyDescent="0.2">
      <c r="A23" t="str" cm="1">
        <f t="array" ref="A23">IFERROR(INDEX(Crowdfunding!G:G, SMALL(IF(Crowdfunding!G:G="successful", ROW(Crowdfunding!G:G)-ROW(Crowdfunding!$G$1)+1), ROW(A22))), "")</f>
        <v>successful</v>
      </c>
      <c r="B23" s="10" cm="1">
        <f t="array" ref="B23">IFERROR(INDEX(Crowdfunding!I:I, SMALL(IF(Crowdfunding!G:G="successful", ROW(Crowdfunding!I:I)-MIN(ROW(Crowdfunding!I:I))+1), ROW(A22))), "")</f>
        <v>107</v>
      </c>
      <c r="D23" t="str" cm="1">
        <f t="array" ref="D23">IFERROR(INDEX(Crowdfunding!G:G, SMALL(IF(Crowdfunding!G:G="failed", ROW(Crowdfunding!G:G)-ROW(Crowdfunding!$G$1)+1), ROW(C22))), "")</f>
        <v>failed</v>
      </c>
      <c r="E23" s="10" cm="1">
        <f t="array" ref="E23">IFERROR(INDEX(Crowdfunding!I:I, SMALL(IF(Crowdfunding!G:G="failed", ROW(Crowdfunding!I:I)-MIN(ROW(Crowdfunding!I:I))+1), ROW(C22))), "")</f>
        <v>38</v>
      </c>
    </row>
    <row r="24" spans="1:8" ht="17" x14ac:dyDescent="0.2">
      <c r="A24" t="str" cm="1">
        <f t="array" ref="A24">IFERROR(INDEX(Crowdfunding!G:G, SMALL(IF(Crowdfunding!G:G="successful", ROW(Crowdfunding!G:G)-ROW(Crowdfunding!$G$1)+1), ROW(A23))), "")</f>
        <v>successful</v>
      </c>
      <c r="B24" s="10" cm="1">
        <f t="array" ref="B24">IFERROR(INDEX(Crowdfunding!I:I, SMALL(IF(Crowdfunding!G:G="successful", ROW(Crowdfunding!I:I)-MIN(ROW(Crowdfunding!I:I))+1), ROW(A23))), "")</f>
        <v>134</v>
      </c>
      <c r="D24" t="str" cm="1">
        <f t="array" ref="D24">IFERROR(INDEX(Crowdfunding!G:G, SMALL(IF(Crowdfunding!G:G="failed", ROW(Crowdfunding!G:G)-ROW(Crowdfunding!$G$1)+1), ROW(C23))), "")</f>
        <v>failed</v>
      </c>
      <c r="E24" s="10" cm="1">
        <f t="array" ref="E24">IFERROR(INDEX(Crowdfunding!I:I, SMALL(IF(Crowdfunding!G:G="failed", ROW(Crowdfunding!I:I)-MIN(ROW(Crowdfunding!I:I))+1), ROW(C23))), "")</f>
        <v>12</v>
      </c>
    </row>
    <row r="25" spans="1:8" ht="17" x14ac:dyDescent="0.2">
      <c r="A25" t="str" cm="1">
        <f t="array" ref="A25">IFERROR(INDEX(Crowdfunding!G:G, SMALL(IF(Crowdfunding!G:G="successful", ROW(Crowdfunding!G:G)-ROW(Crowdfunding!$G$1)+1), ROW(A24))), "")</f>
        <v>successful</v>
      </c>
      <c r="B25" s="10" cm="1">
        <f t="array" ref="B25">IFERROR(INDEX(Crowdfunding!I:I, SMALL(IF(Crowdfunding!G:G="successful", ROW(Crowdfunding!I:I)-MIN(ROW(Crowdfunding!I:I))+1), ROW(A24))), "")</f>
        <v>198</v>
      </c>
      <c r="D25" t="str" cm="1">
        <f t="array" ref="D25">IFERROR(INDEX(Crowdfunding!G:G, SMALL(IF(Crowdfunding!G:G="failed", ROW(Crowdfunding!G:G)-ROW(Crowdfunding!$G$1)+1), ROW(C24))), "")</f>
        <v>failed</v>
      </c>
      <c r="E25" s="10" cm="1">
        <f t="array" ref="E25">IFERROR(INDEX(Crowdfunding!I:I, SMALL(IF(Crowdfunding!G:G="failed", ROW(Crowdfunding!I:I)-MIN(ROW(Crowdfunding!I:I))+1), ROW(C24))), "")</f>
        <v>1684</v>
      </c>
    </row>
    <row r="26" spans="1:8" ht="21" x14ac:dyDescent="0.25">
      <c r="A26" t="str" cm="1">
        <f t="array" ref="A26">IFERROR(INDEX(Crowdfunding!G:G, SMALL(IF(Crowdfunding!G:G="successful", ROW(Crowdfunding!G:G)-ROW(Crowdfunding!$G$1)+1), ROW(A25))), "")</f>
        <v>successful</v>
      </c>
      <c r="B26" s="10" cm="1">
        <f t="array" ref="B26">IFERROR(INDEX(Crowdfunding!I:I, SMALL(IF(Crowdfunding!G:G="successful", ROW(Crowdfunding!I:I)-MIN(ROW(Crowdfunding!I:I))+1), ROW(A25))), "")</f>
        <v>111</v>
      </c>
      <c r="D26" t="str" cm="1">
        <f t="array" ref="D26">IFERROR(INDEX(Crowdfunding!G:G, SMALL(IF(Crowdfunding!G:G="failed", ROW(Crowdfunding!G:G)-ROW(Crowdfunding!$G$1)+1), ROW(C25))), "")</f>
        <v>failed</v>
      </c>
      <c r="E26" s="10" cm="1">
        <f t="array" ref="E26">IFERROR(INDEX(Crowdfunding!I:I, SMALL(IF(Crowdfunding!G:G="failed", ROW(Crowdfunding!I:I)-MIN(ROW(Crowdfunding!I:I))+1), ROW(C25))), "")</f>
        <v>56</v>
      </c>
      <c r="H26" s="11" t="s">
        <v>2116</v>
      </c>
    </row>
    <row r="27" spans="1:8" ht="17" x14ac:dyDescent="0.2">
      <c r="A27" t="str" cm="1">
        <f t="array" ref="A27">IFERROR(INDEX(Crowdfunding!G:G, SMALL(IF(Crowdfunding!G:G="successful", ROW(Crowdfunding!G:G)-ROW(Crowdfunding!$G$1)+1), ROW(A26))), "")</f>
        <v>successful</v>
      </c>
      <c r="B27" s="10" cm="1">
        <f t="array" ref="B27">IFERROR(INDEX(Crowdfunding!I:I, SMALL(IF(Crowdfunding!G:G="successful", ROW(Crowdfunding!I:I)-MIN(ROW(Crowdfunding!I:I))+1), ROW(A26))), "")</f>
        <v>222</v>
      </c>
      <c r="D27" t="str" cm="1">
        <f t="array" ref="D27">IFERROR(INDEX(Crowdfunding!G:G, SMALL(IF(Crowdfunding!G:G="failed", ROW(Crowdfunding!G:G)-ROW(Crowdfunding!$G$1)+1), ROW(C26))), "")</f>
        <v>failed</v>
      </c>
      <c r="E27" s="10" cm="1">
        <f t="array" ref="E27">IFERROR(INDEX(Crowdfunding!I:I, SMALL(IF(Crowdfunding!G:G="failed", ROW(Crowdfunding!I:I)-MIN(ROW(Crowdfunding!I:I))+1), ROW(C26))), "")</f>
        <v>838</v>
      </c>
    </row>
    <row r="28" spans="1:8" ht="17" x14ac:dyDescent="0.2">
      <c r="A28" t="str" cm="1">
        <f t="array" ref="A28">IFERROR(INDEX(Crowdfunding!G:G, SMALL(IF(Crowdfunding!G:G="successful", ROW(Crowdfunding!G:G)-ROW(Crowdfunding!$G$1)+1), ROW(A27))), "")</f>
        <v>successful</v>
      </c>
      <c r="B28" s="10" cm="1">
        <f t="array" ref="B28">IFERROR(INDEX(Crowdfunding!I:I, SMALL(IF(Crowdfunding!G:G="successful", ROW(Crowdfunding!I:I)-MIN(ROW(Crowdfunding!I:I))+1), ROW(A27))), "")</f>
        <v>6212</v>
      </c>
      <c r="D28" t="str" cm="1">
        <f t="array" ref="D28">IFERROR(INDEX(Crowdfunding!G:G, SMALL(IF(Crowdfunding!G:G="failed", ROW(Crowdfunding!G:G)-ROW(Crowdfunding!$G$1)+1), ROW(C27))), "")</f>
        <v>failed</v>
      </c>
      <c r="E28" s="10" cm="1">
        <f t="array" ref="E28">IFERROR(INDEX(Crowdfunding!I:I, SMALL(IF(Crowdfunding!G:G="failed", ROW(Crowdfunding!I:I)-MIN(ROW(Crowdfunding!I:I))+1), ROW(C27))), "")</f>
        <v>1000</v>
      </c>
      <c r="H28" t="s">
        <v>2117</v>
      </c>
    </row>
    <row r="29" spans="1:8" ht="17" x14ac:dyDescent="0.2">
      <c r="A29" t="str" cm="1">
        <f t="array" ref="A29">IFERROR(INDEX(Crowdfunding!G:G, SMALL(IF(Crowdfunding!G:G="successful", ROW(Crowdfunding!G:G)-ROW(Crowdfunding!$G$1)+1), ROW(A28))), "")</f>
        <v>successful</v>
      </c>
      <c r="B29" s="10" cm="1">
        <f t="array" ref="B29">IFERROR(INDEX(Crowdfunding!I:I, SMALL(IF(Crowdfunding!G:G="successful", ROW(Crowdfunding!I:I)-MIN(ROW(Crowdfunding!I:I))+1), ROW(A28))), "")</f>
        <v>98</v>
      </c>
      <c r="D29" t="str" cm="1">
        <f t="array" ref="D29">IFERROR(INDEX(Crowdfunding!G:G, SMALL(IF(Crowdfunding!G:G="failed", ROW(Crowdfunding!G:G)-ROW(Crowdfunding!$G$1)+1), ROW(C28))), "")</f>
        <v>failed</v>
      </c>
      <c r="E29" s="10" cm="1">
        <f t="array" ref="E29">IFERROR(INDEX(Crowdfunding!I:I, SMALL(IF(Crowdfunding!G:G="failed", ROW(Crowdfunding!I:I)-MIN(ROW(Crowdfunding!I:I))+1), ROW(C28))), "")</f>
        <v>1482</v>
      </c>
    </row>
    <row r="30" spans="1:8" ht="17" x14ac:dyDescent="0.2">
      <c r="A30" t="str" cm="1">
        <f t="array" ref="A30">IFERROR(INDEX(Crowdfunding!G:G, SMALL(IF(Crowdfunding!G:G="successful", ROW(Crowdfunding!G:G)-ROW(Crowdfunding!$G$1)+1), ROW(A29))), "")</f>
        <v>successful</v>
      </c>
      <c r="B30" s="10" cm="1">
        <f t="array" ref="B30">IFERROR(INDEX(Crowdfunding!I:I, SMALL(IF(Crowdfunding!G:G="successful", ROW(Crowdfunding!I:I)-MIN(ROW(Crowdfunding!I:I))+1), ROW(A29))), "")</f>
        <v>92</v>
      </c>
      <c r="D30" t="str" cm="1">
        <f t="array" ref="D30">IFERROR(INDEX(Crowdfunding!G:G, SMALL(IF(Crowdfunding!G:G="failed", ROW(Crowdfunding!G:G)-ROW(Crowdfunding!$G$1)+1), ROW(C29))), "")</f>
        <v>failed</v>
      </c>
      <c r="E30" s="10" cm="1">
        <f t="array" ref="E30">IFERROR(INDEX(Crowdfunding!I:I, SMALL(IF(Crowdfunding!G:G="failed", ROW(Crowdfunding!I:I)-MIN(ROW(Crowdfunding!I:I))+1), ROW(C29))), "")</f>
        <v>106</v>
      </c>
    </row>
    <row r="31" spans="1:8" ht="17" x14ac:dyDescent="0.2">
      <c r="A31" t="str" cm="1">
        <f t="array" ref="A31">IFERROR(INDEX(Crowdfunding!G:G, SMALL(IF(Crowdfunding!G:G="successful", ROW(Crowdfunding!G:G)-ROW(Crowdfunding!$G$1)+1), ROW(A30))), "")</f>
        <v>successful</v>
      </c>
      <c r="B31" s="10" cm="1">
        <f t="array" ref="B31">IFERROR(INDEX(Crowdfunding!I:I, SMALL(IF(Crowdfunding!G:G="successful", ROW(Crowdfunding!I:I)-MIN(ROW(Crowdfunding!I:I))+1), ROW(A30))), "")</f>
        <v>149</v>
      </c>
      <c r="D31" t="str" cm="1">
        <f t="array" ref="D31">IFERROR(INDEX(Crowdfunding!G:G, SMALL(IF(Crowdfunding!G:G="failed", ROW(Crowdfunding!G:G)-ROW(Crowdfunding!$G$1)+1), ROW(C30))), "")</f>
        <v>failed</v>
      </c>
      <c r="E31" s="10" cm="1">
        <f t="array" ref="E31">IFERROR(INDEX(Crowdfunding!I:I, SMALL(IF(Crowdfunding!G:G="failed", ROW(Crowdfunding!I:I)-MIN(ROW(Crowdfunding!I:I))+1), ROW(C30))), "")</f>
        <v>679</v>
      </c>
    </row>
    <row r="32" spans="1:8" ht="17" x14ac:dyDescent="0.2">
      <c r="A32" t="str" cm="1">
        <f t="array" ref="A32">IFERROR(INDEX(Crowdfunding!G:G, SMALL(IF(Crowdfunding!G:G="successful", ROW(Crowdfunding!G:G)-ROW(Crowdfunding!$G$1)+1), ROW(A31))), "")</f>
        <v>successful</v>
      </c>
      <c r="B32" s="10" cm="1">
        <f t="array" ref="B32">IFERROR(INDEX(Crowdfunding!I:I, SMALL(IF(Crowdfunding!G:G="successful", ROW(Crowdfunding!I:I)-MIN(ROW(Crowdfunding!I:I))+1), ROW(A31))), "")</f>
        <v>2431</v>
      </c>
      <c r="D32" t="str" cm="1">
        <f t="array" ref="D32">IFERROR(INDEX(Crowdfunding!G:G, SMALL(IF(Crowdfunding!G:G="failed", ROW(Crowdfunding!G:G)-ROW(Crowdfunding!$G$1)+1), ROW(C31))), "")</f>
        <v>failed</v>
      </c>
      <c r="E32" s="10" cm="1">
        <f t="array" ref="E32">IFERROR(INDEX(Crowdfunding!I:I, SMALL(IF(Crowdfunding!G:G="failed", ROW(Crowdfunding!I:I)-MIN(ROW(Crowdfunding!I:I))+1), ROW(C31))), "")</f>
        <v>1220</v>
      </c>
    </row>
    <row r="33" spans="1:5" ht="17" x14ac:dyDescent="0.2">
      <c r="A33" t="str" cm="1">
        <f t="array" ref="A33">IFERROR(INDEX(Crowdfunding!G:G, SMALL(IF(Crowdfunding!G:G="successful", ROW(Crowdfunding!G:G)-ROW(Crowdfunding!$G$1)+1), ROW(A32))), "")</f>
        <v>successful</v>
      </c>
      <c r="B33" s="10" cm="1">
        <f t="array" ref="B33">IFERROR(INDEX(Crowdfunding!I:I, SMALL(IF(Crowdfunding!G:G="successful", ROW(Crowdfunding!I:I)-MIN(ROW(Crowdfunding!I:I))+1), ROW(A32))), "")</f>
        <v>303</v>
      </c>
      <c r="D33" t="str" cm="1">
        <f t="array" ref="D33">IFERROR(INDEX(Crowdfunding!G:G, SMALL(IF(Crowdfunding!G:G="failed", ROW(Crowdfunding!G:G)-ROW(Crowdfunding!$G$1)+1), ROW(C32))), "")</f>
        <v>failed</v>
      </c>
      <c r="E33" s="10" cm="1">
        <f t="array" ref="E33">IFERROR(INDEX(Crowdfunding!I:I, SMALL(IF(Crowdfunding!G:G="failed", ROW(Crowdfunding!I:I)-MIN(ROW(Crowdfunding!I:I))+1), ROW(C32))), "")</f>
        <v>1</v>
      </c>
    </row>
    <row r="34" spans="1:5" ht="17" x14ac:dyDescent="0.2">
      <c r="A34" t="str" cm="1">
        <f t="array" ref="A34">IFERROR(INDEX(Crowdfunding!G:G, SMALL(IF(Crowdfunding!G:G="successful", ROW(Crowdfunding!G:G)-ROW(Crowdfunding!$G$1)+1), ROW(A33))), "")</f>
        <v>successful</v>
      </c>
      <c r="B34" s="10" cm="1">
        <f t="array" ref="B34">IFERROR(INDEX(Crowdfunding!I:I, SMALL(IF(Crowdfunding!G:G="successful", ROW(Crowdfunding!I:I)-MIN(ROW(Crowdfunding!I:I))+1), ROW(A33))), "")</f>
        <v>209</v>
      </c>
      <c r="D34" t="str" cm="1">
        <f t="array" ref="D34">IFERROR(INDEX(Crowdfunding!G:G, SMALL(IF(Crowdfunding!G:G="failed", ROW(Crowdfunding!G:G)-ROW(Crowdfunding!$G$1)+1), ROW(C33))), "")</f>
        <v>failed</v>
      </c>
      <c r="E34" s="10" cm="1">
        <f t="array" ref="E34">IFERROR(INDEX(Crowdfunding!I:I, SMALL(IF(Crowdfunding!G:G="failed", ROW(Crowdfunding!I:I)-MIN(ROW(Crowdfunding!I:I))+1), ROW(C33))), "")</f>
        <v>37</v>
      </c>
    </row>
    <row r="35" spans="1:5" ht="17" x14ac:dyDescent="0.2">
      <c r="A35" t="str" cm="1">
        <f t="array" ref="A35">IFERROR(INDEX(Crowdfunding!G:G, SMALL(IF(Crowdfunding!G:G="successful", ROW(Crowdfunding!G:G)-ROW(Crowdfunding!$G$1)+1), ROW(A34))), "")</f>
        <v>successful</v>
      </c>
      <c r="B35" s="10" cm="1">
        <f t="array" ref="B35">IFERROR(INDEX(Crowdfunding!I:I, SMALL(IF(Crowdfunding!G:G="successful", ROW(Crowdfunding!I:I)-MIN(ROW(Crowdfunding!I:I))+1), ROW(A34))), "")</f>
        <v>131</v>
      </c>
      <c r="D35" t="str" cm="1">
        <f t="array" ref="D35">IFERROR(INDEX(Crowdfunding!G:G, SMALL(IF(Crowdfunding!G:G="failed", ROW(Crowdfunding!G:G)-ROW(Crowdfunding!$G$1)+1), ROW(C34))), "")</f>
        <v>failed</v>
      </c>
      <c r="E35" s="10" cm="1">
        <f t="array" ref="E35">IFERROR(INDEX(Crowdfunding!I:I, SMALL(IF(Crowdfunding!G:G="failed", ROW(Crowdfunding!I:I)-MIN(ROW(Crowdfunding!I:I))+1), ROW(C34))), "")</f>
        <v>60</v>
      </c>
    </row>
    <row r="36" spans="1:5" ht="17" x14ac:dyDescent="0.2">
      <c r="A36" t="str" cm="1">
        <f t="array" ref="A36">IFERROR(INDEX(Crowdfunding!G:G, SMALL(IF(Crowdfunding!G:G="successful", ROW(Crowdfunding!G:G)-ROW(Crowdfunding!$G$1)+1), ROW(A35))), "")</f>
        <v>successful</v>
      </c>
      <c r="B36" s="10" cm="1">
        <f t="array" ref="B36">IFERROR(INDEX(Crowdfunding!I:I, SMALL(IF(Crowdfunding!G:G="successful", ROW(Crowdfunding!I:I)-MIN(ROW(Crowdfunding!I:I))+1), ROW(A35))), "")</f>
        <v>164</v>
      </c>
      <c r="D36" t="str" cm="1">
        <f t="array" ref="D36">IFERROR(INDEX(Crowdfunding!G:G, SMALL(IF(Crowdfunding!G:G="failed", ROW(Crowdfunding!G:G)-ROW(Crowdfunding!$G$1)+1), ROW(C35))), "")</f>
        <v>failed</v>
      </c>
      <c r="E36" s="10" cm="1">
        <f t="array" ref="E36">IFERROR(INDEX(Crowdfunding!I:I, SMALL(IF(Crowdfunding!G:G="failed", ROW(Crowdfunding!I:I)-MIN(ROW(Crowdfunding!I:I))+1), ROW(C35))), "")</f>
        <v>296</v>
      </c>
    </row>
    <row r="37" spans="1:5" ht="17" x14ac:dyDescent="0.2">
      <c r="A37" t="str" cm="1">
        <f t="array" ref="A37">IFERROR(INDEX(Crowdfunding!G:G, SMALL(IF(Crowdfunding!G:G="successful", ROW(Crowdfunding!G:G)-ROW(Crowdfunding!$G$1)+1), ROW(A36))), "")</f>
        <v>successful</v>
      </c>
      <c r="B37" s="10" cm="1">
        <f t="array" ref="B37">IFERROR(INDEX(Crowdfunding!I:I, SMALL(IF(Crowdfunding!G:G="successful", ROW(Crowdfunding!I:I)-MIN(ROW(Crowdfunding!I:I))+1), ROW(A36))), "")</f>
        <v>201</v>
      </c>
      <c r="D37" t="str" cm="1">
        <f t="array" ref="D37">IFERROR(INDEX(Crowdfunding!G:G, SMALL(IF(Crowdfunding!G:G="failed", ROW(Crowdfunding!G:G)-ROW(Crowdfunding!$G$1)+1), ROW(C36))), "")</f>
        <v>failed</v>
      </c>
      <c r="E37" s="10" cm="1">
        <f t="array" ref="E37">IFERROR(INDEX(Crowdfunding!I:I, SMALL(IF(Crowdfunding!G:G="failed", ROW(Crowdfunding!I:I)-MIN(ROW(Crowdfunding!I:I))+1), ROW(C36))), "")</f>
        <v>3304</v>
      </c>
    </row>
    <row r="38" spans="1:5" ht="17" x14ac:dyDescent="0.2">
      <c r="A38" t="str" cm="1">
        <f t="array" ref="A38">IFERROR(INDEX(Crowdfunding!G:G, SMALL(IF(Crowdfunding!G:G="successful", ROW(Crowdfunding!G:G)-ROW(Crowdfunding!$G$1)+1), ROW(A37))), "")</f>
        <v>successful</v>
      </c>
      <c r="B38" s="10" cm="1">
        <f t="array" ref="B38">IFERROR(INDEX(Crowdfunding!I:I, SMALL(IF(Crowdfunding!G:G="successful", ROW(Crowdfunding!I:I)-MIN(ROW(Crowdfunding!I:I))+1), ROW(A37))), "")</f>
        <v>211</v>
      </c>
      <c r="D38" t="str" cm="1">
        <f t="array" ref="D38">IFERROR(INDEX(Crowdfunding!G:G, SMALL(IF(Crowdfunding!G:G="failed", ROW(Crowdfunding!G:G)-ROW(Crowdfunding!$G$1)+1), ROW(C37))), "")</f>
        <v>failed</v>
      </c>
      <c r="E38" s="10" cm="1">
        <f t="array" ref="E38">IFERROR(INDEX(Crowdfunding!I:I, SMALL(IF(Crowdfunding!G:G="failed", ROW(Crowdfunding!I:I)-MIN(ROW(Crowdfunding!I:I))+1), ROW(C37))), "")</f>
        <v>73</v>
      </c>
    </row>
    <row r="39" spans="1:5" ht="17" x14ac:dyDescent="0.2">
      <c r="A39" t="str" cm="1">
        <f t="array" ref="A39">IFERROR(INDEX(Crowdfunding!G:G, SMALL(IF(Crowdfunding!G:G="successful", ROW(Crowdfunding!G:G)-ROW(Crowdfunding!$G$1)+1), ROW(A38))), "")</f>
        <v>successful</v>
      </c>
      <c r="B39" s="10" cm="1">
        <f t="array" ref="B39">IFERROR(INDEX(Crowdfunding!I:I, SMALL(IF(Crowdfunding!G:G="successful", ROW(Crowdfunding!I:I)-MIN(ROW(Crowdfunding!I:I))+1), ROW(A38))), "")</f>
        <v>128</v>
      </c>
      <c r="D39" t="str" cm="1">
        <f t="array" ref="D39">IFERROR(INDEX(Crowdfunding!G:G, SMALL(IF(Crowdfunding!G:G="failed", ROW(Crowdfunding!G:G)-ROW(Crowdfunding!$G$1)+1), ROW(C38))), "")</f>
        <v>failed</v>
      </c>
      <c r="E39" s="10" cm="1">
        <f t="array" ref="E39">IFERROR(INDEX(Crowdfunding!I:I, SMALL(IF(Crowdfunding!G:G="failed", ROW(Crowdfunding!I:I)-MIN(ROW(Crowdfunding!I:I))+1), ROW(C38))), "")</f>
        <v>3387</v>
      </c>
    </row>
    <row r="40" spans="1:5" ht="17" x14ac:dyDescent="0.2">
      <c r="A40" t="str" cm="1">
        <f t="array" ref="A40">IFERROR(INDEX(Crowdfunding!G:G, SMALL(IF(Crowdfunding!G:G="successful", ROW(Crowdfunding!G:G)-ROW(Crowdfunding!$G$1)+1), ROW(A39))), "")</f>
        <v>successful</v>
      </c>
      <c r="B40" s="10" cm="1">
        <f t="array" ref="B40">IFERROR(INDEX(Crowdfunding!I:I, SMALL(IF(Crowdfunding!G:G="successful", ROW(Crowdfunding!I:I)-MIN(ROW(Crowdfunding!I:I))+1), ROW(A39))), "")</f>
        <v>1600</v>
      </c>
      <c r="D40" t="str" cm="1">
        <f t="array" ref="D40">IFERROR(INDEX(Crowdfunding!G:G, SMALL(IF(Crowdfunding!G:G="failed", ROW(Crowdfunding!G:G)-ROW(Crowdfunding!$G$1)+1), ROW(C39))), "")</f>
        <v>failed</v>
      </c>
      <c r="E40" s="10" cm="1">
        <f t="array" ref="E40">IFERROR(INDEX(Crowdfunding!I:I, SMALL(IF(Crowdfunding!G:G="failed", ROW(Crowdfunding!I:I)-MIN(ROW(Crowdfunding!I:I))+1), ROW(C39))), "")</f>
        <v>662</v>
      </c>
    </row>
    <row r="41" spans="1:5" ht="17" x14ac:dyDescent="0.2">
      <c r="A41" t="str" cm="1">
        <f t="array" ref="A41">IFERROR(INDEX(Crowdfunding!G:G, SMALL(IF(Crowdfunding!G:G="successful", ROW(Crowdfunding!G:G)-ROW(Crowdfunding!$G$1)+1), ROW(A40))), "")</f>
        <v>successful</v>
      </c>
      <c r="B41" s="10" cm="1">
        <f t="array" ref="B41">IFERROR(INDEX(Crowdfunding!I:I, SMALL(IF(Crowdfunding!G:G="successful", ROW(Crowdfunding!I:I)-MIN(ROW(Crowdfunding!I:I))+1), ROW(A40))), "")</f>
        <v>249</v>
      </c>
      <c r="D41" t="str" cm="1">
        <f t="array" ref="D41">IFERROR(INDEX(Crowdfunding!G:G, SMALL(IF(Crowdfunding!G:G="failed", ROW(Crowdfunding!G:G)-ROW(Crowdfunding!$G$1)+1), ROW(C40))), "")</f>
        <v>failed</v>
      </c>
      <c r="E41" s="10" cm="1">
        <f t="array" ref="E41">IFERROR(INDEX(Crowdfunding!I:I, SMALL(IF(Crowdfunding!G:G="failed", ROW(Crowdfunding!I:I)-MIN(ROW(Crowdfunding!I:I))+1), ROW(C40))), "")</f>
        <v>774</v>
      </c>
    </row>
    <row r="42" spans="1:5" ht="17" x14ac:dyDescent="0.2">
      <c r="A42" t="str" cm="1">
        <f t="array" ref="A42">IFERROR(INDEX(Crowdfunding!G:G, SMALL(IF(Crowdfunding!G:G="successful", ROW(Crowdfunding!G:G)-ROW(Crowdfunding!$G$1)+1), ROW(A41))), "")</f>
        <v>successful</v>
      </c>
      <c r="B42" s="10" cm="1">
        <f t="array" ref="B42">IFERROR(INDEX(Crowdfunding!I:I, SMALL(IF(Crowdfunding!G:G="successful", ROW(Crowdfunding!I:I)-MIN(ROW(Crowdfunding!I:I))+1), ROW(A41))), "")</f>
        <v>236</v>
      </c>
      <c r="D42" t="str" cm="1">
        <f t="array" ref="D42">IFERROR(INDEX(Crowdfunding!G:G, SMALL(IF(Crowdfunding!G:G="failed", ROW(Crowdfunding!G:G)-ROW(Crowdfunding!$G$1)+1), ROW(C41))), "")</f>
        <v>failed</v>
      </c>
      <c r="E42" s="10" cm="1">
        <f t="array" ref="E42">IFERROR(INDEX(Crowdfunding!I:I, SMALL(IF(Crowdfunding!G:G="failed", ROW(Crowdfunding!I:I)-MIN(ROW(Crowdfunding!I:I))+1), ROW(C41))), "")</f>
        <v>672</v>
      </c>
    </row>
    <row r="43" spans="1:5" ht="17" x14ac:dyDescent="0.2">
      <c r="A43" t="str" cm="1">
        <f t="array" ref="A43">IFERROR(INDEX(Crowdfunding!G:G, SMALL(IF(Crowdfunding!G:G="successful", ROW(Crowdfunding!G:G)-ROW(Crowdfunding!$G$1)+1), ROW(A42))), "")</f>
        <v>successful</v>
      </c>
      <c r="B43" s="10" cm="1">
        <f t="array" ref="B43">IFERROR(INDEX(Crowdfunding!I:I, SMALL(IF(Crowdfunding!G:G="successful", ROW(Crowdfunding!I:I)-MIN(ROW(Crowdfunding!I:I))+1), ROW(A42))), "")</f>
        <v>4065</v>
      </c>
      <c r="D43" t="str" cm="1">
        <f t="array" ref="D43">IFERROR(INDEX(Crowdfunding!G:G, SMALL(IF(Crowdfunding!G:G="failed", ROW(Crowdfunding!G:G)-ROW(Crowdfunding!$G$1)+1), ROW(C42))), "")</f>
        <v>failed</v>
      </c>
      <c r="E43" s="10" cm="1">
        <f t="array" ref="E43">IFERROR(INDEX(Crowdfunding!I:I, SMALL(IF(Crowdfunding!G:G="failed", ROW(Crowdfunding!I:I)-MIN(ROW(Crowdfunding!I:I))+1), ROW(C42))), "")</f>
        <v>940</v>
      </c>
    </row>
    <row r="44" spans="1:5" ht="17" x14ac:dyDescent="0.2">
      <c r="A44" t="str" cm="1">
        <f t="array" ref="A44">IFERROR(INDEX(Crowdfunding!G:G, SMALL(IF(Crowdfunding!G:G="successful", ROW(Crowdfunding!G:G)-ROW(Crowdfunding!$G$1)+1), ROW(A43))), "")</f>
        <v>successful</v>
      </c>
      <c r="B44" s="10" cm="1">
        <f t="array" ref="B44">IFERROR(INDEX(Crowdfunding!I:I, SMALL(IF(Crowdfunding!G:G="successful", ROW(Crowdfunding!I:I)-MIN(ROW(Crowdfunding!I:I))+1), ROW(A43))), "")</f>
        <v>246</v>
      </c>
      <c r="D44" t="str" cm="1">
        <f t="array" ref="D44">IFERROR(INDEX(Crowdfunding!G:G, SMALL(IF(Crowdfunding!G:G="failed", ROW(Crowdfunding!G:G)-ROW(Crowdfunding!$G$1)+1), ROW(C43))), "")</f>
        <v>failed</v>
      </c>
      <c r="E44" s="10" cm="1">
        <f t="array" ref="E44">IFERROR(INDEX(Crowdfunding!I:I, SMALL(IF(Crowdfunding!G:G="failed", ROW(Crowdfunding!I:I)-MIN(ROW(Crowdfunding!I:I))+1), ROW(C43))), "")</f>
        <v>117</v>
      </c>
    </row>
    <row r="45" spans="1:5" ht="17" x14ac:dyDescent="0.2">
      <c r="A45" t="str" cm="1">
        <f t="array" ref="A45">IFERROR(INDEX(Crowdfunding!G:G, SMALL(IF(Crowdfunding!G:G="successful", ROW(Crowdfunding!G:G)-ROW(Crowdfunding!$G$1)+1), ROW(A44))), "")</f>
        <v>successful</v>
      </c>
      <c r="B45" s="10" cm="1">
        <f t="array" ref="B45">IFERROR(INDEX(Crowdfunding!I:I, SMALL(IF(Crowdfunding!G:G="successful", ROW(Crowdfunding!I:I)-MIN(ROW(Crowdfunding!I:I))+1), ROW(A44))), "")</f>
        <v>2475</v>
      </c>
      <c r="D45" t="str" cm="1">
        <f t="array" ref="D45">IFERROR(INDEX(Crowdfunding!G:G, SMALL(IF(Crowdfunding!G:G="failed", ROW(Crowdfunding!G:G)-ROW(Crowdfunding!$G$1)+1), ROW(C44))), "")</f>
        <v>failed</v>
      </c>
      <c r="E45" s="10" cm="1">
        <f t="array" ref="E45">IFERROR(INDEX(Crowdfunding!I:I, SMALL(IF(Crowdfunding!G:G="failed", ROW(Crowdfunding!I:I)-MIN(ROW(Crowdfunding!I:I))+1), ROW(C44))), "")</f>
        <v>115</v>
      </c>
    </row>
    <row r="46" spans="1:5" ht="17" x14ac:dyDescent="0.2">
      <c r="A46" t="str" cm="1">
        <f t="array" ref="A46">IFERROR(INDEX(Crowdfunding!G:G, SMALL(IF(Crowdfunding!G:G="successful", ROW(Crowdfunding!G:G)-ROW(Crowdfunding!$G$1)+1), ROW(A45))), "")</f>
        <v>successful</v>
      </c>
      <c r="B46" s="10" cm="1">
        <f t="array" ref="B46">IFERROR(INDEX(Crowdfunding!I:I, SMALL(IF(Crowdfunding!G:G="successful", ROW(Crowdfunding!I:I)-MIN(ROW(Crowdfunding!I:I))+1), ROW(A45))), "")</f>
        <v>76</v>
      </c>
      <c r="D46" t="str" cm="1">
        <f t="array" ref="D46">IFERROR(INDEX(Crowdfunding!G:G, SMALL(IF(Crowdfunding!G:G="failed", ROW(Crowdfunding!G:G)-ROW(Crowdfunding!$G$1)+1), ROW(C45))), "")</f>
        <v>failed</v>
      </c>
      <c r="E46" s="10" cm="1">
        <f t="array" ref="E46">IFERROR(INDEX(Crowdfunding!I:I, SMALL(IF(Crowdfunding!G:G="failed", ROW(Crowdfunding!I:I)-MIN(ROW(Crowdfunding!I:I))+1), ROW(C45))), "")</f>
        <v>326</v>
      </c>
    </row>
    <row r="47" spans="1:5" ht="17" x14ac:dyDescent="0.2">
      <c r="A47" t="str" cm="1">
        <f t="array" ref="A47">IFERROR(INDEX(Crowdfunding!G:G, SMALL(IF(Crowdfunding!G:G="successful", ROW(Crowdfunding!G:G)-ROW(Crowdfunding!$G$1)+1), ROW(A46))), "")</f>
        <v>successful</v>
      </c>
      <c r="B47" s="10" cm="1">
        <f t="array" ref="B47">IFERROR(INDEX(Crowdfunding!I:I, SMALL(IF(Crowdfunding!G:G="successful", ROW(Crowdfunding!I:I)-MIN(ROW(Crowdfunding!I:I))+1), ROW(A46))), "")</f>
        <v>54</v>
      </c>
      <c r="D47" t="str" cm="1">
        <f t="array" ref="D47">IFERROR(INDEX(Crowdfunding!G:G, SMALL(IF(Crowdfunding!G:G="failed", ROW(Crowdfunding!G:G)-ROW(Crowdfunding!$G$1)+1), ROW(C46))), "")</f>
        <v>failed</v>
      </c>
      <c r="E47" s="10" cm="1">
        <f t="array" ref="E47">IFERROR(INDEX(Crowdfunding!I:I, SMALL(IF(Crowdfunding!G:G="failed", ROW(Crowdfunding!I:I)-MIN(ROW(Crowdfunding!I:I))+1), ROW(C46))), "")</f>
        <v>1</v>
      </c>
    </row>
    <row r="48" spans="1:5" ht="17" x14ac:dyDescent="0.2">
      <c r="A48" t="str" cm="1">
        <f t="array" ref="A48">IFERROR(INDEX(Crowdfunding!G:G, SMALL(IF(Crowdfunding!G:G="successful", ROW(Crowdfunding!G:G)-ROW(Crowdfunding!$G$1)+1), ROW(A47))), "")</f>
        <v>successful</v>
      </c>
      <c r="B48" s="10" cm="1">
        <f t="array" ref="B48">IFERROR(INDEX(Crowdfunding!I:I, SMALL(IF(Crowdfunding!G:G="successful", ROW(Crowdfunding!I:I)-MIN(ROW(Crowdfunding!I:I))+1), ROW(A47))), "")</f>
        <v>88</v>
      </c>
      <c r="D48" t="str" cm="1">
        <f t="array" ref="D48">IFERROR(INDEX(Crowdfunding!G:G, SMALL(IF(Crowdfunding!G:G="failed", ROW(Crowdfunding!G:G)-ROW(Crowdfunding!$G$1)+1), ROW(C47))), "")</f>
        <v>failed</v>
      </c>
      <c r="E48" s="10" cm="1">
        <f t="array" ref="E48">IFERROR(INDEX(Crowdfunding!I:I, SMALL(IF(Crowdfunding!G:G="failed", ROW(Crowdfunding!I:I)-MIN(ROW(Crowdfunding!I:I))+1), ROW(C47))), "")</f>
        <v>1467</v>
      </c>
    </row>
    <row r="49" spans="1:5" ht="17" x14ac:dyDescent="0.2">
      <c r="A49" t="str" cm="1">
        <f t="array" ref="A49">IFERROR(INDEX(Crowdfunding!G:G, SMALL(IF(Crowdfunding!G:G="successful", ROW(Crowdfunding!G:G)-ROW(Crowdfunding!$G$1)+1), ROW(A48))), "")</f>
        <v>successful</v>
      </c>
      <c r="B49" s="10" cm="1">
        <f t="array" ref="B49">IFERROR(INDEX(Crowdfunding!I:I, SMALL(IF(Crowdfunding!G:G="successful", ROW(Crowdfunding!I:I)-MIN(ROW(Crowdfunding!I:I))+1), ROW(A48))), "")</f>
        <v>85</v>
      </c>
      <c r="D49" t="str" cm="1">
        <f t="array" ref="D49">IFERROR(INDEX(Crowdfunding!G:G, SMALL(IF(Crowdfunding!G:G="failed", ROW(Crowdfunding!G:G)-ROW(Crowdfunding!$G$1)+1), ROW(C48))), "")</f>
        <v>failed</v>
      </c>
      <c r="E49" s="10" cm="1">
        <f t="array" ref="E49">IFERROR(INDEX(Crowdfunding!I:I, SMALL(IF(Crowdfunding!G:G="failed", ROW(Crowdfunding!I:I)-MIN(ROW(Crowdfunding!I:I))+1), ROW(C48))), "")</f>
        <v>5681</v>
      </c>
    </row>
    <row r="50" spans="1:5" ht="17" x14ac:dyDescent="0.2">
      <c r="A50" t="str" cm="1">
        <f t="array" ref="A50">IFERROR(INDEX(Crowdfunding!G:G, SMALL(IF(Crowdfunding!G:G="successful", ROW(Crowdfunding!G:G)-ROW(Crowdfunding!$G$1)+1), ROW(A49))), "")</f>
        <v>successful</v>
      </c>
      <c r="B50" s="10" cm="1">
        <f t="array" ref="B50">IFERROR(INDEX(Crowdfunding!I:I, SMALL(IF(Crowdfunding!G:G="successful", ROW(Crowdfunding!I:I)-MIN(ROW(Crowdfunding!I:I))+1), ROW(A49))), "")</f>
        <v>170</v>
      </c>
      <c r="D50" t="str" cm="1">
        <f t="array" ref="D50">IFERROR(INDEX(Crowdfunding!G:G, SMALL(IF(Crowdfunding!G:G="failed", ROW(Crowdfunding!G:G)-ROW(Crowdfunding!$G$1)+1), ROW(C49))), "")</f>
        <v>failed</v>
      </c>
      <c r="E50" s="10" cm="1">
        <f t="array" ref="E50">IFERROR(INDEX(Crowdfunding!I:I, SMALL(IF(Crowdfunding!G:G="failed", ROW(Crowdfunding!I:I)-MIN(ROW(Crowdfunding!I:I))+1), ROW(C49))), "")</f>
        <v>1059</v>
      </c>
    </row>
    <row r="51" spans="1:5" ht="17" x14ac:dyDescent="0.2">
      <c r="A51" t="str" cm="1">
        <f t="array" ref="A51">IFERROR(INDEX(Crowdfunding!G:G, SMALL(IF(Crowdfunding!G:G="successful", ROW(Crowdfunding!G:G)-ROW(Crowdfunding!$G$1)+1), ROW(A50))), "")</f>
        <v>successful</v>
      </c>
      <c r="B51" s="10" cm="1">
        <f t="array" ref="B51">IFERROR(INDEX(Crowdfunding!I:I, SMALL(IF(Crowdfunding!G:G="successful", ROW(Crowdfunding!I:I)-MIN(ROW(Crowdfunding!I:I))+1), ROW(A50))), "")</f>
        <v>330</v>
      </c>
      <c r="D51" t="str" cm="1">
        <f t="array" ref="D51">IFERROR(INDEX(Crowdfunding!G:G, SMALL(IF(Crowdfunding!G:G="failed", ROW(Crowdfunding!G:G)-ROW(Crowdfunding!$G$1)+1), ROW(C50))), "")</f>
        <v>failed</v>
      </c>
      <c r="E51" s="10" cm="1">
        <f t="array" ref="E51">IFERROR(INDEX(Crowdfunding!I:I, SMALL(IF(Crowdfunding!G:G="failed", ROW(Crowdfunding!I:I)-MIN(ROW(Crowdfunding!I:I))+1), ROW(C50))), "")</f>
        <v>1194</v>
      </c>
    </row>
    <row r="52" spans="1:5" ht="17" x14ac:dyDescent="0.2">
      <c r="A52" t="str" cm="1">
        <f t="array" ref="A52">IFERROR(INDEX(Crowdfunding!G:G, SMALL(IF(Crowdfunding!G:G="successful", ROW(Crowdfunding!G:G)-ROW(Crowdfunding!$G$1)+1), ROW(A51))), "")</f>
        <v>successful</v>
      </c>
      <c r="B52" s="10" cm="1">
        <f t="array" ref="B52">IFERROR(INDEX(Crowdfunding!I:I, SMALL(IF(Crowdfunding!G:G="successful", ROW(Crowdfunding!I:I)-MIN(ROW(Crowdfunding!I:I))+1), ROW(A51))), "")</f>
        <v>127</v>
      </c>
      <c r="D52" t="str" cm="1">
        <f t="array" ref="D52">IFERROR(INDEX(Crowdfunding!G:G, SMALL(IF(Crowdfunding!G:G="failed", ROW(Crowdfunding!G:G)-ROW(Crowdfunding!$G$1)+1), ROW(C51))), "")</f>
        <v>failed</v>
      </c>
      <c r="E52" s="10" cm="1">
        <f t="array" ref="E52">IFERROR(INDEX(Crowdfunding!I:I, SMALL(IF(Crowdfunding!G:G="failed", ROW(Crowdfunding!I:I)-MIN(ROW(Crowdfunding!I:I))+1), ROW(C51))), "")</f>
        <v>30</v>
      </c>
    </row>
    <row r="53" spans="1:5" ht="17" x14ac:dyDescent="0.2">
      <c r="A53" t="str" cm="1">
        <f t="array" ref="A53">IFERROR(INDEX(Crowdfunding!G:G, SMALL(IF(Crowdfunding!G:G="successful", ROW(Crowdfunding!G:G)-ROW(Crowdfunding!$G$1)+1), ROW(A52))), "")</f>
        <v>successful</v>
      </c>
      <c r="B53" s="10" cm="1">
        <f t="array" ref="B53">IFERROR(INDEX(Crowdfunding!I:I, SMALL(IF(Crowdfunding!G:G="successful", ROW(Crowdfunding!I:I)-MIN(ROW(Crowdfunding!I:I))+1), ROW(A52))), "")</f>
        <v>411</v>
      </c>
      <c r="D53" t="str" cm="1">
        <f t="array" ref="D53">IFERROR(INDEX(Crowdfunding!G:G, SMALL(IF(Crowdfunding!G:G="failed", ROW(Crowdfunding!G:G)-ROW(Crowdfunding!$G$1)+1), ROW(C52))), "")</f>
        <v>failed</v>
      </c>
      <c r="E53" s="10" cm="1">
        <f t="array" ref="E53">IFERROR(INDEX(Crowdfunding!I:I, SMALL(IF(Crowdfunding!G:G="failed", ROW(Crowdfunding!I:I)-MIN(ROW(Crowdfunding!I:I))+1), ROW(C52))), "")</f>
        <v>75</v>
      </c>
    </row>
    <row r="54" spans="1:5" ht="17" x14ac:dyDescent="0.2">
      <c r="A54" t="str" cm="1">
        <f t="array" ref="A54">IFERROR(INDEX(Crowdfunding!G:G, SMALL(IF(Crowdfunding!G:G="successful", ROW(Crowdfunding!G:G)-ROW(Crowdfunding!$G$1)+1), ROW(A53))), "")</f>
        <v>successful</v>
      </c>
      <c r="B54" s="10" cm="1">
        <f t="array" ref="B54">IFERROR(INDEX(Crowdfunding!I:I, SMALL(IF(Crowdfunding!G:G="successful", ROW(Crowdfunding!I:I)-MIN(ROW(Crowdfunding!I:I))+1), ROW(A53))), "")</f>
        <v>180</v>
      </c>
      <c r="D54" t="str" cm="1">
        <f t="array" ref="D54">IFERROR(INDEX(Crowdfunding!G:G, SMALL(IF(Crowdfunding!G:G="failed", ROW(Crowdfunding!G:G)-ROW(Crowdfunding!$G$1)+1), ROW(C53))), "")</f>
        <v>failed</v>
      </c>
      <c r="E54" s="10" cm="1">
        <f t="array" ref="E54">IFERROR(INDEX(Crowdfunding!I:I, SMALL(IF(Crowdfunding!G:G="failed", ROW(Crowdfunding!I:I)-MIN(ROW(Crowdfunding!I:I))+1), ROW(C53))), "")</f>
        <v>955</v>
      </c>
    </row>
    <row r="55" spans="1:5" ht="17" x14ac:dyDescent="0.2">
      <c r="A55" t="str" cm="1">
        <f t="array" ref="A55">IFERROR(INDEX(Crowdfunding!G:G, SMALL(IF(Crowdfunding!G:G="successful", ROW(Crowdfunding!G:G)-ROW(Crowdfunding!$G$1)+1), ROW(A54))), "")</f>
        <v>successful</v>
      </c>
      <c r="B55" s="10" cm="1">
        <f t="array" ref="B55">IFERROR(INDEX(Crowdfunding!I:I, SMALL(IF(Crowdfunding!G:G="successful", ROW(Crowdfunding!I:I)-MIN(ROW(Crowdfunding!I:I))+1), ROW(A54))), "")</f>
        <v>374</v>
      </c>
      <c r="D55" t="str" cm="1">
        <f t="array" ref="D55">IFERROR(INDEX(Crowdfunding!G:G, SMALL(IF(Crowdfunding!G:G="failed", ROW(Crowdfunding!G:G)-ROW(Crowdfunding!$G$1)+1), ROW(C54))), "")</f>
        <v>failed</v>
      </c>
      <c r="E55" s="10" cm="1">
        <f t="array" ref="E55">IFERROR(INDEX(Crowdfunding!I:I, SMALL(IF(Crowdfunding!G:G="failed", ROW(Crowdfunding!I:I)-MIN(ROW(Crowdfunding!I:I))+1), ROW(C54))), "")</f>
        <v>67</v>
      </c>
    </row>
    <row r="56" spans="1:5" ht="17" x14ac:dyDescent="0.2">
      <c r="A56" t="str" cm="1">
        <f t="array" ref="A56">IFERROR(INDEX(Crowdfunding!G:G, SMALL(IF(Crowdfunding!G:G="successful", ROW(Crowdfunding!G:G)-ROW(Crowdfunding!$G$1)+1), ROW(A55))), "")</f>
        <v>successful</v>
      </c>
      <c r="B56" s="10" cm="1">
        <f t="array" ref="B56">IFERROR(INDEX(Crowdfunding!I:I, SMALL(IF(Crowdfunding!G:G="successful", ROW(Crowdfunding!I:I)-MIN(ROW(Crowdfunding!I:I))+1), ROW(A55))), "")</f>
        <v>71</v>
      </c>
      <c r="D56" t="str" cm="1">
        <f t="array" ref="D56">IFERROR(INDEX(Crowdfunding!G:G, SMALL(IF(Crowdfunding!G:G="failed", ROW(Crowdfunding!G:G)-ROW(Crowdfunding!$G$1)+1), ROW(C55))), "")</f>
        <v>failed</v>
      </c>
      <c r="E56" s="10" cm="1">
        <f t="array" ref="E56">IFERROR(INDEX(Crowdfunding!I:I, SMALL(IF(Crowdfunding!G:G="failed", ROW(Crowdfunding!I:I)-MIN(ROW(Crowdfunding!I:I))+1), ROW(C55))), "")</f>
        <v>5</v>
      </c>
    </row>
    <row r="57" spans="1:5" ht="17" x14ac:dyDescent="0.2">
      <c r="A57" t="str" cm="1">
        <f t="array" ref="A57">IFERROR(INDEX(Crowdfunding!G:G, SMALL(IF(Crowdfunding!G:G="successful", ROW(Crowdfunding!G:G)-ROW(Crowdfunding!$G$1)+1), ROW(A56))), "")</f>
        <v>successful</v>
      </c>
      <c r="B57" s="10" cm="1">
        <f t="array" ref="B57">IFERROR(INDEX(Crowdfunding!I:I, SMALL(IF(Crowdfunding!G:G="successful", ROW(Crowdfunding!I:I)-MIN(ROW(Crowdfunding!I:I))+1), ROW(A56))), "")</f>
        <v>203</v>
      </c>
      <c r="D57" t="str" cm="1">
        <f t="array" ref="D57">IFERROR(INDEX(Crowdfunding!G:G, SMALL(IF(Crowdfunding!G:G="failed", ROW(Crowdfunding!G:G)-ROW(Crowdfunding!$G$1)+1), ROW(C56))), "")</f>
        <v>failed</v>
      </c>
      <c r="E57" s="10" cm="1">
        <f t="array" ref="E57">IFERROR(INDEX(Crowdfunding!I:I, SMALL(IF(Crowdfunding!G:G="failed", ROW(Crowdfunding!I:I)-MIN(ROW(Crowdfunding!I:I))+1), ROW(C56))), "")</f>
        <v>26</v>
      </c>
    </row>
    <row r="58" spans="1:5" ht="17" x14ac:dyDescent="0.2">
      <c r="A58" t="str" cm="1">
        <f t="array" ref="A58">IFERROR(INDEX(Crowdfunding!G:G, SMALL(IF(Crowdfunding!G:G="successful", ROW(Crowdfunding!G:G)-ROW(Crowdfunding!$G$1)+1), ROW(A57))), "")</f>
        <v>successful</v>
      </c>
      <c r="B58" s="10" cm="1">
        <f t="array" ref="B58">IFERROR(INDEX(Crowdfunding!I:I, SMALL(IF(Crowdfunding!G:G="successful", ROW(Crowdfunding!I:I)-MIN(ROW(Crowdfunding!I:I))+1), ROW(A57))), "")</f>
        <v>113</v>
      </c>
      <c r="D58" t="str" cm="1">
        <f t="array" ref="D58">IFERROR(INDEX(Crowdfunding!G:G, SMALL(IF(Crowdfunding!G:G="failed", ROW(Crowdfunding!G:G)-ROW(Crowdfunding!$G$1)+1), ROW(C57))), "")</f>
        <v>failed</v>
      </c>
      <c r="E58" s="10" cm="1">
        <f t="array" ref="E58">IFERROR(INDEX(Crowdfunding!I:I, SMALL(IF(Crowdfunding!G:G="failed", ROW(Crowdfunding!I:I)-MIN(ROW(Crowdfunding!I:I))+1), ROW(C57))), "")</f>
        <v>1130</v>
      </c>
    </row>
    <row r="59" spans="1:5" ht="17" x14ac:dyDescent="0.2">
      <c r="A59" t="str" cm="1">
        <f t="array" ref="A59">IFERROR(INDEX(Crowdfunding!G:G, SMALL(IF(Crowdfunding!G:G="successful", ROW(Crowdfunding!G:G)-ROW(Crowdfunding!$G$1)+1), ROW(A58))), "")</f>
        <v>successful</v>
      </c>
      <c r="B59" s="10" cm="1">
        <f t="array" ref="B59">IFERROR(INDEX(Crowdfunding!I:I, SMALL(IF(Crowdfunding!G:G="successful", ROW(Crowdfunding!I:I)-MIN(ROW(Crowdfunding!I:I))+1), ROW(A58))), "")</f>
        <v>96</v>
      </c>
      <c r="D59" t="str" cm="1">
        <f t="array" ref="D59">IFERROR(INDEX(Crowdfunding!G:G, SMALL(IF(Crowdfunding!G:G="failed", ROW(Crowdfunding!G:G)-ROW(Crowdfunding!$G$1)+1), ROW(C58))), "")</f>
        <v>failed</v>
      </c>
      <c r="E59" s="10" cm="1">
        <f t="array" ref="E59">IFERROR(INDEX(Crowdfunding!I:I, SMALL(IF(Crowdfunding!G:G="failed", ROW(Crowdfunding!I:I)-MIN(ROW(Crowdfunding!I:I))+1), ROW(C58))), "")</f>
        <v>782</v>
      </c>
    </row>
    <row r="60" spans="1:5" ht="17" x14ac:dyDescent="0.2">
      <c r="A60" t="str" cm="1">
        <f t="array" ref="A60">IFERROR(INDEX(Crowdfunding!G:G, SMALL(IF(Crowdfunding!G:G="successful", ROW(Crowdfunding!G:G)-ROW(Crowdfunding!$G$1)+1), ROW(A59))), "")</f>
        <v>successful</v>
      </c>
      <c r="B60" s="10" cm="1">
        <f t="array" ref="B60">IFERROR(INDEX(Crowdfunding!I:I, SMALL(IF(Crowdfunding!G:G="successful", ROW(Crowdfunding!I:I)-MIN(ROW(Crowdfunding!I:I))+1), ROW(A59))), "")</f>
        <v>498</v>
      </c>
      <c r="D60" t="str" cm="1">
        <f t="array" ref="D60">IFERROR(INDEX(Crowdfunding!G:G, SMALL(IF(Crowdfunding!G:G="failed", ROW(Crowdfunding!G:G)-ROW(Crowdfunding!$G$1)+1), ROW(C59))), "")</f>
        <v>failed</v>
      </c>
      <c r="E60" s="10" cm="1">
        <f t="array" ref="E60">IFERROR(INDEX(Crowdfunding!I:I, SMALL(IF(Crowdfunding!G:G="failed", ROW(Crowdfunding!I:I)-MIN(ROW(Crowdfunding!I:I))+1), ROW(C59))), "")</f>
        <v>210</v>
      </c>
    </row>
    <row r="61" spans="1:5" ht="17" x14ac:dyDescent="0.2">
      <c r="A61" t="str" cm="1">
        <f t="array" ref="A61">IFERROR(INDEX(Crowdfunding!G:G, SMALL(IF(Crowdfunding!G:G="successful", ROW(Crowdfunding!G:G)-ROW(Crowdfunding!$G$1)+1), ROW(A60))), "")</f>
        <v>successful</v>
      </c>
      <c r="B61" s="10" cm="1">
        <f t="array" ref="B61">IFERROR(INDEX(Crowdfunding!I:I, SMALL(IF(Crowdfunding!G:G="successful", ROW(Crowdfunding!I:I)-MIN(ROW(Crowdfunding!I:I))+1), ROW(A60))), "")</f>
        <v>180</v>
      </c>
      <c r="D61" t="str" cm="1">
        <f t="array" ref="D61">IFERROR(INDEX(Crowdfunding!G:G, SMALL(IF(Crowdfunding!G:G="failed", ROW(Crowdfunding!G:G)-ROW(Crowdfunding!$G$1)+1), ROW(C60))), "")</f>
        <v>failed</v>
      </c>
      <c r="E61" s="10" cm="1">
        <f t="array" ref="E61">IFERROR(INDEX(Crowdfunding!I:I, SMALL(IF(Crowdfunding!G:G="failed", ROW(Crowdfunding!I:I)-MIN(ROW(Crowdfunding!I:I))+1), ROW(C60))), "")</f>
        <v>136</v>
      </c>
    </row>
    <row r="62" spans="1:5" ht="17" x14ac:dyDescent="0.2">
      <c r="A62" t="str" cm="1">
        <f t="array" ref="A62">IFERROR(INDEX(Crowdfunding!G:G, SMALL(IF(Crowdfunding!G:G="successful", ROW(Crowdfunding!G:G)-ROW(Crowdfunding!$G$1)+1), ROW(A61))), "")</f>
        <v>successful</v>
      </c>
      <c r="B62" s="10" cm="1">
        <f t="array" ref="B62">IFERROR(INDEX(Crowdfunding!I:I, SMALL(IF(Crowdfunding!G:G="successful", ROW(Crowdfunding!I:I)-MIN(ROW(Crowdfunding!I:I))+1), ROW(A61))), "")</f>
        <v>27</v>
      </c>
      <c r="D62" t="str" cm="1">
        <f t="array" ref="D62">IFERROR(INDEX(Crowdfunding!G:G, SMALL(IF(Crowdfunding!G:G="failed", ROW(Crowdfunding!G:G)-ROW(Crowdfunding!$G$1)+1), ROW(C61))), "")</f>
        <v>failed</v>
      </c>
      <c r="E62" s="10" cm="1">
        <f t="array" ref="E62">IFERROR(INDEX(Crowdfunding!I:I, SMALL(IF(Crowdfunding!G:G="failed", ROW(Crowdfunding!I:I)-MIN(ROW(Crowdfunding!I:I))+1), ROW(C61))), "")</f>
        <v>86</v>
      </c>
    </row>
    <row r="63" spans="1:5" ht="17" x14ac:dyDescent="0.2">
      <c r="A63" t="str" cm="1">
        <f t="array" ref="A63">IFERROR(INDEX(Crowdfunding!G:G, SMALL(IF(Crowdfunding!G:G="successful", ROW(Crowdfunding!G:G)-ROW(Crowdfunding!$G$1)+1), ROW(A62))), "")</f>
        <v>successful</v>
      </c>
      <c r="B63" s="10" cm="1">
        <f t="array" ref="B63">IFERROR(INDEX(Crowdfunding!I:I, SMALL(IF(Crowdfunding!G:G="successful", ROW(Crowdfunding!I:I)-MIN(ROW(Crowdfunding!I:I))+1), ROW(A62))), "")</f>
        <v>2331</v>
      </c>
      <c r="D63" t="str" cm="1">
        <f t="array" ref="D63">IFERROR(INDEX(Crowdfunding!G:G, SMALL(IF(Crowdfunding!G:G="failed", ROW(Crowdfunding!G:G)-ROW(Crowdfunding!$G$1)+1), ROW(C62))), "")</f>
        <v>failed</v>
      </c>
      <c r="E63" s="10" cm="1">
        <f t="array" ref="E63">IFERROR(INDEX(Crowdfunding!I:I, SMALL(IF(Crowdfunding!G:G="failed", ROW(Crowdfunding!I:I)-MIN(ROW(Crowdfunding!I:I))+1), ROW(C62))), "")</f>
        <v>19</v>
      </c>
    </row>
    <row r="64" spans="1:5" ht="17" x14ac:dyDescent="0.2">
      <c r="A64" t="str" cm="1">
        <f t="array" ref="A64">IFERROR(INDEX(Crowdfunding!G:G, SMALL(IF(Crowdfunding!G:G="successful", ROW(Crowdfunding!G:G)-ROW(Crowdfunding!$G$1)+1), ROW(A63))), "")</f>
        <v>successful</v>
      </c>
      <c r="B64" s="10" cm="1">
        <f t="array" ref="B64">IFERROR(INDEX(Crowdfunding!I:I, SMALL(IF(Crowdfunding!G:G="successful", ROW(Crowdfunding!I:I)-MIN(ROW(Crowdfunding!I:I))+1), ROW(A63))), "")</f>
        <v>113</v>
      </c>
      <c r="D64" t="str" cm="1">
        <f t="array" ref="D64">IFERROR(INDEX(Crowdfunding!G:G, SMALL(IF(Crowdfunding!G:G="failed", ROW(Crowdfunding!G:G)-ROW(Crowdfunding!$G$1)+1), ROW(C63))), "")</f>
        <v>failed</v>
      </c>
      <c r="E64" s="10" cm="1">
        <f t="array" ref="E64">IFERROR(INDEX(Crowdfunding!I:I, SMALL(IF(Crowdfunding!G:G="failed", ROW(Crowdfunding!I:I)-MIN(ROW(Crowdfunding!I:I))+1), ROW(C63))), "")</f>
        <v>886</v>
      </c>
    </row>
    <row r="65" spans="1:5" ht="17" x14ac:dyDescent="0.2">
      <c r="A65" t="str" cm="1">
        <f t="array" ref="A65">IFERROR(INDEX(Crowdfunding!G:G, SMALL(IF(Crowdfunding!G:G="successful", ROW(Crowdfunding!G:G)-ROW(Crowdfunding!$G$1)+1), ROW(A64))), "")</f>
        <v>successful</v>
      </c>
      <c r="B65" s="10" cm="1">
        <f t="array" ref="B65">IFERROR(INDEX(Crowdfunding!I:I, SMALL(IF(Crowdfunding!G:G="successful", ROW(Crowdfunding!I:I)-MIN(ROW(Crowdfunding!I:I))+1), ROW(A64))), "")</f>
        <v>164</v>
      </c>
      <c r="D65" t="str" cm="1">
        <f t="array" ref="D65">IFERROR(INDEX(Crowdfunding!G:G, SMALL(IF(Crowdfunding!G:G="failed", ROW(Crowdfunding!G:G)-ROW(Crowdfunding!$G$1)+1), ROW(C64))), "")</f>
        <v>failed</v>
      </c>
      <c r="E65" s="10" cm="1">
        <f t="array" ref="E65">IFERROR(INDEX(Crowdfunding!I:I, SMALL(IF(Crowdfunding!G:G="failed", ROW(Crowdfunding!I:I)-MIN(ROW(Crowdfunding!I:I))+1), ROW(C64))), "")</f>
        <v>35</v>
      </c>
    </row>
    <row r="66" spans="1:5" ht="17" x14ac:dyDescent="0.2">
      <c r="A66" t="str" cm="1">
        <f t="array" ref="A66">IFERROR(INDEX(Crowdfunding!G:G, SMALL(IF(Crowdfunding!G:G="successful", ROW(Crowdfunding!G:G)-ROW(Crowdfunding!$G$1)+1), ROW(A65))), "")</f>
        <v>successful</v>
      </c>
      <c r="B66" s="10" cm="1">
        <f t="array" ref="B66">IFERROR(INDEX(Crowdfunding!I:I, SMALL(IF(Crowdfunding!G:G="successful", ROW(Crowdfunding!I:I)-MIN(ROW(Crowdfunding!I:I))+1), ROW(A65))), "")</f>
        <v>164</v>
      </c>
      <c r="D66" t="str" cm="1">
        <f t="array" ref="D66">IFERROR(INDEX(Crowdfunding!G:G, SMALL(IF(Crowdfunding!G:G="failed", ROW(Crowdfunding!G:G)-ROW(Crowdfunding!$G$1)+1), ROW(C65))), "")</f>
        <v>failed</v>
      </c>
      <c r="E66" s="10" cm="1">
        <f t="array" ref="E66">IFERROR(INDEX(Crowdfunding!I:I, SMALL(IF(Crowdfunding!G:G="failed", ROW(Crowdfunding!I:I)-MIN(ROW(Crowdfunding!I:I))+1), ROW(C65))), "")</f>
        <v>24</v>
      </c>
    </row>
    <row r="67" spans="1:5" ht="17" x14ac:dyDescent="0.2">
      <c r="A67" t="str" cm="1">
        <f t="array" ref="A67">IFERROR(INDEX(Crowdfunding!G:G, SMALL(IF(Crowdfunding!G:G="successful", ROW(Crowdfunding!G:G)-ROW(Crowdfunding!$G$1)+1), ROW(A66))), "")</f>
        <v>successful</v>
      </c>
      <c r="B67" s="10" cm="1">
        <f t="array" ref="B67">IFERROR(INDEX(Crowdfunding!I:I, SMALL(IF(Crowdfunding!G:G="successful", ROW(Crowdfunding!I:I)-MIN(ROW(Crowdfunding!I:I))+1), ROW(A66))), "")</f>
        <v>336</v>
      </c>
      <c r="D67" t="str" cm="1">
        <f t="array" ref="D67">IFERROR(INDEX(Crowdfunding!G:G, SMALL(IF(Crowdfunding!G:G="failed", ROW(Crowdfunding!G:G)-ROW(Crowdfunding!$G$1)+1), ROW(C66))), "")</f>
        <v>failed</v>
      </c>
      <c r="E67" s="10" cm="1">
        <f t="array" ref="E67">IFERROR(INDEX(Crowdfunding!I:I, SMALL(IF(Crowdfunding!G:G="failed", ROW(Crowdfunding!I:I)-MIN(ROW(Crowdfunding!I:I))+1), ROW(C66))), "")</f>
        <v>86</v>
      </c>
    </row>
    <row r="68" spans="1:5" ht="17" x14ac:dyDescent="0.2">
      <c r="A68" t="str" cm="1">
        <f t="array" ref="A68">IFERROR(INDEX(Crowdfunding!G:G, SMALL(IF(Crowdfunding!G:G="successful", ROW(Crowdfunding!G:G)-ROW(Crowdfunding!$G$1)+1), ROW(A67))), "")</f>
        <v>successful</v>
      </c>
      <c r="B68" s="10" cm="1">
        <f t="array" ref="B68">IFERROR(INDEX(Crowdfunding!I:I, SMALL(IF(Crowdfunding!G:G="successful", ROW(Crowdfunding!I:I)-MIN(ROW(Crowdfunding!I:I))+1), ROW(A67))), "")</f>
        <v>1917</v>
      </c>
      <c r="D68" t="str" cm="1">
        <f t="array" ref="D68">IFERROR(INDEX(Crowdfunding!G:G, SMALL(IF(Crowdfunding!G:G="failed", ROW(Crowdfunding!G:G)-ROW(Crowdfunding!$G$1)+1), ROW(C67))), "")</f>
        <v>failed</v>
      </c>
      <c r="E68" s="10" cm="1">
        <f t="array" ref="E68">IFERROR(INDEX(Crowdfunding!I:I, SMALL(IF(Crowdfunding!G:G="failed", ROW(Crowdfunding!I:I)-MIN(ROW(Crowdfunding!I:I))+1), ROW(C67))), "")</f>
        <v>243</v>
      </c>
    </row>
    <row r="69" spans="1:5" ht="17" x14ac:dyDescent="0.2">
      <c r="A69" t="str" cm="1">
        <f t="array" ref="A69">IFERROR(INDEX(Crowdfunding!G:G, SMALL(IF(Crowdfunding!G:G="successful", ROW(Crowdfunding!G:G)-ROW(Crowdfunding!$G$1)+1), ROW(A68))), "")</f>
        <v>successful</v>
      </c>
      <c r="B69" s="10" cm="1">
        <f t="array" ref="B69">IFERROR(INDEX(Crowdfunding!I:I, SMALL(IF(Crowdfunding!G:G="successful", ROW(Crowdfunding!I:I)-MIN(ROW(Crowdfunding!I:I))+1), ROW(A68))), "")</f>
        <v>95</v>
      </c>
      <c r="D69" t="str" cm="1">
        <f t="array" ref="D69">IFERROR(INDEX(Crowdfunding!G:G, SMALL(IF(Crowdfunding!G:G="failed", ROW(Crowdfunding!G:G)-ROW(Crowdfunding!$G$1)+1), ROW(C68))), "")</f>
        <v>failed</v>
      </c>
      <c r="E69" s="10" cm="1">
        <f t="array" ref="E69">IFERROR(INDEX(Crowdfunding!I:I, SMALL(IF(Crowdfunding!G:G="failed", ROW(Crowdfunding!I:I)-MIN(ROW(Crowdfunding!I:I))+1), ROW(C68))), "")</f>
        <v>65</v>
      </c>
    </row>
    <row r="70" spans="1:5" ht="17" x14ac:dyDescent="0.2">
      <c r="A70" t="str" cm="1">
        <f t="array" ref="A70">IFERROR(INDEX(Crowdfunding!G:G, SMALL(IF(Crowdfunding!G:G="successful", ROW(Crowdfunding!G:G)-ROW(Crowdfunding!$G$1)+1), ROW(A69))), "")</f>
        <v>successful</v>
      </c>
      <c r="B70" s="10" cm="1">
        <f t="array" ref="B70">IFERROR(INDEX(Crowdfunding!I:I, SMALL(IF(Crowdfunding!G:G="successful", ROW(Crowdfunding!I:I)-MIN(ROW(Crowdfunding!I:I))+1), ROW(A69))), "")</f>
        <v>147</v>
      </c>
      <c r="D70" t="str" cm="1">
        <f t="array" ref="D70">IFERROR(INDEX(Crowdfunding!G:G, SMALL(IF(Crowdfunding!G:G="failed", ROW(Crowdfunding!G:G)-ROW(Crowdfunding!$G$1)+1), ROW(C69))), "")</f>
        <v>failed</v>
      </c>
      <c r="E70" s="10" cm="1">
        <f t="array" ref="E70">IFERROR(INDEX(Crowdfunding!I:I, SMALL(IF(Crowdfunding!G:G="failed", ROW(Crowdfunding!I:I)-MIN(ROW(Crowdfunding!I:I))+1), ROW(C69))), "")</f>
        <v>100</v>
      </c>
    </row>
    <row r="71" spans="1:5" ht="17" x14ac:dyDescent="0.2">
      <c r="A71" t="str" cm="1">
        <f t="array" ref="A71">IFERROR(INDEX(Crowdfunding!G:G, SMALL(IF(Crowdfunding!G:G="successful", ROW(Crowdfunding!G:G)-ROW(Crowdfunding!$G$1)+1), ROW(A70))), "")</f>
        <v>successful</v>
      </c>
      <c r="B71" s="10" cm="1">
        <f t="array" ref="B71">IFERROR(INDEX(Crowdfunding!I:I, SMALL(IF(Crowdfunding!G:G="successful", ROW(Crowdfunding!I:I)-MIN(ROW(Crowdfunding!I:I))+1), ROW(A70))), "")</f>
        <v>86</v>
      </c>
      <c r="D71" t="str" cm="1">
        <f t="array" ref="D71">IFERROR(INDEX(Crowdfunding!G:G, SMALL(IF(Crowdfunding!G:G="failed", ROW(Crowdfunding!G:G)-ROW(Crowdfunding!$G$1)+1), ROW(C70))), "")</f>
        <v>failed</v>
      </c>
      <c r="E71" s="10" cm="1">
        <f t="array" ref="E71">IFERROR(INDEX(Crowdfunding!I:I, SMALL(IF(Crowdfunding!G:G="failed", ROW(Crowdfunding!I:I)-MIN(ROW(Crowdfunding!I:I))+1), ROW(C70))), "")</f>
        <v>168</v>
      </c>
    </row>
    <row r="72" spans="1:5" ht="17" x14ac:dyDescent="0.2">
      <c r="A72" t="str" cm="1">
        <f t="array" ref="A72">IFERROR(INDEX(Crowdfunding!G:G, SMALL(IF(Crowdfunding!G:G="successful", ROW(Crowdfunding!G:G)-ROW(Crowdfunding!$G$1)+1), ROW(A71))), "")</f>
        <v>successful</v>
      </c>
      <c r="B72" s="10" cm="1">
        <f t="array" ref="B72">IFERROR(INDEX(Crowdfunding!I:I, SMALL(IF(Crowdfunding!G:G="successful", ROW(Crowdfunding!I:I)-MIN(ROW(Crowdfunding!I:I))+1), ROW(A71))), "")</f>
        <v>83</v>
      </c>
      <c r="D72" t="str" cm="1">
        <f t="array" ref="D72">IFERROR(INDEX(Crowdfunding!G:G, SMALL(IF(Crowdfunding!G:G="failed", ROW(Crowdfunding!G:G)-ROW(Crowdfunding!$G$1)+1), ROW(C71))), "")</f>
        <v>failed</v>
      </c>
      <c r="E72" s="10" cm="1">
        <f t="array" ref="E72">IFERROR(INDEX(Crowdfunding!I:I, SMALL(IF(Crowdfunding!G:G="failed", ROW(Crowdfunding!I:I)-MIN(ROW(Crowdfunding!I:I))+1), ROW(C71))), "")</f>
        <v>13</v>
      </c>
    </row>
    <row r="73" spans="1:5" ht="17" x14ac:dyDescent="0.2">
      <c r="A73" t="str" cm="1">
        <f t="array" ref="A73">IFERROR(INDEX(Crowdfunding!G:G, SMALL(IF(Crowdfunding!G:G="successful", ROW(Crowdfunding!G:G)-ROW(Crowdfunding!$G$1)+1), ROW(A72))), "")</f>
        <v>successful</v>
      </c>
      <c r="B73" s="10" cm="1">
        <f t="array" ref="B73">IFERROR(INDEX(Crowdfunding!I:I, SMALL(IF(Crowdfunding!G:G="successful", ROW(Crowdfunding!I:I)-MIN(ROW(Crowdfunding!I:I))+1), ROW(A72))), "")</f>
        <v>676</v>
      </c>
      <c r="D73" t="str" cm="1">
        <f t="array" ref="D73">IFERROR(INDEX(Crowdfunding!G:G, SMALL(IF(Crowdfunding!G:G="failed", ROW(Crowdfunding!G:G)-ROW(Crowdfunding!$G$1)+1), ROW(C72))), "")</f>
        <v>failed</v>
      </c>
      <c r="E73" s="10" cm="1">
        <f t="array" ref="E73">IFERROR(INDEX(Crowdfunding!I:I, SMALL(IF(Crowdfunding!G:G="failed", ROW(Crowdfunding!I:I)-MIN(ROW(Crowdfunding!I:I))+1), ROW(C72))), "")</f>
        <v>1</v>
      </c>
    </row>
    <row r="74" spans="1:5" ht="17" x14ac:dyDescent="0.2">
      <c r="A74" t="str" cm="1">
        <f t="array" ref="A74">IFERROR(INDEX(Crowdfunding!G:G, SMALL(IF(Crowdfunding!G:G="successful", ROW(Crowdfunding!G:G)-ROW(Crowdfunding!$G$1)+1), ROW(A73))), "")</f>
        <v>successful</v>
      </c>
      <c r="B74" s="10" cm="1">
        <f t="array" ref="B74">IFERROR(INDEX(Crowdfunding!I:I, SMALL(IF(Crowdfunding!G:G="successful", ROW(Crowdfunding!I:I)-MIN(ROW(Crowdfunding!I:I))+1), ROW(A73))), "")</f>
        <v>361</v>
      </c>
      <c r="D74" t="str" cm="1">
        <f t="array" ref="D74">IFERROR(INDEX(Crowdfunding!G:G, SMALL(IF(Crowdfunding!G:G="failed", ROW(Crowdfunding!G:G)-ROW(Crowdfunding!$G$1)+1), ROW(C73))), "")</f>
        <v>failed</v>
      </c>
      <c r="E74" s="10" cm="1">
        <f t="array" ref="E74">IFERROR(INDEX(Crowdfunding!I:I, SMALL(IF(Crowdfunding!G:G="failed", ROW(Crowdfunding!I:I)-MIN(ROW(Crowdfunding!I:I))+1), ROW(C73))), "")</f>
        <v>40</v>
      </c>
    </row>
    <row r="75" spans="1:5" ht="17" x14ac:dyDescent="0.2">
      <c r="A75" t="str" cm="1">
        <f t="array" ref="A75">IFERROR(INDEX(Crowdfunding!G:G, SMALL(IF(Crowdfunding!G:G="successful", ROW(Crowdfunding!G:G)-ROW(Crowdfunding!$G$1)+1), ROW(A74))), "")</f>
        <v>successful</v>
      </c>
      <c r="B75" s="10" cm="1">
        <f t="array" ref="B75">IFERROR(INDEX(Crowdfunding!I:I, SMALL(IF(Crowdfunding!G:G="successful", ROW(Crowdfunding!I:I)-MIN(ROW(Crowdfunding!I:I))+1), ROW(A74))), "")</f>
        <v>131</v>
      </c>
      <c r="D75" t="str" cm="1">
        <f t="array" ref="D75">IFERROR(INDEX(Crowdfunding!G:G, SMALL(IF(Crowdfunding!G:G="failed", ROW(Crowdfunding!G:G)-ROW(Crowdfunding!$G$1)+1), ROW(C74))), "")</f>
        <v>failed</v>
      </c>
      <c r="E75" s="10" cm="1">
        <f t="array" ref="E75">IFERROR(INDEX(Crowdfunding!I:I, SMALL(IF(Crowdfunding!G:G="failed", ROW(Crowdfunding!I:I)-MIN(ROW(Crowdfunding!I:I))+1), ROW(C74))), "")</f>
        <v>226</v>
      </c>
    </row>
    <row r="76" spans="1:5" ht="17" x14ac:dyDescent="0.2">
      <c r="A76" t="str" cm="1">
        <f t="array" ref="A76">IFERROR(INDEX(Crowdfunding!G:G, SMALL(IF(Crowdfunding!G:G="successful", ROW(Crowdfunding!G:G)-ROW(Crowdfunding!$G$1)+1), ROW(A75))), "")</f>
        <v>successful</v>
      </c>
      <c r="B76" s="10" cm="1">
        <f t="array" ref="B76">IFERROR(INDEX(Crowdfunding!I:I, SMALL(IF(Crowdfunding!G:G="successful", ROW(Crowdfunding!I:I)-MIN(ROW(Crowdfunding!I:I))+1), ROW(A75))), "")</f>
        <v>126</v>
      </c>
      <c r="D76" t="str" cm="1">
        <f t="array" ref="D76">IFERROR(INDEX(Crowdfunding!G:G, SMALL(IF(Crowdfunding!G:G="failed", ROW(Crowdfunding!G:G)-ROW(Crowdfunding!$G$1)+1), ROW(C75))), "")</f>
        <v>failed</v>
      </c>
      <c r="E76" s="10" cm="1">
        <f t="array" ref="E76">IFERROR(INDEX(Crowdfunding!I:I, SMALL(IF(Crowdfunding!G:G="failed", ROW(Crowdfunding!I:I)-MIN(ROW(Crowdfunding!I:I))+1), ROW(C75))), "")</f>
        <v>1625</v>
      </c>
    </row>
    <row r="77" spans="1:5" ht="17" x14ac:dyDescent="0.2">
      <c r="A77" t="str" cm="1">
        <f t="array" ref="A77">IFERROR(INDEX(Crowdfunding!G:G, SMALL(IF(Crowdfunding!G:G="successful", ROW(Crowdfunding!G:G)-ROW(Crowdfunding!$G$1)+1), ROW(A76))), "")</f>
        <v>successful</v>
      </c>
      <c r="B77" s="10" cm="1">
        <f t="array" ref="B77">IFERROR(INDEX(Crowdfunding!I:I, SMALL(IF(Crowdfunding!G:G="successful", ROW(Crowdfunding!I:I)-MIN(ROW(Crowdfunding!I:I))+1), ROW(A76))), "")</f>
        <v>275</v>
      </c>
      <c r="D77" t="str" cm="1">
        <f t="array" ref="D77">IFERROR(INDEX(Crowdfunding!G:G, SMALL(IF(Crowdfunding!G:G="failed", ROW(Crowdfunding!G:G)-ROW(Crowdfunding!$G$1)+1), ROW(C76))), "")</f>
        <v>failed</v>
      </c>
      <c r="E77" s="10" cm="1">
        <f t="array" ref="E77">IFERROR(INDEX(Crowdfunding!I:I, SMALL(IF(Crowdfunding!G:G="failed", ROW(Crowdfunding!I:I)-MIN(ROW(Crowdfunding!I:I))+1), ROW(C76))), "")</f>
        <v>143</v>
      </c>
    </row>
    <row r="78" spans="1:5" ht="17" x14ac:dyDescent="0.2">
      <c r="A78" t="str" cm="1">
        <f t="array" ref="A78">IFERROR(INDEX(Crowdfunding!G:G, SMALL(IF(Crowdfunding!G:G="successful", ROW(Crowdfunding!G:G)-ROW(Crowdfunding!$G$1)+1), ROW(A77))), "")</f>
        <v>successful</v>
      </c>
      <c r="B78" s="10" cm="1">
        <f t="array" ref="B78">IFERROR(INDEX(Crowdfunding!I:I, SMALL(IF(Crowdfunding!G:G="successful", ROW(Crowdfunding!I:I)-MIN(ROW(Crowdfunding!I:I))+1), ROW(A77))), "")</f>
        <v>67</v>
      </c>
      <c r="D78" t="str" cm="1">
        <f t="array" ref="D78">IFERROR(INDEX(Crowdfunding!G:G, SMALL(IF(Crowdfunding!G:G="failed", ROW(Crowdfunding!G:G)-ROW(Crowdfunding!$G$1)+1), ROW(C77))), "")</f>
        <v>failed</v>
      </c>
      <c r="E78" s="10" cm="1">
        <f t="array" ref="E78">IFERROR(INDEX(Crowdfunding!I:I, SMALL(IF(Crowdfunding!G:G="failed", ROW(Crowdfunding!I:I)-MIN(ROW(Crowdfunding!I:I))+1), ROW(C77))), "")</f>
        <v>934</v>
      </c>
    </row>
    <row r="79" spans="1:5" ht="17" x14ac:dyDescent="0.2">
      <c r="A79" t="str" cm="1">
        <f t="array" ref="A79">IFERROR(INDEX(Crowdfunding!G:G, SMALL(IF(Crowdfunding!G:G="successful", ROW(Crowdfunding!G:G)-ROW(Crowdfunding!$G$1)+1), ROW(A78))), "")</f>
        <v>successful</v>
      </c>
      <c r="B79" s="10" cm="1">
        <f t="array" ref="B79">IFERROR(INDEX(Crowdfunding!I:I, SMALL(IF(Crowdfunding!G:G="successful", ROW(Crowdfunding!I:I)-MIN(ROW(Crowdfunding!I:I))+1), ROW(A78))), "")</f>
        <v>154</v>
      </c>
      <c r="D79" t="str" cm="1">
        <f t="array" ref="D79">IFERROR(INDEX(Crowdfunding!G:G, SMALL(IF(Crowdfunding!G:G="failed", ROW(Crowdfunding!G:G)-ROW(Crowdfunding!$G$1)+1), ROW(C78))), "")</f>
        <v>failed</v>
      </c>
      <c r="E79" s="10" cm="1">
        <f t="array" ref="E79">IFERROR(INDEX(Crowdfunding!I:I, SMALL(IF(Crowdfunding!G:G="failed", ROW(Crowdfunding!I:I)-MIN(ROW(Crowdfunding!I:I))+1), ROW(C78))), "")</f>
        <v>17</v>
      </c>
    </row>
    <row r="80" spans="1:5" ht="17" x14ac:dyDescent="0.2">
      <c r="A80" t="str" cm="1">
        <f t="array" ref="A80">IFERROR(INDEX(Crowdfunding!G:G, SMALL(IF(Crowdfunding!G:G="successful", ROW(Crowdfunding!G:G)-ROW(Crowdfunding!$G$1)+1), ROW(A79))), "")</f>
        <v>successful</v>
      </c>
      <c r="B80" s="10" cm="1">
        <f t="array" ref="B80">IFERROR(INDEX(Crowdfunding!I:I, SMALL(IF(Crowdfunding!G:G="successful", ROW(Crowdfunding!I:I)-MIN(ROW(Crowdfunding!I:I))+1), ROW(A79))), "")</f>
        <v>1782</v>
      </c>
      <c r="D80" t="str" cm="1">
        <f t="array" ref="D80">IFERROR(INDEX(Crowdfunding!G:G, SMALL(IF(Crowdfunding!G:G="failed", ROW(Crowdfunding!G:G)-ROW(Crowdfunding!$G$1)+1), ROW(C79))), "")</f>
        <v>failed</v>
      </c>
      <c r="E80" s="10" cm="1">
        <f t="array" ref="E80">IFERROR(INDEX(Crowdfunding!I:I, SMALL(IF(Crowdfunding!G:G="failed", ROW(Crowdfunding!I:I)-MIN(ROW(Crowdfunding!I:I))+1), ROW(C79))), "")</f>
        <v>2179</v>
      </c>
    </row>
    <row r="81" spans="1:5" ht="17" x14ac:dyDescent="0.2">
      <c r="A81" t="str" cm="1">
        <f t="array" ref="A81">IFERROR(INDEX(Crowdfunding!G:G, SMALL(IF(Crowdfunding!G:G="successful", ROW(Crowdfunding!G:G)-ROW(Crowdfunding!$G$1)+1), ROW(A80))), "")</f>
        <v>successful</v>
      </c>
      <c r="B81" s="10" cm="1">
        <f t="array" ref="B81">IFERROR(INDEX(Crowdfunding!I:I, SMALL(IF(Crowdfunding!G:G="successful", ROW(Crowdfunding!I:I)-MIN(ROW(Crowdfunding!I:I))+1), ROW(A80))), "")</f>
        <v>903</v>
      </c>
      <c r="D81" t="str" cm="1">
        <f t="array" ref="D81">IFERROR(INDEX(Crowdfunding!G:G, SMALL(IF(Crowdfunding!G:G="failed", ROW(Crowdfunding!G:G)-ROW(Crowdfunding!$G$1)+1), ROW(C80))), "")</f>
        <v>failed</v>
      </c>
      <c r="E81" s="10" cm="1">
        <f t="array" ref="E81">IFERROR(INDEX(Crowdfunding!I:I, SMALL(IF(Crowdfunding!G:G="failed", ROW(Crowdfunding!I:I)-MIN(ROW(Crowdfunding!I:I))+1), ROW(C80))), "")</f>
        <v>931</v>
      </c>
    </row>
    <row r="82" spans="1:5" ht="17" x14ac:dyDescent="0.2">
      <c r="A82" t="str" cm="1">
        <f t="array" ref="A82">IFERROR(INDEX(Crowdfunding!G:G, SMALL(IF(Crowdfunding!G:G="successful", ROW(Crowdfunding!G:G)-ROW(Crowdfunding!$G$1)+1), ROW(A81))), "")</f>
        <v>successful</v>
      </c>
      <c r="B82" s="10" cm="1">
        <f t="array" ref="B82">IFERROR(INDEX(Crowdfunding!I:I, SMALL(IF(Crowdfunding!G:G="successful", ROW(Crowdfunding!I:I)-MIN(ROW(Crowdfunding!I:I))+1), ROW(A81))), "")</f>
        <v>94</v>
      </c>
      <c r="D82" t="str" cm="1">
        <f t="array" ref="D82">IFERROR(INDEX(Crowdfunding!G:G, SMALL(IF(Crowdfunding!G:G="failed", ROW(Crowdfunding!G:G)-ROW(Crowdfunding!$G$1)+1), ROW(C81))), "")</f>
        <v>failed</v>
      </c>
      <c r="E82" s="10" cm="1">
        <f t="array" ref="E82">IFERROR(INDEX(Crowdfunding!I:I, SMALL(IF(Crowdfunding!G:G="failed", ROW(Crowdfunding!I:I)-MIN(ROW(Crowdfunding!I:I))+1), ROW(C81))), "")</f>
        <v>92</v>
      </c>
    </row>
    <row r="83" spans="1:5" ht="17" x14ac:dyDescent="0.2">
      <c r="A83" t="str" cm="1">
        <f t="array" ref="A83">IFERROR(INDEX(Crowdfunding!G:G, SMALL(IF(Crowdfunding!G:G="successful", ROW(Crowdfunding!G:G)-ROW(Crowdfunding!$G$1)+1), ROW(A82))), "")</f>
        <v>successful</v>
      </c>
      <c r="B83" s="10" cm="1">
        <f t="array" ref="B83">IFERROR(INDEX(Crowdfunding!I:I, SMALL(IF(Crowdfunding!G:G="successful", ROW(Crowdfunding!I:I)-MIN(ROW(Crowdfunding!I:I))+1), ROW(A82))), "")</f>
        <v>180</v>
      </c>
      <c r="D83" t="str" cm="1">
        <f t="array" ref="D83">IFERROR(INDEX(Crowdfunding!G:G, SMALL(IF(Crowdfunding!G:G="failed", ROW(Crowdfunding!G:G)-ROW(Crowdfunding!$G$1)+1), ROW(C82))), "")</f>
        <v>failed</v>
      </c>
      <c r="E83" s="10" cm="1">
        <f t="array" ref="E83">IFERROR(INDEX(Crowdfunding!I:I, SMALL(IF(Crowdfunding!G:G="failed", ROW(Crowdfunding!I:I)-MIN(ROW(Crowdfunding!I:I))+1), ROW(C82))), "")</f>
        <v>57</v>
      </c>
    </row>
    <row r="84" spans="1:5" ht="17" x14ac:dyDescent="0.2">
      <c r="A84" t="str" cm="1">
        <f t="array" ref="A84">IFERROR(INDEX(Crowdfunding!G:G, SMALL(IF(Crowdfunding!G:G="successful", ROW(Crowdfunding!G:G)-ROW(Crowdfunding!$G$1)+1), ROW(A83))), "")</f>
        <v>successful</v>
      </c>
      <c r="B84" s="10" cm="1">
        <f t="array" ref="B84">IFERROR(INDEX(Crowdfunding!I:I, SMALL(IF(Crowdfunding!G:G="successful", ROW(Crowdfunding!I:I)-MIN(ROW(Crowdfunding!I:I))+1), ROW(A83))), "")</f>
        <v>533</v>
      </c>
      <c r="D84" t="str" cm="1">
        <f t="array" ref="D84">IFERROR(INDEX(Crowdfunding!G:G, SMALL(IF(Crowdfunding!G:G="failed", ROW(Crowdfunding!G:G)-ROW(Crowdfunding!$G$1)+1), ROW(C83))), "")</f>
        <v>failed</v>
      </c>
      <c r="E84" s="10" cm="1">
        <f t="array" ref="E84">IFERROR(INDEX(Crowdfunding!I:I, SMALL(IF(Crowdfunding!G:G="failed", ROW(Crowdfunding!I:I)-MIN(ROW(Crowdfunding!I:I))+1), ROW(C83))), "")</f>
        <v>41</v>
      </c>
    </row>
    <row r="85" spans="1:5" ht="17" x14ac:dyDescent="0.2">
      <c r="A85" t="str" cm="1">
        <f t="array" ref="A85">IFERROR(INDEX(Crowdfunding!G:G, SMALL(IF(Crowdfunding!G:G="successful", ROW(Crowdfunding!G:G)-ROW(Crowdfunding!$G$1)+1), ROW(A84))), "")</f>
        <v>successful</v>
      </c>
      <c r="B85" s="10" cm="1">
        <f t="array" ref="B85">IFERROR(INDEX(Crowdfunding!I:I, SMALL(IF(Crowdfunding!G:G="successful", ROW(Crowdfunding!I:I)-MIN(ROW(Crowdfunding!I:I))+1), ROW(A84))), "")</f>
        <v>2443</v>
      </c>
      <c r="D85" t="str" cm="1">
        <f t="array" ref="D85">IFERROR(INDEX(Crowdfunding!G:G, SMALL(IF(Crowdfunding!G:G="failed", ROW(Crowdfunding!G:G)-ROW(Crowdfunding!$G$1)+1), ROW(C84))), "")</f>
        <v>failed</v>
      </c>
      <c r="E85" s="10" cm="1">
        <f t="array" ref="E85">IFERROR(INDEX(Crowdfunding!I:I, SMALL(IF(Crowdfunding!G:G="failed", ROW(Crowdfunding!I:I)-MIN(ROW(Crowdfunding!I:I))+1), ROW(C84))), "")</f>
        <v>1</v>
      </c>
    </row>
    <row r="86" spans="1:5" ht="17" x14ac:dyDescent="0.2">
      <c r="A86" t="str" cm="1">
        <f t="array" ref="A86">IFERROR(INDEX(Crowdfunding!G:G, SMALL(IF(Crowdfunding!G:G="successful", ROW(Crowdfunding!G:G)-ROW(Crowdfunding!$G$1)+1), ROW(A85))), "")</f>
        <v>successful</v>
      </c>
      <c r="B86" s="10" cm="1">
        <f t="array" ref="B86">IFERROR(INDEX(Crowdfunding!I:I, SMALL(IF(Crowdfunding!G:G="successful", ROW(Crowdfunding!I:I)-MIN(ROW(Crowdfunding!I:I))+1), ROW(A85))), "")</f>
        <v>89</v>
      </c>
      <c r="D86" t="str" cm="1">
        <f t="array" ref="D86">IFERROR(INDEX(Crowdfunding!G:G, SMALL(IF(Crowdfunding!G:G="failed", ROW(Crowdfunding!G:G)-ROW(Crowdfunding!$G$1)+1), ROW(C85))), "")</f>
        <v>failed</v>
      </c>
      <c r="E86" s="10" cm="1">
        <f t="array" ref="E86">IFERROR(INDEX(Crowdfunding!I:I, SMALL(IF(Crowdfunding!G:G="failed", ROW(Crowdfunding!I:I)-MIN(ROW(Crowdfunding!I:I))+1), ROW(C85))), "")</f>
        <v>101</v>
      </c>
    </row>
    <row r="87" spans="1:5" ht="17" x14ac:dyDescent="0.2">
      <c r="A87" t="str" cm="1">
        <f t="array" ref="A87">IFERROR(INDEX(Crowdfunding!G:G, SMALL(IF(Crowdfunding!G:G="successful", ROW(Crowdfunding!G:G)-ROW(Crowdfunding!$G$1)+1), ROW(A86))), "")</f>
        <v>successful</v>
      </c>
      <c r="B87" s="10" cm="1">
        <f t="array" ref="B87">IFERROR(INDEX(Crowdfunding!I:I, SMALL(IF(Crowdfunding!G:G="successful", ROW(Crowdfunding!I:I)-MIN(ROW(Crowdfunding!I:I))+1), ROW(A86))), "")</f>
        <v>159</v>
      </c>
      <c r="D87" t="str" cm="1">
        <f t="array" ref="D87">IFERROR(INDEX(Crowdfunding!G:G, SMALL(IF(Crowdfunding!G:G="failed", ROW(Crowdfunding!G:G)-ROW(Crowdfunding!$G$1)+1), ROW(C86))), "")</f>
        <v>failed</v>
      </c>
      <c r="E87" s="10" cm="1">
        <f t="array" ref="E87">IFERROR(INDEX(Crowdfunding!I:I, SMALL(IF(Crowdfunding!G:G="failed", ROW(Crowdfunding!I:I)-MIN(ROW(Crowdfunding!I:I))+1), ROW(C86))), "")</f>
        <v>1335</v>
      </c>
    </row>
    <row r="88" spans="1:5" ht="17" x14ac:dyDescent="0.2">
      <c r="A88" t="str" cm="1">
        <f t="array" ref="A88">IFERROR(INDEX(Crowdfunding!G:G, SMALL(IF(Crowdfunding!G:G="successful", ROW(Crowdfunding!G:G)-ROW(Crowdfunding!$G$1)+1), ROW(A87))), "")</f>
        <v>successful</v>
      </c>
      <c r="B88" s="10" cm="1">
        <f t="array" ref="B88">IFERROR(INDEX(Crowdfunding!I:I, SMALL(IF(Crowdfunding!G:G="successful", ROW(Crowdfunding!I:I)-MIN(ROW(Crowdfunding!I:I))+1), ROW(A87))), "")</f>
        <v>50</v>
      </c>
      <c r="D88" t="str" cm="1">
        <f t="array" ref="D88">IFERROR(INDEX(Crowdfunding!G:G, SMALL(IF(Crowdfunding!G:G="failed", ROW(Crowdfunding!G:G)-ROW(Crowdfunding!$G$1)+1), ROW(C87))), "")</f>
        <v>failed</v>
      </c>
      <c r="E88" s="10" cm="1">
        <f t="array" ref="E88">IFERROR(INDEX(Crowdfunding!I:I, SMALL(IF(Crowdfunding!G:G="failed", ROW(Crowdfunding!I:I)-MIN(ROW(Crowdfunding!I:I))+1), ROW(C87))), "")</f>
        <v>15</v>
      </c>
    </row>
    <row r="89" spans="1:5" ht="17" x14ac:dyDescent="0.2">
      <c r="A89" t="str" cm="1">
        <f t="array" ref="A89">IFERROR(INDEX(Crowdfunding!G:G, SMALL(IF(Crowdfunding!G:G="successful", ROW(Crowdfunding!G:G)-ROW(Crowdfunding!$G$1)+1), ROW(A88))), "")</f>
        <v>successful</v>
      </c>
      <c r="B89" s="10" cm="1">
        <f t="array" ref="B89">IFERROR(INDEX(Crowdfunding!I:I, SMALL(IF(Crowdfunding!G:G="successful", ROW(Crowdfunding!I:I)-MIN(ROW(Crowdfunding!I:I))+1), ROW(A88))), "")</f>
        <v>186</v>
      </c>
      <c r="D89" t="str" cm="1">
        <f t="array" ref="D89">IFERROR(INDEX(Crowdfunding!G:G, SMALL(IF(Crowdfunding!G:G="failed", ROW(Crowdfunding!G:G)-ROW(Crowdfunding!$G$1)+1), ROW(C88))), "")</f>
        <v>failed</v>
      </c>
      <c r="E89" s="10" cm="1">
        <f t="array" ref="E89">IFERROR(INDEX(Crowdfunding!I:I, SMALL(IF(Crowdfunding!G:G="failed", ROW(Crowdfunding!I:I)-MIN(ROW(Crowdfunding!I:I))+1), ROW(C88))), "")</f>
        <v>454</v>
      </c>
    </row>
    <row r="90" spans="1:5" ht="17" x14ac:dyDescent="0.2">
      <c r="A90" t="str" cm="1">
        <f t="array" ref="A90">IFERROR(INDEX(Crowdfunding!G:G, SMALL(IF(Crowdfunding!G:G="successful", ROW(Crowdfunding!G:G)-ROW(Crowdfunding!$G$1)+1), ROW(A89))), "")</f>
        <v>successful</v>
      </c>
      <c r="B90" s="10" cm="1">
        <f t="array" ref="B90">IFERROR(INDEX(Crowdfunding!I:I, SMALL(IF(Crowdfunding!G:G="successful", ROW(Crowdfunding!I:I)-MIN(ROW(Crowdfunding!I:I))+1), ROW(A89))), "")</f>
        <v>1071</v>
      </c>
      <c r="D90" t="str" cm="1">
        <f t="array" ref="D90">IFERROR(INDEX(Crowdfunding!G:G, SMALL(IF(Crowdfunding!G:G="failed", ROW(Crowdfunding!G:G)-ROW(Crowdfunding!$G$1)+1), ROW(C89))), "")</f>
        <v>failed</v>
      </c>
      <c r="E90" s="10" cm="1">
        <f t="array" ref="E90">IFERROR(INDEX(Crowdfunding!I:I, SMALL(IF(Crowdfunding!G:G="failed", ROW(Crowdfunding!I:I)-MIN(ROW(Crowdfunding!I:I))+1), ROW(C89))), "")</f>
        <v>3182</v>
      </c>
    </row>
    <row r="91" spans="1:5" ht="17" x14ac:dyDescent="0.2">
      <c r="A91" t="str" cm="1">
        <f t="array" ref="A91">IFERROR(INDEX(Crowdfunding!G:G, SMALL(IF(Crowdfunding!G:G="successful", ROW(Crowdfunding!G:G)-ROW(Crowdfunding!$G$1)+1), ROW(A90))), "")</f>
        <v>successful</v>
      </c>
      <c r="B91" s="10" cm="1">
        <f t="array" ref="B91">IFERROR(INDEX(Crowdfunding!I:I, SMALL(IF(Crowdfunding!G:G="successful", ROW(Crowdfunding!I:I)-MIN(ROW(Crowdfunding!I:I))+1), ROW(A90))), "")</f>
        <v>117</v>
      </c>
      <c r="D91" t="str" cm="1">
        <f t="array" ref="D91">IFERROR(INDEX(Crowdfunding!G:G, SMALL(IF(Crowdfunding!G:G="failed", ROW(Crowdfunding!G:G)-ROW(Crowdfunding!$G$1)+1), ROW(C90))), "")</f>
        <v>failed</v>
      </c>
      <c r="E91" s="10" cm="1">
        <f t="array" ref="E91">IFERROR(INDEX(Crowdfunding!I:I, SMALL(IF(Crowdfunding!G:G="failed", ROW(Crowdfunding!I:I)-MIN(ROW(Crowdfunding!I:I))+1), ROW(C90))), "")</f>
        <v>15</v>
      </c>
    </row>
    <row r="92" spans="1:5" ht="17" x14ac:dyDescent="0.2">
      <c r="A92" t="str" cm="1">
        <f t="array" ref="A92">IFERROR(INDEX(Crowdfunding!G:G, SMALL(IF(Crowdfunding!G:G="successful", ROW(Crowdfunding!G:G)-ROW(Crowdfunding!$G$1)+1), ROW(A91))), "")</f>
        <v>successful</v>
      </c>
      <c r="B92" s="10" cm="1">
        <f t="array" ref="B92">IFERROR(INDEX(Crowdfunding!I:I, SMALL(IF(Crowdfunding!G:G="successful", ROW(Crowdfunding!I:I)-MIN(ROW(Crowdfunding!I:I))+1), ROW(A91))), "")</f>
        <v>70</v>
      </c>
      <c r="D92" t="str" cm="1">
        <f t="array" ref="D92">IFERROR(INDEX(Crowdfunding!G:G, SMALL(IF(Crowdfunding!G:G="failed", ROW(Crowdfunding!G:G)-ROW(Crowdfunding!$G$1)+1), ROW(C91))), "")</f>
        <v>failed</v>
      </c>
      <c r="E92" s="10" cm="1">
        <f t="array" ref="E92">IFERROR(INDEX(Crowdfunding!I:I, SMALL(IF(Crowdfunding!G:G="failed", ROW(Crowdfunding!I:I)-MIN(ROW(Crowdfunding!I:I))+1), ROW(C91))), "")</f>
        <v>133</v>
      </c>
    </row>
    <row r="93" spans="1:5" ht="17" x14ac:dyDescent="0.2">
      <c r="A93" t="str" cm="1">
        <f t="array" ref="A93">IFERROR(INDEX(Crowdfunding!G:G, SMALL(IF(Crowdfunding!G:G="successful", ROW(Crowdfunding!G:G)-ROW(Crowdfunding!$G$1)+1), ROW(A92))), "")</f>
        <v>successful</v>
      </c>
      <c r="B93" s="10" cm="1">
        <f t="array" ref="B93">IFERROR(INDEX(Crowdfunding!I:I, SMALL(IF(Crowdfunding!G:G="successful", ROW(Crowdfunding!I:I)-MIN(ROW(Crowdfunding!I:I))+1), ROW(A92))), "")</f>
        <v>135</v>
      </c>
      <c r="D93" t="str" cm="1">
        <f t="array" ref="D93">IFERROR(INDEX(Crowdfunding!G:G, SMALL(IF(Crowdfunding!G:G="failed", ROW(Crowdfunding!G:G)-ROW(Crowdfunding!$G$1)+1), ROW(C92))), "")</f>
        <v>failed</v>
      </c>
      <c r="E93" s="10" cm="1">
        <f t="array" ref="E93">IFERROR(INDEX(Crowdfunding!I:I, SMALL(IF(Crowdfunding!G:G="failed", ROW(Crowdfunding!I:I)-MIN(ROW(Crowdfunding!I:I))+1), ROW(C92))), "")</f>
        <v>2062</v>
      </c>
    </row>
    <row r="94" spans="1:5" ht="17" x14ac:dyDescent="0.2">
      <c r="A94" t="str" cm="1">
        <f t="array" ref="A94">IFERROR(INDEX(Crowdfunding!G:G, SMALL(IF(Crowdfunding!G:G="successful", ROW(Crowdfunding!G:G)-ROW(Crowdfunding!$G$1)+1), ROW(A93))), "")</f>
        <v>successful</v>
      </c>
      <c r="B94" s="10" cm="1">
        <f t="array" ref="B94">IFERROR(INDEX(Crowdfunding!I:I, SMALL(IF(Crowdfunding!G:G="successful", ROW(Crowdfunding!I:I)-MIN(ROW(Crowdfunding!I:I))+1), ROW(A93))), "")</f>
        <v>768</v>
      </c>
      <c r="D94" t="str" cm="1">
        <f t="array" ref="D94">IFERROR(INDEX(Crowdfunding!G:G, SMALL(IF(Crowdfunding!G:G="failed", ROW(Crowdfunding!G:G)-ROW(Crowdfunding!$G$1)+1), ROW(C93))), "")</f>
        <v>failed</v>
      </c>
      <c r="E94" s="10" cm="1">
        <f t="array" ref="E94">IFERROR(INDEX(Crowdfunding!I:I, SMALL(IF(Crowdfunding!G:G="failed", ROW(Crowdfunding!I:I)-MIN(ROW(Crowdfunding!I:I))+1), ROW(C93))), "")</f>
        <v>29</v>
      </c>
    </row>
    <row r="95" spans="1:5" ht="17" x14ac:dyDescent="0.2">
      <c r="A95" t="str" cm="1">
        <f t="array" ref="A95">IFERROR(INDEX(Crowdfunding!G:G, SMALL(IF(Crowdfunding!G:G="successful", ROW(Crowdfunding!G:G)-ROW(Crowdfunding!$G$1)+1), ROW(A94))), "")</f>
        <v>successful</v>
      </c>
      <c r="B95" s="10" cm="1">
        <f t="array" ref="B95">IFERROR(INDEX(Crowdfunding!I:I, SMALL(IF(Crowdfunding!G:G="successful", ROW(Crowdfunding!I:I)-MIN(ROW(Crowdfunding!I:I))+1), ROW(A94))), "")</f>
        <v>199</v>
      </c>
      <c r="D95" t="str" cm="1">
        <f t="array" ref="D95">IFERROR(INDEX(Crowdfunding!G:G, SMALL(IF(Crowdfunding!G:G="failed", ROW(Crowdfunding!G:G)-ROW(Crowdfunding!$G$1)+1), ROW(C94))), "")</f>
        <v>failed</v>
      </c>
      <c r="E95" s="10" cm="1">
        <f t="array" ref="E95">IFERROR(INDEX(Crowdfunding!I:I, SMALL(IF(Crowdfunding!G:G="failed", ROW(Crowdfunding!I:I)-MIN(ROW(Crowdfunding!I:I))+1), ROW(C94))), "")</f>
        <v>132</v>
      </c>
    </row>
    <row r="96" spans="1:5" ht="17" x14ac:dyDescent="0.2">
      <c r="A96" t="str" cm="1">
        <f t="array" ref="A96">IFERROR(INDEX(Crowdfunding!G:G, SMALL(IF(Crowdfunding!G:G="successful", ROW(Crowdfunding!G:G)-ROW(Crowdfunding!$G$1)+1), ROW(A95))), "")</f>
        <v>successful</v>
      </c>
      <c r="B96" s="10" cm="1">
        <f t="array" ref="B96">IFERROR(INDEX(Crowdfunding!I:I, SMALL(IF(Crowdfunding!G:G="successful", ROW(Crowdfunding!I:I)-MIN(ROW(Crowdfunding!I:I))+1), ROW(A95))), "")</f>
        <v>107</v>
      </c>
      <c r="D96" t="str" cm="1">
        <f t="array" ref="D96">IFERROR(INDEX(Crowdfunding!G:G, SMALL(IF(Crowdfunding!G:G="failed", ROW(Crowdfunding!G:G)-ROW(Crowdfunding!$G$1)+1), ROW(C95))), "")</f>
        <v>failed</v>
      </c>
      <c r="E96" s="10" cm="1">
        <f t="array" ref="E96">IFERROR(INDEX(Crowdfunding!I:I, SMALL(IF(Crowdfunding!G:G="failed", ROW(Crowdfunding!I:I)-MIN(ROW(Crowdfunding!I:I))+1), ROW(C95))), "")</f>
        <v>137</v>
      </c>
    </row>
    <row r="97" spans="1:5" ht="17" x14ac:dyDescent="0.2">
      <c r="A97" t="str" cm="1">
        <f t="array" ref="A97">IFERROR(INDEX(Crowdfunding!G:G, SMALL(IF(Crowdfunding!G:G="successful", ROW(Crowdfunding!G:G)-ROW(Crowdfunding!$G$1)+1), ROW(A96))), "")</f>
        <v>successful</v>
      </c>
      <c r="B97" s="10" cm="1">
        <f t="array" ref="B97">IFERROR(INDEX(Crowdfunding!I:I, SMALL(IF(Crowdfunding!G:G="successful", ROW(Crowdfunding!I:I)-MIN(ROW(Crowdfunding!I:I))+1), ROW(A96))), "")</f>
        <v>195</v>
      </c>
      <c r="D97" t="str" cm="1">
        <f t="array" ref="D97">IFERROR(INDEX(Crowdfunding!G:G, SMALL(IF(Crowdfunding!G:G="failed", ROW(Crowdfunding!G:G)-ROW(Crowdfunding!$G$1)+1), ROW(C96))), "")</f>
        <v>failed</v>
      </c>
      <c r="E97" s="10" cm="1">
        <f t="array" ref="E97">IFERROR(INDEX(Crowdfunding!I:I, SMALL(IF(Crowdfunding!G:G="failed", ROW(Crowdfunding!I:I)-MIN(ROW(Crowdfunding!I:I))+1), ROW(C96))), "")</f>
        <v>908</v>
      </c>
    </row>
    <row r="98" spans="1:5" ht="17" x14ac:dyDescent="0.2">
      <c r="A98" t="str" cm="1">
        <f t="array" ref="A98">IFERROR(INDEX(Crowdfunding!G:G, SMALL(IF(Crowdfunding!G:G="successful", ROW(Crowdfunding!G:G)-ROW(Crowdfunding!$G$1)+1), ROW(A97))), "")</f>
        <v>successful</v>
      </c>
      <c r="B98" s="10" cm="1">
        <f t="array" ref="B98">IFERROR(INDEX(Crowdfunding!I:I, SMALL(IF(Crowdfunding!G:G="successful", ROW(Crowdfunding!I:I)-MIN(ROW(Crowdfunding!I:I))+1), ROW(A97))), "")</f>
        <v>3376</v>
      </c>
      <c r="D98" t="str" cm="1">
        <f t="array" ref="D98">IFERROR(INDEX(Crowdfunding!G:G, SMALL(IF(Crowdfunding!G:G="failed", ROW(Crowdfunding!G:G)-ROW(Crowdfunding!$G$1)+1), ROW(C97))), "")</f>
        <v>failed</v>
      </c>
      <c r="E98" s="10" cm="1">
        <f t="array" ref="E98">IFERROR(INDEX(Crowdfunding!I:I, SMALL(IF(Crowdfunding!G:G="failed", ROW(Crowdfunding!I:I)-MIN(ROW(Crowdfunding!I:I))+1), ROW(C97))), "")</f>
        <v>10</v>
      </c>
    </row>
    <row r="99" spans="1:5" ht="17" x14ac:dyDescent="0.2">
      <c r="A99" t="str" cm="1">
        <f t="array" ref="A99">IFERROR(INDEX(Crowdfunding!G:G, SMALL(IF(Crowdfunding!G:G="successful", ROW(Crowdfunding!G:G)-ROW(Crowdfunding!$G$1)+1), ROW(A98))), "")</f>
        <v>successful</v>
      </c>
      <c r="B99" s="10" cm="1">
        <f t="array" ref="B99">IFERROR(INDEX(Crowdfunding!I:I, SMALL(IF(Crowdfunding!G:G="successful", ROW(Crowdfunding!I:I)-MIN(ROW(Crowdfunding!I:I))+1), ROW(A98))), "")</f>
        <v>41</v>
      </c>
      <c r="D99" t="str" cm="1">
        <f t="array" ref="D99">IFERROR(INDEX(Crowdfunding!G:G, SMALL(IF(Crowdfunding!G:G="failed", ROW(Crowdfunding!G:G)-ROW(Crowdfunding!$G$1)+1), ROW(C98))), "")</f>
        <v>failed</v>
      </c>
      <c r="E99" s="10" cm="1">
        <f t="array" ref="E99">IFERROR(INDEX(Crowdfunding!I:I, SMALL(IF(Crowdfunding!G:G="failed", ROW(Crowdfunding!I:I)-MIN(ROW(Crowdfunding!I:I))+1), ROW(C98))), "")</f>
        <v>1910</v>
      </c>
    </row>
    <row r="100" spans="1:5" ht="17" x14ac:dyDescent="0.2">
      <c r="A100" t="str" cm="1">
        <f t="array" ref="A100">IFERROR(INDEX(Crowdfunding!G:G, SMALL(IF(Crowdfunding!G:G="successful", ROW(Crowdfunding!G:G)-ROW(Crowdfunding!$G$1)+1), ROW(A99))), "")</f>
        <v>successful</v>
      </c>
      <c r="B100" s="10" cm="1">
        <f t="array" ref="B100">IFERROR(INDEX(Crowdfunding!I:I, SMALL(IF(Crowdfunding!G:G="successful", ROW(Crowdfunding!I:I)-MIN(ROW(Crowdfunding!I:I))+1), ROW(A99))), "")</f>
        <v>1821</v>
      </c>
      <c r="D100" t="str" cm="1">
        <f t="array" ref="D100">IFERROR(INDEX(Crowdfunding!G:G, SMALL(IF(Crowdfunding!G:G="failed", ROW(Crowdfunding!G:G)-ROW(Crowdfunding!$G$1)+1), ROW(C99))), "")</f>
        <v>failed</v>
      </c>
      <c r="E100" s="10" cm="1">
        <f t="array" ref="E100">IFERROR(INDEX(Crowdfunding!I:I, SMALL(IF(Crowdfunding!G:G="failed", ROW(Crowdfunding!I:I)-MIN(ROW(Crowdfunding!I:I))+1), ROW(C99))), "")</f>
        <v>38</v>
      </c>
    </row>
    <row r="101" spans="1:5" ht="17" x14ac:dyDescent="0.2">
      <c r="A101" t="str" cm="1">
        <f t="array" ref="A101">IFERROR(INDEX(Crowdfunding!G:G, SMALL(IF(Crowdfunding!G:G="successful", ROW(Crowdfunding!G:G)-ROW(Crowdfunding!$G$1)+1), ROW(A100))), "")</f>
        <v>successful</v>
      </c>
      <c r="B101" s="10" cm="1">
        <f t="array" ref="B101">IFERROR(INDEX(Crowdfunding!I:I, SMALL(IF(Crowdfunding!G:G="successful", ROW(Crowdfunding!I:I)-MIN(ROW(Crowdfunding!I:I))+1), ROW(A100))), "")</f>
        <v>164</v>
      </c>
      <c r="D101" t="str" cm="1">
        <f t="array" ref="D101">IFERROR(INDEX(Crowdfunding!G:G, SMALL(IF(Crowdfunding!G:G="failed", ROW(Crowdfunding!G:G)-ROW(Crowdfunding!$G$1)+1), ROW(C100))), "")</f>
        <v>failed</v>
      </c>
      <c r="E101" s="10" cm="1">
        <f t="array" ref="E101">IFERROR(INDEX(Crowdfunding!I:I, SMALL(IF(Crowdfunding!G:G="failed", ROW(Crowdfunding!I:I)-MIN(ROW(Crowdfunding!I:I))+1), ROW(C100))), "")</f>
        <v>104</v>
      </c>
    </row>
    <row r="102" spans="1:5" ht="17" x14ac:dyDescent="0.2">
      <c r="A102" t="str" cm="1">
        <f t="array" ref="A102">IFERROR(INDEX(Crowdfunding!G:G, SMALL(IF(Crowdfunding!G:G="successful", ROW(Crowdfunding!G:G)-ROW(Crowdfunding!$G$1)+1), ROW(A101))), "")</f>
        <v>successful</v>
      </c>
      <c r="B102" s="10" cm="1">
        <f t="array" ref="B102">IFERROR(INDEX(Crowdfunding!I:I, SMALL(IF(Crowdfunding!G:G="successful", ROW(Crowdfunding!I:I)-MIN(ROW(Crowdfunding!I:I))+1), ROW(A101))), "")</f>
        <v>157</v>
      </c>
      <c r="D102" t="str" cm="1">
        <f t="array" ref="D102">IFERROR(INDEX(Crowdfunding!G:G, SMALL(IF(Crowdfunding!G:G="failed", ROW(Crowdfunding!G:G)-ROW(Crowdfunding!$G$1)+1), ROW(C101))), "")</f>
        <v>failed</v>
      </c>
      <c r="E102" s="10" cm="1">
        <f t="array" ref="E102">IFERROR(INDEX(Crowdfunding!I:I, SMALL(IF(Crowdfunding!G:G="failed", ROW(Crowdfunding!I:I)-MIN(ROW(Crowdfunding!I:I))+1), ROW(C101))), "")</f>
        <v>49</v>
      </c>
    </row>
    <row r="103" spans="1:5" ht="17" x14ac:dyDescent="0.2">
      <c r="A103" t="str" cm="1">
        <f t="array" ref="A103">IFERROR(INDEX(Crowdfunding!G:G, SMALL(IF(Crowdfunding!G:G="successful", ROW(Crowdfunding!G:G)-ROW(Crowdfunding!$G$1)+1), ROW(A102))), "")</f>
        <v>successful</v>
      </c>
      <c r="B103" s="10" cm="1">
        <f t="array" ref="B103">IFERROR(INDEX(Crowdfunding!I:I, SMALL(IF(Crowdfunding!G:G="successful", ROW(Crowdfunding!I:I)-MIN(ROW(Crowdfunding!I:I))+1), ROW(A102))), "")</f>
        <v>246</v>
      </c>
      <c r="D103" t="str" cm="1">
        <f t="array" ref="D103">IFERROR(INDEX(Crowdfunding!G:G, SMALL(IF(Crowdfunding!G:G="failed", ROW(Crowdfunding!G:G)-ROW(Crowdfunding!$G$1)+1), ROW(C102))), "")</f>
        <v>failed</v>
      </c>
      <c r="E103" s="10" cm="1">
        <f t="array" ref="E103">IFERROR(INDEX(Crowdfunding!I:I, SMALL(IF(Crowdfunding!G:G="failed", ROW(Crowdfunding!I:I)-MIN(ROW(Crowdfunding!I:I))+1), ROW(C102))), "")</f>
        <v>1</v>
      </c>
    </row>
    <row r="104" spans="1:5" ht="17" x14ac:dyDescent="0.2">
      <c r="A104" t="str" cm="1">
        <f t="array" ref="A104">IFERROR(INDEX(Crowdfunding!G:G, SMALL(IF(Crowdfunding!G:G="successful", ROW(Crowdfunding!G:G)-ROW(Crowdfunding!$G$1)+1), ROW(A103))), "")</f>
        <v>successful</v>
      </c>
      <c r="B104" s="10" cm="1">
        <f t="array" ref="B104">IFERROR(INDEX(Crowdfunding!I:I, SMALL(IF(Crowdfunding!G:G="successful", ROW(Crowdfunding!I:I)-MIN(ROW(Crowdfunding!I:I))+1), ROW(A103))), "")</f>
        <v>1396</v>
      </c>
      <c r="D104" t="str" cm="1">
        <f t="array" ref="D104">IFERROR(INDEX(Crowdfunding!G:G, SMALL(IF(Crowdfunding!G:G="failed", ROW(Crowdfunding!G:G)-ROW(Crowdfunding!$G$1)+1), ROW(C103))), "")</f>
        <v>failed</v>
      </c>
      <c r="E104" s="10" cm="1">
        <f t="array" ref="E104">IFERROR(INDEX(Crowdfunding!I:I, SMALL(IF(Crowdfunding!G:G="failed", ROW(Crowdfunding!I:I)-MIN(ROW(Crowdfunding!I:I))+1), ROW(C103))), "")</f>
        <v>245</v>
      </c>
    </row>
    <row r="105" spans="1:5" ht="17" x14ac:dyDescent="0.2">
      <c r="A105" t="str" cm="1">
        <f t="array" ref="A105">IFERROR(INDEX(Crowdfunding!G:G, SMALL(IF(Crowdfunding!G:G="successful", ROW(Crowdfunding!G:G)-ROW(Crowdfunding!$G$1)+1), ROW(A104))), "")</f>
        <v>successful</v>
      </c>
      <c r="B105" s="10" cm="1">
        <f t="array" ref="B105">IFERROR(INDEX(Crowdfunding!I:I, SMALL(IF(Crowdfunding!G:G="successful", ROW(Crowdfunding!I:I)-MIN(ROW(Crowdfunding!I:I))+1), ROW(A104))), "")</f>
        <v>2506</v>
      </c>
      <c r="D105" t="str" cm="1">
        <f t="array" ref="D105">IFERROR(INDEX(Crowdfunding!G:G, SMALL(IF(Crowdfunding!G:G="failed", ROW(Crowdfunding!G:G)-ROW(Crowdfunding!$G$1)+1), ROW(C104))), "")</f>
        <v>failed</v>
      </c>
      <c r="E105" s="10" cm="1">
        <f t="array" ref="E105">IFERROR(INDEX(Crowdfunding!I:I, SMALL(IF(Crowdfunding!G:G="failed", ROW(Crowdfunding!I:I)-MIN(ROW(Crowdfunding!I:I))+1), ROW(C104))), "")</f>
        <v>32</v>
      </c>
    </row>
    <row r="106" spans="1:5" ht="17" x14ac:dyDescent="0.2">
      <c r="A106" t="str" cm="1">
        <f t="array" ref="A106">IFERROR(INDEX(Crowdfunding!G:G, SMALL(IF(Crowdfunding!G:G="successful", ROW(Crowdfunding!G:G)-ROW(Crowdfunding!$G$1)+1), ROW(A105))), "")</f>
        <v>successful</v>
      </c>
      <c r="B106" s="10" cm="1">
        <f t="array" ref="B106">IFERROR(INDEX(Crowdfunding!I:I, SMALL(IF(Crowdfunding!G:G="successful", ROW(Crowdfunding!I:I)-MIN(ROW(Crowdfunding!I:I))+1), ROW(A105))), "")</f>
        <v>244</v>
      </c>
      <c r="D106" t="str" cm="1">
        <f t="array" ref="D106">IFERROR(INDEX(Crowdfunding!G:G, SMALL(IF(Crowdfunding!G:G="failed", ROW(Crowdfunding!G:G)-ROW(Crowdfunding!$G$1)+1), ROW(C105))), "")</f>
        <v>failed</v>
      </c>
      <c r="E106" s="10" cm="1">
        <f t="array" ref="E106">IFERROR(INDEX(Crowdfunding!I:I, SMALL(IF(Crowdfunding!G:G="failed", ROW(Crowdfunding!I:I)-MIN(ROW(Crowdfunding!I:I))+1), ROW(C105))), "")</f>
        <v>7</v>
      </c>
    </row>
    <row r="107" spans="1:5" ht="17" x14ac:dyDescent="0.2">
      <c r="A107" t="str" cm="1">
        <f t="array" ref="A107">IFERROR(INDEX(Crowdfunding!G:G, SMALL(IF(Crowdfunding!G:G="successful", ROW(Crowdfunding!G:G)-ROW(Crowdfunding!$G$1)+1), ROW(A106))), "")</f>
        <v>successful</v>
      </c>
      <c r="B107" s="10" cm="1">
        <f t="array" ref="B107">IFERROR(INDEX(Crowdfunding!I:I, SMALL(IF(Crowdfunding!G:G="successful", ROW(Crowdfunding!I:I)-MIN(ROW(Crowdfunding!I:I))+1), ROW(A106))), "")</f>
        <v>146</v>
      </c>
      <c r="D107" t="str" cm="1">
        <f t="array" ref="D107">IFERROR(INDEX(Crowdfunding!G:G, SMALL(IF(Crowdfunding!G:G="failed", ROW(Crowdfunding!G:G)-ROW(Crowdfunding!$G$1)+1), ROW(C106))), "")</f>
        <v>failed</v>
      </c>
      <c r="E107" s="10" cm="1">
        <f t="array" ref="E107">IFERROR(INDEX(Crowdfunding!I:I, SMALL(IF(Crowdfunding!G:G="failed", ROW(Crowdfunding!I:I)-MIN(ROW(Crowdfunding!I:I))+1), ROW(C106))), "")</f>
        <v>803</v>
      </c>
    </row>
    <row r="108" spans="1:5" ht="17" x14ac:dyDescent="0.2">
      <c r="A108" t="str" cm="1">
        <f t="array" ref="A108">IFERROR(INDEX(Crowdfunding!G:G, SMALL(IF(Crowdfunding!G:G="successful", ROW(Crowdfunding!G:G)-ROW(Crowdfunding!$G$1)+1), ROW(A107))), "")</f>
        <v>successful</v>
      </c>
      <c r="B108" s="10" cm="1">
        <f t="array" ref="B108">IFERROR(INDEX(Crowdfunding!I:I, SMALL(IF(Crowdfunding!G:G="successful", ROW(Crowdfunding!I:I)-MIN(ROW(Crowdfunding!I:I))+1), ROW(A107))), "")</f>
        <v>1267</v>
      </c>
      <c r="D108" t="str" cm="1">
        <f t="array" ref="D108">IFERROR(INDEX(Crowdfunding!G:G, SMALL(IF(Crowdfunding!G:G="failed", ROW(Crowdfunding!G:G)-ROW(Crowdfunding!$G$1)+1), ROW(C107))), "")</f>
        <v>failed</v>
      </c>
      <c r="E108" s="10" cm="1">
        <f t="array" ref="E108">IFERROR(INDEX(Crowdfunding!I:I, SMALL(IF(Crowdfunding!G:G="failed", ROW(Crowdfunding!I:I)-MIN(ROW(Crowdfunding!I:I))+1), ROW(C107))), "")</f>
        <v>16</v>
      </c>
    </row>
    <row r="109" spans="1:5" ht="17" x14ac:dyDescent="0.2">
      <c r="A109" t="str" cm="1">
        <f t="array" ref="A109">IFERROR(INDEX(Crowdfunding!G:G, SMALL(IF(Crowdfunding!G:G="successful", ROW(Crowdfunding!G:G)-ROW(Crowdfunding!$G$1)+1), ROW(A108))), "")</f>
        <v>successful</v>
      </c>
      <c r="B109" s="10" cm="1">
        <f t="array" ref="B109">IFERROR(INDEX(Crowdfunding!I:I, SMALL(IF(Crowdfunding!G:G="successful", ROW(Crowdfunding!I:I)-MIN(ROW(Crowdfunding!I:I))+1), ROW(A108))), "")</f>
        <v>1561</v>
      </c>
      <c r="D109" t="str" cm="1">
        <f t="array" ref="D109">IFERROR(INDEX(Crowdfunding!G:G, SMALL(IF(Crowdfunding!G:G="failed", ROW(Crowdfunding!G:G)-ROW(Crowdfunding!$G$1)+1), ROW(C108))), "")</f>
        <v>failed</v>
      </c>
      <c r="E109" s="10" cm="1">
        <f t="array" ref="E109">IFERROR(INDEX(Crowdfunding!I:I, SMALL(IF(Crowdfunding!G:G="failed", ROW(Crowdfunding!I:I)-MIN(ROW(Crowdfunding!I:I))+1), ROW(C108))), "")</f>
        <v>31</v>
      </c>
    </row>
    <row r="110" spans="1:5" ht="17" x14ac:dyDescent="0.2">
      <c r="A110" t="str" cm="1">
        <f t="array" ref="A110">IFERROR(INDEX(Crowdfunding!G:G, SMALL(IF(Crowdfunding!G:G="successful", ROW(Crowdfunding!G:G)-ROW(Crowdfunding!$G$1)+1), ROW(A109))), "")</f>
        <v>successful</v>
      </c>
      <c r="B110" s="10" cm="1">
        <f t="array" ref="B110">IFERROR(INDEX(Crowdfunding!I:I, SMALL(IF(Crowdfunding!G:G="successful", ROW(Crowdfunding!I:I)-MIN(ROW(Crowdfunding!I:I))+1), ROW(A109))), "")</f>
        <v>48</v>
      </c>
      <c r="D110" t="str" cm="1">
        <f t="array" ref="D110">IFERROR(INDEX(Crowdfunding!G:G, SMALL(IF(Crowdfunding!G:G="failed", ROW(Crowdfunding!G:G)-ROW(Crowdfunding!$G$1)+1), ROW(C109))), "")</f>
        <v>failed</v>
      </c>
      <c r="E110" s="10" cm="1">
        <f t="array" ref="E110">IFERROR(INDEX(Crowdfunding!I:I, SMALL(IF(Crowdfunding!G:G="failed", ROW(Crowdfunding!I:I)-MIN(ROW(Crowdfunding!I:I))+1), ROW(C109))), "")</f>
        <v>108</v>
      </c>
    </row>
    <row r="111" spans="1:5" ht="17" x14ac:dyDescent="0.2">
      <c r="A111" t="str" cm="1">
        <f t="array" ref="A111">IFERROR(INDEX(Crowdfunding!G:G, SMALL(IF(Crowdfunding!G:G="successful", ROW(Crowdfunding!G:G)-ROW(Crowdfunding!$G$1)+1), ROW(A110))), "")</f>
        <v>successful</v>
      </c>
      <c r="B111" s="10" cm="1">
        <f t="array" ref="B111">IFERROR(INDEX(Crowdfunding!I:I, SMALL(IF(Crowdfunding!G:G="successful", ROW(Crowdfunding!I:I)-MIN(ROW(Crowdfunding!I:I))+1), ROW(A110))), "")</f>
        <v>2739</v>
      </c>
      <c r="D111" t="str" cm="1">
        <f t="array" ref="D111">IFERROR(INDEX(Crowdfunding!G:G, SMALL(IF(Crowdfunding!G:G="failed", ROW(Crowdfunding!G:G)-ROW(Crowdfunding!$G$1)+1), ROW(C110))), "")</f>
        <v>failed</v>
      </c>
      <c r="E111" s="10" cm="1">
        <f t="array" ref="E111">IFERROR(INDEX(Crowdfunding!I:I, SMALL(IF(Crowdfunding!G:G="failed", ROW(Crowdfunding!I:I)-MIN(ROW(Crowdfunding!I:I))+1), ROW(C110))), "")</f>
        <v>30</v>
      </c>
    </row>
    <row r="112" spans="1:5" ht="17" x14ac:dyDescent="0.2">
      <c r="A112" t="str" cm="1">
        <f t="array" ref="A112">IFERROR(INDEX(Crowdfunding!G:G, SMALL(IF(Crowdfunding!G:G="successful", ROW(Crowdfunding!G:G)-ROW(Crowdfunding!$G$1)+1), ROW(A111))), "")</f>
        <v>successful</v>
      </c>
      <c r="B112" s="10" cm="1">
        <f t="array" ref="B112">IFERROR(INDEX(Crowdfunding!I:I, SMALL(IF(Crowdfunding!G:G="successful", ROW(Crowdfunding!I:I)-MIN(ROW(Crowdfunding!I:I))+1), ROW(A111))), "")</f>
        <v>3537</v>
      </c>
      <c r="D112" t="str" cm="1">
        <f t="array" ref="D112">IFERROR(INDEX(Crowdfunding!G:G, SMALL(IF(Crowdfunding!G:G="failed", ROW(Crowdfunding!G:G)-ROW(Crowdfunding!$G$1)+1), ROW(C111))), "")</f>
        <v>failed</v>
      </c>
      <c r="E112" s="10" cm="1">
        <f t="array" ref="E112">IFERROR(INDEX(Crowdfunding!I:I, SMALL(IF(Crowdfunding!G:G="failed", ROW(Crowdfunding!I:I)-MIN(ROW(Crowdfunding!I:I))+1), ROW(C111))), "")</f>
        <v>17</v>
      </c>
    </row>
    <row r="113" spans="1:5" ht="17" x14ac:dyDescent="0.2">
      <c r="A113" t="str" cm="1">
        <f t="array" ref="A113">IFERROR(INDEX(Crowdfunding!G:G, SMALL(IF(Crowdfunding!G:G="successful", ROW(Crowdfunding!G:G)-ROW(Crowdfunding!$G$1)+1), ROW(A112))), "")</f>
        <v>successful</v>
      </c>
      <c r="B113" s="10" cm="1">
        <f t="array" ref="B113">IFERROR(INDEX(Crowdfunding!I:I, SMALL(IF(Crowdfunding!G:G="successful", ROW(Crowdfunding!I:I)-MIN(ROW(Crowdfunding!I:I))+1), ROW(A112))), "")</f>
        <v>2107</v>
      </c>
      <c r="D113" t="str" cm="1">
        <f t="array" ref="D113">IFERROR(INDEX(Crowdfunding!G:G, SMALL(IF(Crowdfunding!G:G="failed", ROW(Crowdfunding!G:G)-ROW(Crowdfunding!$G$1)+1), ROW(C112))), "")</f>
        <v>failed</v>
      </c>
      <c r="E113" s="10" cm="1">
        <f t="array" ref="E113">IFERROR(INDEX(Crowdfunding!I:I, SMALL(IF(Crowdfunding!G:G="failed", ROW(Crowdfunding!I:I)-MIN(ROW(Crowdfunding!I:I))+1), ROW(C112))), "")</f>
        <v>80</v>
      </c>
    </row>
    <row r="114" spans="1:5" ht="17" x14ac:dyDescent="0.2">
      <c r="A114" t="str" cm="1">
        <f t="array" ref="A114">IFERROR(INDEX(Crowdfunding!G:G, SMALL(IF(Crowdfunding!G:G="successful", ROW(Crowdfunding!G:G)-ROW(Crowdfunding!$G$1)+1), ROW(A113))), "")</f>
        <v>successful</v>
      </c>
      <c r="B114" s="10" cm="1">
        <f t="array" ref="B114">IFERROR(INDEX(Crowdfunding!I:I, SMALL(IF(Crowdfunding!G:G="successful", ROW(Crowdfunding!I:I)-MIN(ROW(Crowdfunding!I:I))+1), ROW(A113))), "")</f>
        <v>3318</v>
      </c>
      <c r="D114" t="str" cm="1">
        <f t="array" ref="D114">IFERROR(INDEX(Crowdfunding!G:G, SMALL(IF(Crowdfunding!G:G="failed", ROW(Crowdfunding!G:G)-ROW(Crowdfunding!$G$1)+1), ROW(C113))), "")</f>
        <v>failed</v>
      </c>
      <c r="E114" s="10" cm="1">
        <f t="array" ref="E114">IFERROR(INDEX(Crowdfunding!I:I, SMALL(IF(Crowdfunding!G:G="failed", ROW(Crowdfunding!I:I)-MIN(ROW(Crowdfunding!I:I))+1), ROW(C113))), "")</f>
        <v>2468</v>
      </c>
    </row>
    <row r="115" spans="1:5" ht="17" x14ac:dyDescent="0.2">
      <c r="A115" t="str" cm="1">
        <f t="array" ref="A115">IFERROR(INDEX(Crowdfunding!G:G, SMALL(IF(Crowdfunding!G:G="successful", ROW(Crowdfunding!G:G)-ROW(Crowdfunding!$G$1)+1), ROW(A114))), "")</f>
        <v>successful</v>
      </c>
      <c r="B115" s="10" cm="1">
        <f t="array" ref="B115">IFERROR(INDEX(Crowdfunding!I:I, SMALL(IF(Crowdfunding!G:G="successful", ROW(Crowdfunding!I:I)-MIN(ROW(Crowdfunding!I:I))+1), ROW(A114))), "")</f>
        <v>340</v>
      </c>
      <c r="D115" t="str" cm="1">
        <f t="array" ref="D115">IFERROR(INDEX(Crowdfunding!G:G, SMALL(IF(Crowdfunding!G:G="failed", ROW(Crowdfunding!G:G)-ROW(Crowdfunding!$G$1)+1), ROW(C114))), "")</f>
        <v>failed</v>
      </c>
      <c r="E115" s="10" cm="1">
        <f t="array" ref="E115">IFERROR(INDEX(Crowdfunding!I:I, SMALL(IF(Crowdfunding!G:G="failed", ROW(Crowdfunding!I:I)-MIN(ROW(Crowdfunding!I:I))+1), ROW(C114))), "")</f>
        <v>26</v>
      </c>
    </row>
    <row r="116" spans="1:5" ht="17" x14ac:dyDescent="0.2">
      <c r="A116" t="str" cm="1">
        <f t="array" ref="A116">IFERROR(INDEX(Crowdfunding!G:G, SMALL(IF(Crowdfunding!G:G="successful", ROW(Crowdfunding!G:G)-ROW(Crowdfunding!$G$1)+1), ROW(A115))), "")</f>
        <v>successful</v>
      </c>
      <c r="B116" s="10" cm="1">
        <f t="array" ref="B116">IFERROR(INDEX(Crowdfunding!I:I, SMALL(IF(Crowdfunding!G:G="successful", ROW(Crowdfunding!I:I)-MIN(ROW(Crowdfunding!I:I))+1), ROW(A115))), "")</f>
        <v>1442</v>
      </c>
      <c r="D116" t="str" cm="1">
        <f t="array" ref="D116">IFERROR(INDEX(Crowdfunding!G:G, SMALL(IF(Crowdfunding!G:G="failed", ROW(Crowdfunding!G:G)-ROW(Crowdfunding!$G$1)+1), ROW(C115))), "")</f>
        <v>failed</v>
      </c>
      <c r="E116" s="10" cm="1">
        <f t="array" ref="E116">IFERROR(INDEX(Crowdfunding!I:I, SMALL(IF(Crowdfunding!G:G="failed", ROW(Crowdfunding!I:I)-MIN(ROW(Crowdfunding!I:I))+1), ROW(C115))), "")</f>
        <v>73</v>
      </c>
    </row>
    <row r="117" spans="1:5" ht="17" x14ac:dyDescent="0.2">
      <c r="A117" t="str" cm="1">
        <f t="array" ref="A117">IFERROR(INDEX(Crowdfunding!G:G, SMALL(IF(Crowdfunding!G:G="successful", ROW(Crowdfunding!G:G)-ROW(Crowdfunding!$G$1)+1), ROW(A116))), "")</f>
        <v>successful</v>
      </c>
      <c r="B117" s="10" cm="1">
        <f t="array" ref="B117">IFERROR(INDEX(Crowdfunding!I:I, SMALL(IF(Crowdfunding!G:G="successful", ROW(Crowdfunding!I:I)-MIN(ROW(Crowdfunding!I:I))+1), ROW(A116))), "")</f>
        <v>126</v>
      </c>
      <c r="D117" t="str" cm="1">
        <f t="array" ref="D117">IFERROR(INDEX(Crowdfunding!G:G, SMALL(IF(Crowdfunding!G:G="failed", ROW(Crowdfunding!G:G)-ROW(Crowdfunding!$G$1)+1), ROW(C116))), "")</f>
        <v>failed</v>
      </c>
      <c r="E117" s="10" cm="1">
        <f t="array" ref="E117">IFERROR(INDEX(Crowdfunding!I:I, SMALL(IF(Crowdfunding!G:G="failed", ROW(Crowdfunding!I:I)-MIN(ROW(Crowdfunding!I:I))+1), ROW(C116))), "")</f>
        <v>128</v>
      </c>
    </row>
    <row r="118" spans="1:5" ht="17" x14ac:dyDescent="0.2">
      <c r="A118" t="str" cm="1">
        <f t="array" ref="A118">IFERROR(INDEX(Crowdfunding!G:G, SMALL(IF(Crowdfunding!G:G="successful", ROW(Crowdfunding!G:G)-ROW(Crowdfunding!$G$1)+1), ROW(A117))), "")</f>
        <v>successful</v>
      </c>
      <c r="B118" s="10" cm="1">
        <f t="array" ref="B118">IFERROR(INDEX(Crowdfunding!I:I, SMALL(IF(Crowdfunding!G:G="successful", ROW(Crowdfunding!I:I)-MIN(ROW(Crowdfunding!I:I))+1), ROW(A117))), "")</f>
        <v>524</v>
      </c>
      <c r="D118" t="str" cm="1">
        <f t="array" ref="D118">IFERROR(INDEX(Crowdfunding!G:G, SMALL(IF(Crowdfunding!G:G="failed", ROW(Crowdfunding!G:G)-ROW(Crowdfunding!$G$1)+1), ROW(C117))), "")</f>
        <v>failed</v>
      </c>
      <c r="E118" s="10" cm="1">
        <f t="array" ref="E118">IFERROR(INDEX(Crowdfunding!I:I, SMALL(IF(Crowdfunding!G:G="failed", ROW(Crowdfunding!I:I)-MIN(ROW(Crowdfunding!I:I))+1), ROW(C117))), "")</f>
        <v>33</v>
      </c>
    </row>
    <row r="119" spans="1:5" ht="17" x14ac:dyDescent="0.2">
      <c r="A119" t="str" cm="1">
        <f t="array" ref="A119">IFERROR(INDEX(Crowdfunding!G:G, SMALL(IF(Crowdfunding!G:G="successful", ROW(Crowdfunding!G:G)-ROW(Crowdfunding!$G$1)+1), ROW(A118))), "")</f>
        <v>successful</v>
      </c>
      <c r="B119" s="10" cm="1">
        <f t="array" ref="B119">IFERROR(INDEX(Crowdfunding!I:I, SMALL(IF(Crowdfunding!G:G="successful", ROW(Crowdfunding!I:I)-MIN(ROW(Crowdfunding!I:I))+1), ROW(A118))), "")</f>
        <v>1989</v>
      </c>
      <c r="D119" t="str" cm="1">
        <f t="array" ref="D119">IFERROR(INDEX(Crowdfunding!G:G, SMALL(IF(Crowdfunding!G:G="failed", ROW(Crowdfunding!G:G)-ROW(Crowdfunding!$G$1)+1), ROW(C118))), "")</f>
        <v>failed</v>
      </c>
      <c r="E119" s="10" cm="1">
        <f t="array" ref="E119">IFERROR(INDEX(Crowdfunding!I:I, SMALL(IF(Crowdfunding!G:G="failed", ROW(Crowdfunding!I:I)-MIN(ROW(Crowdfunding!I:I))+1), ROW(C118))), "")</f>
        <v>1072</v>
      </c>
    </row>
    <row r="120" spans="1:5" ht="17" x14ac:dyDescent="0.2">
      <c r="A120" t="str" cm="1">
        <f t="array" ref="A120">IFERROR(INDEX(Crowdfunding!G:G, SMALL(IF(Crowdfunding!G:G="successful", ROW(Crowdfunding!G:G)-ROW(Crowdfunding!$G$1)+1), ROW(A119))), "")</f>
        <v>successful</v>
      </c>
      <c r="B120" s="10" cm="1">
        <f t="array" ref="B120">IFERROR(INDEX(Crowdfunding!I:I, SMALL(IF(Crowdfunding!G:G="successful", ROW(Crowdfunding!I:I)-MIN(ROW(Crowdfunding!I:I))+1), ROW(A119))), "")</f>
        <v>157</v>
      </c>
      <c r="D120" t="str" cm="1">
        <f t="array" ref="D120">IFERROR(INDEX(Crowdfunding!G:G, SMALL(IF(Crowdfunding!G:G="failed", ROW(Crowdfunding!G:G)-ROW(Crowdfunding!$G$1)+1), ROW(C119))), "")</f>
        <v>failed</v>
      </c>
      <c r="E120" s="10" cm="1">
        <f t="array" ref="E120">IFERROR(INDEX(Crowdfunding!I:I, SMALL(IF(Crowdfunding!G:G="failed", ROW(Crowdfunding!I:I)-MIN(ROW(Crowdfunding!I:I))+1), ROW(C119))), "")</f>
        <v>393</v>
      </c>
    </row>
    <row r="121" spans="1:5" ht="17" x14ac:dyDescent="0.2">
      <c r="A121" t="str" cm="1">
        <f t="array" ref="A121">IFERROR(INDEX(Crowdfunding!G:G, SMALL(IF(Crowdfunding!G:G="successful", ROW(Crowdfunding!G:G)-ROW(Crowdfunding!$G$1)+1), ROW(A120))), "")</f>
        <v>successful</v>
      </c>
      <c r="B121" s="10" cm="1">
        <f t="array" ref="B121">IFERROR(INDEX(Crowdfunding!I:I, SMALL(IF(Crowdfunding!G:G="successful", ROW(Crowdfunding!I:I)-MIN(ROW(Crowdfunding!I:I))+1), ROW(A120))), "")</f>
        <v>4498</v>
      </c>
      <c r="D121" t="str" cm="1">
        <f t="array" ref="D121">IFERROR(INDEX(Crowdfunding!G:G, SMALL(IF(Crowdfunding!G:G="failed", ROW(Crowdfunding!G:G)-ROW(Crowdfunding!$G$1)+1), ROW(C120))), "")</f>
        <v>failed</v>
      </c>
      <c r="E121" s="10" cm="1">
        <f t="array" ref="E121">IFERROR(INDEX(Crowdfunding!I:I, SMALL(IF(Crowdfunding!G:G="failed", ROW(Crowdfunding!I:I)-MIN(ROW(Crowdfunding!I:I))+1), ROW(C120))), "")</f>
        <v>1257</v>
      </c>
    </row>
    <row r="122" spans="1:5" ht="17" x14ac:dyDescent="0.2">
      <c r="A122" t="str" cm="1">
        <f t="array" ref="A122">IFERROR(INDEX(Crowdfunding!G:G, SMALL(IF(Crowdfunding!G:G="successful", ROW(Crowdfunding!G:G)-ROW(Crowdfunding!$G$1)+1), ROW(A121))), "")</f>
        <v>successful</v>
      </c>
      <c r="B122" s="10" cm="1">
        <f t="array" ref="B122">IFERROR(INDEX(Crowdfunding!I:I, SMALL(IF(Crowdfunding!G:G="successful", ROW(Crowdfunding!I:I)-MIN(ROW(Crowdfunding!I:I))+1), ROW(A121))), "")</f>
        <v>80</v>
      </c>
      <c r="D122" t="str" cm="1">
        <f t="array" ref="D122">IFERROR(INDEX(Crowdfunding!G:G, SMALL(IF(Crowdfunding!G:G="failed", ROW(Crowdfunding!G:G)-ROW(Crowdfunding!$G$1)+1), ROW(C121))), "")</f>
        <v>failed</v>
      </c>
      <c r="E122" s="10" cm="1">
        <f t="array" ref="E122">IFERROR(INDEX(Crowdfunding!I:I, SMALL(IF(Crowdfunding!G:G="failed", ROW(Crowdfunding!I:I)-MIN(ROW(Crowdfunding!I:I))+1), ROW(C121))), "")</f>
        <v>328</v>
      </c>
    </row>
    <row r="123" spans="1:5" ht="17" x14ac:dyDescent="0.2">
      <c r="A123" t="str" cm="1">
        <f t="array" ref="A123">IFERROR(INDEX(Crowdfunding!G:G, SMALL(IF(Crowdfunding!G:G="successful", ROW(Crowdfunding!G:G)-ROW(Crowdfunding!$G$1)+1), ROW(A122))), "")</f>
        <v>successful</v>
      </c>
      <c r="B123" s="10" cm="1">
        <f t="array" ref="B123">IFERROR(INDEX(Crowdfunding!I:I, SMALL(IF(Crowdfunding!G:G="successful", ROW(Crowdfunding!I:I)-MIN(ROW(Crowdfunding!I:I))+1), ROW(A122))), "")</f>
        <v>43</v>
      </c>
      <c r="D123" t="str" cm="1">
        <f t="array" ref="D123">IFERROR(INDEX(Crowdfunding!G:G, SMALL(IF(Crowdfunding!G:G="failed", ROW(Crowdfunding!G:G)-ROW(Crowdfunding!$G$1)+1), ROW(C122))), "")</f>
        <v>failed</v>
      </c>
      <c r="E123" s="10" cm="1">
        <f t="array" ref="E123">IFERROR(INDEX(Crowdfunding!I:I, SMALL(IF(Crowdfunding!G:G="failed", ROW(Crowdfunding!I:I)-MIN(ROW(Crowdfunding!I:I))+1), ROW(C122))), "")</f>
        <v>147</v>
      </c>
    </row>
    <row r="124" spans="1:5" ht="17" x14ac:dyDescent="0.2">
      <c r="A124" t="str" cm="1">
        <f t="array" ref="A124">IFERROR(INDEX(Crowdfunding!G:G, SMALL(IF(Crowdfunding!G:G="successful", ROW(Crowdfunding!G:G)-ROW(Crowdfunding!$G$1)+1), ROW(A123))), "")</f>
        <v>successful</v>
      </c>
      <c r="B124" s="10" cm="1">
        <f t="array" ref="B124">IFERROR(INDEX(Crowdfunding!I:I, SMALL(IF(Crowdfunding!G:G="successful", ROW(Crowdfunding!I:I)-MIN(ROW(Crowdfunding!I:I))+1), ROW(A123))), "")</f>
        <v>2053</v>
      </c>
      <c r="D124" t="str" cm="1">
        <f t="array" ref="D124">IFERROR(INDEX(Crowdfunding!G:G, SMALL(IF(Crowdfunding!G:G="failed", ROW(Crowdfunding!G:G)-ROW(Crowdfunding!$G$1)+1), ROW(C123))), "")</f>
        <v>failed</v>
      </c>
      <c r="E124" s="10" cm="1">
        <f t="array" ref="E124">IFERROR(INDEX(Crowdfunding!I:I, SMALL(IF(Crowdfunding!G:G="failed", ROW(Crowdfunding!I:I)-MIN(ROW(Crowdfunding!I:I))+1), ROW(C123))), "")</f>
        <v>830</v>
      </c>
    </row>
    <row r="125" spans="1:5" ht="17" x14ac:dyDescent="0.2">
      <c r="A125" t="str" cm="1">
        <f t="array" ref="A125">IFERROR(INDEX(Crowdfunding!G:G, SMALL(IF(Crowdfunding!G:G="successful", ROW(Crowdfunding!G:G)-ROW(Crowdfunding!$G$1)+1), ROW(A124))), "")</f>
        <v>successful</v>
      </c>
      <c r="B125" s="10" cm="1">
        <f t="array" ref="B125">IFERROR(INDEX(Crowdfunding!I:I, SMALL(IF(Crowdfunding!G:G="successful", ROW(Crowdfunding!I:I)-MIN(ROW(Crowdfunding!I:I))+1), ROW(A124))), "")</f>
        <v>168</v>
      </c>
      <c r="D125" t="str" cm="1">
        <f t="array" ref="D125">IFERROR(INDEX(Crowdfunding!G:G, SMALL(IF(Crowdfunding!G:G="failed", ROW(Crowdfunding!G:G)-ROW(Crowdfunding!$G$1)+1), ROW(C124))), "")</f>
        <v>failed</v>
      </c>
      <c r="E125" s="10" cm="1">
        <f t="array" ref="E125">IFERROR(INDEX(Crowdfunding!I:I, SMALL(IF(Crowdfunding!G:G="failed", ROW(Crowdfunding!I:I)-MIN(ROW(Crowdfunding!I:I))+1), ROW(C124))), "")</f>
        <v>331</v>
      </c>
    </row>
    <row r="126" spans="1:5" ht="17" x14ac:dyDescent="0.2">
      <c r="A126" t="str" cm="1">
        <f t="array" ref="A126">IFERROR(INDEX(Crowdfunding!G:G, SMALL(IF(Crowdfunding!G:G="successful", ROW(Crowdfunding!G:G)-ROW(Crowdfunding!$G$1)+1), ROW(A125))), "")</f>
        <v>successful</v>
      </c>
      <c r="B126" s="10" cm="1">
        <f t="array" ref="B126">IFERROR(INDEX(Crowdfunding!I:I, SMALL(IF(Crowdfunding!G:G="successful", ROW(Crowdfunding!I:I)-MIN(ROW(Crowdfunding!I:I))+1), ROW(A125))), "")</f>
        <v>4289</v>
      </c>
      <c r="D126" t="str" cm="1">
        <f t="array" ref="D126">IFERROR(INDEX(Crowdfunding!G:G, SMALL(IF(Crowdfunding!G:G="failed", ROW(Crowdfunding!G:G)-ROW(Crowdfunding!$G$1)+1), ROW(C125))), "")</f>
        <v>failed</v>
      </c>
      <c r="E126" s="10" cm="1">
        <f t="array" ref="E126">IFERROR(INDEX(Crowdfunding!I:I, SMALL(IF(Crowdfunding!G:G="failed", ROW(Crowdfunding!I:I)-MIN(ROW(Crowdfunding!I:I))+1), ROW(C125))), "")</f>
        <v>25</v>
      </c>
    </row>
    <row r="127" spans="1:5" ht="17" x14ac:dyDescent="0.2">
      <c r="A127" t="str" cm="1">
        <f t="array" ref="A127">IFERROR(INDEX(Crowdfunding!G:G, SMALL(IF(Crowdfunding!G:G="successful", ROW(Crowdfunding!G:G)-ROW(Crowdfunding!$G$1)+1), ROW(A126))), "")</f>
        <v>successful</v>
      </c>
      <c r="B127" s="10" cm="1">
        <f t="array" ref="B127">IFERROR(INDEX(Crowdfunding!I:I, SMALL(IF(Crowdfunding!G:G="successful", ROW(Crowdfunding!I:I)-MIN(ROW(Crowdfunding!I:I))+1), ROW(A126))), "")</f>
        <v>165</v>
      </c>
      <c r="D127" t="str" cm="1">
        <f t="array" ref="D127">IFERROR(INDEX(Crowdfunding!G:G, SMALL(IF(Crowdfunding!G:G="failed", ROW(Crowdfunding!G:G)-ROW(Crowdfunding!$G$1)+1), ROW(C126))), "")</f>
        <v>failed</v>
      </c>
      <c r="E127" s="10" cm="1">
        <f t="array" ref="E127">IFERROR(INDEX(Crowdfunding!I:I, SMALL(IF(Crowdfunding!G:G="failed", ROW(Crowdfunding!I:I)-MIN(ROW(Crowdfunding!I:I))+1), ROW(C126))), "")</f>
        <v>3483</v>
      </c>
    </row>
    <row r="128" spans="1:5" ht="17" x14ac:dyDescent="0.2">
      <c r="A128" t="str" cm="1">
        <f t="array" ref="A128">IFERROR(INDEX(Crowdfunding!G:G, SMALL(IF(Crowdfunding!G:G="successful", ROW(Crowdfunding!G:G)-ROW(Crowdfunding!$G$1)+1), ROW(A127))), "")</f>
        <v>successful</v>
      </c>
      <c r="B128" s="10" cm="1">
        <f t="array" ref="B128">IFERROR(INDEX(Crowdfunding!I:I, SMALL(IF(Crowdfunding!G:G="successful", ROW(Crowdfunding!I:I)-MIN(ROW(Crowdfunding!I:I))+1), ROW(A127))), "")</f>
        <v>1815</v>
      </c>
      <c r="D128" t="str" cm="1">
        <f t="array" ref="D128">IFERROR(INDEX(Crowdfunding!G:G, SMALL(IF(Crowdfunding!G:G="failed", ROW(Crowdfunding!G:G)-ROW(Crowdfunding!$G$1)+1), ROW(C127))), "")</f>
        <v>failed</v>
      </c>
      <c r="E128" s="10" cm="1">
        <f t="array" ref="E128">IFERROR(INDEX(Crowdfunding!I:I, SMALL(IF(Crowdfunding!G:G="failed", ROW(Crowdfunding!I:I)-MIN(ROW(Crowdfunding!I:I))+1), ROW(C127))), "")</f>
        <v>923</v>
      </c>
    </row>
    <row r="129" spans="1:5" ht="17" x14ac:dyDescent="0.2">
      <c r="A129" t="str" cm="1">
        <f t="array" ref="A129">IFERROR(INDEX(Crowdfunding!G:G, SMALL(IF(Crowdfunding!G:G="successful", ROW(Crowdfunding!G:G)-ROW(Crowdfunding!$G$1)+1), ROW(A128))), "")</f>
        <v>successful</v>
      </c>
      <c r="B129" s="10" cm="1">
        <f t="array" ref="B129">IFERROR(INDEX(Crowdfunding!I:I, SMALL(IF(Crowdfunding!G:G="successful", ROW(Crowdfunding!I:I)-MIN(ROW(Crowdfunding!I:I))+1), ROW(A128))), "")</f>
        <v>397</v>
      </c>
      <c r="D129" t="str" cm="1">
        <f t="array" ref="D129">IFERROR(INDEX(Crowdfunding!G:G, SMALL(IF(Crowdfunding!G:G="failed", ROW(Crowdfunding!G:G)-ROW(Crowdfunding!$G$1)+1), ROW(C128))), "")</f>
        <v>failed</v>
      </c>
      <c r="E129" s="10" cm="1">
        <f t="array" ref="E129">IFERROR(INDEX(Crowdfunding!I:I, SMALL(IF(Crowdfunding!G:G="failed", ROW(Crowdfunding!I:I)-MIN(ROW(Crowdfunding!I:I))+1), ROW(C128))), "")</f>
        <v>1</v>
      </c>
    </row>
    <row r="130" spans="1:5" ht="17" x14ac:dyDescent="0.2">
      <c r="A130" t="str" cm="1">
        <f t="array" ref="A130">IFERROR(INDEX(Crowdfunding!G:G, SMALL(IF(Crowdfunding!G:G="successful", ROW(Crowdfunding!G:G)-ROW(Crowdfunding!$G$1)+1), ROW(A129))), "")</f>
        <v>successful</v>
      </c>
      <c r="B130" s="10" cm="1">
        <f t="array" ref="B130">IFERROR(INDEX(Crowdfunding!I:I, SMALL(IF(Crowdfunding!G:G="successful", ROW(Crowdfunding!I:I)-MIN(ROW(Crowdfunding!I:I))+1), ROW(A129))), "")</f>
        <v>1539</v>
      </c>
      <c r="D130" t="str" cm="1">
        <f t="array" ref="D130">IFERROR(INDEX(Crowdfunding!G:G, SMALL(IF(Crowdfunding!G:G="failed", ROW(Crowdfunding!G:G)-ROW(Crowdfunding!$G$1)+1), ROW(C129))), "")</f>
        <v>failed</v>
      </c>
      <c r="E130" s="10" cm="1">
        <f t="array" ref="E130">IFERROR(INDEX(Crowdfunding!I:I, SMALL(IF(Crowdfunding!G:G="failed", ROW(Crowdfunding!I:I)-MIN(ROW(Crowdfunding!I:I))+1), ROW(C129))), "")</f>
        <v>33</v>
      </c>
    </row>
    <row r="131" spans="1:5" ht="17" x14ac:dyDescent="0.2">
      <c r="A131" t="str" cm="1">
        <f t="array" ref="A131">IFERROR(INDEX(Crowdfunding!G:G, SMALL(IF(Crowdfunding!G:G="successful", ROW(Crowdfunding!G:G)-ROW(Crowdfunding!$G$1)+1), ROW(A130))), "")</f>
        <v>successful</v>
      </c>
      <c r="B131" s="10" cm="1">
        <f t="array" ref="B131">IFERROR(INDEX(Crowdfunding!I:I, SMALL(IF(Crowdfunding!G:G="successful", ROW(Crowdfunding!I:I)-MIN(ROW(Crowdfunding!I:I))+1), ROW(A130))), "")</f>
        <v>138</v>
      </c>
      <c r="D131" t="str" cm="1">
        <f t="array" ref="D131">IFERROR(INDEX(Crowdfunding!G:G, SMALL(IF(Crowdfunding!G:G="failed", ROW(Crowdfunding!G:G)-ROW(Crowdfunding!$G$1)+1), ROW(C130))), "")</f>
        <v>failed</v>
      </c>
      <c r="E131" s="10" cm="1">
        <f t="array" ref="E131">IFERROR(INDEX(Crowdfunding!I:I, SMALL(IF(Crowdfunding!G:G="failed", ROW(Crowdfunding!I:I)-MIN(ROW(Crowdfunding!I:I))+1), ROW(C130))), "")</f>
        <v>40</v>
      </c>
    </row>
    <row r="132" spans="1:5" ht="17" x14ac:dyDescent="0.2">
      <c r="A132" t="str" cm="1">
        <f t="array" ref="A132">IFERROR(INDEX(Crowdfunding!G:G, SMALL(IF(Crowdfunding!G:G="successful", ROW(Crowdfunding!G:G)-ROW(Crowdfunding!$G$1)+1), ROW(A131))), "")</f>
        <v>successful</v>
      </c>
      <c r="B132" s="10" cm="1">
        <f t="array" ref="B132">IFERROR(INDEX(Crowdfunding!I:I, SMALL(IF(Crowdfunding!G:G="successful", ROW(Crowdfunding!I:I)-MIN(ROW(Crowdfunding!I:I))+1), ROW(A131))), "")</f>
        <v>3594</v>
      </c>
      <c r="D132" t="str" cm="1">
        <f t="array" ref="D132">IFERROR(INDEX(Crowdfunding!G:G, SMALL(IF(Crowdfunding!G:G="failed", ROW(Crowdfunding!G:G)-ROW(Crowdfunding!$G$1)+1), ROW(C131))), "")</f>
        <v>failed</v>
      </c>
      <c r="E132" s="10" cm="1">
        <f t="array" ref="E132">IFERROR(INDEX(Crowdfunding!I:I, SMALL(IF(Crowdfunding!G:G="failed", ROW(Crowdfunding!I:I)-MIN(ROW(Crowdfunding!I:I))+1), ROW(C131))), "")</f>
        <v>23</v>
      </c>
    </row>
    <row r="133" spans="1:5" ht="17" x14ac:dyDescent="0.2">
      <c r="A133" t="str" cm="1">
        <f t="array" ref="A133">IFERROR(INDEX(Crowdfunding!G:G, SMALL(IF(Crowdfunding!G:G="successful", ROW(Crowdfunding!G:G)-ROW(Crowdfunding!$G$1)+1), ROW(A132))), "")</f>
        <v>successful</v>
      </c>
      <c r="B133" s="10" cm="1">
        <f t="array" ref="B133">IFERROR(INDEX(Crowdfunding!I:I, SMALL(IF(Crowdfunding!G:G="successful", ROW(Crowdfunding!I:I)-MIN(ROW(Crowdfunding!I:I))+1), ROW(A132))), "")</f>
        <v>5880</v>
      </c>
      <c r="D133" t="str" cm="1">
        <f t="array" ref="D133">IFERROR(INDEX(Crowdfunding!G:G, SMALL(IF(Crowdfunding!G:G="failed", ROW(Crowdfunding!G:G)-ROW(Crowdfunding!$G$1)+1), ROW(C132))), "")</f>
        <v>failed</v>
      </c>
      <c r="E133" s="10" cm="1">
        <f t="array" ref="E133">IFERROR(INDEX(Crowdfunding!I:I, SMALL(IF(Crowdfunding!G:G="failed", ROW(Crowdfunding!I:I)-MIN(ROW(Crowdfunding!I:I))+1), ROW(C132))), "")</f>
        <v>75</v>
      </c>
    </row>
    <row r="134" spans="1:5" ht="17" x14ac:dyDescent="0.2">
      <c r="A134" t="str" cm="1">
        <f t="array" ref="A134">IFERROR(INDEX(Crowdfunding!G:G, SMALL(IF(Crowdfunding!G:G="successful", ROW(Crowdfunding!G:G)-ROW(Crowdfunding!$G$1)+1), ROW(A133))), "")</f>
        <v>successful</v>
      </c>
      <c r="B134" s="10" cm="1">
        <f t="array" ref="B134">IFERROR(INDEX(Crowdfunding!I:I, SMALL(IF(Crowdfunding!G:G="successful", ROW(Crowdfunding!I:I)-MIN(ROW(Crowdfunding!I:I))+1), ROW(A133))), "")</f>
        <v>112</v>
      </c>
      <c r="D134" t="str" cm="1">
        <f t="array" ref="D134">IFERROR(INDEX(Crowdfunding!G:G, SMALL(IF(Crowdfunding!G:G="failed", ROW(Crowdfunding!G:G)-ROW(Crowdfunding!$G$1)+1), ROW(C133))), "")</f>
        <v>failed</v>
      </c>
      <c r="E134" s="10" cm="1">
        <f t="array" ref="E134">IFERROR(INDEX(Crowdfunding!I:I, SMALL(IF(Crowdfunding!G:G="failed", ROW(Crowdfunding!I:I)-MIN(ROW(Crowdfunding!I:I))+1), ROW(C133))), "")</f>
        <v>2176</v>
      </c>
    </row>
    <row r="135" spans="1:5" ht="17" x14ac:dyDescent="0.2">
      <c r="A135" t="str" cm="1">
        <f t="array" ref="A135">IFERROR(INDEX(Crowdfunding!G:G, SMALL(IF(Crowdfunding!G:G="successful", ROW(Crowdfunding!G:G)-ROW(Crowdfunding!$G$1)+1), ROW(A134))), "")</f>
        <v>successful</v>
      </c>
      <c r="B135" s="10" cm="1">
        <f t="array" ref="B135">IFERROR(INDEX(Crowdfunding!I:I, SMALL(IF(Crowdfunding!G:G="successful", ROW(Crowdfunding!I:I)-MIN(ROW(Crowdfunding!I:I))+1), ROW(A134))), "")</f>
        <v>943</v>
      </c>
      <c r="D135" t="str" cm="1">
        <f t="array" ref="D135">IFERROR(INDEX(Crowdfunding!G:G, SMALL(IF(Crowdfunding!G:G="failed", ROW(Crowdfunding!G:G)-ROW(Crowdfunding!$G$1)+1), ROW(C134))), "")</f>
        <v>failed</v>
      </c>
      <c r="E135" s="10" cm="1">
        <f t="array" ref="E135">IFERROR(INDEX(Crowdfunding!I:I, SMALL(IF(Crowdfunding!G:G="failed", ROW(Crowdfunding!I:I)-MIN(ROW(Crowdfunding!I:I))+1), ROW(C134))), "")</f>
        <v>441</v>
      </c>
    </row>
    <row r="136" spans="1:5" ht="17" x14ac:dyDescent="0.2">
      <c r="A136" t="str" cm="1">
        <f t="array" ref="A136">IFERROR(INDEX(Crowdfunding!G:G, SMALL(IF(Crowdfunding!G:G="successful", ROW(Crowdfunding!G:G)-ROW(Crowdfunding!$G$1)+1), ROW(A135))), "")</f>
        <v>successful</v>
      </c>
      <c r="B136" s="10" cm="1">
        <f t="array" ref="B136">IFERROR(INDEX(Crowdfunding!I:I, SMALL(IF(Crowdfunding!G:G="successful", ROW(Crowdfunding!I:I)-MIN(ROW(Crowdfunding!I:I))+1), ROW(A135))), "")</f>
        <v>2468</v>
      </c>
      <c r="D136" t="str" cm="1">
        <f t="array" ref="D136">IFERROR(INDEX(Crowdfunding!G:G, SMALL(IF(Crowdfunding!G:G="failed", ROW(Crowdfunding!G:G)-ROW(Crowdfunding!$G$1)+1), ROW(C135))), "")</f>
        <v>failed</v>
      </c>
      <c r="E136" s="10" cm="1">
        <f t="array" ref="E136">IFERROR(INDEX(Crowdfunding!I:I, SMALL(IF(Crowdfunding!G:G="failed", ROW(Crowdfunding!I:I)-MIN(ROW(Crowdfunding!I:I))+1), ROW(C135))), "")</f>
        <v>25</v>
      </c>
    </row>
    <row r="137" spans="1:5" ht="17" x14ac:dyDescent="0.2">
      <c r="A137" t="str" cm="1">
        <f t="array" ref="A137">IFERROR(INDEX(Crowdfunding!G:G, SMALL(IF(Crowdfunding!G:G="successful", ROW(Crowdfunding!G:G)-ROW(Crowdfunding!$G$1)+1), ROW(A136))), "")</f>
        <v>successful</v>
      </c>
      <c r="B137" s="10" cm="1">
        <f t="array" ref="B137">IFERROR(INDEX(Crowdfunding!I:I, SMALL(IF(Crowdfunding!G:G="successful", ROW(Crowdfunding!I:I)-MIN(ROW(Crowdfunding!I:I))+1), ROW(A136))), "")</f>
        <v>2551</v>
      </c>
      <c r="D137" t="str" cm="1">
        <f t="array" ref="D137">IFERROR(INDEX(Crowdfunding!G:G, SMALL(IF(Crowdfunding!G:G="failed", ROW(Crowdfunding!G:G)-ROW(Crowdfunding!$G$1)+1), ROW(C136))), "")</f>
        <v>failed</v>
      </c>
      <c r="E137" s="10" cm="1">
        <f t="array" ref="E137">IFERROR(INDEX(Crowdfunding!I:I, SMALL(IF(Crowdfunding!G:G="failed", ROW(Crowdfunding!I:I)-MIN(ROW(Crowdfunding!I:I))+1), ROW(C136))), "")</f>
        <v>127</v>
      </c>
    </row>
    <row r="138" spans="1:5" ht="17" x14ac:dyDescent="0.2">
      <c r="A138" t="str" cm="1">
        <f t="array" ref="A138">IFERROR(INDEX(Crowdfunding!G:G, SMALL(IF(Crowdfunding!G:G="successful", ROW(Crowdfunding!G:G)-ROW(Crowdfunding!$G$1)+1), ROW(A137))), "")</f>
        <v>successful</v>
      </c>
      <c r="B138" s="10" cm="1">
        <f t="array" ref="B138">IFERROR(INDEX(Crowdfunding!I:I, SMALL(IF(Crowdfunding!G:G="successful", ROW(Crowdfunding!I:I)-MIN(ROW(Crowdfunding!I:I))+1), ROW(A137))), "")</f>
        <v>101</v>
      </c>
      <c r="D138" t="str" cm="1">
        <f t="array" ref="D138">IFERROR(INDEX(Crowdfunding!G:G, SMALL(IF(Crowdfunding!G:G="failed", ROW(Crowdfunding!G:G)-ROW(Crowdfunding!$G$1)+1), ROW(C137))), "")</f>
        <v>failed</v>
      </c>
      <c r="E138" s="10" cm="1">
        <f t="array" ref="E138">IFERROR(INDEX(Crowdfunding!I:I, SMALL(IF(Crowdfunding!G:G="failed", ROW(Crowdfunding!I:I)-MIN(ROW(Crowdfunding!I:I))+1), ROW(C137))), "")</f>
        <v>355</v>
      </c>
    </row>
    <row r="139" spans="1:5" ht="17" x14ac:dyDescent="0.2">
      <c r="A139" t="str" cm="1">
        <f t="array" ref="A139">IFERROR(INDEX(Crowdfunding!G:G, SMALL(IF(Crowdfunding!G:G="successful", ROW(Crowdfunding!G:G)-ROW(Crowdfunding!$G$1)+1), ROW(A138))), "")</f>
        <v>successful</v>
      </c>
      <c r="B139" s="10" cm="1">
        <f t="array" ref="B139">IFERROR(INDEX(Crowdfunding!I:I, SMALL(IF(Crowdfunding!G:G="successful", ROW(Crowdfunding!I:I)-MIN(ROW(Crowdfunding!I:I))+1), ROW(A138))), "")</f>
        <v>92</v>
      </c>
      <c r="D139" t="str" cm="1">
        <f t="array" ref="D139">IFERROR(INDEX(Crowdfunding!G:G, SMALL(IF(Crowdfunding!G:G="failed", ROW(Crowdfunding!G:G)-ROW(Crowdfunding!$G$1)+1), ROW(C138))), "")</f>
        <v>failed</v>
      </c>
      <c r="E139" s="10" cm="1">
        <f t="array" ref="E139">IFERROR(INDEX(Crowdfunding!I:I, SMALL(IF(Crowdfunding!G:G="failed", ROW(Crowdfunding!I:I)-MIN(ROW(Crowdfunding!I:I))+1), ROW(C138))), "")</f>
        <v>44</v>
      </c>
    </row>
    <row r="140" spans="1:5" ht="17" x14ac:dyDescent="0.2">
      <c r="A140" t="str" cm="1">
        <f t="array" ref="A140">IFERROR(INDEX(Crowdfunding!G:G, SMALL(IF(Crowdfunding!G:G="successful", ROW(Crowdfunding!G:G)-ROW(Crowdfunding!$G$1)+1), ROW(A139))), "")</f>
        <v>successful</v>
      </c>
      <c r="B140" s="10" cm="1">
        <f t="array" ref="B140">IFERROR(INDEX(Crowdfunding!I:I, SMALL(IF(Crowdfunding!G:G="successful", ROW(Crowdfunding!I:I)-MIN(ROW(Crowdfunding!I:I))+1), ROW(A139))), "")</f>
        <v>62</v>
      </c>
      <c r="D140" t="str" cm="1">
        <f t="array" ref="D140">IFERROR(INDEX(Crowdfunding!G:G, SMALL(IF(Crowdfunding!G:G="failed", ROW(Crowdfunding!G:G)-ROW(Crowdfunding!$G$1)+1), ROW(C139))), "")</f>
        <v>failed</v>
      </c>
      <c r="E140" s="10" cm="1">
        <f t="array" ref="E140">IFERROR(INDEX(Crowdfunding!I:I, SMALL(IF(Crowdfunding!G:G="failed", ROW(Crowdfunding!I:I)-MIN(ROW(Crowdfunding!I:I))+1), ROW(C139))), "")</f>
        <v>67</v>
      </c>
    </row>
    <row r="141" spans="1:5" ht="17" x14ac:dyDescent="0.2">
      <c r="A141" t="str" cm="1">
        <f t="array" ref="A141">IFERROR(INDEX(Crowdfunding!G:G, SMALL(IF(Crowdfunding!G:G="successful", ROW(Crowdfunding!G:G)-ROW(Crowdfunding!$G$1)+1), ROW(A140))), "")</f>
        <v>successful</v>
      </c>
      <c r="B141" s="10" cm="1">
        <f t="array" ref="B141">IFERROR(INDEX(Crowdfunding!I:I, SMALL(IF(Crowdfunding!G:G="successful", ROW(Crowdfunding!I:I)-MIN(ROW(Crowdfunding!I:I))+1), ROW(A140))), "")</f>
        <v>149</v>
      </c>
      <c r="D141" t="str" cm="1">
        <f t="array" ref="D141">IFERROR(INDEX(Crowdfunding!G:G, SMALL(IF(Crowdfunding!G:G="failed", ROW(Crowdfunding!G:G)-ROW(Crowdfunding!$G$1)+1), ROW(C140))), "")</f>
        <v>failed</v>
      </c>
      <c r="E141" s="10" cm="1">
        <f t="array" ref="E141">IFERROR(INDEX(Crowdfunding!I:I, SMALL(IF(Crowdfunding!G:G="failed", ROW(Crowdfunding!I:I)-MIN(ROW(Crowdfunding!I:I))+1), ROW(C140))), "")</f>
        <v>1068</v>
      </c>
    </row>
    <row r="142" spans="1:5" ht="17" x14ac:dyDescent="0.2">
      <c r="A142" t="str" cm="1">
        <f t="array" ref="A142">IFERROR(INDEX(Crowdfunding!G:G, SMALL(IF(Crowdfunding!G:G="successful", ROW(Crowdfunding!G:G)-ROW(Crowdfunding!$G$1)+1), ROW(A141))), "")</f>
        <v>successful</v>
      </c>
      <c r="B142" s="10" cm="1">
        <f t="array" ref="B142">IFERROR(INDEX(Crowdfunding!I:I, SMALL(IF(Crowdfunding!G:G="successful", ROW(Crowdfunding!I:I)-MIN(ROW(Crowdfunding!I:I))+1), ROW(A141))), "")</f>
        <v>329</v>
      </c>
      <c r="D142" t="str" cm="1">
        <f t="array" ref="D142">IFERROR(INDEX(Crowdfunding!G:G, SMALL(IF(Crowdfunding!G:G="failed", ROW(Crowdfunding!G:G)-ROW(Crowdfunding!$G$1)+1), ROW(C141))), "")</f>
        <v>failed</v>
      </c>
      <c r="E142" s="10" cm="1">
        <f t="array" ref="E142">IFERROR(INDEX(Crowdfunding!I:I, SMALL(IF(Crowdfunding!G:G="failed", ROW(Crowdfunding!I:I)-MIN(ROW(Crowdfunding!I:I))+1), ROW(C141))), "")</f>
        <v>424</v>
      </c>
    </row>
    <row r="143" spans="1:5" ht="17" x14ac:dyDescent="0.2">
      <c r="A143" t="str" cm="1">
        <f t="array" ref="A143">IFERROR(INDEX(Crowdfunding!G:G, SMALL(IF(Crowdfunding!G:G="successful", ROW(Crowdfunding!G:G)-ROW(Crowdfunding!$G$1)+1), ROW(A142))), "")</f>
        <v>successful</v>
      </c>
      <c r="B143" s="10" cm="1">
        <f t="array" ref="B143">IFERROR(INDEX(Crowdfunding!I:I, SMALL(IF(Crowdfunding!G:G="successful", ROW(Crowdfunding!I:I)-MIN(ROW(Crowdfunding!I:I))+1), ROW(A142))), "")</f>
        <v>97</v>
      </c>
      <c r="D143" t="str" cm="1">
        <f t="array" ref="D143">IFERROR(INDEX(Crowdfunding!G:G, SMALL(IF(Crowdfunding!G:G="failed", ROW(Crowdfunding!G:G)-ROW(Crowdfunding!$G$1)+1), ROW(C142))), "")</f>
        <v>failed</v>
      </c>
      <c r="E143" s="10" cm="1">
        <f t="array" ref="E143">IFERROR(INDEX(Crowdfunding!I:I, SMALL(IF(Crowdfunding!G:G="failed", ROW(Crowdfunding!I:I)-MIN(ROW(Crowdfunding!I:I))+1), ROW(C142))), "")</f>
        <v>151</v>
      </c>
    </row>
    <row r="144" spans="1:5" ht="17" x14ac:dyDescent="0.2">
      <c r="A144" t="str" cm="1">
        <f t="array" ref="A144">IFERROR(INDEX(Crowdfunding!G:G, SMALL(IF(Crowdfunding!G:G="successful", ROW(Crowdfunding!G:G)-ROW(Crowdfunding!$G$1)+1), ROW(A143))), "")</f>
        <v>successful</v>
      </c>
      <c r="B144" s="10" cm="1">
        <f t="array" ref="B144">IFERROR(INDEX(Crowdfunding!I:I, SMALL(IF(Crowdfunding!G:G="successful", ROW(Crowdfunding!I:I)-MIN(ROW(Crowdfunding!I:I))+1), ROW(A143))), "")</f>
        <v>1784</v>
      </c>
      <c r="D144" t="str" cm="1">
        <f t="array" ref="D144">IFERROR(INDEX(Crowdfunding!G:G, SMALL(IF(Crowdfunding!G:G="failed", ROW(Crowdfunding!G:G)-ROW(Crowdfunding!$G$1)+1), ROW(C143))), "")</f>
        <v>failed</v>
      </c>
      <c r="E144" s="10" cm="1">
        <f t="array" ref="E144">IFERROR(INDEX(Crowdfunding!I:I, SMALL(IF(Crowdfunding!G:G="failed", ROW(Crowdfunding!I:I)-MIN(ROW(Crowdfunding!I:I))+1), ROW(C143))), "")</f>
        <v>1608</v>
      </c>
    </row>
    <row r="145" spans="1:5" ht="17" x14ac:dyDescent="0.2">
      <c r="A145" t="str" cm="1">
        <f t="array" ref="A145">IFERROR(INDEX(Crowdfunding!G:G, SMALL(IF(Crowdfunding!G:G="successful", ROW(Crowdfunding!G:G)-ROW(Crowdfunding!$G$1)+1), ROW(A144))), "")</f>
        <v>successful</v>
      </c>
      <c r="B145" s="10" cm="1">
        <f t="array" ref="B145">IFERROR(INDEX(Crowdfunding!I:I, SMALL(IF(Crowdfunding!G:G="successful", ROW(Crowdfunding!I:I)-MIN(ROW(Crowdfunding!I:I))+1), ROW(A144))), "")</f>
        <v>1684</v>
      </c>
      <c r="D145" t="str" cm="1">
        <f t="array" ref="D145">IFERROR(INDEX(Crowdfunding!G:G, SMALL(IF(Crowdfunding!G:G="failed", ROW(Crowdfunding!G:G)-ROW(Crowdfunding!$G$1)+1), ROW(C144))), "")</f>
        <v>failed</v>
      </c>
      <c r="E145" s="10" cm="1">
        <f t="array" ref="E145">IFERROR(INDEX(Crowdfunding!I:I, SMALL(IF(Crowdfunding!G:G="failed", ROW(Crowdfunding!I:I)-MIN(ROW(Crowdfunding!I:I))+1), ROW(C144))), "")</f>
        <v>941</v>
      </c>
    </row>
    <row r="146" spans="1:5" ht="17" x14ac:dyDescent="0.2">
      <c r="A146" t="str" cm="1">
        <f t="array" ref="A146">IFERROR(INDEX(Crowdfunding!G:G, SMALL(IF(Crowdfunding!G:G="successful", ROW(Crowdfunding!G:G)-ROW(Crowdfunding!$G$1)+1), ROW(A145))), "")</f>
        <v>successful</v>
      </c>
      <c r="B146" s="10" cm="1">
        <f t="array" ref="B146">IFERROR(INDEX(Crowdfunding!I:I, SMALL(IF(Crowdfunding!G:G="successful", ROW(Crowdfunding!I:I)-MIN(ROW(Crowdfunding!I:I))+1), ROW(A145))), "")</f>
        <v>250</v>
      </c>
      <c r="D146" t="str" cm="1">
        <f t="array" ref="D146">IFERROR(INDEX(Crowdfunding!G:G, SMALL(IF(Crowdfunding!G:G="failed", ROW(Crowdfunding!G:G)-ROW(Crowdfunding!$G$1)+1), ROW(C145))), "")</f>
        <v>failed</v>
      </c>
      <c r="E146" s="10" cm="1">
        <f t="array" ref="E146">IFERROR(INDEX(Crowdfunding!I:I, SMALL(IF(Crowdfunding!G:G="failed", ROW(Crowdfunding!I:I)-MIN(ROW(Crowdfunding!I:I))+1), ROW(C145))), "")</f>
        <v>1</v>
      </c>
    </row>
    <row r="147" spans="1:5" ht="17" x14ac:dyDescent="0.2">
      <c r="A147" t="str" cm="1">
        <f t="array" ref="A147">IFERROR(INDEX(Crowdfunding!G:G, SMALL(IF(Crowdfunding!G:G="successful", ROW(Crowdfunding!G:G)-ROW(Crowdfunding!$G$1)+1), ROW(A146))), "")</f>
        <v>successful</v>
      </c>
      <c r="B147" s="10" cm="1">
        <f t="array" ref="B147">IFERROR(INDEX(Crowdfunding!I:I, SMALL(IF(Crowdfunding!G:G="successful", ROW(Crowdfunding!I:I)-MIN(ROW(Crowdfunding!I:I))+1), ROW(A146))), "")</f>
        <v>238</v>
      </c>
      <c r="D147" t="str" cm="1">
        <f t="array" ref="D147">IFERROR(INDEX(Crowdfunding!G:G, SMALL(IF(Crowdfunding!G:G="failed", ROW(Crowdfunding!G:G)-ROW(Crowdfunding!$G$1)+1), ROW(C146))), "")</f>
        <v>failed</v>
      </c>
      <c r="E147" s="10" cm="1">
        <f t="array" ref="E147">IFERROR(INDEX(Crowdfunding!I:I, SMALL(IF(Crowdfunding!G:G="failed", ROW(Crowdfunding!I:I)-MIN(ROW(Crowdfunding!I:I))+1), ROW(C146))), "")</f>
        <v>40</v>
      </c>
    </row>
    <row r="148" spans="1:5" ht="17" x14ac:dyDescent="0.2">
      <c r="A148" t="str" cm="1">
        <f t="array" ref="A148">IFERROR(INDEX(Crowdfunding!G:G, SMALL(IF(Crowdfunding!G:G="successful", ROW(Crowdfunding!G:G)-ROW(Crowdfunding!$G$1)+1), ROW(A147))), "")</f>
        <v>successful</v>
      </c>
      <c r="B148" s="10" cm="1">
        <f t="array" ref="B148">IFERROR(INDEX(Crowdfunding!I:I, SMALL(IF(Crowdfunding!G:G="successful", ROW(Crowdfunding!I:I)-MIN(ROW(Crowdfunding!I:I))+1), ROW(A147))), "")</f>
        <v>53</v>
      </c>
      <c r="D148" t="str" cm="1">
        <f t="array" ref="D148">IFERROR(INDEX(Crowdfunding!G:G, SMALL(IF(Crowdfunding!G:G="failed", ROW(Crowdfunding!G:G)-ROW(Crowdfunding!$G$1)+1), ROW(C147))), "")</f>
        <v>failed</v>
      </c>
      <c r="E148" s="10" cm="1">
        <f t="array" ref="E148">IFERROR(INDEX(Crowdfunding!I:I, SMALL(IF(Crowdfunding!G:G="failed", ROW(Crowdfunding!I:I)-MIN(ROW(Crowdfunding!I:I))+1), ROW(C147))), "")</f>
        <v>3015</v>
      </c>
    </row>
    <row r="149" spans="1:5" ht="17" x14ac:dyDescent="0.2">
      <c r="A149" t="str" cm="1">
        <f t="array" ref="A149">IFERROR(INDEX(Crowdfunding!G:G, SMALL(IF(Crowdfunding!G:G="successful", ROW(Crowdfunding!G:G)-ROW(Crowdfunding!$G$1)+1), ROW(A148))), "")</f>
        <v>successful</v>
      </c>
      <c r="B149" s="10" cm="1">
        <f t="array" ref="B149">IFERROR(INDEX(Crowdfunding!I:I, SMALL(IF(Crowdfunding!G:G="successful", ROW(Crowdfunding!I:I)-MIN(ROW(Crowdfunding!I:I))+1), ROW(A148))), "")</f>
        <v>214</v>
      </c>
      <c r="D149" t="str" cm="1">
        <f t="array" ref="D149">IFERROR(INDEX(Crowdfunding!G:G, SMALL(IF(Crowdfunding!G:G="failed", ROW(Crowdfunding!G:G)-ROW(Crowdfunding!$G$1)+1), ROW(C148))), "")</f>
        <v>failed</v>
      </c>
      <c r="E149" s="10" cm="1">
        <f t="array" ref="E149">IFERROR(INDEX(Crowdfunding!I:I, SMALL(IF(Crowdfunding!G:G="failed", ROW(Crowdfunding!I:I)-MIN(ROW(Crowdfunding!I:I))+1), ROW(C148))), "")</f>
        <v>435</v>
      </c>
    </row>
    <row r="150" spans="1:5" ht="17" x14ac:dyDescent="0.2">
      <c r="A150" t="str" cm="1">
        <f t="array" ref="A150">IFERROR(INDEX(Crowdfunding!G:G, SMALL(IF(Crowdfunding!G:G="successful", ROW(Crowdfunding!G:G)-ROW(Crowdfunding!$G$1)+1), ROW(A149))), "")</f>
        <v>successful</v>
      </c>
      <c r="B150" s="10" cm="1">
        <f t="array" ref="B150">IFERROR(INDEX(Crowdfunding!I:I, SMALL(IF(Crowdfunding!G:G="successful", ROW(Crowdfunding!I:I)-MIN(ROW(Crowdfunding!I:I))+1), ROW(A149))), "")</f>
        <v>222</v>
      </c>
      <c r="D150" t="str" cm="1">
        <f t="array" ref="D150">IFERROR(INDEX(Crowdfunding!G:G, SMALL(IF(Crowdfunding!G:G="failed", ROW(Crowdfunding!G:G)-ROW(Crowdfunding!$G$1)+1), ROW(C149))), "")</f>
        <v>failed</v>
      </c>
      <c r="E150" s="10" cm="1">
        <f t="array" ref="E150">IFERROR(INDEX(Crowdfunding!I:I, SMALL(IF(Crowdfunding!G:G="failed", ROW(Crowdfunding!I:I)-MIN(ROW(Crowdfunding!I:I))+1), ROW(C149))), "")</f>
        <v>714</v>
      </c>
    </row>
    <row r="151" spans="1:5" ht="17" x14ac:dyDescent="0.2">
      <c r="A151" t="str" cm="1">
        <f t="array" ref="A151">IFERROR(INDEX(Crowdfunding!G:G, SMALL(IF(Crowdfunding!G:G="successful", ROW(Crowdfunding!G:G)-ROW(Crowdfunding!$G$1)+1), ROW(A150))), "")</f>
        <v>successful</v>
      </c>
      <c r="B151" s="10" cm="1">
        <f t="array" ref="B151">IFERROR(INDEX(Crowdfunding!I:I, SMALL(IF(Crowdfunding!G:G="successful", ROW(Crowdfunding!I:I)-MIN(ROW(Crowdfunding!I:I))+1), ROW(A150))), "")</f>
        <v>1884</v>
      </c>
      <c r="D151" t="str" cm="1">
        <f t="array" ref="D151">IFERROR(INDEX(Crowdfunding!G:G, SMALL(IF(Crowdfunding!G:G="failed", ROW(Crowdfunding!G:G)-ROW(Crowdfunding!$G$1)+1), ROW(C150))), "")</f>
        <v>failed</v>
      </c>
      <c r="E151" s="10" cm="1">
        <f t="array" ref="E151">IFERROR(INDEX(Crowdfunding!I:I, SMALL(IF(Crowdfunding!G:G="failed", ROW(Crowdfunding!I:I)-MIN(ROW(Crowdfunding!I:I))+1), ROW(C150))), "")</f>
        <v>5497</v>
      </c>
    </row>
    <row r="152" spans="1:5" ht="17" x14ac:dyDescent="0.2">
      <c r="A152" t="str" cm="1">
        <f t="array" ref="A152">IFERROR(INDEX(Crowdfunding!G:G, SMALL(IF(Crowdfunding!G:G="successful", ROW(Crowdfunding!G:G)-ROW(Crowdfunding!$G$1)+1), ROW(A151))), "")</f>
        <v>successful</v>
      </c>
      <c r="B152" s="10" cm="1">
        <f t="array" ref="B152">IFERROR(INDEX(Crowdfunding!I:I, SMALL(IF(Crowdfunding!G:G="successful", ROW(Crowdfunding!I:I)-MIN(ROW(Crowdfunding!I:I))+1), ROW(A151))), "")</f>
        <v>218</v>
      </c>
      <c r="D152" t="str" cm="1">
        <f t="array" ref="D152">IFERROR(INDEX(Crowdfunding!G:G, SMALL(IF(Crowdfunding!G:G="failed", ROW(Crowdfunding!G:G)-ROW(Crowdfunding!$G$1)+1), ROW(C151))), "")</f>
        <v>failed</v>
      </c>
      <c r="E152" s="10" cm="1">
        <f t="array" ref="E152">IFERROR(INDEX(Crowdfunding!I:I, SMALL(IF(Crowdfunding!G:G="failed", ROW(Crowdfunding!I:I)-MIN(ROW(Crowdfunding!I:I))+1), ROW(C151))), "")</f>
        <v>418</v>
      </c>
    </row>
    <row r="153" spans="1:5" ht="17" x14ac:dyDescent="0.2">
      <c r="A153" t="str" cm="1">
        <f t="array" ref="A153">IFERROR(INDEX(Crowdfunding!G:G, SMALL(IF(Crowdfunding!G:G="successful", ROW(Crowdfunding!G:G)-ROW(Crowdfunding!$G$1)+1), ROW(A152))), "")</f>
        <v>successful</v>
      </c>
      <c r="B153" s="10" cm="1">
        <f t="array" ref="B153">IFERROR(INDEX(Crowdfunding!I:I, SMALL(IF(Crowdfunding!G:G="successful", ROW(Crowdfunding!I:I)-MIN(ROW(Crowdfunding!I:I))+1), ROW(A152))), "")</f>
        <v>6465</v>
      </c>
      <c r="D153" t="str" cm="1">
        <f t="array" ref="D153">IFERROR(INDEX(Crowdfunding!G:G, SMALL(IF(Crowdfunding!G:G="failed", ROW(Crowdfunding!G:G)-ROW(Crowdfunding!$G$1)+1), ROW(C152))), "")</f>
        <v>failed</v>
      </c>
      <c r="E153" s="10" cm="1">
        <f t="array" ref="E153">IFERROR(INDEX(Crowdfunding!I:I, SMALL(IF(Crowdfunding!G:G="failed", ROW(Crowdfunding!I:I)-MIN(ROW(Crowdfunding!I:I))+1), ROW(C152))), "")</f>
        <v>1439</v>
      </c>
    </row>
    <row r="154" spans="1:5" ht="17" x14ac:dyDescent="0.2">
      <c r="A154" t="str" cm="1">
        <f t="array" ref="A154">IFERROR(INDEX(Crowdfunding!G:G, SMALL(IF(Crowdfunding!G:G="successful", ROW(Crowdfunding!G:G)-ROW(Crowdfunding!$G$1)+1), ROW(A153))), "")</f>
        <v>successful</v>
      </c>
      <c r="B154" s="10" cm="1">
        <f t="array" ref="B154">IFERROR(INDEX(Crowdfunding!I:I, SMALL(IF(Crowdfunding!G:G="successful", ROW(Crowdfunding!I:I)-MIN(ROW(Crowdfunding!I:I))+1), ROW(A153))), "")</f>
        <v>59</v>
      </c>
      <c r="D154" t="str" cm="1">
        <f t="array" ref="D154">IFERROR(INDEX(Crowdfunding!G:G, SMALL(IF(Crowdfunding!G:G="failed", ROW(Crowdfunding!G:G)-ROW(Crowdfunding!$G$1)+1), ROW(C153))), "")</f>
        <v>failed</v>
      </c>
      <c r="E154" s="10" cm="1">
        <f t="array" ref="E154">IFERROR(INDEX(Crowdfunding!I:I, SMALL(IF(Crowdfunding!G:G="failed", ROW(Crowdfunding!I:I)-MIN(ROW(Crowdfunding!I:I))+1), ROW(C153))), "")</f>
        <v>15</v>
      </c>
    </row>
    <row r="155" spans="1:5" ht="17" x14ac:dyDescent="0.2">
      <c r="A155" t="str" cm="1">
        <f t="array" ref="A155">IFERROR(INDEX(Crowdfunding!G:G, SMALL(IF(Crowdfunding!G:G="successful", ROW(Crowdfunding!G:G)-ROW(Crowdfunding!$G$1)+1), ROW(A154))), "")</f>
        <v>successful</v>
      </c>
      <c r="B155" s="10" cm="1">
        <f t="array" ref="B155">IFERROR(INDEX(Crowdfunding!I:I, SMALL(IF(Crowdfunding!G:G="successful", ROW(Crowdfunding!I:I)-MIN(ROW(Crowdfunding!I:I))+1), ROW(A154))), "")</f>
        <v>88</v>
      </c>
      <c r="D155" t="str" cm="1">
        <f t="array" ref="D155">IFERROR(INDEX(Crowdfunding!G:G, SMALL(IF(Crowdfunding!G:G="failed", ROW(Crowdfunding!G:G)-ROW(Crowdfunding!$G$1)+1), ROW(C154))), "")</f>
        <v>failed</v>
      </c>
      <c r="E155" s="10" cm="1">
        <f t="array" ref="E155">IFERROR(INDEX(Crowdfunding!I:I, SMALL(IF(Crowdfunding!G:G="failed", ROW(Crowdfunding!I:I)-MIN(ROW(Crowdfunding!I:I))+1), ROW(C154))), "")</f>
        <v>1999</v>
      </c>
    </row>
    <row r="156" spans="1:5" ht="17" x14ac:dyDescent="0.2">
      <c r="A156" t="str" cm="1">
        <f t="array" ref="A156">IFERROR(INDEX(Crowdfunding!G:G, SMALL(IF(Crowdfunding!G:G="successful", ROW(Crowdfunding!G:G)-ROW(Crowdfunding!$G$1)+1), ROW(A155))), "")</f>
        <v>successful</v>
      </c>
      <c r="B156" s="10" cm="1">
        <f t="array" ref="B156">IFERROR(INDEX(Crowdfunding!I:I, SMALL(IF(Crowdfunding!G:G="successful", ROW(Crowdfunding!I:I)-MIN(ROW(Crowdfunding!I:I))+1), ROW(A155))), "")</f>
        <v>1697</v>
      </c>
      <c r="D156" t="str" cm="1">
        <f t="array" ref="D156">IFERROR(INDEX(Crowdfunding!G:G, SMALL(IF(Crowdfunding!G:G="failed", ROW(Crowdfunding!G:G)-ROW(Crowdfunding!$G$1)+1), ROW(C155))), "")</f>
        <v>failed</v>
      </c>
      <c r="E156" s="10" cm="1">
        <f t="array" ref="E156">IFERROR(INDEX(Crowdfunding!I:I, SMALL(IF(Crowdfunding!G:G="failed", ROW(Crowdfunding!I:I)-MIN(ROW(Crowdfunding!I:I))+1), ROW(C155))), "")</f>
        <v>118</v>
      </c>
    </row>
    <row r="157" spans="1:5" ht="17" x14ac:dyDescent="0.2">
      <c r="A157" t="str" cm="1">
        <f t="array" ref="A157">IFERROR(INDEX(Crowdfunding!G:G, SMALL(IF(Crowdfunding!G:G="successful", ROW(Crowdfunding!G:G)-ROW(Crowdfunding!$G$1)+1), ROW(A156))), "")</f>
        <v>successful</v>
      </c>
      <c r="B157" s="10" cm="1">
        <f t="array" ref="B157">IFERROR(INDEX(Crowdfunding!I:I, SMALL(IF(Crowdfunding!G:G="successful", ROW(Crowdfunding!I:I)-MIN(ROW(Crowdfunding!I:I))+1), ROW(A156))), "")</f>
        <v>92</v>
      </c>
      <c r="D157" t="str" cm="1">
        <f t="array" ref="D157">IFERROR(INDEX(Crowdfunding!G:G, SMALL(IF(Crowdfunding!G:G="failed", ROW(Crowdfunding!G:G)-ROW(Crowdfunding!$G$1)+1), ROW(C156))), "")</f>
        <v>failed</v>
      </c>
      <c r="E157" s="10" cm="1">
        <f t="array" ref="E157">IFERROR(INDEX(Crowdfunding!I:I, SMALL(IF(Crowdfunding!G:G="failed", ROW(Crowdfunding!I:I)-MIN(ROW(Crowdfunding!I:I))+1), ROW(C156))), "")</f>
        <v>162</v>
      </c>
    </row>
    <row r="158" spans="1:5" ht="17" x14ac:dyDescent="0.2">
      <c r="A158" t="str" cm="1">
        <f t="array" ref="A158">IFERROR(INDEX(Crowdfunding!G:G, SMALL(IF(Crowdfunding!G:G="successful", ROW(Crowdfunding!G:G)-ROW(Crowdfunding!$G$1)+1), ROW(A157))), "")</f>
        <v>successful</v>
      </c>
      <c r="B158" s="10" cm="1">
        <f t="array" ref="B158">IFERROR(INDEX(Crowdfunding!I:I, SMALL(IF(Crowdfunding!G:G="successful", ROW(Crowdfunding!I:I)-MIN(ROW(Crowdfunding!I:I))+1), ROW(A157))), "")</f>
        <v>186</v>
      </c>
      <c r="D158" t="str" cm="1">
        <f t="array" ref="D158">IFERROR(INDEX(Crowdfunding!G:G, SMALL(IF(Crowdfunding!G:G="failed", ROW(Crowdfunding!G:G)-ROW(Crowdfunding!$G$1)+1), ROW(C157))), "")</f>
        <v>failed</v>
      </c>
      <c r="E158" s="10" cm="1">
        <f t="array" ref="E158">IFERROR(INDEX(Crowdfunding!I:I, SMALL(IF(Crowdfunding!G:G="failed", ROW(Crowdfunding!I:I)-MIN(ROW(Crowdfunding!I:I))+1), ROW(C157))), "")</f>
        <v>83</v>
      </c>
    </row>
    <row r="159" spans="1:5" ht="17" x14ac:dyDescent="0.2">
      <c r="A159" t="str" cm="1">
        <f t="array" ref="A159">IFERROR(INDEX(Crowdfunding!G:G, SMALL(IF(Crowdfunding!G:G="successful", ROW(Crowdfunding!G:G)-ROW(Crowdfunding!$G$1)+1), ROW(A158))), "")</f>
        <v>successful</v>
      </c>
      <c r="B159" s="10" cm="1">
        <f t="array" ref="B159">IFERROR(INDEX(Crowdfunding!I:I, SMALL(IF(Crowdfunding!G:G="successful", ROW(Crowdfunding!I:I)-MIN(ROW(Crowdfunding!I:I))+1), ROW(A158))), "")</f>
        <v>138</v>
      </c>
      <c r="D159" t="str" cm="1">
        <f t="array" ref="D159">IFERROR(INDEX(Crowdfunding!G:G, SMALL(IF(Crowdfunding!G:G="failed", ROW(Crowdfunding!G:G)-ROW(Crowdfunding!$G$1)+1), ROW(C158))), "")</f>
        <v>failed</v>
      </c>
      <c r="E159" s="10" cm="1">
        <f t="array" ref="E159">IFERROR(INDEX(Crowdfunding!I:I, SMALL(IF(Crowdfunding!G:G="failed", ROW(Crowdfunding!I:I)-MIN(ROW(Crowdfunding!I:I))+1), ROW(C158))), "")</f>
        <v>747</v>
      </c>
    </row>
    <row r="160" spans="1:5" ht="17" x14ac:dyDescent="0.2">
      <c r="A160" t="str" cm="1">
        <f t="array" ref="A160">IFERROR(INDEX(Crowdfunding!G:G, SMALL(IF(Crowdfunding!G:G="successful", ROW(Crowdfunding!G:G)-ROW(Crowdfunding!$G$1)+1), ROW(A159))), "")</f>
        <v>successful</v>
      </c>
      <c r="B160" s="10" cm="1">
        <f t="array" ref="B160">IFERROR(INDEX(Crowdfunding!I:I, SMALL(IF(Crowdfunding!G:G="successful", ROW(Crowdfunding!I:I)-MIN(ROW(Crowdfunding!I:I))+1), ROW(A159))), "")</f>
        <v>261</v>
      </c>
      <c r="D160" t="str" cm="1">
        <f t="array" ref="D160">IFERROR(INDEX(Crowdfunding!G:G, SMALL(IF(Crowdfunding!G:G="failed", ROW(Crowdfunding!G:G)-ROW(Crowdfunding!$G$1)+1), ROW(C159))), "")</f>
        <v>failed</v>
      </c>
      <c r="E160" s="10" cm="1">
        <f t="array" ref="E160">IFERROR(INDEX(Crowdfunding!I:I, SMALL(IF(Crowdfunding!G:G="failed", ROW(Crowdfunding!I:I)-MIN(ROW(Crowdfunding!I:I))+1), ROW(C159))), "")</f>
        <v>84</v>
      </c>
    </row>
    <row r="161" spans="1:5" ht="17" x14ac:dyDescent="0.2">
      <c r="A161" t="str" cm="1">
        <f t="array" ref="A161">IFERROR(INDEX(Crowdfunding!G:G, SMALL(IF(Crowdfunding!G:G="successful", ROW(Crowdfunding!G:G)-ROW(Crowdfunding!$G$1)+1), ROW(A160))), "")</f>
        <v>successful</v>
      </c>
      <c r="B161" s="10" cm="1">
        <f t="array" ref="B161">IFERROR(INDEX(Crowdfunding!I:I, SMALL(IF(Crowdfunding!G:G="successful", ROW(Crowdfunding!I:I)-MIN(ROW(Crowdfunding!I:I))+1), ROW(A160))), "")</f>
        <v>107</v>
      </c>
      <c r="D161" t="str" cm="1">
        <f t="array" ref="D161">IFERROR(INDEX(Crowdfunding!G:G, SMALL(IF(Crowdfunding!G:G="failed", ROW(Crowdfunding!G:G)-ROW(Crowdfunding!$G$1)+1), ROW(C160))), "")</f>
        <v>failed</v>
      </c>
      <c r="E161" s="10" cm="1">
        <f t="array" ref="E161">IFERROR(INDEX(Crowdfunding!I:I, SMALL(IF(Crowdfunding!G:G="failed", ROW(Crowdfunding!I:I)-MIN(ROW(Crowdfunding!I:I))+1), ROW(C160))), "")</f>
        <v>91</v>
      </c>
    </row>
    <row r="162" spans="1:5" ht="17" x14ac:dyDescent="0.2">
      <c r="A162" t="str" cm="1">
        <f t="array" ref="A162">IFERROR(INDEX(Crowdfunding!G:G, SMALL(IF(Crowdfunding!G:G="successful", ROW(Crowdfunding!G:G)-ROW(Crowdfunding!$G$1)+1), ROW(A161))), "")</f>
        <v>successful</v>
      </c>
      <c r="B162" s="10" cm="1">
        <f t="array" ref="B162">IFERROR(INDEX(Crowdfunding!I:I, SMALL(IF(Crowdfunding!G:G="successful", ROW(Crowdfunding!I:I)-MIN(ROW(Crowdfunding!I:I))+1), ROW(A161))), "")</f>
        <v>199</v>
      </c>
      <c r="D162" t="str" cm="1">
        <f t="array" ref="D162">IFERROR(INDEX(Crowdfunding!G:G, SMALL(IF(Crowdfunding!G:G="failed", ROW(Crowdfunding!G:G)-ROW(Crowdfunding!$G$1)+1), ROW(C161))), "")</f>
        <v>failed</v>
      </c>
      <c r="E162" s="10" cm="1">
        <f t="array" ref="E162">IFERROR(INDEX(Crowdfunding!I:I, SMALL(IF(Crowdfunding!G:G="failed", ROW(Crowdfunding!I:I)-MIN(ROW(Crowdfunding!I:I))+1), ROW(C161))), "")</f>
        <v>792</v>
      </c>
    </row>
    <row r="163" spans="1:5" ht="17" x14ac:dyDescent="0.2">
      <c r="A163" t="str" cm="1">
        <f t="array" ref="A163">IFERROR(INDEX(Crowdfunding!G:G, SMALL(IF(Crowdfunding!G:G="successful", ROW(Crowdfunding!G:G)-ROW(Crowdfunding!$G$1)+1), ROW(A162))), "")</f>
        <v>successful</v>
      </c>
      <c r="B163" s="10" cm="1">
        <f t="array" ref="B163">IFERROR(INDEX(Crowdfunding!I:I, SMALL(IF(Crowdfunding!G:G="successful", ROW(Crowdfunding!I:I)-MIN(ROW(Crowdfunding!I:I))+1), ROW(A162))), "")</f>
        <v>5512</v>
      </c>
      <c r="D163" t="str" cm="1">
        <f t="array" ref="D163">IFERROR(INDEX(Crowdfunding!G:G, SMALL(IF(Crowdfunding!G:G="failed", ROW(Crowdfunding!G:G)-ROW(Crowdfunding!$G$1)+1), ROW(C162))), "")</f>
        <v>failed</v>
      </c>
      <c r="E163" s="10" cm="1">
        <f t="array" ref="E163">IFERROR(INDEX(Crowdfunding!I:I, SMALL(IF(Crowdfunding!G:G="failed", ROW(Crowdfunding!I:I)-MIN(ROW(Crowdfunding!I:I))+1), ROW(C162))), "")</f>
        <v>32</v>
      </c>
    </row>
    <row r="164" spans="1:5" ht="17" x14ac:dyDescent="0.2">
      <c r="A164" t="str" cm="1">
        <f t="array" ref="A164">IFERROR(INDEX(Crowdfunding!G:G, SMALL(IF(Crowdfunding!G:G="successful", ROW(Crowdfunding!G:G)-ROW(Crowdfunding!$G$1)+1), ROW(A163))), "")</f>
        <v>successful</v>
      </c>
      <c r="B164" s="10" cm="1">
        <f t="array" ref="B164">IFERROR(INDEX(Crowdfunding!I:I, SMALL(IF(Crowdfunding!G:G="successful", ROW(Crowdfunding!I:I)-MIN(ROW(Crowdfunding!I:I))+1), ROW(A163))), "")</f>
        <v>86</v>
      </c>
      <c r="D164" t="str" cm="1">
        <f t="array" ref="D164">IFERROR(INDEX(Crowdfunding!G:G, SMALL(IF(Crowdfunding!G:G="failed", ROW(Crowdfunding!G:G)-ROW(Crowdfunding!$G$1)+1), ROW(C163))), "")</f>
        <v>failed</v>
      </c>
      <c r="E164" s="10" cm="1">
        <f t="array" ref="E164">IFERROR(INDEX(Crowdfunding!I:I, SMALL(IF(Crowdfunding!G:G="failed", ROW(Crowdfunding!I:I)-MIN(ROW(Crowdfunding!I:I))+1), ROW(C163))), "")</f>
        <v>186</v>
      </c>
    </row>
    <row r="165" spans="1:5" ht="17" x14ac:dyDescent="0.2">
      <c r="A165" t="str" cm="1">
        <f t="array" ref="A165">IFERROR(INDEX(Crowdfunding!G:G, SMALL(IF(Crowdfunding!G:G="successful", ROW(Crowdfunding!G:G)-ROW(Crowdfunding!$G$1)+1), ROW(A164))), "")</f>
        <v>successful</v>
      </c>
      <c r="B165" s="10" cm="1">
        <f t="array" ref="B165">IFERROR(INDEX(Crowdfunding!I:I, SMALL(IF(Crowdfunding!G:G="successful", ROW(Crowdfunding!I:I)-MIN(ROW(Crowdfunding!I:I))+1), ROW(A164))), "")</f>
        <v>2768</v>
      </c>
      <c r="D165" t="str" cm="1">
        <f t="array" ref="D165">IFERROR(INDEX(Crowdfunding!G:G, SMALL(IF(Crowdfunding!G:G="failed", ROW(Crowdfunding!G:G)-ROW(Crowdfunding!$G$1)+1), ROW(C164))), "")</f>
        <v>failed</v>
      </c>
      <c r="E165" s="10" cm="1">
        <f t="array" ref="E165">IFERROR(INDEX(Crowdfunding!I:I, SMALL(IF(Crowdfunding!G:G="failed", ROW(Crowdfunding!I:I)-MIN(ROW(Crowdfunding!I:I))+1), ROW(C164))), "")</f>
        <v>605</v>
      </c>
    </row>
    <row r="166" spans="1:5" ht="17" x14ac:dyDescent="0.2">
      <c r="A166" t="str" cm="1">
        <f t="array" ref="A166">IFERROR(INDEX(Crowdfunding!G:G, SMALL(IF(Crowdfunding!G:G="successful", ROW(Crowdfunding!G:G)-ROW(Crowdfunding!$G$1)+1), ROW(A165))), "")</f>
        <v>successful</v>
      </c>
      <c r="B166" s="10" cm="1">
        <f t="array" ref="B166">IFERROR(INDEX(Crowdfunding!I:I, SMALL(IF(Crowdfunding!G:G="successful", ROW(Crowdfunding!I:I)-MIN(ROW(Crowdfunding!I:I))+1), ROW(A165))), "")</f>
        <v>48</v>
      </c>
      <c r="D166" t="str" cm="1">
        <f t="array" ref="D166">IFERROR(INDEX(Crowdfunding!G:G, SMALL(IF(Crowdfunding!G:G="failed", ROW(Crowdfunding!G:G)-ROW(Crowdfunding!$G$1)+1), ROW(C165))), "")</f>
        <v>failed</v>
      </c>
      <c r="E166" s="10" cm="1">
        <f t="array" ref="E166">IFERROR(INDEX(Crowdfunding!I:I, SMALL(IF(Crowdfunding!G:G="failed", ROW(Crowdfunding!I:I)-MIN(ROW(Crowdfunding!I:I))+1), ROW(C165))), "")</f>
        <v>1</v>
      </c>
    </row>
    <row r="167" spans="1:5" ht="17" x14ac:dyDescent="0.2">
      <c r="A167" t="str" cm="1">
        <f t="array" ref="A167">IFERROR(INDEX(Crowdfunding!G:G, SMALL(IF(Crowdfunding!G:G="successful", ROW(Crowdfunding!G:G)-ROW(Crowdfunding!$G$1)+1), ROW(A166))), "")</f>
        <v>successful</v>
      </c>
      <c r="B167" s="10" cm="1">
        <f t="array" ref="B167">IFERROR(INDEX(Crowdfunding!I:I, SMALL(IF(Crowdfunding!G:G="successful", ROW(Crowdfunding!I:I)-MIN(ROW(Crowdfunding!I:I))+1), ROW(A166))), "")</f>
        <v>87</v>
      </c>
      <c r="D167" t="str" cm="1">
        <f t="array" ref="D167">IFERROR(INDEX(Crowdfunding!G:G, SMALL(IF(Crowdfunding!G:G="failed", ROW(Crowdfunding!G:G)-ROW(Crowdfunding!$G$1)+1), ROW(C166))), "")</f>
        <v>failed</v>
      </c>
      <c r="E167" s="10" cm="1">
        <f t="array" ref="E167">IFERROR(INDEX(Crowdfunding!I:I, SMALL(IF(Crowdfunding!G:G="failed", ROW(Crowdfunding!I:I)-MIN(ROW(Crowdfunding!I:I))+1), ROW(C166))), "")</f>
        <v>31</v>
      </c>
    </row>
    <row r="168" spans="1:5" ht="17" x14ac:dyDescent="0.2">
      <c r="A168" t="str" cm="1">
        <f t="array" ref="A168">IFERROR(INDEX(Crowdfunding!G:G, SMALL(IF(Crowdfunding!G:G="successful", ROW(Crowdfunding!G:G)-ROW(Crowdfunding!$G$1)+1), ROW(A167))), "")</f>
        <v>successful</v>
      </c>
      <c r="B168" s="10" cm="1">
        <f t="array" ref="B168">IFERROR(INDEX(Crowdfunding!I:I, SMALL(IF(Crowdfunding!G:G="successful", ROW(Crowdfunding!I:I)-MIN(ROW(Crowdfunding!I:I))+1), ROW(A167))), "")</f>
        <v>1894</v>
      </c>
      <c r="D168" t="str" cm="1">
        <f t="array" ref="D168">IFERROR(INDEX(Crowdfunding!G:G, SMALL(IF(Crowdfunding!G:G="failed", ROW(Crowdfunding!G:G)-ROW(Crowdfunding!$G$1)+1), ROW(C167))), "")</f>
        <v>failed</v>
      </c>
      <c r="E168" s="10" cm="1">
        <f t="array" ref="E168">IFERROR(INDEX(Crowdfunding!I:I, SMALL(IF(Crowdfunding!G:G="failed", ROW(Crowdfunding!I:I)-MIN(ROW(Crowdfunding!I:I))+1), ROW(C167))), "")</f>
        <v>1181</v>
      </c>
    </row>
    <row r="169" spans="1:5" ht="17" x14ac:dyDescent="0.2">
      <c r="A169" t="str" cm="1">
        <f t="array" ref="A169">IFERROR(INDEX(Crowdfunding!G:G, SMALL(IF(Crowdfunding!G:G="successful", ROW(Crowdfunding!G:G)-ROW(Crowdfunding!$G$1)+1), ROW(A168))), "")</f>
        <v>successful</v>
      </c>
      <c r="B169" s="10" cm="1">
        <f t="array" ref="B169">IFERROR(INDEX(Crowdfunding!I:I, SMALL(IF(Crowdfunding!G:G="successful", ROW(Crowdfunding!I:I)-MIN(ROW(Crowdfunding!I:I))+1), ROW(A168))), "")</f>
        <v>282</v>
      </c>
      <c r="D169" t="str" cm="1">
        <f t="array" ref="D169">IFERROR(INDEX(Crowdfunding!G:G, SMALL(IF(Crowdfunding!G:G="failed", ROW(Crowdfunding!G:G)-ROW(Crowdfunding!$G$1)+1), ROW(C168))), "")</f>
        <v>failed</v>
      </c>
      <c r="E169" s="10" cm="1">
        <f t="array" ref="E169">IFERROR(INDEX(Crowdfunding!I:I, SMALL(IF(Crowdfunding!G:G="failed", ROW(Crowdfunding!I:I)-MIN(ROW(Crowdfunding!I:I))+1), ROW(C168))), "")</f>
        <v>39</v>
      </c>
    </row>
    <row r="170" spans="1:5" ht="17" x14ac:dyDescent="0.2">
      <c r="A170" t="str" cm="1">
        <f t="array" ref="A170">IFERROR(INDEX(Crowdfunding!G:G, SMALL(IF(Crowdfunding!G:G="successful", ROW(Crowdfunding!G:G)-ROW(Crowdfunding!$G$1)+1), ROW(A169))), "")</f>
        <v>successful</v>
      </c>
      <c r="B170" s="10" cm="1">
        <f t="array" ref="B170">IFERROR(INDEX(Crowdfunding!I:I, SMALL(IF(Crowdfunding!G:G="successful", ROW(Crowdfunding!I:I)-MIN(ROW(Crowdfunding!I:I))+1), ROW(A169))), "")</f>
        <v>116</v>
      </c>
      <c r="D170" t="str" cm="1">
        <f t="array" ref="D170">IFERROR(INDEX(Crowdfunding!G:G, SMALL(IF(Crowdfunding!G:G="failed", ROW(Crowdfunding!G:G)-ROW(Crowdfunding!$G$1)+1), ROW(C169))), "")</f>
        <v>failed</v>
      </c>
      <c r="E170" s="10" cm="1">
        <f t="array" ref="E170">IFERROR(INDEX(Crowdfunding!I:I, SMALL(IF(Crowdfunding!G:G="failed", ROW(Crowdfunding!I:I)-MIN(ROW(Crowdfunding!I:I))+1), ROW(C169))), "")</f>
        <v>46</v>
      </c>
    </row>
    <row r="171" spans="1:5" ht="17" x14ac:dyDescent="0.2">
      <c r="A171" t="str" cm="1">
        <f t="array" ref="A171">IFERROR(INDEX(Crowdfunding!G:G, SMALL(IF(Crowdfunding!G:G="successful", ROW(Crowdfunding!G:G)-ROW(Crowdfunding!$G$1)+1), ROW(A170))), "")</f>
        <v>successful</v>
      </c>
      <c r="B171" s="10" cm="1">
        <f t="array" ref="B171">IFERROR(INDEX(Crowdfunding!I:I, SMALL(IF(Crowdfunding!G:G="successful", ROW(Crowdfunding!I:I)-MIN(ROW(Crowdfunding!I:I))+1), ROW(A170))), "")</f>
        <v>83</v>
      </c>
      <c r="D171" t="str" cm="1">
        <f t="array" ref="D171">IFERROR(INDEX(Crowdfunding!G:G, SMALL(IF(Crowdfunding!G:G="failed", ROW(Crowdfunding!G:G)-ROW(Crowdfunding!$G$1)+1), ROW(C170))), "")</f>
        <v>failed</v>
      </c>
      <c r="E171" s="10" cm="1">
        <f t="array" ref="E171">IFERROR(INDEX(Crowdfunding!I:I, SMALL(IF(Crowdfunding!G:G="failed", ROW(Crowdfunding!I:I)-MIN(ROW(Crowdfunding!I:I))+1), ROW(C170))), "")</f>
        <v>105</v>
      </c>
    </row>
    <row r="172" spans="1:5" ht="17" x14ac:dyDescent="0.2">
      <c r="A172" t="str" cm="1">
        <f t="array" ref="A172">IFERROR(INDEX(Crowdfunding!G:G, SMALL(IF(Crowdfunding!G:G="successful", ROW(Crowdfunding!G:G)-ROW(Crowdfunding!$G$1)+1), ROW(A171))), "")</f>
        <v>successful</v>
      </c>
      <c r="B172" s="10" cm="1">
        <f t="array" ref="B172">IFERROR(INDEX(Crowdfunding!I:I, SMALL(IF(Crowdfunding!G:G="successful", ROW(Crowdfunding!I:I)-MIN(ROW(Crowdfunding!I:I))+1), ROW(A171))), "")</f>
        <v>91</v>
      </c>
      <c r="D172" t="str" cm="1">
        <f t="array" ref="D172">IFERROR(INDEX(Crowdfunding!G:G, SMALL(IF(Crowdfunding!G:G="failed", ROW(Crowdfunding!G:G)-ROW(Crowdfunding!$G$1)+1), ROW(C171))), "")</f>
        <v>failed</v>
      </c>
      <c r="E172" s="10" cm="1">
        <f t="array" ref="E172">IFERROR(INDEX(Crowdfunding!I:I, SMALL(IF(Crowdfunding!G:G="failed", ROW(Crowdfunding!I:I)-MIN(ROW(Crowdfunding!I:I))+1), ROW(C171))), "")</f>
        <v>535</v>
      </c>
    </row>
    <row r="173" spans="1:5" ht="17" x14ac:dyDescent="0.2">
      <c r="A173" t="str" cm="1">
        <f t="array" ref="A173">IFERROR(INDEX(Crowdfunding!G:G, SMALL(IF(Crowdfunding!G:G="successful", ROW(Crowdfunding!G:G)-ROW(Crowdfunding!$G$1)+1), ROW(A172))), "")</f>
        <v>successful</v>
      </c>
      <c r="B173" s="10" cm="1">
        <f t="array" ref="B173">IFERROR(INDEX(Crowdfunding!I:I, SMALL(IF(Crowdfunding!G:G="successful", ROW(Crowdfunding!I:I)-MIN(ROW(Crowdfunding!I:I))+1), ROW(A172))), "")</f>
        <v>546</v>
      </c>
      <c r="D173" t="str" cm="1">
        <f t="array" ref="D173">IFERROR(INDEX(Crowdfunding!G:G, SMALL(IF(Crowdfunding!G:G="failed", ROW(Crowdfunding!G:G)-ROW(Crowdfunding!$G$1)+1), ROW(C172))), "")</f>
        <v>failed</v>
      </c>
      <c r="E173" s="10" cm="1">
        <f t="array" ref="E173">IFERROR(INDEX(Crowdfunding!I:I, SMALL(IF(Crowdfunding!G:G="failed", ROW(Crowdfunding!I:I)-MIN(ROW(Crowdfunding!I:I))+1), ROW(C172))), "")</f>
        <v>16</v>
      </c>
    </row>
    <row r="174" spans="1:5" ht="17" x14ac:dyDescent="0.2">
      <c r="A174" t="str" cm="1">
        <f t="array" ref="A174">IFERROR(INDEX(Crowdfunding!G:G, SMALL(IF(Crowdfunding!G:G="successful", ROW(Crowdfunding!G:G)-ROW(Crowdfunding!$G$1)+1), ROW(A173))), "")</f>
        <v>successful</v>
      </c>
      <c r="B174" s="10" cm="1">
        <f t="array" ref="B174">IFERROR(INDEX(Crowdfunding!I:I, SMALL(IF(Crowdfunding!G:G="successful", ROW(Crowdfunding!I:I)-MIN(ROW(Crowdfunding!I:I))+1), ROW(A173))), "")</f>
        <v>393</v>
      </c>
      <c r="D174" t="str" cm="1">
        <f t="array" ref="D174">IFERROR(INDEX(Crowdfunding!G:G, SMALL(IF(Crowdfunding!G:G="failed", ROW(Crowdfunding!G:G)-ROW(Crowdfunding!$G$1)+1), ROW(C173))), "")</f>
        <v>failed</v>
      </c>
      <c r="E174" s="10" cm="1">
        <f t="array" ref="E174">IFERROR(INDEX(Crowdfunding!I:I, SMALL(IF(Crowdfunding!G:G="failed", ROW(Crowdfunding!I:I)-MIN(ROW(Crowdfunding!I:I))+1), ROW(C173))), "")</f>
        <v>575</v>
      </c>
    </row>
    <row r="175" spans="1:5" ht="17" x14ac:dyDescent="0.2">
      <c r="A175" t="str" cm="1">
        <f t="array" ref="A175">IFERROR(INDEX(Crowdfunding!G:G, SMALL(IF(Crowdfunding!G:G="successful", ROW(Crowdfunding!G:G)-ROW(Crowdfunding!$G$1)+1), ROW(A174))), "")</f>
        <v>successful</v>
      </c>
      <c r="B175" s="10" cm="1">
        <f t="array" ref="B175">IFERROR(INDEX(Crowdfunding!I:I, SMALL(IF(Crowdfunding!G:G="successful", ROW(Crowdfunding!I:I)-MIN(ROW(Crowdfunding!I:I))+1), ROW(A174))), "")</f>
        <v>133</v>
      </c>
      <c r="D175" t="str" cm="1">
        <f t="array" ref="D175">IFERROR(INDEX(Crowdfunding!G:G, SMALL(IF(Crowdfunding!G:G="failed", ROW(Crowdfunding!G:G)-ROW(Crowdfunding!$G$1)+1), ROW(C174))), "")</f>
        <v>failed</v>
      </c>
      <c r="E175" s="10" cm="1">
        <f t="array" ref="E175">IFERROR(INDEX(Crowdfunding!I:I, SMALL(IF(Crowdfunding!G:G="failed", ROW(Crowdfunding!I:I)-MIN(ROW(Crowdfunding!I:I))+1), ROW(C174))), "")</f>
        <v>1120</v>
      </c>
    </row>
    <row r="176" spans="1:5" ht="17" x14ac:dyDescent="0.2">
      <c r="A176" t="str" cm="1">
        <f t="array" ref="A176">IFERROR(INDEX(Crowdfunding!G:G, SMALL(IF(Crowdfunding!G:G="successful", ROW(Crowdfunding!G:G)-ROW(Crowdfunding!$G$1)+1), ROW(A175))), "")</f>
        <v>successful</v>
      </c>
      <c r="B176" s="10" cm="1">
        <f t="array" ref="B176">IFERROR(INDEX(Crowdfunding!I:I, SMALL(IF(Crowdfunding!G:G="successful", ROW(Crowdfunding!I:I)-MIN(ROW(Crowdfunding!I:I))+1), ROW(A175))), "")</f>
        <v>254</v>
      </c>
      <c r="D176" t="str" cm="1">
        <f t="array" ref="D176">IFERROR(INDEX(Crowdfunding!G:G, SMALL(IF(Crowdfunding!G:G="failed", ROW(Crowdfunding!G:G)-ROW(Crowdfunding!$G$1)+1), ROW(C175))), "")</f>
        <v>failed</v>
      </c>
      <c r="E176" s="10" cm="1">
        <f t="array" ref="E176">IFERROR(INDEX(Crowdfunding!I:I, SMALL(IF(Crowdfunding!G:G="failed", ROW(Crowdfunding!I:I)-MIN(ROW(Crowdfunding!I:I))+1), ROW(C175))), "")</f>
        <v>113</v>
      </c>
    </row>
    <row r="177" spans="1:5" ht="17" x14ac:dyDescent="0.2">
      <c r="A177" t="str" cm="1">
        <f t="array" ref="A177">IFERROR(INDEX(Crowdfunding!G:G, SMALL(IF(Crowdfunding!G:G="successful", ROW(Crowdfunding!G:G)-ROW(Crowdfunding!$G$1)+1), ROW(A176))), "")</f>
        <v>successful</v>
      </c>
      <c r="B177" s="10" cm="1">
        <f t="array" ref="B177">IFERROR(INDEX(Crowdfunding!I:I, SMALL(IF(Crowdfunding!G:G="successful", ROW(Crowdfunding!I:I)-MIN(ROW(Crowdfunding!I:I))+1), ROW(A176))), "")</f>
        <v>176</v>
      </c>
      <c r="D177" t="str" cm="1">
        <f t="array" ref="D177">IFERROR(INDEX(Crowdfunding!G:G, SMALL(IF(Crowdfunding!G:G="failed", ROW(Crowdfunding!G:G)-ROW(Crowdfunding!$G$1)+1), ROW(C176))), "")</f>
        <v>failed</v>
      </c>
      <c r="E177" s="10" cm="1">
        <f t="array" ref="E177">IFERROR(INDEX(Crowdfunding!I:I, SMALL(IF(Crowdfunding!G:G="failed", ROW(Crowdfunding!I:I)-MIN(ROW(Crowdfunding!I:I))+1), ROW(C176))), "")</f>
        <v>1538</v>
      </c>
    </row>
    <row r="178" spans="1:5" ht="17" x14ac:dyDescent="0.2">
      <c r="A178" t="str" cm="1">
        <f t="array" ref="A178">IFERROR(INDEX(Crowdfunding!G:G, SMALL(IF(Crowdfunding!G:G="successful", ROW(Crowdfunding!G:G)-ROW(Crowdfunding!$G$1)+1), ROW(A177))), "")</f>
        <v>successful</v>
      </c>
      <c r="B178" s="10" cm="1">
        <f t="array" ref="B178">IFERROR(INDEX(Crowdfunding!I:I, SMALL(IF(Crowdfunding!G:G="successful", ROW(Crowdfunding!I:I)-MIN(ROW(Crowdfunding!I:I))+1), ROW(A177))), "")</f>
        <v>337</v>
      </c>
      <c r="D178" t="str" cm="1">
        <f t="array" ref="D178">IFERROR(INDEX(Crowdfunding!G:G, SMALL(IF(Crowdfunding!G:G="failed", ROW(Crowdfunding!G:G)-ROW(Crowdfunding!$G$1)+1), ROW(C177))), "")</f>
        <v>failed</v>
      </c>
      <c r="E178" s="10" cm="1">
        <f t="array" ref="E178">IFERROR(INDEX(Crowdfunding!I:I, SMALL(IF(Crowdfunding!G:G="failed", ROW(Crowdfunding!I:I)-MIN(ROW(Crowdfunding!I:I))+1), ROW(C177))), "")</f>
        <v>9</v>
      </c>
    </row>
    <row r="179" spans="1:5" ht="17" x14ac:dyDescent="0.2">
      <c r="A179" t="str" cm="1">
        <f t="array" ref="A179">IFERROR(INDEX(Crowdfunding!G:G, SMALL(IF(Crowdfunding!G:G="successful", ROW(Crowdfunding!G:G)-ROW(Crowdfunding!$G$1)+1), ROW(A178))), "")</f>
        <v>successful</v>
      </c>
      <c r="B179" s="10" cm="1">
        <f t="array" ref="B179">IFERROR(INDEX(Crowdfunding!I:I, SMALL(IF(Crowdfunding!G:G="successful", ROW(Crowdfunding!I:I)-MIN(ROW(Crowdfunding!I:I))+1), ROW(A178))), "")</f>
        <v>107</v>
      </c>
      <c r="D179" t="str" cm="1">
        <f t="array" ref="D179">IFERROR(INDEX(Crowdfunding!G:G, SMALL(IF(Crowdfunding!G:G="failed", ROW(Crowdfunding!G:G)-ROW(Crowdfunding!$G$1)+1), ROW(C178))), "")</f>
        <v>failed</v>
      </c>
      <c r="E179" s="10" cm="1">
        <f t="array" ref="E179">IFERROR(INDEX(Crowdfunding!I:I, SMALL(IF(Crowdfunding!G:G="failed", ROW(Crowdfunding!I:I)-MIN(ROW(Crowdfunding!I:I))+1), ROW(C178))), "")</f>
        <v>554</v>
      </c>
    </row>
    <row r="180" spans="1:5" ht="17" x14ac:dyDescent="0.2">
      <c r="A180" t="str" cm="1">
        <f t="array" ref="A180">IFERROR(INDEX(Crowdfunding!G:G, SMALL(IF(Crowdfunding!G:G="successful", ROW(Crowdfunding!G:G)-ROW(Crowdfunding!$G$1)+1), ROW(A179))), "")</f>
        <v>successful</v>
      </c>
      <c r="B180" s="10" cm="1">
        <f t="array" ref="B180">IFERROR(INDEX(Crowdfunding!I:I, SMALL(IF(Crowdfunding!G:G="successful", ROW(Crowdfunding!I:I)-MIN(ROW(Crowdfunding!I:I))+1), ROW(A179))), "")</f>
        <v>183</v>
      </c>
      <c r="D180" t="str" cm="1">
        <f t="array" ref="D180">IFERROR(INDEX(Crowdfunding!G:G, SMALL(IF(Crowdfunding!G:G="failed", ROW(Crowdfunding!G:G)-ROW(Crowdfunding!$G$1)+1), ROW(C179))), "")</f>
        <v>failed</v>
      </c>
      <c r="E180" s="10" cm="1">
        <f t="array" ref="E180">IFERROR(INDEX(Crowdfunding!I:I, SMALL(IF(Crowdfunding!G:G="failed", ROW(Crowdfunding!I:I)-MIN(ROW(Crowdfunding!I:I))+1), ROW(C179))), "")</f>
        <v>648</v>
      </c>
    </row>
    <row r="181" spans="1:5" ht="17" x14ac:dyDescent="0.2">
      <c r="A181" t="str" cm="1">
        <f t="array" ref="A181">IFERROR(INDEX(Crowdfunding!G:G, SMALL(IF(Crowdfunding!G:G="successful", ROW(Crowdfunding!G:G)-ROW(Crowdfunding!$G$1)+1), ROW(A180))), "")</f>
        <v>successful</v>
      </c>
      <c r="B181" s="10" cm="1">
        <f t="array" ref="B181">IFERROR(INDEX(Crowdfunding!I:I, SMALL(IF(Crowdfunding!G:G="successful", ROW(Crowdfunding!I:I)-MIN(ROW(Crowdfunding!I:I))+1), ROW(A180))), "")</f>
        <v>72</v>
      </c>
      <c r="D181" t="str" cm="1">
        <f t="array" ref="D181">IFERROR(INDEX(Crowdfunding!G:G, SMALL(IF(Crowdfunding!G:G="failed", ROW(Crowdfunding!G:G)-ROW(Crowdfunding!$G$1)+1), ROW(C180))), "")</f>
        <v>failed</v>
      </c>
      <c r="E181" s="10" cm="1">
        <f t="array" ref="E181">IFERROR(INDEX(Crowdfunding!I:I, SMALL(IF(Crowdfunding!G:G="failed", ROW(Crowdfunding!I:I)-MIN(ROW(Crowdfunding!I:I))+1), ROW(C180))), "")</f>
        <v>21</v>
      </c>
    </row>
    <row r="182" spans="1:5" ht="17" x14ac:dyDescent="0.2">
      <c r="A182" t="str" cm="1">
        <f t="array" ref="A182">IFERROR(INDEX(Crowdfunding!G:G, SMALL(IF(Crowdfunding!G:G="successful", ROW(Crowdfunding!G:G)-ROW(Crowdfunding!$G$1)+1), ROW(A181))), "")</f>
        <v>successful</v>
      </c>
      <c r="B182" s="10" cm="1">
        <f t="array" ref="B182">IFERROR(INDEX(Crowdfunding!I:I, SMALL(IF(Crowdfunding!G:G="successful", ROW(Crowdfunding!I:I)-MIN(ROW(Crowdfunding!I:I))+1), ROW(A181))), "")</f>
        <v>295</v>
      </c>
      <c r="D182" t="str" cm="1">
        <f t="array" ref="D182">IFERROR(INDEX(Crowdfunding!G:G, SMALL(IF(Crowdfunding!G:G="failed", ROW(Crowdfunding!G:G)-ROW(Crowdfunding!$G$1)+1), ROW(C181))), "")</f>
        <v>failed</v>
      </c>
      <c r="E182" s="10" cm="1">
        <f t="array" ref="E182">IFERROR(INDEX(Crowdfunding!I:I, SMALL(IF(Crowdfunding!G:G="failed", ROW(Crowdfunding!I:I)-MIN(ROW(Crowdfunding!I:I))+1), ROW(C181))), "")</f>
        <v>54</v>
      </c>
    </row>
    <row r="183" spans="1:5" ht="17" x14ac:dyDescent="0.2">
      <c r="A183" t="str" cm="1">
        <f t="array" ref="A183">IFERROR(INDEX(Crowdfunding!G:G, SMALL(IF(Crowdfunding!G:G="successful", ROW(Crowdfunding!G:G)-ROW(Crowdfunding!$G$1)+1), ROW(A182))), "")</f>
        <v>successful</v>
      </c>
      <c r="B183" s="10" cm="1">
        <f t="array" ref="B183">IFERROR(INDEX(Crowdfunding!I:I, SMALL(IF(Crowdfunding!G:G="successful", ROW(Crowdfunding!I:I)-MIN(ROW(Crowdfunding!I:I))+1), ROW(A182))), "")</f>
        <v>142</v>
      </c>
      <c r="D183" t="str" cm="1">
        <f t="array" ref="D183">IFERROR(INDEX(Crowdfunding!G:G, SMALL(IF(Crowdfunding!G:G="failed", ROW(Crowdfunding!G:G)-ROW(Crowdfunding!$G$1)+1), ROW(C182))), "")</f>
        <v>failed</v>
      </c>
      <c r="E183" s="10" cm="1">
        <f t="array" ref="E183">IFERROR(INDEX(Crowdfunding!I:I, SMALL(IF(Crowdfunding!G:G="failed", ROW(Crowdfunding!I:I)-MIN(ROW(Crowdfunding!I:I))+1), ROW(C182))), "")</f>
        <v>120</v>
      </c>
    </row>
    <row r="184" spans="1:5" ht="17" x14ac:dyDescent="0.2">
      <c r="A184" t="str" cm="1">
        <f t="array" ref="A184">IFERROR(INDEX(Crowdfunding!G:G, SMALL(IF(Crowdfunding!G:G="successful", ROW(Crowdfunding!G:G)-ROW(Crowdfunding!$G$1)+1), ROW(A183))), "")</f>
        <v>successful</v>
      </c>
      <c r="B184" s="10" cm="1">
        <f t="array" ref="B184">IFERROR(INDEX(Crowdfunding!I:I, SMALL(IF(Crowdfunding!G:G="successful", ROW(Crowdfunding!I:I)-MIN(ROW(Crowdfunding!I:I))+1), ROW(A183))), "")</f>
        <v>85</v>
      </c>
      <c r="D184" t="str" cm="1">
        <f t="array" ref="D184">IFERROR(INDEX(Crowdfunding!G:G, SMALL(IF(Crowdfunding!G:G="failed", ROW(Crowdfunding!G:G)-ROW(Crowdfunding!$G$1)+1), ROW(C183))), "")</f>
        <v>failed</v>
      </c>
      <c r="E184" s="10" cm="1">
        <f t="array" ref="E184">IFERROR(INDEX(Crowdfunding!I:I, SMALL(IF(Crowdfunding!G:G="failed", ROW(Crowdfunding!I:I)-MIN(ROW(Crowdfunding!I:I))+1), ROW(C183))), "")</f>
        <v>579</v>
      </c>
    </row>
    <row r="185" spans="1:5" ht="17" x14ac:dyDescent="0.2">
      <c r="A185" t="str" cm="1">
        <f t="array" ref="A185">IFERROR(INDEX(Crowdfunding!G:G, SMALL(IF(Crowdfunding!G:G="successful", ROW(Crowdfunding!G:G)-ROW(Crowdfunding!$G$1)+1), ROW(A184))), "")</f>
        <v>successful</v>
      </c>
      <c r="B185" s="10" cm="1">
        <f t="array" ref="B185">IFERROR(INDEX(Crowdfunding!I:I, SMALL(IF(Crowdfunding!G:G="successful", ROW(Crowdfunding!I:I)-MIN(ROW(Crowdfunding!I:I))+1), ROW(A184))), "")</f>
        <v>659</v>
      </c>
      <c r="D185" t="str" cm="1">
        <f t="array" ref="D185">IFERROR(INDEX(Crowdfunding!G:G, SMALL(IF(Crowdfunding!G:G="failed", ROW(Crowdfunding!G:G)-ROW(Crowdfunding!$G$1)+1), ROW(C184))), "")</f>
        <v>failed</v>
      </c>
      <c r="E185" s="10" cm="1">
        <f t="array" ref="E185">IFERROR(INDEX(Crowdfunding!I:I, SMALL(IF(Crowdfunding!G:G="failed", ROW(Crowdfunding!I:I)-MIN(ROW(Crowdfunding!I:I))+1), ROW(C184))), "")</f>
        <v>2072</v>
      </c>
    </row>
    <row r="186" spans="1:5" ht="17" x14ac:dyDescent="0.2">
      <c r="A186" t="str" cm="1">
        <f t="array" ref="A186">IFERROR(INDEX(Crowdfunding!G:G, SMALL(IF(Crowdfunding!G:G="successful", ROW(Crowdfunding!G:G)-ROW(Crowdfunding!$G$1)+1), ROW(A185))), "")</f>
        <v>successful</v>
      </c>
      <c r="B186" s="10" cm="1">
        <f t="array" ref="B186">IFERROR(INDEX(Crowdfunding!I:I, SMALL(IF(Crowdfunding!G:G="successful", ROW(Crowdfunding!I:I)-MIN(ROW(Crowdfunding!I:I))+1), ROW(A185))), "")</f>
        <v>121</v>
      </c>
      <c r="D186" t="str" cm="1">
        <f t="array" ref="D186">IFERROR(INDEX(Crowdfunding!G:G, SMALL(IF(Crowdfunding!G:G="failed", ROW(Crowdfunding!G:G)-ROW(Crowdfunding!$G$1)+1), ROW(C185))), "")</f>
        <v>failed</v>
      </c>
      <c r="E186" s="10" cm="1">
        <f t="array" ref="E186">IFERROR(INDEX(Crowdfunding!I:I, SMALL(IF(Crowdfunding!G:G="failed", ROW(Crowdfunding!I:I)-MIN(ROW(Crowdfunding!I:I))+1), ROW(C185))), "")</f>
        <v>0</v>
      </c>
    </row>
    <row r="187" spans="1:5" ht="17" x14ac:dyDescent="0.2">
      <c r="A187" t="str" cm="1">
        <f t="array" ref="A187">IFERROR(INDEX(Crowdfunding!G:G, SMALL(IF(Crowdfunding!G:G="successful", ROW(Crowdfunding!G:G)-ROW(Crowdfunding!$G$1)+1), ROW(A186))), "")</f>
        <v>successful</v>
      </c>
      <c r="B187" s="10" cm="1">
        <f t="array" ref="B187">IFERROR(INDEX(Crowdfunding!I:I, SMALL(IF(Crowdfunding!G:G="successful", ROW(Crowdfunding!I:I)-MIN(ROW(Crowdfunding!I:I))+1), ROW(A186))), "")</f>
        <v>3742</v>
      </c>
      <c r="D187" t="str" cm="1">
        <f t="array" ref="D187">IFERROR(INDEX(Crowdfunding!G:G, SMALL(IF(Crowdfunding!G:G="failed", ROW(Crowdfunding!G:G)-ROW(Crowdfunding!$G$1)+1), ROW(C186))), "")</f>
        <v>failed</v>
      </c>
      <c r="E187" s="10" cm="1">
        <f t="array" ref="E187">IFERROR(INDEX(Crowdfunding!I:I, SMALL(IF(Crowdfunding!G:G="failed", ROW(Crowdfunding!I:I)-MIN(ROW(Crowdfunding!I:I))+1), ROW(C186))), "")</f>
        <v>1796</v>
      </c>
    </row>
    <row r="188" spans="1:5" ht="17" x14ac:dyDescent="0.2">
      <c r="A188" t="str" cm="1">
        <f t="array" ref="A188">IFERROR(INDEX(Crowdfunding!G:G, SMALL(IF(Crowdfunding!G:G="successful", ROW(Crowdfunding!G:G)-ROW(Crowdfunding!$G$1)+1), ROW(A187))), "")</f>
        <v>successful</v>
      </c>
      <c r="B188" s="10" cm="1">
        <f t="array" ref="B188">IFERROR(INDEX(Crowdfunding!I:I, SMALL(IF(Crowdfunding!G:G="successful", ROW(Crowdfunding!I:I)-MIN(ROW(Crowdfunding!I:I))+1), ROW(A187))), "")</f>
        <v>223</v>
      </c>
      <c r="D188" t="str" cm="1">
        <f t="array" ref="D188">IFERROR(INDEX(Crowdfunding!G:G, SMALL(IF(Crowdfunding!G:G="failed", ROW(Crowdfunding!G:G)-ROW(Crowdfunding!$G$1)+1), ROW(C187))), "")</f>
        <v>failed</v>
      </c>
      <c r="E188" s="10" cm="1">
        <f t="array" ref="E188">IFERROR(INDEX(Crowdfunding!I:I, SMALL(IF(Crowdfunding!G:G="failed", ROW(Crowdfunding!I:I)-MIN(ROW(Crowdfunding!I:I))+1), ROW(C187))), "")</f>
        <v>62</v>
      </c>
    </row>
    <row r="189" spans="1:5" ht="17" x14ac:dyDescent="0.2">
      <c r="A189" t="str" cm="1">
        <f t="array" ref="A189">IFERROR(INDEX(Crowdfunding!G:G, SMALL(IF(Crowdfunding!G:G="successful", ROW(Crowdfunding!G:G)-ROW(Crowdfunding!$G$1)+1), ROW(A188))), "")</f>
        <v>successful</v>
      </c>
      <c r="B189" s="10" cm="1">
        <f t="array" ref="B189">IFERROR(INDEX(Crowdfunding!I:I, SMALL(IF(Crowdfunding!G:G="successful", ROW(Crowdfunding!I:I)-MIN(ROW(Crowdfunding!I:I))+1), ROW(A188))), "")</f>
        <v>133</v>
      </c>
      <c r="D189" t="str" cm="1">
        <f t="array" ref="D189">IFERROR(INDEX(Crowdfunding!G:G, SMALL(IF(Crowdfunding!G:G="failed", ROW(Crowdfunding!G:G)-ROW(Crowdfunding!$G$1)+1), ROW(C188))), "")</f>
        <v>failed</v>
      </c>
      <c r="E189" s="10" cm="1">
        <f t="array" ref="E189">IFERROR(INDEX(Crowdfunding!I:I, SMALL(IF(Crowdfunding!G:G="failed", ROW(Crowdfunding!I:I)-MIN(ROW(Crowdfunding!I:I))+1), ROW(C188))), "")</f>
        <v>347</v>
      </c>
    </row>
    <row r="190" spans="1:5" ht="17" x14ac:dyDescent="0.2">
      <c r="A190" t="str" cm="1">
        <f t="array" ref="A190">IFERROR(INDEX(Crowdfunding!G:G, SMALL(IF(Crowdfunding!G:G="successful", ROW(Crowdfunding!G:G)-ROW(Crowdfunding!$G$1)+1), ROW(A189))), "")</f>
        <v>successful</v>
      </c>
      <c r="B190" s="10" cm="1">
        <f t="array" ref="B190">IFERROR(INDEX(Crowdfunding!I:I, SMALL(IF(Crowdfunding!G:G="successful", ROW(Crowdfunding!I:I)-MIN(ROW(Crowdfunding!I:I))+1), ROW(A189))), "")</f>
        <v>5168</v>
      </c>
      <c r="D190" t="str" cm="1">
        <f t="array" ref="D190">IFERROR(INDEX(Crowdfunding!G:G, SMALL(IF(Crowdfunding!G:G="failed", ROW(Crowdfunding!G:G)-ROW(Crowdfunding!$G$1)+1), ROW(C189))), "")</f>
        <v>failed</v>
      </c>
      <c r="E190" s="10" cm="1">
        <f t="array" ref="E190">IFERROR(INDEX(Crowdfunding!I:I, SMALL(IF(Crowdfunding!G:G="failed", ROW(Crowdfunding!I:I)-MIN(ROW(Crowdfunding!I:I))+1), ROW(C189))), "")</f>
        <v>19</v>
      </c>
    </row>
    <row r="191" spans="1:5" ht="17" x14ac:dyDescent="0.2">
      <c r="A191" t="str" cm="1">
        <f t="array" ref="A191">IFERROR(INDEX(Crowdfunding!G:G, SMALL(IF(Crowdfunding!G:G="successful", ROW(Crowdfunding!G:G)-ROW(Crowdfunding!$G$1)+1), ROW(A190))), "")</f>
        <v>successful</v>
      </c>
      <c r="B191" s="10" cm="1">
        <f t="array" ref="B191">IFERROR(INDEX(Crowdfunding!I:I, SMALL(IF(Crowdfunding!G:G="successful", ROW(Crowdfunding!I:I)-MIN(ROW(Crowdfunding!I:I))+1), ROW(A190))), "")</f>
        <v>307</v>
      </c>
      <c r="D191" t="str" cm="1">
        <f t="array" ref="D191">IFERROR(INDEX(Crowdfunding!G:G, SMALL(IF(Crowdfunding!G:G="failed", ROW(Crowdfunding!G:G)-ROW(Crowdfunding!$G$1)+1), ROW(C190))), "")</f>
        <v>failed</v>
      </c>
      <c r="E191" s="10" cm="1">
        <f t="array" ref="E191">IFERROR(INDEX(Crowdfunding!I:I, SMALL(IF(Crowdfunding!G:G="failed", ROW(Crowdfunding!I:I)-MIN(ROW(Crowdfunding!I:I))+1), ROW(C190))), "")</f>
        <v>1258</v>
      </c>
    </row>
    <row r="192" spans="1:5" ht="17" x14ac:dyDescent="0.2">
      <c r="A192" t="str" cm="1">
        <f t="array" ref="A192">IFERROR(INDEX(Crowdfunding!G:G, SMALL(IF(Crowdfunding!G:G="successful", ROW(Crowdfunding!G:G)-ROW(Crowdfunding!$G$1)+1), ROW(A191))), "")</f>
        <v>successful</v>
      </c>
      <c r="B192" s="10" cm="1">
        <f t="array" ref="B192">IFERROR(INDEX(Crowdfunding!I:I, SMALL(IF(Crowdfunding!G:G="successful", ROW(Crowdfunding!I:I)-MIN(ROW(Crowdfunding!I:I))+1), ROW(A191))), "")</f>
        <v>2441</v>
      </c>
      <c r="D192" t="str" cm="1">
        <f t="array" ref="D192">IFERROR(INDEX(Crowdfunding!G:G, SMALL(IF(Crowdfunding!G:G="failed", ROW(Crowdfunding!G:G)-ROW(Crowdfunding!$G$1)+1), ROW(C191))), "")</f>
        <v>failed</v>
      </c>
      <c r="E192" s="10" cm="1">
        <f t="array" ref="E192">IFERROR(INDEX(Crowdfunding!I:I, SMALL(IF(Crowdfunding!G:G="failed", ROW(Crowdfunding!I:I)-MIN(ROW(Crowdfunding!I:I))+1), ROW(C191))), "")</f>
        <v>362</v>
      </c>
    </row>
    <row r="193" spans="1:5" ht="17" x14ac:dyDescent="0.2">
      <c r="A193" t="str" cm="1">
        <f t="array" ref="A193">IFERROR(INDEX(Crowdfunding!G:G, SMALL(IF(Crowdfunding!G:G="successful", ROW(Crowdfunding!G:G)-ROW(Crowdfunding!$G$1)+1), ROW(A192))), "")</f>
        <v>successful</v>
      </c>
      <c r="B193" s="10" cm="1">
        <f t="array" ref="B193">IFERROR(INDEX(Crowdfunding!I:I, SMALL(IF(Crowdfunding!G:G="successful", ROW(Crowdfunding!I:I)-MIN(ROW(Crowdfunding!I:I))+1), ROW(A192))), "")</f>
        <v>1385</v>
      </c>
      <c r="D193" t="str" cm="1">
        <f t="array" ref="D193">IFERROR(INDEX(Crowdfunding!G:G, SMALL(IF(Crowdfunding!G:G="failed", ROW(Crowdfunding!G:G)-ROW(Crowdfunding!$G$1)+1), ROW(C192))), "")</f>
        <v>failed</v>
      </c>
      <c r="E193" s="10" cm="1">
        <f t="array" ref="E193">IFERROR(INDEX(Crowdfunding!I:I, SMALL(IF(Crowdfunding!G:G="failed", ROW(Crowdfunding!I:I)-MIN(ROW(Crowdfunding!I:I))+1), ROW(C192))), "")</f>
        <v>133</v>
      </c>
    </row>
    <row r="194" spans="1:5" ht="17" x14ac:dyDescent="0.2">
      <c r="A194" t="str" cm="1">
        <f t="array" ref="A194">IFERROR(INDEX(Crowdfunding!G:G, SMALL(IF(Crowdfunding!G:G="successful", ROW(Crowdfunding!G:G)-ROW(Crowdfunding!$G$1)+1), ROW(A193))), "")</f>
        <v>successful</v>
      </c>
      <c r="B194" s="10" cm="1">
        <f t="array" ref="B194">IFERROR(INDEX(Crowdfunding!I:I, SMALL(IF(Crowdfunding!G:G="successful", ROW(Crowdfunding!I:I)-MIN(ROW(Crowdfunding!I:I))+1), ROW(A193))), "")</f>
        <v>190</v>
      </c>
      <c r="D194" t="str" cm="1">
        <f t="array" ref="D194">IFERROR(INDEX(Crowdfunding!G:G, SMALL(IF(Crowdfunding!G:G="failed", ROW(Crowdfunding!G:G)-ROW(Crowdfunding!$G$1)+1), ROW(C193))), "")</f>
        <v>failed</v>
      </c>
      <c r="E194" s="10" cm="1">
        <f t="array" ref="E194">IFERROR(INDEX(Crowdfunding!I:I, SMALL(IF(Crowdfunding!G:G="failed", ROW(Crowdfunding!I:I)-MIN(ROW(Crowdfunding!I:I))+1), ROW(C193))), "")</f>
        <v>846</v>
      </c>
    </row>
    <row r="195" spans="1:5" ht="17" x14ac:dyDescent="0.2">
      <c r="A195" t="str" cm="1">
        <f t="array" ref="A195">IFERROR(INDEX(Crowdfunding!G:G, SMALL(IF(Crowdfunding!G:G="successful", ROW(Crowdfunding!G:G)-ROW(Crowdfunding!$G$1)+1), ROW(A194))), "")</f>
        <v>successful</v>
      </c>
      <c r="B195" s="10" cm="1">
        <f t="array" ref="B195">IFERROR(INDEX(Crowdfunding!I:I, SMALL(IF(Crowdfunding!G:G="successful", ROW(Crowdfunding!I:I)-MIN(ROW(Crowdfunding!I:I))+1), ROW(A194))), "")</f>
        <v>470</v>
      </c>
      <c r="D195" t="str" cm="1">
        <f t="array" ref="D195">IFERROR(INDEX(Crowdfunding!G:G, SMALL(IF(Crowdfunding!G:G="failed", ROW(Crowdfunding!G:G)-ROW(Crowdfunding!$G$1)+1), ROW(C194))), "")</f>
        <v>failed</v>
      </c>
      <c r="E195" s="10" cm="1">
        <f t="array" ref="E195">IFERROR(INDEX(Crowdfunding!I:I, SMALL(IF(Crowdfunding!G:G="failed", ROW(Crowdfunding!I:I)-MIN(ROW(Crowdfunding!I:I))+1), ROW(C194))), "")</f>
        <v>10</v>
      </c>
    </row>
    <row r="196" spans="1:5" ht="17" x14ac:dyDescent="0.2">
      <c r="A196" t="str" cm="1">
        <f t="array" ref="A196">IFERROR(INDEX(Crowdfunding!G:G, SMALL(IF(Crowdfunding!G:G="successful", ROW(Crowdfunding!G:G)-ROW(Crowdfunding!$G$1)+1), ROW(A195))), "")</f>
        <v>successful</v>
      </c>
      <c r="B196" s="10" cm="1">
        <f t="array" ref="B196">IFERROR(INDEX(Crowdfunding!I:I, SMALL(IF(Crowdfunding!G:G="successful", ROW(Crowdfunding!I:I)-MIN(ROW(Crowdfunding!I:I))+1), ROW(A195))), "")</f>
        <v>253</v>
      </c>
      <c r="D196" t="str" cm="1">
        <f t="array" ref="D196">IFERROR(INDEX(Crowdfunding!G:G, SMALL(IF(Crowdfunding!G:G="failed", ROW(Crowdfunding!G:G)-ROW(Crowdfunding!$G$1)+1), ROW(C195))), "")</f>
        <v>failed</v>
      </c>
      <c r="E196" s="10" cm="1">
        <f t="array" ref="E196">IFERROR(INDEX(Crowdfunding!I:I, SMALL(IF(Crowdfunding!G:G="failed", ROW(Crowdfunding!I:I)-MIN(ROW(Crowdfunding!I:I))+1), ROW(C195))), "")</f>
        <v>191</v>
      </c>
    </row>
    <row r="197" spans="1:5" ht="17" x14ac:dyDescent="0.2">
      <c r="A197" t="str" cm="1">
        <f t="array" ref="A197">IFERROR(INDEX(Crowdfunding!G:G, SMALL(IF(Crowdfunding!G:G="successful", ROW(Crowdfunding!G:G)-ROW(Crowdfunding!$G$1)+1), ROW(A196))), "")</f>
        <v>successful</v>
      </c>
      <c r="B197" s="10" cm="1">
        <f t="array" ref="B197">IFERROR(INDEX(Crowdfunding!I:I, SMALL(IF(Crowdfunding!G:G="successful", ROW(Crowdfunding!I:I)-MIN(ROW(Crowdfunding!I:I))+1), ROW(A196))), "")</f>
        <v>1113</v>
      </c>
      <c r="D197" t="str" cm="1">
        <f t="array" ref="D197">IFERROR(INDEX(Crowdfunding!G:G, SMALL(IF(Crowdfunding!G:G="failed", ROW(Crowdfunding!G:G)-ROW(Crowdfunding!$G$1)+1), ROW(C196))), "")</f>
        <v>failed</v>
      </c>
      <c r="E197" s="10" cm="1">
        <f t="array" ref="E197">IFERROR(INDEX(Crowdfunding!I:I, SMALL(IF(Crowdfunding!G:G="failed", ROW(Crowdfunding!I:I)-MIN(ROW(Crowdfunding!I:I))+1), ROW(C196))), "")</f>
        <v>1979</v>
      </c>
    </row>
    <row r="198" spans="1:5" ht="17" x14ac:dyDescent="0.2">
      <c r="A198" t="str" cm="1">
        <f t="array" ref="A198">IFERROR(INDEX(Crowdfunding!G:G, SMALL(IF(Crowdfunding!G:G="successful", ROW(Crowdfunding!G:G)-ROW(Crowdfunding!$G$1)+1), ROW(A197))), "")</f>
        <v>successful</v>
      </c>
      <c r="B198" s="10" cm="1">
        <f t="array" ref="B198">IFERROR(INDEX(Crowdfunding!I:I, SMALL(IF(Crowdfunding!G:G="successful", ROW(Crowdfunding!I:I)-MIN(ROW(Crowdfunding!I:I))+1), ROW(A197))), "")</f>
        <v>2283</v>
      </c>
      <c r="D198" t="str" cm="1">
        <f t="array" ref="D198">IFERROR(INDEX(Crowdfunding!G:G, SMALL(IF(Crowdfunding!G:G="failed", ROW(Crowdfunding!G:G)-ROW(Crowdfunding!$G$1)+1), ROW(C197))), "")</f>
        <v>failed</v>
      </c>
      <c r="E198" s="10" cm="1">
        <f t="array" ref="E198">IFERROR(INDEX(Crowdfunding!I:I, SMALL(IF(Crowdfunding!G:G="failed", ROW(Crowdfunding!I:I)-MIN(ROW(Crowdfunding!I:I))+1), ROW(C197))), "")</f>
        <v>63</v>
      </c>
    </row>
    <row r="199" spans="1:5" ht="17" x14ac:dyDescent="0.2">
      <c r="A199" t="str" cm="1">
        <f t="array" ref="A199">IFERROR(INDEX(Crowdfunding!G:G, SMALL(IF(Crowdfunding!G:G="successful", ROW(Crowdfunding!G:G)-ROW(Crowdfunding!$G$1)+1), ROW(A198))), "")</f>
        <v>successful</v>
      </c>
      <c r="B199" s="10" cm="1">
        <f t="array" ref="B199">IFERROR(INDEX(Crowdfunding!I:I, SMALL(IF(Crowdfunding!G:G="successful", ROW(Crowdfunding!I:I)-MIN(ROW(Crowdfunding!I:I))+1), ROW(A198))), "")</f>
        <v>1095</v>
      </c>
      <c r="D199" t="str" cm="1">
        <f t="array" ref="D199">IFERROR(INDEX(Crowdfunding!G:G, SMALL(IF(Crowdfunding!G:G="failed", ROW(Crowdfunding!G:G)-ROW(Crowdfunding!$G$1)+1), ROW(C198))), "")</f>
        <v>failed</v>
      </c>
      <c r="E199" s="10" cm="1">
        <f t="array" ref="E199">IFERROR(INDEX(Crowdfunding!I:I, SMALL(IF(Crowdfunding!G:G="failed", ROW(Crowdfunding!I:I)-MIN(ROW(Crowdfunding!I:I))+1), ROW(C198))), "")</f>
        <v>6080</v>
      </c>
    </row>
    <row r="200" spans="1:5" ht="17" x14ac:dyDescent="0.2">
      <c r="A200" t="str" cm="1">
        <f t="array" ref="A200">IFERROR(INDEX(Crowdfunding!G:G, SMALL(IF(Crowdfunding!G:G="successful", ROW(Crowdfunding!G:G)-ROW(Crowdfunding!$G$1)+1), ROW(A199))), "")</f>
        <v>successful</v>
      </c>
      <c r="B200" s="10" cm="1">
        <f t="array" ref="B200">IFERROR(INDEX(Crowdfunding!I:I, SMALL(IF(Crowdfunding!G:G="successful", ROW(Crowdfunding!I:I)-MIN(ROW(Crowdfunding!I:I))+1), ROW(A199))), "")</f>
        <v>1690</v>
      </c>
      <c r="D200" t="str" cm="1">
        <f t="array" ref="D200">IFERROR(INDEX(Crowdfunding!G:G, SMALL(IF(Crowdfunding!G:G="failed", ROW(Crowdfunding!G:G)-ROW(Crowdfunding!$G$1)+1), ROW(C199))), "")</f>
        <v>failed</v>
      </c>
      <c r="E200" s="10" cm="1">
        <f t="array" ref="E200">IFERROR(INDEX(Crowdfunding!I:I, SMALL(IF(Crowdfunding!G:G="failed", ROW(Crowdfunding!I:I)-MIN(ROW(Crowdfunding!I:I))+1), ROW(C199))), "")</f>
        <v>80</v>
      </c>
    </row>
    <row r="201" spans="1:5" ht="17" x14ac:dyDescent="0.2">
      <c r="A201" t="str" cm="1">
        <f t="array" ref="A201">IFERROR(INDEX(Crowdfunding!G:G, SMALL(IF(Crowdfunding!G:G="successful", ROW(Crowdfunding!G:G)-ROW(Crowdfunding!$G$1)+1), ROW(A200))), "")</f>
        <v>successful</v>
      </c>
      <c r="B201" s="10" cm="1">
        <f t="array" ref="B201">IFERROR(INDEX(Crowdfunding!I:I, SMALL(IF(Crowdfunding!G:G="successful", ROW(Crowdfunding!I:I)-MIN(ROW(Crowdfunding!I:I))+1), ROW(A200))), "")</f>
        <v>191</v>
      </c>
      <c r="D201" t="str" cm="1">
        <f t="array" ref="D201">IFERROR(INDEX(Crowdfunding!G:G, SMALL(IF(Crowdfunding!G:G="failed", ROW(Crowdfunding!G:G)-ROW(Crowdfunding!$G$1)+1), ROW(C200))), "")</f>
        <v>failed</v>
      </c>
      <c r="E201" s="10" cm="1">
        <f t="array" ref="E201">IFERROR(INDEX(Crowdfunding!I:I, SMALL(IF(Crowdfunding!G:G="failed", ROW(Crowdfunding!I:I)-MIN(ROW(Crowdfunding!I:I))+1), ROW(C200))), "")</f>
        <v>9</v>
      </c>
    </row>
    <row r="202" spans="1:5" ht="17" x14ac:dyDescent="0.2">
      <c r="A202" t="str" cm="1">
        <f t="array" ref="A202">IFERROR(INDEX(Crowdfunding!G:G, SMALL(IF(Crowdfunding!G:G="successful", ROW(Crowdfunding!G:G)-ROW(Crowdfunding!$G$1)+1), ROW(A201))), "")</f>
        <v>successful</v>
      </c>
      <c r="B202" s="10" cm="1">
        <f t="array" ref="B202">IFERROR(INDEX(Crowdfunding!I:I, SMALL(IF(Crowdfunding!G:G="successful", ROW(Crowdfunding!I:I)-MIN(ROW(Crowdfunding!I:I))+1), ROW(A201))), "")</f>
        <v>2013</v>
      </c>
      <c r="D202" t="str" cm="1">
        <f t="array" ref="D202">IFERROR(INDEX(Crowdfunding!G:G, SMALL(IF(Crowdfunding!G:G="failed", ROW(Crowdfunding!G:G)-ROW(Crowdfunding!$G$1)+1), ROW(C201))), "")</f>
        <v>failed</v>
      </c>
      <c r="E202" s="10" cm="1">
        <f t="array" ref="E202">IFERROR(INDEX(Crowdfunding!I:I, SMALL(IF(Crowdfunding!G:G="failed", ROW(Crowdfunding!I:I)-MIN(ROW(Crowdfunding!I:I))+1), ROW(C201))), "")</f>
        <v>1784</v>
      </c>
    </row>
    <row r="203" spans="1:5" ht="17" x14ac:dyDescent="0.2">
      <c r="A203" t="str" cm="1">
        <f t="array" ref="A203">IFERROR(INDEX(Crowdfunding!G:G, SMALL(IF(Crowdfunding!G:G="successful", ROW(Crowdfunding!G:G)-ROW(Crowdfunding!$G$1)+1), ROW(A202))), "")</f>
        <v>successful</v>
      </c>
      <c r="B203" s="10" cm="1">
        <f t="array" ref="B203">IFERROR(INDEX(Crowdfunding!I:I, SMALL(IF(Crowdfunding!G:G="successful", ROW(Crowdfunding!I:I)-MIN(ROW(Crowdfunding!I:I))+1), ROW(A202))), "")</f>
        <v>1703</v>
      </c>
      <c r="D203" t="str" cm="1">
        <f t="array" ref="D203">IFERROR(INDEX(Crowdfunding!G:G, SMALL(IF(Crowdfunding!G:G="failed", ROW(Crowdfunding!G:G)-ROW(Crowdfunding!$G$1)+1), ROW(C202))), "")</f>
        <v>failed</v>
      </c>
      <c r="E203" s="10" cm="1">
        <f t="array" ref="E203">IFERROR(INDEX(Crowdfunding!I:I, SMALL(IF(Crowdfunding!G:G="failed", ROW(Crowdfunding!I:I)-MIN(ROW(Crowdfunding!I:I))+1), ROW(C202))), "")</f>
        <v>243</v>
      </c>
    </row>
    <row r="204" spans="1:5" ht="17" x14ac:dyDescent="0.2">
      <c r="A204" t="str" cm="1">
        <f t="array" ref="A204">IFERROR(INDEX(Crowdfunding!G:G, SMALL(IF(Crowdfunding!G:G="successful", ROW(Crowdfunding!G:G)-ROW(Crowdfunding!$G$1)+1), ROW(A203))), "")</f>
        <v>successful</v>
      </c>
      <c r="B204" s="10" cm="1">
        <f t="array" ref="B204">IFERROR(INDEX(Crowdfunding!I:I, SMALL(IF(Crowdfunding!G:G="successful", ROW(Crowdfunding!I:I)-MIN(ROW(Crowdfunding!I:I))+1), ROW(A203))), "")</f>
        <v>80</v>
      </c>
      <c r="D204" t="str" cm="1">
        <f t="array" ref="D204">IFERROR(INDEX(Crowdfunding!G:G, SMALL(IF(Crowdfunding!G:G="failed", ROW(Crowdfunding!G:G)-ROW(Crowdfunding!$G$1)+1), ROW(C203))), "")</f>
        <v>failed</v>
      </c>
      <c r="E204" s="10" cm="1">
        <f t="array" ref="E204">IFERROR(INDEX(Crowdfunding!I:I, SMALL(IF(Crowdfunding!G:G="failed", ROW(Crowdfunding!I:I)-MIN(ROW(Crowdfunding!I:I))+1), ROW(C203))), "")</f>
        <v>1296</v>
      </c>
    </row>
    <row r="205" spans="1:5" ht="17" x14ac:dyDescent="0.2">
      <c r="A205" t="str" cm="1">
        <f t="array" ref="A205">IFERROR(INDEX(Crowdfunding!G:G, SMALL(IF(Crowdfunding!G:G="successful", ROW(Crowdfunding!G:G)-ROW(Crowdfunding!$G$1)+1), ROW(A204))), "")</f>
        <v>successful</v>
      </c>
      <c r="B205" s="10" cm="1">
        <f t="array" ref="B205">IFERROR(INDEX(Crowdfunding!I:I, SMALL(IF(Crowdfunding!G:G="successful", ROW(Crowdfunding!I:I)-MIN(ROW(Crowdfunding!I:I))+1), ROW(A204))), "")</f>
        <v>41</v>
      </c>
      <c r="D205" t="str" cm="1">
        <f t="array" ref="D205">IFERROR(INDEX(Crowdfunding!G:G, SMALL(IF(Crowdfunding!G:G="failed", ROW(Crowdfunding!G:G)-ROW(Crowdfunding!$G$1)+1), ROW(C204))), "")</f>
        <v>failed</v>
      </c>
      <c r="E205" s="10" cm="1">
        <f t="array" ref="E205">IFERROR(INDEX(Crowdfunding!I:I, SMALL(IF(Crowdfunding!G:G="failed", ROW(Crowdfunding!I:I)-MIN(ROW(Crowdfunding!I:I))+1), ROW(C204))), "")</f>
        <v>77</v>
      </c>
    </row>
    <row r="206" spans="1:5" ht="17" x14ac:dyDescent="0.2">
      <c r="A206" t="str" cm="1">
        <f t="array" ref="A206">IFERROR(INDEX(Crowdfunding!G:G, SMALL(IF(Crowdfunding!G:G="successful", ROW(Crowdfunding!G:G)-ROW(Crowdfunding!$G$1)+1), ROW(A205))), "")</f>
        <v>successful</v>
      </c>
      <c r="B206" s="10" cm="1">
        <f t="array" ref="B206">IFERROR(INDEX(Crowdfunding!I:I, SMALL(IF(Crowdfunding!G:G="successful", ROW(Crowdfunding!I:I)-MIN(ROW(Crowdfunding!I:I))+1), ROW(A205))), "")</f>
        <v>187</v>
      </c>
      <c r="D206" t="str" cm="1">
        <f t="array" ref="D206">IFERROR(INDEX(Crowdfunding!G:G, SMALL(IF(Crowdfunding!G:G="failed", ROW(Crowdfunding!G:G)-ROW(Crowdfunding!$G$1)+1), ROW(C205))), "")</f>
        <v>failed</v>
      </c>
      <c r="E206" s="10" cm="1">
        <f t="array" ref="E206">IFERROR(INDEX(Crowdfunding!I:I, SMALL(IF(Crowdfunding!G:G="failed", ROW(Crowdfunding!I:I)-MIN(ROW(Crowdfunding!I:I))+1), ROW(C205))), "")</f>
        <v>395</v>
      </c>
    </row>
    <row r="207" spans="1:5" ht="17" x14ac:dyDescent="0.2">
      <c r="A207" t="str" cm="1">
        <f t="array" ref="A207">IFERROR(INDEX(Crowdfunding!G:G, SMALL(IF(Crowdfunding!G:G="successful", ROW(Crowdfunding!G:G)-ROW(Crowdfunding!$G$1)+1), ROW(A206))), "")</f>
        <v>successful</v>
      </c>
      <c r="B207" s="10" cm="1">
        <f t="array" ref="B207">IFERROR(INDEX(Crowdfunding!I:I, SMALL(IF(Crowdfunding!G:G="successful", ROW(Crowdfunding!I:I)-MIN(ROW(Crowdfunding!I:I))+1), ROW(A206))), "")</f>
        <v>2875</v>
      </c>
      <c r="D207" t="str" cm="1">
        <f t="array" ref="D207">IFERROR(INDEX(Crowdfunding!G:G, SMALL(IF(Crowdfunding!G:G="failed", ROW(Crowdfunding!G:G)-ROW(Crowdfunding!$G$1)+1), ROW(C206))), "")</f>
        <v>failed</v>
      </c>
      <c r="E207" s="10" cm="1">
        <f t="array" ref="E207">IFERROR(INDEX(Crowdfunding!I:I, SMALL(IF(Crowdfunding!G:G="failed", ROW(Crowdfunding!I:I)-MIN(ROW(Crowdfunding!I:I))+1), ROW(C206))), "")</f>
        <v>49</v>
      </c>
    </row>
    <row r="208" spans="1:5" ht="17" x14ac:dyDescent="0.2">
      <c r="A208" t="str" cm="1">
        <f t="array" ref="A208">IFERROR(INDEX(Crowdfunding!G:G, SMALL(IF(Crowdfunding!G:G="successful", ROW(Crowdfunding!G:G)-ROW(Crowdfunding!$G$1)+1), ROW(A207))), "")</f>
        <v>successful</v>
      </c>
      <c r="B208" s="10" cm="1">
        <f t="array" ref="B208">IFERROR(INDEX(Crowdfunding!I:I, SMALL(IF(Crowdfunding!G:G="successful", ROW(Crowdfunding!I:I)-MIN(ROW(Crowdfunding!I:I))+1), ROW(A207))), "")</f>
        <v>88</v>
      </c>
      <c r="D208" t="str" cm="1">
        <f t="array" ref="D208">IFERROR(INDEX(Crowdfunding!G:G, SMALL(IF(Crowdfunding!G:G="failed", ROW(Crowdfunding!G:G)-ROW(Crowdfunding!$G$1)+1), ROW(C207))), "")</f>
        <v>failed</v>
      </c>
      <c r="E208" s="10" cm="1">
        <f t="array" ref="E208">IFERROR(INDEX(Crowdfunding!I:I, SMALL(IF(Crowdfunding!G:G="failed", ROW(Crowdfunding!I:I)-MIN(ROW(Crowdfunding!I:I))+1), ROW(C207))), "")</f>
        <v>180</v>
      </c>
    </row>
    <row r="209" spans="1:5" ht="17" x14ac:dyDescent="0.2">
      <c r="A209" t="str" cm="1">
        <f t="array" ref="A209">IFERROR(INDEX(Crowdfunding!G:G, SMALL(IF(Crowdfunding!G:G="successful", ROW(Crowdfunding!G:G)-ROW(Crowdfunding!$G$1)+1), ROW(A208))), "")</f>
        <v>successful</v>
      </c>
      <c r="B209" s="10" cm="1">
        <f t="array" ref="B209">IFERROR(INDEX(Crowdfunding!I:I, SMALL(IF(Crowdfunding!G:G="successful", ROW(Crowdfunding!I:I)-MIN(ROW(Crowdfunding!I:I))+1), ROW(A208))), "")</f>
        <v>191</v>
      </c>
      <c r="D209" t="str" cm="1">
        <f t="array" ref="D209">IFERROR(INDEX(Crowdfunding!G:G, SMALL(IF(Crowdfunding!G:G="failed", ROW(Crowdfunding!G:G)-ROW(Crowdfunding!$G$1)+1), ROW(C208))), "")</f>
        <v>failed</v>
      </c>
      <c r="E209" s="10" cm="1">
        <f t="array" ref="E209">IFERROR(INDEX(Crowdfunding!I:I, SMALL(IF(Crowdfunding!G:G="failed", ROW(Crowdfunding!I:I)-MIN(ROW(Crowdfunding!I:I))+1), ROW(C208))), "")</f>
        <v>2690</v>
      </c>
    </row>
    <row r="210" spans="1:5" ht="17" x14ac:dyDescent="0.2">
      <c r="A210" t="str" cm="1">
        <f t="array" ref="A210">IFERROR(INDEX(Crowdfunding!G:G, SMALL(IF(Crowdfunding!G:G="successful", ROW(Crowdfunding!G:G)-ROW(Crowdfunding!$G$1)+1), ROW(A209))), "")</f>
        <v>successful</v>
      </c>
      <c r="B210" s="10" cm="1">
        <f t="array" ref="B210">IFERROR(INDEX(Crowdfunding!I:I, SMALL(IF(Crowdfunding!G:G="successful", ROW(Crowdfunding!I:I)-MIN(ROW(Crowdfunding!I:I))+1), ROW(A209))), "")</f>
        <v>139</v>
      </c>
      <c r="D210" t="str" cm="1">
        <f t="array" ref="D210">IFERROR(INDEX(Crowdfunding!G:G, SMALL(IF(Crowdfunding!G:G="failed", ROW(Crowdfunding!G:G)-ROW(Crowdfunding!$G$1)+1), ROW(C209))), "")</f>
        <v>failed</v>
      </c>
      <c r="E210" s="10" cm="1">
        <f t="array" ref="E210">IFERROR(INDEX(Crowdfunding!I:I, SMALL(IF(Crowdfunding!G:G="failed", ROW(Crowdfunding!I:I)-MIN(ROW(Crowdfunding!I:I))+1), ROW(C209))), "")</f>
        <v>2779</v>
      </c>
    </row>
    <row r="211" spans="1:5" ht="17" x14ac:dyDescent="0.2">
      <c r="A211" t="str" cm="1">
        <f t="array" ref="A211">IFERROR(INDEX(Crowdfunding!G:G, SMALL(IF(Crowdfunding!G:G="successful", ROW(Crowdfunding!G:G)-ROW(Crowdfunding!$G$1)+1), ROW(A210))), "")</f>
        <v>successful</v>
      </c>
      <c r="B211" s="10" cm="1">
        <f t="array" ref="B211">IFERROR(INDEX(Crowdfunding!I:I, SMALL(IF(Crowdfunding!G:G="successful", ROW(Crowdfunding!I:I)-MIN(ROW(Crowdfunding!I:I))+1), ROW(A210))), "")</f>
        <v>186</v>
      </c>
      <c r="D211" t="str" cm="1">
        <f t="array" ref="D211">IFERROR(INDEX(Crowdfunding!G:G, SMALL(IF(Crowdfunding!G:G="failed", ROW(Crowdfunding!G:G)-ROW(Crowdfunding!$G$1)+1), ROW(C210))), "")</f>
        <v>failed</v>
      </c>
      <c r="E211" s="10" cm="1">
        <f t="array" ref="E211">IFERROR(INDEX(Crowdfunding!I:I, SMALL(IF(Crowdfunding!G:G="failed", ROW(Crowdfunding!I:I)-MIN(ROW(Crowdfunding!I:I))+1), ROW(C210))), "")</f>
        <v>92</v>
      </c>
    </row>
    <row r="212" spans="1:5" ht="17" x14ac:dyDescent="0.2">
      <c r="A212" t="str" cm="1">
        <f t="array" ref="A212">IFERROR(INDEX(Crowdfunding!G:G, SMALL(IF(Crowdfunding!G:G="successful", ROW(Crowdfunding!G:G)-ROW(Crowdfunding!$G$1)+1), ROW(A211))), "")</f>
        <v>successful</v>
      </c>
      <c r="B212" s="10" cm="1">
        <f t="array" ref="B212">IFERROR(INDEX(Crowdfunding!I:I, SMALL(IF(Crowdfunding!G:G="successful", ROW(Crowdfunding!I:I)-MIN(ROW(Crowdfunding!I:I))+1), ROW(A211))), "")</f>
        <v>112</v>
      </c>
      <c r="D212" t="str" cm="1">
        <f t="array" ref="D212">IFERROR(INDEX(Crowdfunding!G:G, SMALL(IF(Crowdfunding!G:G="failed", ROW(Crowdfunding!G:G)-ROW(Crowdfunding!$G$1)+1), ROW(C211))), "")</f>
        <v>failed</v>
      </c>
      <c r="E212" s="10" cm="1">
        <f t="array" ref="E212">IFERROR(INDEX(Crowdfunding!I:I, SMALL(IF(Crowdfunding!G:G="failed", ROW(Crowdfunding!I:I)-MIN(ROW(Crowdfunding!I:I))+1), ROW(C211))), "")</f>
        <v>1028</v>
      </c>
    </row>
    <row r="213" spans="1:5" ht="17" x14ac:dyDescent="0.2">
      <c r="A213" t="str" cm="1">
        <f t="array" ref="A213">IFERROR(INDEX(Crowdfunding!G:G, SMALL(IF(Crowdfunding!G:G="successful", ROW(Crowdfunding!G:G)-ROW(Crowdfunding!$G$1)+1), ROW(A212))), "")</f>
        <v>successful</v>
      </c>
      <c r="B213" s="10" cm="1">
        <f t="array" ref="B213">IFERROR(INDEX(Crowdfunding!I:I, SMALL(IF(Crowdfunding!G:G="successful", ROW(Crowdfunding!I:I)-MIN(ROW(Crowdfunding!I:I))+1), ROW(A212))), "")</f>
        <v>101</v>
      </c>
      <c r="D213" t="str" cm="1">
        <f t="array" ref="D213">IFERROR(INDEX(Crowdfunding!G:G, SMALL(IF(Crowdfunding!G:G="failed", ROW(Crowdfunding!G:G)-ROW(Crowdfunding!$G$1)+1), ROW(C212))), "")</f>
        <v>failed</v>
      </c>
      <c r="E213" s="10" cm="1">
        <f t="array" ref="E213">IFERROR(INDEX(Crowdfunding!I:I, SMALL(IF(Crowdfunding!G:G="failed", ROW(Crowdfunding!I:I)-MIN(ROW(Crowdfunding!I:I))+1), ROW(C212))), "")</f>
        <v>26</v>
      </c>
    </row>
    <row r="214" spans="1:5" ht="17" x14ac:dyDescent="0.2">
      <c r="A214" t="str" cm="1">
        <f t="array" ref="A214">IFERROR(INDEX(Crowdfunding!G:G, SMALL(IF(Crowdfunding!G:G="successful", ROW(Crowdfunding!G:G)-ROW(Crowdfunding!$G$1)+1), ROW(A213))), "")</f>
        <v>successful</v>
      </c>
      <c r="B214" s="10" cm="1">
        <f t="array" ref="B214">IFERROR(INDEX(Crowdfunding!I:I, SMALL(IF(Crowdfunding!G:G="successful", ROW(Crowdfunding!I:I)-MIN(ROW(Crowdfunding!I:I))+1), ROW(A213))), "")</f>
        <v>206</v>
      </c>
      <c r="D214" t="str" cm="1">
        <f t="array" ref="D214">IFERROR(INDEX(Crowdfunding!G:G, SMALL(IF(Crowdfunding!G:G="failed", ROW(Crowdfunding!G:G)-ROW(Crowdfunding!$G$1)+1), ROW(C213))), "")</f>
        <v>failed</v>
      </c>
      <c r="E214" s="10" cm="1">
        <f t="array" ref="E214">IFERROR(INDEX(Crowdfunding!I:I, SMALL(IF(Crowdfunding!G:G="failed", ROW(Crowdfunding!I:I)-MIN(ROW(Crowdfunding!I:I))+1), ROW(C213))), "")</f>
        <v>1790</v>
      </c>
    </row>
    <row r="215" spans="1:5" ht="17" x14ac:dyDescent="0.2">
      <c r="A215" t="str" cm="1">
        <f t="array" ref="A215">IFERROR(INDEX(Crowdfunding!G:G, SMALL(IF(Crowdfunding!G:G="successful", ROW(Crowdfunding!G:G)-ROW(Crowdfunding!$G$1)+1), ROW(A214))), "")</f>
        <v>successful</v>
      </c>
      <c r="B215" s="10" cm="1">
        <f t="array" ref="B215">IFERROR(INDEX(Crowdfunding!I:I, SMALL(IF(Crowdfunding!G:G="successful", ROW(Crowdfunding!I:I)-MIN(ROW(Crowdfunding!I:I))+1), ROW(A214))), "")</f>
        <v>154</v>
      </c>
      <c r="D215" t="str" cm="1">
        <f t="array" ref="D215">IFERROR(INDEX(Crowdfunding!G:G, SMALL(IF(Crowdfunding!G:G="failed", ROW(Crowdfunding!G:G)-ROW(Crowdfunding!$G$1)+1), ROW(C214))), "")</f>
        <v>failed</v>
      </c>
      <c r="E215" s="10" cm="1">
        <f t="array" ref="E215">IFERROR(INDEX(Crowdfunding!I:I, SMALL(IF(Crowdfunding!G:G="failed", ROW(Crowdfunding!I:I)-MIN(ROW(Crowdfunding!I:I))+1), ROW(C214))), "")</f>
        <v>37</v>
      </c>
    </row>
    <row r="216" spans="1:5" ht="17" x14ac:dyDescent="0.2">
      <c r="A216" t="str" cm="1">
        <f t="array" ref="A216">IFERROR(INDEX(Crowdfunding!G:G, SMALL(IF(Crowdfunding!G:G="successful", ROW(Crowdfunding!G:G)-ROW(Crowdfunding!$G$1)+1), ROW(A215))), "")</f>
        <v>successful</v>
      </c>
      <c r="B216" s="10" cm="1">
        <f t="array" ref="B216">IFERROR(INDEX(Crowdfunding!I:I, SMALL(IF(Crowdfunding!G:G="successful", ROW(Crowdfunding!I:I)-MIN(ROW(Crowdfunding!I:I))+1), ROW(A215))), "")</f>
        <v>5966</v>
      </c>
      <c r="D216" t="str" cm="1">
        <f t="array" ref="D216">IFERROR(INDEX(Crowdfunding!G:G, SMALL(IF(Crowdfunding!G:G="failed", ROW(Crowdfunding!G:G)-ROW(Crowdfunding!$G$1)+1), ROW(C215))), "")</f>
        <v>failed</v>
      </c>
      <c r="E216" s="10" cm="1">
        <f t="array" ref="E216">IFERROR(INDEX(Crowdfunding!I:I, SMALL(IF(Crowdfunding!G:G="failed", ROW(Crowdfunding!I:I)-MIN(ROW(Crowdfunding!I:I))+1), ROW(C215))), "")</f>
        <v>35</v>
      </c>
    </row>
    <row r="217" spans="1:5" ht="17" x14ac:dyDescent="0.2">
      <c r="A217" t="str" cm="1">
        <f t="array" ref="A217">IFERROR(INDEX(Crowdfunding!G:G, SMALL(IF(Crowdfunding!G:G="successful", ROW(Crowdfunding!G:G)-ROW(Crowdfunding!$G$1)+1), ROW(A216))), "")</f>
        <v>successful</v>
      </c>
      <c r="B217" s="10" cm="1">
        <f t="array" ref="B217">IFERROR(INDEX(Crowdfunding!I:I, SMALL(IF(Crowdfunding!G:G="successful", ROW(Crowdfunding!I:I)-MIN(ROW(Crowdfunding!I:I))+1), ROW(A216))), "")</f>
        <v>169</v>
      </c>
      <c r="D217" t="str" cm="1">
        <f t="array" ref="D217">IFERROR(INDEX(Crowdfunding!G:G, SMALL(IF(Crowdfunding!G:G="failed", ROW(Crowdfunding!G:G)-ROW(Crowdfunding!$G$1)+1), ROW(C216))), "")</f>
        <v>failed</v>
      </c>
      <c r="E217" s="10" cm="1">
        <f t="array" ref="E217">IFERROR(INDEX(Crowdfunding!I:I, SMALL(IF(Crowdfunding!G:G="failed", ROW(Crowdfunding!I:I)-MIN(ROW(Crowdfunding!I:I))+1), ROW(C216))), "")</f>
        <v>558</v>
      </c>
    </row>
    <row r="218" spans="1:5" ht="17" x14ac:dyDescent="0.2">
      <c r="A218" t="str" cm="1">
        <f t="array" ref="A218">IFERROR(INDEX(Crowdfunding!G:G, SMALL(IF(Crowdfunding!G:G="successful", ROW(Crowdfunding!G:G)-ROW(Crowdfunding!$G$1)+1), ROW(A217))), "")</f>
        <v>successful</v>
      </c>
      <c r="B218" s="10" cm="1">
        <f t="array" ref="B218">IFERROR(INDEX(Crowdfunding!I:I, SMALL(IF(Crowdfunding!G:G="successful", ROW(Crowdfunding!I:I)-MIN(ROW(Crowdfunding!I:I))+1), ROW(A217))), "")</f>
        <v>2106</v>
      </c>
      <c r="D218" t="str" cm="1">
        <f t="array" ref="D218">IFERROR(INDEX(Crowdfunding!G:G, SMALL(IF(Crowdfunding!G:G="failed", ROW(Crowdfunding!G:G)-ROW(Crowdfunding!$G$1)+1), ROW(C217))), "")</f>
        <v>failed</v>
      </c>
      <c r="E218" s="10" cm="1">
        <f t="array" ref="E218">IFERROR(INDEX(Crowdfunding!I:I, SMALL(IF(Crowdfunding!G:G="failed", ROW(Crowdfunding!I:I)-MIN(ROW(Crowdfunding!I:I))+1), ROW(C217))), "")</f>
        <v>64</v>
      </c>
    </row>
    <row r="219" spans="1:5" ht="17" x14ac:dyDescent="0.2">
      <c r="A219" t="str" cm="1">
        <f t="array" ref="A219">IFERROR(INDEX(Crowdfunding!G:G, SMALL(IF(Crowdfunding!G:G="successful", ROW(Crowdfunding!G:G)-ROW(Crowdfunding!$G$1)+1), ROW(A218))), "")</f>
        <v>successful</v>
      </c>
      <c r="B219" s="10" cm="1">
        <f t="array" ref="B219">IFERROR(INDEX(Crowdfunding!I:I, SMALL(IF(Crowdfunding!G:G="successful", ROW(Crowdfunding!I:I)-MIN(ROW(Crowdfunding!I:I))+1), ROW(A218))), "")</f>
        <v>131</v>
      </c>
      <c r="D219" t="str" cm="1">
        <f t="array" ref="D219">IFERROR(INDEX(Crowdfunding!G:G, SMALL(IF(Crowdfunding!G:G="failed", ROW(Crowdfunding!G:G)-ROW(Crowdfunding!$G$1)+1), ROW(C218))), "")</f>
        <v>failed</v>
      </c>
      <c r="E219" s="10" cm="1">
        <f t="array" ref="E219">IFERROR(INDEX(Crowdfunding!I:I, SMALL(IF(Crowdfunding!G:G="failed", ROW(Crowdfunding!I:I)-MIN(ROW(Crowdfunding!I:I))+1), ROW(C218))), "")</f>
        <v>245</v>
      </c>
    </row>
    <row r="220" spans="1:5" ht="17" x14ac:dyDescent="0.2">
      <c r="A220" t="str" cm="1">
        <f t="array" ref="A220">IFERROR(INDEX(Crowdfunding!G:G, SMALL(IF(Crowdfunding!G:G="successful", ROW(Crowdfunding!G:G)-ROW(Crowdfunding!$G$1)+1), ROW(A219))), "")</f>
        <v>successful</v>
      </c>
      <c r="B220" s="10" cm="1">
        <f t="array" ref="B220">IFERROR(INDEX(Crowdfunding!I:I, SMALL(IF(Crowdfunding!G:G="successful", ROW(Crowdfunding!I:I)-MIN(ROW(Crowdfunding!I:I))+1), ROW(A219))), "")</f>
        <v>84</v>
      </c>
      <c r="D220" t="str" cm="1">
        <f t="array" ref="D220">IFERROR(INDEX(Crowdfunding!G:G, SMALL(IF(Crowdfunding!G:G="failed", ROW(Crowdfunding!G:G)-ROW(Crowdfunding!$G$1)+1), ROW(C219))), "")</f>
        <v>failed</v>
      </c>
      <c r="E220" s="10" cm="1">
        <f t="array" ref="E220">IFERROR(INDEX(Crowdfunding!I:I, SMALL(IF(Crowdfunding!G:G="failed", ROW(Crowdfunding!I:I)-MIN(ROW(Crowdfunding!I:I))+1), ROW(C219))), "")</f>
        <v>71</v>
      </c>
    </row>
    <row r="221" spans="1:5" ht="17" x14ac:dyDescent="0.2">
      <c r="A221" t="str" cm="1">
        <f t="array" ref="A221">IFERROR(INDEX(Crowdfunding!G:G, SMALL(IF(Crowdfunding!G:G="successful", ROW(Crowdfunding!G:G)-ROW(Crowdfunding!$G$1)+1), ROW(A220))), "")</f>
        <v>successful</v>
      </c>
      <c r="B221" s="10" cm="1">
        <f t="array" ref="B221">IFERROR(INDEX(Crowdfunding!I:I, SMALL(IF(Crowdfunding!G:G="successful", ROW(Crowdfunding!I:I)-MIN(ROW(Crowdfunding!I:I))+1), ROW(A220))), "")</f>
        <v>155</v>
      </c>
      <c r="D221" t="str" cm="1">
        <f t="array" ref="D221">IFERROR(INDEX(Crowdfunding!G:G, SMALL(IF(Crowdfunding!G:G="failed", ROW(Crowdfunding!G:G)-ROW(Crowdfunding!$G$1)+1), ROW(C220))), "")</f>
        <v>failed</v>
      </c>
      <c r="E221" s="10" cm="1">
        <f t="array" ref="E221">IFERROR(INDEX(Crowdfunding!I:I, SMALL(IF(Crowdfunding!G:G="failed", ROW(Crowdfunding!I:I)-MIN(ROW(Crowdfunding!I:I))+1), ROW(C220))), "")</f>
        <v>42</v>
      </c>
    </row>
    <row r="222" spans="1:5" ht="17" x14ac:dyDescent="0.2">
      <c r="A222" t="str" cm="1">
        <f t="array" ref="A222">IFERROR(INDEX(Crowdfunding!G:G, SMALL(IF(Crowdfunding!G:G="successful", ROW(Crowdfunding!G:G)-ROW(Crowdfunding!$G$1)+1), ROW(A221))), "")</f>
        <v>successful</v>
      </c>
      <c r="B222" s="10" cm="1">
        <f t="array" ref="B222">IFERROR(INDEX(Crowdfunding!I:I, SMALL(IF(Crowdfunding!G:G="successful", ROW(Crowdfunding!I:I)-MIN(ROW(Crowdfunding!I:I))+1), ROW(A221))), "")</f>
        <v>189</v>
      </c>
      <c r="D222" t="str" cm="1">
        <f t="array" ref="D222">IFERROR(INDEX(Crowdfunding!G:G, SMALL(IF(Crowdfunding!G:G="failed", ROW(Crowdfunding!G:G)-ROW(Crowdfunding!$G$1)+1), ROW(C221))), "")</f>
        <v>failed</v>
      </c>
      <c r="E222" s="10" cm="1">
        <f t="array" ref="E222">IFERROR(INDEX(Crowdfunding!I:I, SMALL(IF(Crowdfunding!G:G="failed", ROW(Crowdfunding!I:I)-MIN(ROW(Crowdfunding!I:I))+1), ROW(C221))), "")</f>
        <v>156</v>
      </c>
    </row>
    <row r="223" spans="1:5" ht="17" x14ac:dyDescent="0.2">
      <c r="A223" t="str" cm="1">
        <f t="array" ref="A223">IFERROR(INDEX(Crowdfunding!G:G, SMALL(IF(Crowdfunding!G:G="successful", ROW(Crowdfunding!G:G)-ROW(Crowdfunding!$G$1)+1), ROW(A222))), "")</f>
        <v>successful</v>
      </c>
      <c r="B223" s="10" cm="1">
        <f t="array" ref="B223">IFERROR(INDEX(Crowdfunding!I:I, SMALL(IF(Crowdfunding!G:G="successful", ROW(Crowdfunding!I:I)-MIN(ROW(Crowdfunding!I:I))+1), ROW(A222))), "")</f>
        <v>4799</v>
      </c>
      <c r="D223" t="str" cm="1">
        <f t="array" ref="D223">IFERROR(INDEX(Crowdfunding!G:G, SMALL(IF(Crowdfunding!G:G="failed", ROW(Crowdfunding!G:G)-ROW(Crowdfunding!$G$1)+1), ROW(C222))), "")</f>
        <v>failed</v>
      </c>
      <c r="E223" s="10" cm="1">
        <f t="array" ref="E223">IFERROR(INDEX(Crowdfunding!I:I, SMALL(IF(Crowdfunding!G:G="failed", ROW(Crowdfunding!I:I)-MIN(ROW(Crowdfunding!I:I))+1), ROW(C222))), "")</f>
        <v>1368</v>
      </c>
    </row>
    <row r="224" spans="1:5" ht="17" x14ac:dyDescent="0.2">
      <c r="A224" t="str" cm="1">
        <f t="array" ref="A224">IFERROR(INDEX(Crowdfunding!G:G, SMALL(IF(Crowdfunding!G:G="successful", ROW(Crowdfunding!G:G)-ROW(Crowdfunding!$G$1)+1), ROW(A223))), "")</f>
        <v>successful</v>
      </c>
      <c r="B224" s="10" cm="1">
        <f t="array" ref="B224">IFERROR(INDEX(Crowdfunding!I:I, SMALL(IF(Crowdfunding!G:G="successful", ROW(Crowdfunding!I:I)-MIN(ROW(Crowdfunding!I:I))+1), ROW(A223))), "")</f>
        <v>1137</v>
      </c>
      <c r="D224" t="str" cm="1">
        <f t="array" ref="D224">IFERROR(INDEX(Crowdfunding!G:G, SMALL(IF(Crowdfunding!G:G="failed", ROW(Crowdfunding!G:G)-ROW(Crowdfunding!$G$1)+1), ROW(C223))), "")</f>
        <v>failed</v>
      </c>
      <c r="E224" s="10" cm="1">
        <f t="array" ref="E224">IFERROR(INDEX(Crowdfunding!I:I, SMALL(IF(Crowdfunding!G:G="failed", ROW(Crowdfunding!I:I)-MIN(ROW(Crowdfunding!I:I))+1), ROW(C223))), "")</f>
        <v>102</v>
      </c>
    </row>
    <row r="225" spans="1:5" ht="17" x14ac:dyDescent="0.2">
      <c r="A225" t="str" cm="1">
        <f t="array" ref="A225">IFERROR(INDEX(Crowdfunding!G:G, SMALL(IF(Crowdfunding!G:G="successful", ROW(Crowdfunding!G:G)-ROW(Crowdfunding!$G$1)+1), ROW(A224))), "")</f>
        <v>successful</v>
      </c>
      <c r="B225" s="10" cm="1">
        <f t="array" ref="B225">IFERROR(INDEX(Crowdfunding!I:I, SMALL(IF(Crowdfunding!G:G="successful", ROW(Crowdfunding!I:I)-MIN(ROW(Crowdfunding!I:I))+1), ROW(A224))), "")</f>
        <v>1152</v>
      </c>
      <c r="D225" t="str" cm="1">
        <f t="array" ref="D225">IFERROR(INDEX(Crowdfunding!G:G, SMALL(IF(Crowdfunding!G:G="failed", ROW(Crowdfunding!G:G)-ROW(Crowdfunding!$G$1)+1), ROW(C224))), "")</f>
        <v>failed</v>
      </c>
      <c r="E225" s="10" cm="1">
        <f t="array" ref="E225">IFERROR(INDEX(Crowdfunding!I:I, SMALL(IF(Crowdfunding!G:G="failed", ROW(Crowdfunding!I:I)-MIN(ROW(Crowdfunding!I:I))+1), ROW(C224))), "")</f>
        <v>86</v>
      </c>
    </row>
    <row r="226" spans="1:5" ht="17" x14ac:dyDescent="0.2">
      <c r="A226" t="str" cm="1">
        <f t="array" ref="A226">IFERROR(INDEX(Crowdfunding!G:G, SMALL(IF(Crowdfunding!G:G="successful", ROW(Crowdfunding!G:G)-ROW(Crowdfunding!$G$1)+1), ROW(A225))), "")</f>
        <v>successful</v>
      </c>
      <c r="B226" s="10" cm="1">
        <f t="array" ref="B226">IFERROR(INDEX(Crowdfunding!I:I, SMALL(IF(Crowdfunding!G:G="successful", ROW(Crowdfunding!I:I)-MIN(ROW(Crowdfunding!I:I))+1), ROW(A225))), "")</f>
        <v>50</v>
      </c>
      <c r="D226" t="str" cm="1">
        <f t="array" ref="D226">IFERROR(INDEX(Crowdfunding!G:G, SMALL(IF(Crowdfunding!G:G="failed", ROW(Crowdfunding!G:G)-ROW(Crowdfunding!$G$1)+1), ROW(C225))), "")</f>
        <v>failed</v>
      </c>
      <c r="E226" s="10" cm="1">
        <f t="array" ref="E226">IFERROR(INDEX(Crowdfunding!I:I, SMALL(IF(Crowdfunding!G:G="failed", ROW(Crowdfunding!I:I)-MIN(ROW(Crowdfunding!I:I))+1), ROW(C225))), "")</f>
        <v>253</v>
      </c>
    </row>
    <row r="227" spans="1:5" ht="17" x14ac:dyDescent="0.2">
      <c r="A227" t="str" cm="1">
        <f t="array" ref="A227">IFERROR(INDEX(Crowdfunding!G:G, SMALL(IF(Crowdfunding!G:G="successful", ROW(Crowdfunding!G:G)-ROW(Crowdfunding!$G$1)+1), ROW(A226))), "")</f>
        <v>successful</v>
      </c>
      <c r="B227" s="10" cm="1">
        <f t="array" ref="B227">IFERROR(INDEX(Crowdfunding!I:I, SMALL(IF(Crowdfunding!G:G="successful", ROW(Crowdfunding!I:I)-MIN(ROW(Crowdfunding!I:I))+1), ROW(A226))), "")</f>
        <v>3059</v>
      </c>
      <c r="D227" t="str" cm="1">
        <f t="array" ref="D227">IFERROR(INDEX(Crowdfunding!G:G, SMALL(IF(Crowdfunding!G:G="failed", ROW(Crowdfunding!G:G)-ROW(Crowdfunding!$G$1)+1), ROW(C226))), "")</f>
        <v>failed</v>
      </c>
      <c r="E227" s="10" cm="1">
        <f t="array" ref="E227">IFERROR(INDEX(Crowdfunding!I:I, SMALL(IF(Crowdfunding!G:G="failed", ROW(Crowdfunding!I:I)-MIN(ROW(Crowdfunding!I:I))+1), ROW(C226))), "")</f>
        <v>157</v>
      </c>
    </row>
    <row r="228" spans="1:5" ht="17" x14ac:dyDescent="0.2">
      <c r="A228" t="str" cm="1">
        <f t="array" ref="A228">IFERROR(INDEX(Crowdfunding!G:G, SMALL(IF(Crowdfunding!G:G="successful", ROW(Crowdfunding!G:G)-ROW(Crowdfunding!$G$1)+1), ROW(A227))), "")</f>
        <v>successful</v>
      </c>
      <c r="B228" s="10" cm="1">
        <f t="array" ref="B228">IFERROR(INDEX(Crowdfunding!I:I, SMALL(IF(Crowdfunding!G:G="successful", ROW(Crowdfunding!I:I)-MIN(ROW(Crowdfunding!I:I))+1), ROW(A227))), "")</f>
        <v>34</v>
      </c>
      <c r="D228" t="str" cm="1">
        <f t="array" ref="D228">IFERROR(INDEX(Crowdfunding!G:G, SMALL(IF(Crowdfunding!G:G="failed", ROW(Crowdfunding!G:G)-ROW(Crowdfunding!$G$1)+1), ROW(C227))), "")</f>
        <v>failed</v>
      </c>
      <c r="E228" s="10" cm="1">
        <f t="array" ref="E228">IFERROR(INDEX(Crowdfunding!I:I, SMALL(IF(Crowdfunding!G:G="failed", ROW(Crowdfunding!I:I)-MIN(ROW(Crowdfunding!I:I))+1), ROW(C227))), "")</f>
        <v>183</v>
      </c>
    </row>
    <row r="229" spans="1:5" ht="17" x14ac:dyDescent="0.2">
      <c r="A229" t="str" cm="1">
        <f t="array" ref="A229">IFERROR(INDEX(Crowdfunding!G:G, SMALL(IF(Crowdfunding!G:G="successful", ROW(Crowdfunding!G:G)-ROW(Crowdfunding!$G$1)+1), ROW(A228))), "")</f>
        <v>successful</v>
      </c>
      <c r="B229" s="10" cm="1">
        <f t="array" ref="B229">IFERROR(INDEX(Crowdfunding!I:I, SMALL(IF(Crowdfunding!G:G="successful", ROW(Crowdfunding!I:I)-MIN(ROW(Crowdfunding!I:I))+1), ROW(A228))), "")</f>
        <v>220</v>
      </c>
      <c r="D229" t="str" cm="1">
        <f t="array" ref="D229">IFERROR(INDEX(Crowdfunding!G:G, SMALL(IF(Crowdfunding!G:G="failed", ROW(Crowdfunding!G:G)-ROW(Crowdfunding!$G$1)+1), ROW(C228))), "")</f>
        <v>failed</v>
      </c>
      <c r="E229" s="10" cm="1">
        <f t="array" ref="E229">IFERROR(INDEX(Crowdfunding!I:I, SMALL(IF(Crowdfunding!G:G="failed", ROW(Crowdfunding!I:I)-MIN(ROW(Crowdfunding!I:I))+1), ROW(C228))), "")</f>
        <v>82</v>
      </c>
    </row>
    <row r="230" spans="1:5" ht="17" x14ac:dyDescent="0.2">
      <c r="A230" t="str" cm="1">
        <f t="array" ref="A230">IFERROR(INDEX(Crowdfunding!G:G, SMALL(IF(Crowdfunding!G:G="successful", ROW(Crowdfunding!G:G)-ROW(Crowdfunding!$G$1)+1), ROW(A229))), "")</f>
        <v>successful</v>
      </c>
      <c r="B230" s="10" cm="1">
        <f t="array" ref="B230">IFERROR(INDEX(Crowdfunding!I:I, SMALL(IF(Crowdfunding!G:G="successful", ROW(Crowdfunding!I:I)-MIN(ROW(Crowdfunding!I:I))+1), ROW(A229))), "")</f>
        <v>1604</v>
      </c>
      <c r="D230" t="str" cm="1">
        <f t="array" ref="D230">IFERROR(INDEX(Crowdfunding!G:G, SMALL(IF(Crowdfunding!G:G="failed", ROW(Crowdfunding!G:G)-ROW(Crowdfunding!$G$1)+1), ROW(C229))), "")</f>
        <v>failed</v>
      </c>
      <c r="E230" s="10" cm="1">
        <f t="array" ref="E230">IFERROR(INDEX(Crowdfunding!I:I, SMALL(IF(Crowdfunding!G:G="failed", ROW(Crowdfunding!I:I)-MIN(ROW(Crowdfunding!I:I))+1), ROW(C229))), "")</f>
        <v>1</v>
      </c>
    </row>
    <row r="231" spans="1:5" ht="17" x14ac:dyDescent="0.2">
      <c r="A231" t="str" cm="1">
        <f t="array" ref="A231">IFERROR(INDEX(Crowdfunding!G:G, SMALL(IF(Crowdfunding!G:G="successful", ROW(Crowdfunding!G:G)-ROW(Crowdfunding!$G$1)+1), ROW(A230))), "")</f>
        <v>successful</v>
      </c>
      <c r="B231" s="10" cm="1">
        <f t="array" ref="B231">IFERROR(INDEX(Crowdfunding!I:I, SMALL(IF(Crowdfunding!G:G="successful", ROW(Crowdfunding!I:I)-MIN(ROW(Crowdfunding!I:I))+1), ROW(A230))), "")</f>
        <v>454</v>
      </c>
      <c r="D231" t="str" cm="1">
        <f t="array" ref="D231">IFERROR(INDEX(Crowdfunding!G:G, SMALL(IF(Crowdfunding!G:G="failed", ROW(Crowdfunding!G:G)-ROW(Crowdfunding!$G$1)+1), ROW(C230))), "")</f>
        <v>failed</v>
      </c>
      <c r="E231" s="10" cm="1">
        <f t="array" ref="E231">IFERROR(INDEX(Crowdfunding!I:I, SMALL(IF(Crowdfunding!G:G="failed", ROW(Crowdfunding!I:I)-MIN(ROW(Crowdfunding!I:I))+1), ROW(C230))), "")</f>
        <v>1198</v>
      </c>
    </row>
    <row r="232" spans="1:5" ht="17" x14ac:dyDescent="0.2">
      <c r="A232" t="str" cm="1">
        <f t="array" ref="A232">IFERROR(INDEX(Crowdfunding!G:G, SMALL(IF(Crowdfunding!G:G="successful", ROW(Crowdfunding!G:G)-ROW(Crowdfunding!$G$1)+1), ROW(A231))), "")</f>
        <v>successful</v>
      </c>
      <c r="B232" s="10" cm="1">
        <f t="array" ref="B232">IFERROR(INDEX(Crowdfunding!I:I, SMALL(IF(Crowdfunding!G:G="successful", ROW(Crowdfunding!I:I)-MIN(ROW(Crowdfunding!I:I))+1), ROW(A231))), "")</f>
        <v>123</v>
      </c>
      <c r="D232" t="str" cm="1">
        <f t="array" ref="D232">IFERROR(INDEX(Crowdfunding!G:G, SMALL(IF(Crowdfunding!G:G="failed", ROW(Crowdfunding!G:G)-ROW(Crowdfunding!$G$1)+1), ROW(C231))), "")</f>
        <v>failed</v>
      </c>
      <c r="E232" s="10" cm="1">
        <f t="array" ref="E232">IFERROR(INDEX(Crowdfunding!I:I, SMALL(IF(Crowdfunding!G:G="failed", ROW(Crowdfunding!I:I)-MIN(ROW(Crowdfunding!I:I))+1), ROW(C231))), "")</f>
        <v>648</v>
      </c>
    </row>
    <row r="233" spans="1:5" ht="17" x14ac:dyDescent="0.2">
      <c r="A233" t="str" cm="1">
        <f t="array" ref="A233">IFERROR(INDEX(Crowdfunding!G:G, SMALL(IF(Crowdfunding!G:G="successful", ROW(Crowdfunding!G:G)-ROW(Crowdfunding!$G$1)+1), ROW(A232))), "")</f>
        <v>successful</v>
      </c>
      <c r="B233" s="10" cm="1">
        <f t="array" ref="B233">IFERROR(INDEX(Crowdfunding!I:I, SMALL(IF(Crowdfunding!G:G="successful", ROW(Crowdfunding!I:I)-MIN(ROW(Crowdfunding!I:I))+1), ROW(A232))), "")</f>
        <v>299</v>
      </c>
      <c r="D233" t="str" cm="1">
        <f t="array" ref="D233">IFERROR(INDEX(Crowdfunding!G:G, SMALL(IF(Crowdfunding!G:G="failed", ROW(Crowdfunding!G:G)-ROW(Crowdfunding!$G$1)+1), ROW(C232))), "")</f>
        <v>failed</v>
      </c>
      <c r="E233" s="10" cm="1">
        <f t="array" ref="E233">IFERROR(INDEX(Crowdfunding!I:I, SMALL(IF(Crowdfunding!G:G="failed", ROW(Crowdfunding!I:I)-MIN(ROW(Crowdfunding!I:I))+1), ROW(C232))), "")</f>
        <v>64</v>
      </c>
    </row>
    <row r="234" spans="1:5" ht="17" x14ac:dyDescent="0.2">
      <c r="A234" t="str" cm="1">
        <f t="array" ref="A234">IFERROR(INDEX(Crowdfunding!G:G, SMALL(IF(Crowdfunding!G:G="successful", ROW(Crowdfunding!G:G)-ROW(Crowdfunding!$G$1)+1), ROW(A233))), "")</f>
        <v>successful</v>
      </c>
      <c r="B234" s="10" cm="1">
        <f t="array" ref="B234">IFERROR(INDEX(Crowdfunding!I:I, SMALL(IF(Crowdfunding!G:G="successful", ROW(Crowdfunding!I:I)-MIN(ROW(Crowdfunding!I:I))+1), ROW(A233))), "")</f>
        <v>2237</v>
      </c>
      <c r="D234" t="str" cm="1">
        <f t="array" ref="D234">IFERROR(INDEX(Crowdfunding!G:G, SMALL(IF(Crowdfunding!G:G="failed", ROW(Crowdfunding!G:G)-ROW(Crowdfunding!$G$1)+1), ROW(C233))), "")</f>
        <v>failed</v>
      </c>
      <c r="E234" s="10" cm="1">
        <f t="array" ref="E234">IFERROR(INDEX(Crowdfunding!I:I, SMALL(IF(Crowdfunding!G:G="failed", ROW(Crowdfunding!I:I)-MIN(ROW(Crowdfunding!I:I))+1), ROW(C233))), "")</f>
        <v>62</v>
      </c>
    </row>
    <row r="235" spans="1:5" ht="17" x14ac:dyDescent="0.2">
      <c r="A235" t="str" cm="1">
        <f t="array" ref="A235">IFERROR(INDEX(Crowdfunding!G:G, SMALL(IF(Crowdfunding!G:G="successful", ROW(Crowdfunding!G:G)-ROW(Crowdfunding!$G$1)+1), ROW(A234))), "")</f>
        <v>successful</v>
      </c>
      <c r="B235" s="10" cm="1">
        <f t="array" ref="B235">IFERROR(INDEX(Crowdfunding!I:I, SMALL(IF(Crowdfunding!G:G="successful", ROW(Crowdfunding!I:I)-MIN(ROW(Crowdfunding!I:I))+1), ROW(A234))), "")</f>
        <v>645</v>
      </c>
      <c r="D235" t="str" cm="1">
        <f t="array" ref="D235">IFERROR(INDEX(Crowdfunding!G:G, SMALL(IF(Crowdfunding!G:G="failed", ROW(Crowdfunding!G:G)-ROW(Crowdfunding!$G$1)+1), ROW(C234))), "")</f>
        <v>failed</v>
      </c>
      <c r="E235" s="10" cm="1">
        <f t="array" ref="E235">IFERROR(INDEX(Crowdfunding!I:I, SMALL(IF(Crowdfunding!G:G="failed", ROW(Crowdfunding!I:I)-MIN(ROW(Crowdfunding!I:I))+1), ROW(C234))), "")</f>
        <v>750</v>
      </c>
    </row>
    <row r="236" spans="1:5" ht="17" x14ac:dyDescent="0.2">
      <c r="A236" t="str" cm="1">
        <f t="array" ref="A236">IFERROR(INDEX(Crowdfunding!G:G, SMALL(IF(Crowdfunding!G:G="successful", ROW(Crowdfunding!G:G)-ROW(Crowdfunding!$G$1)+1), ROW(A235))), "")</f>
        <v>successful</v>
      </c>
      <c r="B236" s="10" cm="1">
        <f t="array" ref="B236">IFERROR(INDEX(Crowdfunding!I:I, SMALL(IF(Crowdfunding!G:G="successful", ROW(Crowdfunding!I:I)-MIN(ROW(Crowdfunding!I:I))+1), ROW(A235))), "")</f>
        <v>484</v>
      </c>
      <c r="D236" t="str" cm="1">
        <f t="array" ref="D236">IFERROR(INDEX(Crowdfunding!G:G, SMALL(IF(Crowdfunding!G:G="failed", ROW(Crowdfunding!G:G)-ROW(Crowdfunding!$G$1)+1), ROW(C235))), "")</f>
        <v>failed</v>
      </c>
      <c r="E236" s="10" cm="1">
        <f t="array" ref="E236">IFERROR(INDEX(Crowdfunding!I:I, SMALL(IF(Crowdfunding!G:G="failed", ROW(Crowdfunding!I:I)-MIN(ROW(Crowdfunding!I:I))+1), ROW(C235))), "")</f>
        <v>105</v>
      </c>
    </row>
    <row r="237" spans="1:5" ht="17" x14ac:dyDescent="0.2">
      <c r="A237" t="str" cm="1">
        <f t="array" ref="A237">IFERROR(INDEX(Crowdfunding!G:G, SMALL(IF(Crowdfunding!G:G="successful", ROW(Crowdfunding!G:G)-ROW(Crowdfunding!$G$1)+1), ROW(A236))), "")</f>
        <v>successful</v>
      </c>
      <c r="B237" s="10" cm="1">
        <f t="array" ref="B237">IFERROR(INDEX(Crowdfunding!I:I, SMALL(IF(Crowdfunding!G:G="successful", ROW(Crowdfunding!I:I)-MIN(ROW(Crowdfunding!I:I))+1), ROW(A236))), "")</f>
        <v>154</v>
      </c>
      <c r="D237" t="str" cm="1">
        <f t="array" ref="D237">IFERROR(INDEX(Crowdfunding!G:G, SMALL(IF(Crowdfunding!G:G="failed", ROW(Crowdfunding!G:G)-ROW(Crowdfunding!$G$1)+1), ROW(C236))), "")</f>
        <v>failed</v>
      </c>
      <c r="E237" s="10" cm="1">
        <f t="array" ref="E237">IFERROR(INDEX(Crowdfunding!I:I, SMALL(IF(Crowdfunding!G:G="failed", ROW(Crowdfunding!I:I)-MIN(ROW(Crowdfunding!I:I))+1), ROW(C236))), "")</f>
        <v>2604</v>
      </c>
    </row>
    <row r="238" spans="1:5" ht="17" x14ac:dyDescent="0.2">
      <c r="A238" t="str" cm="1">
        <f t="array" ref="A238">IFERROR(INDEX(Crowdfunding!G:G, SMALL(IF(Crowdfunding!G:G="successful", ROW(Crowdfunding!G:G)-ROW(Crowdfunding!$G$1)+1), ROW(A237))), "")</f>
        <v>successful</v>
      </c>
      <c r="B238" s="10" cm="1">
        <f t="array" ref="B238">IFERROR(INDEX(Crowdfunding!I:I, SMALL(IF(Crowdfunding!G:G="successful", ROW(Crowdfunding!I:I)-MIN(ROW(Crowdfunding!I:I))+1), ROW(A237))), "")</f>
        <v>82</v>
      </c>
      <c r="D238" t="str" cm="1">
        <f t="array" ref="D238">IFERROR(INDEX(Crowdfunding!G:G, SMALL(IF(Crowdfunding!G:G="failed", ROW(Crowdfunding!G:G)-ROW(Crowdfunding!$G$1)+1), ROW(C237))), "")</f>
        <v>failed</v>
      </c>
      <c r="E238" s="10" cm="1">
        <f t="array" ref="E238">IFERROR(INDEX(Crowdfunding!I:I, SMALL(IF(Crowdfunding!G:G="failed", ROW(Crowdfunding!I:I)-MIN(ROW(Crowdfunding!I:I))+1), ROW(C237))), "")</f>
        <v>65</v>
      </c>
    </row>
    <row r="239" spans="1:5" ht="17" x14ac:dyDescent="0.2">
      <c r="A239" t="str" cm="1">
        <f t="array" ref="A239">IFERROR(INDEX(Crowdfunding!G:G, SMALL(IF(Crowdfunding!G:G="successful", ROW(Crowdfunding!G:G)-ROW(Crowdfunding!$G$1)+1), ROW(A238))), "")</f>
        <v>successful</v>
      </c>
      <c r="B239" s="10" cm="1">
        <f t="array" ref="B239">IFERROR(INDEX(Crowdfunding!I:I, SMALL(IF(Crowdfunding!G:G="successful", ROW(Crowdfunding!I:I)-MIN(ROW(Crowdfunding!I:I))+1), ROW(A238))), "")</f>
        <v>134</v>
      </c>
      <c r="D239" t="str" cm="1">
        <f t="array" ref="D239">IFERROR(INDEX(Crowdfunding!G:G, SMALL(IF(Crowdfunding!G:G="failed", ROW(Crowdfunding!G:G)-ROW(Crowdfunding!$G$1)+1), ROW(C238))), "")</f>
        <v>failed</v>
      </c>
      <c r="E239" s="10" cm="1">
        <f t="array" ref="E239">IFERROR(INDEX(Crowdfunding!I:I, SMALL(IF(Crowdfunding!G:G="failed", ROW(Crowdfunding!I:I)-MIN(ROW(Crowdfunding!I:I))+1), ROW(C238))), "")</f>
        <v>94</v>
      </c>
    </row>
    <row r="240" spans="1:5" ht="17" x14ac:dyDescent="0.2">
      <c r="A240" t="str" cm="1">
        <f t="array" ref="A240">IFERROR(INDEX(Crowdfunding!G:G, SMALL(IF(Crowdfunding!G:G="successful", ROW(Crowdfunding!G:G)-ROW(Crowdfunding!$G$1)+1), ROW(A239))), "")</f>
        <v>successful</v>
      </c>
      <c r="B240" s="10" cm="1">
        <f t="array" ref="B240">IFERROR(INDEX(Crowdfunding!I:I, SMALL(IF(Crowdfunding!G:G="successful", ROW(Crowdfunding!I:I)-MIN(ROW(Crowdfunding!I:I))+1), ROW(A239))), "")</f>
        <v>5203</v>
      </c>
      <c r="D240" t="str" cm="1">
        <f t="array" ref="D240">IFERROR(INDEX(Crowdfunding!G:G, SMALL(IF(Crowdfunding!G:G="failed", ROW(Crowdfunding!G:G)-ROW(Crowdfunding!$G$1)+1), ROW(C239))), "")</f>
        <v>failed</v>
      </c>
      <c r="E240" s="10" cm="1">
        <f t="array" ref="E240">IFERROR(INDEX(Crowdfunding!I:I, SMALL(IF(Crowdfunding!G:G="failed", ROW(Crowdfunding!I:I)-MIN(ROW(Crowdfunding!I:I))+1), ROW(C239))), "")</f>
        <v>257</v>
      </c>
    </row>
    <row r="241" spans="1:5" ht="17" x14ac:dyDescent="0.2">
      <c r="A241" t="str" cm="1">
        <f t="array" ref="A241">IFERROR(INDEX(Crowdfunding!G:G, SMALL(IF(Crowdfunding!G:G="successful", ROW(Crowdfunding!G:G)-ROW(Crowdfunding!$G$1)+1), ROW(A240))), "")</f>
        <v>successful</v>
      </c>
      <c r="B241" s="10" cm="1">
        <f t="array" ref="B241">IFERROR(INDEX(Crowdfunding!I:I, SMALL(IF(Crowdfunding!G:G="successful", ROW(Crowdfunding!I:I)-MIN(ROW(Crowdfunding!I:I))+1), ROW(A240))), "")</f>
        <v>94</v>
      </c>
      <c r="D241" t="str" cm="1">
        <f t="array" ref="D241">IFERROR(INDEX(Crowdfunding!G:G, SMALL(IF(Crowdfunding!G:G="failed", ROW(Crowdfunding!G:G)-ROW(Crowdfunding!$G$1)+1), ROW(C240))), "")</f>
        <v>failed</v>
      </c>
      <c r="E241" s="10" cm="1">
        <f t="array" ref="E241">IFERROR(INDEX(Crowdfunding!I:I, SMALL(IF(Crowdfunding!G:G="failed", ROW(Crowdfunding!I:I)-MIN(ROW(Crowdfunding!I:I))+1), ROW(C240))), "")</f>
        <v>2928</v>
      </c>
    </row>
    <row r="242" spans="1:5" ht="17" x14ac:dyDescent="0.2">
      <c r="A242" t="str" cm="1">
        <f t="array" ref="A242">IFERROR(INDEX(Crowdfunding!G:G, SMALL(IF(Crowdfunding!G:G="successful", ROW(Crowdfunding!G:G)-ROW(Crowdfunding!$G$1)+1), ROW(A241))), "")</f>
        <v>successful</v>
      </c>
      <c r="B242" s="10" cm="1">
        <f t="array" ref="B242">IFERROR(INDEX(Crowdfunding!I:I, SMALL(IF(Crowdfunding!G:G="successful", ROW(Crowdfunding!I:I)-MIN(ROW(Crowdfunding!I:I))+1), ROW(A241))), "")</f>
        <v>205</v>
      </c>
      <c r="D242" t="str" cm="1">
        <f t="array" ref="D242">IFERROR(INDEX(Crowdfunding!G:G, SMALL(IF(Crowdfunding!G:G="failed", ROW(Crowdfunding!G:G)-ROW(Crowdfunding!$G$1)+1), ROW(C241))), "")</f>
        <v>failed</v>
      </c>
      <c r="E242" s="10" cm="1">
        <f t="array" ref="E242">IFERROR(INDEX(Crowdfunding!I:I, SMALL(IF(Crowdfunding!G:G="failed", ROW(Crowdfunding!I:I)-MIN(ROW(Crowdfunding!I:I))+1), ROW(C241))), "")</f>
        <v>4697</v>
      </c>
    </row>
    <row r="243" spans="1:5" ht="17" x14ac:dyDescent="0.2">
      <c r="A243" t="str" cm="1">
        <f t="array" ref="A243">IFERROR(INDEX(Crowdfunding!G:G, SMALL(IF(Crowdfunding!G:G="successful", ROW(Crowdfunding!G:G)-ROW(Crowdfunding!$G$1)+1), ROW(A242))), "")</f>
        <v>successful</v>
      </c>
      <c r="B243" s="10" cm="1">
        <f t="array" ref="B243">IFERROR(INDEX(Crowdfunding!I:I, SMALL(IF(Crowdfunding!G:G="successful", ROW(Crowdfunding!I:I)-MIN(ROW(Crowdfunding!I:I))+1), ROW(A242))), "")</f>
        <v>92</v>
      </c>
      <c r="D243" t="str" cm="1">
        <f t="array" ref="D243">IFERROR(INDEX(Crowdfunding!G:G, SMALL(IF(Crowdfunding!G:G="failed", ROW(Crowdfunding!G:G)-ROW(Crowdfunding!$G$1)+1), ROW(C242))), "")</f>
        <v>failed</v>
      </c>
      <c r="E243" s="10" cm="1">
        <f t="array" ref="E243">IFERROR(INDEX(Crowdfunding!I:I, SMALL(IF(Crowdfunding!G:G="failed", ROW(Crowdfunding!I:I)-MIN(ROW(Crowdfunding!I:I))+1), ROW(C242))), "")</f>
        <v>2915</v>
      </c>
    </row>
    <row r="244" spans="1:5" ht="17" x14ac:dyDescent="0.2">
      <c r="A244" t="str" cm="1">
        <f t="array" ref="A244">IFERROR(INDEX(Crowdfunding!G:G, SMALL(IF(Crowdfunding!G:G="successful", ROW(Crowdfunding!G:G)-ROW(Crowdfunding!$G$1)+1), ROW(A243))), "")</f>
        <v>successful</v>
      </c>
      <c r="B244" s="10" cm="1">
        <f t="array" ref="B244">IFERROR(INDEX(Crowdfunding!I:I, SMALL(IF(Crowdfunding!G:G="successful", ROW(Crowdfunding!I:I)-MIN(ROW(Crowdfunding!I:I))+1), ROW(A243))), "")</f>
        <v>219</v>
      </c>
      <c r="D244" t="str" cm="1">
        <f t="array" ref="D244">IFERROR(INDEX(Crowdfunding!G:G, SMALL(IF(Crowdfunding!G:G="failed", ROW(Crowdfunding!G:G)-ROW(Crowdfunding!$G$1)+1), ROW(C243))), "")</f>
        <v>failed</v>
      </c>
      <c r="E244" s="10" cm="1">
        <f t="array" ref="E244">IFERROR(INDEX(Crowdfunding!I:I, SMALL(IF(Crowdfunding!G:G="failed", ROW(Crowdfunding!I:I)-MIN(ROW(Crowdfunding!I:I))+1), ROW(C243))), "")</f>
        <v>18</v>
      </c>
    </row>
    <row r="245" spans="1:5" ht="17" x14ac:dyDescent="0.2">
      <c r="A245" t="str" cm="1">
        <f t="array" ref="A245">IFERROR(INDEX(Crowdfunding!G:G, SMALL(IF(Crowdfunding!G:G="successful", ROW(Crowdfunding!G:G)-ROW(Crowdfunding!$G$1)+1), ROW(A244))), "")</f>
        <v>successful</v>
      </c>
      <c r="B245" s="10" cm="1">
        <f t="array" ref="B245">IFERROR(INDEX(Crowdfunding!I:I, SMALL(IF(Crowdfunding!G:G="successful", ROW(Crowdfunding!I:I)-MIN(ROW(Crowdfunding!I:I))+1), ROW(A244))), "")</f>
        <v>2526</v>
      </c>
      <c r="D245" t="str" cm="1">
        <f t="array" ref="D245">IFERROR(INDEX(Crowdfunding!G:G, SMALL(IF(Crowdfunding!G:G="failed", ROW(Crowdfunding!G:G)-ROW(Crowdfunding!$G$1)+1), ROW(C244))), "")</f>
        <v>failed</v>
      </c>
      <c r="E245" s="10" cm="1">
        <f t="array" ref="E245">IFERROR(INDEX(Crowdfunding!I:I, SMALL(IF(Crowdfunding!G:G="failed", ROW(Crowdfunding!I:I)-MIN(ROW(Crowdfunding!I:I))+1), ROW(C244))), "")</f>
        <v>602</v>
      </c>
    </row>
    <row r="246" spans="1:5" ht="17" x14ac:dyDescent="0.2">
      <c r="A246" t="str" cm="1">
        <f t="array" ref="A246">IFERROR(INDEX(Crowdfunding!G:G, SMALL(IF(Crowdfunding!G:G="successful", ROW(Crowdfunding!G:G)-ROW(Crowdfunding!$G$1)+1), ROW(A245))), "")</f>
        <v>successful</v>
      </c>
      <c r="B246" s="10" cm="1">
        <f t="array" ref="B246">IFERROR(INDEX(Crowdfunding!I:I, SMALL(IF(Crowdfunding!G:G="successful", ROW(Crowdfunding!I:I)-MIN(ROW(Crowdfunding!I:I))+1), ROW(A245))), "")</f>
        <v>94</v>
      </c>
      <c r="D246" t="str" cm="1">
        <f t="array" ref="D246">IFERROR(INDEX(Crowdfunding!G:G, SMALL(IF(Crowdfunding!G:G="failed", ROW(Crowdfunding!G:G)-ROW(Crowdfunding!$G$1)+1), ROW(C245))), "")</f>
        <v>failed</v>
      </c>
      <c r="E246" s="10" cm="1">
        <f t="array" ref="E246">IFERROR(INDEX(Crowdfunding!I:I, SMALL(IF(Crowdfunding!G:G="failed", ROW(Crowdfunding!I:I)-MIN(ROW(Crowdfunding!I:I))+1), ROW(C245))), "")</f>
        <v>1</v>
      </c>
    </row>
    <row r="247" spans="1:5" ht="17" x14ac:dyDescent="0.2">
      <c r="A247" t="str" cm="1">
        <f t="array" ref="A247">IFERROR(INDEX(Crowdfunding!G:G, SMALL(IF(Crowdfunding!G:G="successful", ROW(Crowdfunding!G:G)-ROW(Crowdfunding!$G$1)+1), ROW(A246))), "")</f>
        <v>successful</v>
      </c>
      <c r="B247" s="10" cm="1">
        <f t="array" ref="B247">IFERROR(INDEX(Crowdfunding!I:I, SMALL(IF(Crowdfunding!G:G="successful", ROW(Crowdfunding!I:I)-MIN(ROW(Crowdfunding!I:I))+1), ROW(A246))), "")</f>
        <v>1713</v>
      </c>
      <c r="D247" t="str" cm="1">
        <f t="array" ref="D247">IFERROR(INDEX(Crowdfunding!G:G, SMALL(IF(Crowdfunding!G:G="failed", ROW(Crowdfunding!G:G)-ROW(Crowdfunding!$G$1)+1), ROW(C246))), "")</f>
        <v>failed</v>
      </c>
      <c r="E247" s="10" cm="1">
        <f t="array" ref="E247">IFERROR(INDEX(Crowdfunding!I:I, SMALL(IF(Crowdfunding!G:G="failed", ROW(Crowdfunding!I:I)-MIN(ROW(Crowdfunding!I:I))+1), ROW(C246))), "")</f>
        <v>3868</v>
      </c>
    </row>
    <row r="248" spans="1:5" ht="17" x14ac:dyDescent="0.2">
      <c r="A248" t="str" cm="1">
        <f t="array" ref="A248">IFERROR(INDEX(Crowdfunding!G:G, SMALL(IF(Crowdfunding!G:G="successful", ROW(Crowdfunding!G:G)-ROW(Crowdfunding!$G$1)+1), ROW(A247))), "")</f>
        <v>successful</v>
      </c>
      <c r="B248" s="10" cm="1">
        <f t="array" ref="B248">IFERROR(INDEX(Crowdfunding!I:I, SMALL(IF(Crowdfunding!G:G="successful", ROW(Crowdfunding!I:I)-MIN(ROW(Crowdfunding!I:I))+1), ROW(A247))), "")</f>
        <v>249</v>
      </c>
      <c r="D248" t="str" cm="1">
        <f t="array" ref="D248">IFERROR(INDEX(Crowdfunding!G:G, SMALL(IF(Crowdfunding!G:G="failed", ROW(Crowdfunding!G:G)-ROW(Crowdfunding!$G$1)+1), ROW(C247))), "")</f>
        <v>failed</v>
      </c>
      <c r="E248" s="10" cm="1">
        <f t="array" ref="E248">IFERROR(INDEX(Crowdfunding!I:I, SMALL(IF(Crowdfunding!G:G="failed", ROW(Crowdfunding!I:I)-MIN(ROW(Crowdfunding!I:I))+1), ROW(C247))), "")</f>
        <v>504</v>
      </c>
    </row>
    <row r="249" spans="1:5" ht="17" x14ac:dyDescent="0.2">
      <c r="A249" t="str" cm="1">
        <f t="array" ref="A249">IFERROR(INDEX(Crowdfunding!G:G, SMALL(IF(Crowdfunding!G:G="successful", ROW(Crowdfunding!G:G)-ROW(Crowdfunding!$G$1)+1), ROW(A248))), "")</f>
        <v>successful</v>
      </c>
      <c r="B249" s="10" cm="1">
        <f t="array" ref="B249">IFERROR(INDEX(Crowdfunding!I:I, SMALL(IF(Crowdfunding!G:G="successful", ROW(Crowdfunding!I:I)-MIN(ROW(Crowdfunding!I:I))+1), ROW(A248))), "")</f>
        <v>192</v>
      </c>
      <c r="D249" t="str" cm="1">
        <f t="array" ref="D249">IFERROR(INDEX(Crowdfunding!G:G, SMALL(IF(Crowdfunding!G:G="failed", ROW(Crowdfunding!G:G)-ROW(Crowdfunding!$G$1)+1), ROW(C248))), "")</f>
        <v>failed</v>
      </c>
      <c r="E249" s="10" cm="1">
        <f t="array" ref="E249">IFERROR(INDEX(Crowdfunding!I:I, SMALL(IF(Crowdfunding!G:G="failed", ROW(Crowdfunding!I:I)-MIN(ROW(Crowdfunding!I:I))+1), ROW(C248))), "")</f>
        <v>14</v>
      </c>
    </row>
    <row r="250" spans="1:5" ht="17" x14ac:dyDescent="0.2">
      <c r="A250" t="str" cm="1">
        <f t="array" ref="A250">IFERROR(INDEX(Crowdfunding!G:G, SMALL(IF(Crowdfunding!G:G="successful", ROW(Crowdfunding!G:G)-ROW(Crowdfunding!$G$1)+1), ROW(A249))), "")</f>
        <v>successful</v>
      </c>
      <c r="B250" s="10" cm="1">
        <f t="array" ref="B250">IFERROR(INDEX(Crowdfunding!I:I, SMALL(IF(Crowdfunding!G:G="successful", ROW(Crowdfunding!I:I)-MIN(ROW(Crowdfunding!I:I))+1), ROW(A249))), "")</f>
        <v>247</v>
      </c>
      <c r="D250" t="str" cm="1">
        <f t="array" ref="D250">IFERROR(INDEX(Crowdfunding!G:G, SMALL(IF(Crowdfunding!G:G="failed", ROW(Crowdfunding!G:G)-ROW(Crowdfunding!$G$1)+1), ROW(C249))), "")</f>
        <v>failed</v>
      </c>
      <c r="E250" s="10" cm="1">
        <f t="array" ref="E250">IFERROR(INDEX(Crowdfunding!I:I, SMALL(IF(Crowdfunding!G:G="failed", ROW(Crowdfunding!I:I)-MIN(ROW(Crowdfunding!I:I))+1), ROW(C249))), "")</f>
        <v>750</v>
      </c>
    </row>
    <row r="251" spans="1:5" ht="17" x14ac:dyDescent="0.2">
      <c r="A251" t="str" cm="1">
        <f t="array" ref="A251">IFERROR(INDEX(Crowdfunding!G:G, SMALL(IF(Crowdfunding!G:G="successful", ROW(Crowdfunding!G:G)-ROW(Crowdfunding!$G$1)+1), ROW(A250))), "")</f>
        <v>successful</v>
      </c>
      <c r="B251" s="10" cm="1">
        <f t="array" ref="B251">IFERROR(INDEX(Crowdfunding!I:I, SMALL(IF(Crowdfunding!G:G="successful", ROW(Crowdfunding!I:I)-MIN(ROW(Crowdfunding!I:I))+1), ROW(A250))), "")</f>
        <v>2293</v>
      </c>
      <c r="D251" t="str" cm="1">
        <f t="array" ref="D251">IFERROR(INDEX(Crowdfunding!G:G, SMALL(IF(Crowdfunding!G:G="failed", ROW(Crowdfunding!G:G)-ROW(Crowdfunding!$G$1)+1), ROW(C250))), "")</f>
        <v>failed</v>
      </c>
      <c r="E251" s="10" cm="1">
        <f t="array" ref="E251">IFERROR(INDEX(Crowdfunding!I:I, SMALL(IF(Crowdfunding!G:G="failed", ROW(Crowdfunding!I:I)-MIN(ROW(Crowdfunding!I:I))+1), ROW(C250))), "")</f>
        <v>77</v>
      </c>
    </row>
    <row r="252" spans="1:5" ht="17" x14ac:dyDescent="0.2">
      <c r="A252" t="str" cm="1">
        <f t="array" ref="A252">IFERROR(INDEX(Crowdfunding!G:G, SMALL(IF(Crowdfunding!G:G="successful", ROW(Crowdfunding!G:G)-ROW(Crowdfunding!$G$1)+1), ROW(A251))), "")</f>
        <v>successful</v>
      </c>
      <c r="B252" s="10" cm="1">
        <f t="array" ref="B252">IFERROR(INDEX(Crowdfunding!I:I, SMALL(IF(Crowdfunding!G:G="successful", ROW(Crowdfunding!I:I)-MIN(ROW(Crowdfunding!I:I))+1), ROW(A251))), "")</f>
        <v>3131</v>
      </c>
      <c r="D252" t="str" cm="1">
        <f t="array" ref="D252">IFERROR(INDEX(Crowdfunding!G:G, SMALL(IF(Crowdfunding!G:G="failed", ROW(Crowdfunding!G:G)-ROW(Crowdfunding!$G$1)+1), ROW(C251))), "")</f>
        <v>failed</v>
      </c>
      <c r="E252" s="10" cm="1">
        <f t="array" ref="E252">IFERROR(INDEX(Crowdfunding!I:I, SMALL(IF(Crowdfunding!G:G="failed", ROW(Crowdfunding!I:I)-MIN(ROW(Crowdfunding!I:I))+1), ROW(C251))), "")</f>
        <v>752</v>
      </c>
    </row>
    <row r="253" spans="1:5" ht="17" x14ac:dyDescent="0.2">
      <c r="A253" t="str" cm="1">
        <f t="array" ref="A253">IFERROR(INDEX(Crowdfunding!G:G, SMALL(IF(Crowdfunding!G:G="successful", ROW(Crowdfunding!G:G)-ROW(Crowdfunding!$G$1)+1), ROW(A252))), "")</f>
        <v>successful</v>
      </c>
      <c r="B253" s="10" cm="1">
        <f t="array" ref="B253">IFERROR(INDEX(Crowdfunding!I:I, SMALL(IF(Crowdfunding!G:G="successful", ROW(Crowdfunding!I:I)-MIN(ROW(Crowdfunding!I:I))+1), ROW(A252))), "")</f>
        <v>143</v>
      </c>
      <c r="D253" t="str" cm="1">
        <f t="array" ref="D253">IFERROR(INDEX(Crowdfunding!G:G, SMALL(IF(Crowdfunding!G:G="failed", ROW(Crowdfunding!G:G)-ROW(Crowdfunding!$G$1)+1), ROW(C252))), "")</f>
        <v>failed</v>
      </c>
      <c r="E253" s="10" cm="1">
        <f t="array" ref="E253">IFERROR(INDEX(Crowdfunding!I:I, SMALL(IF(Crowdfunding!G:G="failed", ROW(Crowdfunding!I:I)-MIN(ROW(Crowdfunding!I:I))+1), ROW(C252))), "")</f>
        <v>131</v>
      </c>
    </row>
    <row r="254" spans="1:5" ht="17" x14ac:dyDescent="0.2">
      <c r="A254" t="str" cm="1">
        <f t="array" ref="A254">IFERROR(INDEX(Crowdfunding!G:G, SMALL(IF(Crowdfunding!G:G="successful", ROW(Crowdfunding!G:G)-ROW(Crowdfunding!$G$1)+1), ROW(A253))), "")</f>
        <v>successful</v>
      </c>
      <c r="B254" s="10" cm="1">
        <f t="array" ref="B254">IFERROR(INDEX(Crowdfunding!I:I, SMALL(IF(Crowdfunding!G:G="successful", ROW(Crowdfunding!I:I)-MIN(ROW(Crowdfunding!I:I))+1), ROW(A253))), "")</f>
        <v>296</v>
      </c>
      <c r="D254" t="str" cm="1">
        <f t="array" ref="D254">IFERROR(INDEX(Crowdfunding!G:G, SMALL(IF(Crowdfunding!G:G="failed", ROW(Crowdfunding!G:G)-ROW(Crowdfunding!$G$1)+1), ROW(C253))), "")</f>
        <v>failed</v>
      </c>
      <c r="E254" s="10" cm="1">
        <f t="array" ref="E254">IFERROR(INDEX(Crowdfunding!I:I, SMALL(IF(Crowdfunding!G:G="failed", ROW(Crowdfunding!I:I)-MIN(ROW(Crowdfunding!I:I))+1), ROW(C253))), "")</f>
        <v>87</v>
      </c>
    </row>
    <row r="255" spans="1:5" ht="17" x14ac:dyDescent="0.2">
      <c r="A255" t="str" cm="1">
        <f t="array" ref="A255">IFERROR(INDEX(Crowdfunding!G:G, SMALL(IF(Crowdfunding!G:G="successful", ROW(Crowdfunding!G:G)-ROW(Crowdfunding!$G$1)+1), ROW(A254))), "")</f>
        <v>successful</v>
      </c>
      <c r="B255" s="10" cm="1">
        <f t="array" ref="B255">IFERROR(INDEX(Crowdfunding!I:I, SMALL(IF(Crowdfunding!G:G="successful", ROW(Crowdfunding!I:I)-MIN(ROW(Crowdfunding!I:I))+1), ROW(A254))), "")</f>
        <v>170</v>
      </c>
      <c r="D255" t="str" cm="1">
        <f t="array" ref="D255">IFERROR(INDEX(Crowdfunding!G:G, SMALL(IF(Crowdfunding!G:G="failed", ROW(Crowdfunding!G:G)-ROW(Crowdfunding!$G$1)+1), ROW(C254))), "")</f>
        <v>failed</v>
      </c>
      <c r="E255" s="10" cm="1">
        <f t="array" ref="E255">IFERROR(INDEX(Crowdfunding!I:I, SMALL(IF(Crowdfunding!G:G="failed", ROW(Crowdfunding!I:I)-MIN(ROW(Crowdfunding!I:I))+1), ROW(C254))), "")</f>
        <v>1063</v>
      </c>
    </row>
    <row r="256" spans="1:5" ht="17" x14ac:dyDescent="0.2">
      <c r="A256" t="str" cm="1">
        <f t="array" ref="A256">IFERROR(INDEX(Crowdfunding!G:G, SMALL(IF(Crowdfunding!G:G="successful", ROW(Crowdfunding!G:G)-ROW(Crowdfunding!$G$1)+1), ROW(A255))), "")</f>
        <v>successful</v>
      </c>
      <c r="B256" s="10" cm="1">
        <f t="array" ref="B256">IFERROR(INDEX(Crowdfunding!I:I, SMALL(IF(Crowdfunding!G:G="successful", ROW(Crowdfunding!I:I)-MIN(ROW(Crowdfunding!I:I))+1), ROW(A255))), "")</f>
        <v>86</v>
      </c>
      <c r="D256" t="str" cm="1">
        <f t="array" ref="D256">IFERROR(INDEX(Crowdfunding!G:G, SMALL(IF(Crowdfunding!G:G="failed", ROW(Crowdfunding!G:G)-ROW(Crowdfunding!$G$1)+1), ROW(C255))), "")</f>
        <v>failed</v>
      </c>
      <c r="E256" s="10" cm="1">
        <f t="array" ref="E256">IFERROR(INDEX(Crowdfunding!I:I, SMALL(IF(Crowdfunding!G:G="failed", ROW(Crowdfunding!I:I)-MIN(ROW(Crowdfunding!I:I))+1), ROW(C255))), "")</f>
        <v>76</v>
      </c>
    </row>
    <row r="257" spans="1:5" ht="17" x14ac:dyDescent="0.2">
      <c r="A257" t="str" cm="1">
        <f t="array" ref="A257">IFERROR(INDEX(Crowdfunding!G:G, SMALL(IF(Crowdfunding!G:G="successful", ROW(Crowdfunding!G:G)-ROW(Crowdfunding!$G$1)+1), ROW(A256))), "")</f>
        <v>successful</v>
      </c>
      <c r="B257" s="10" cm="1">
        <f t="array" ref="B257">IFERROR(INDEX(Crowdfunding!I:I, SMALL(IF(Crowdfunding!G:G="successful", ROW(Crowdfunding!I:I)-MIN(ROW(Crowdfunding!I:I))+1), ROW(A256))), "")</f>
        <v>6286</v>
      </c>
      <c r="D257" t="str" cm="1">
        <f t="array" ref="D257">IFERROR(INDEX(Crowdfunding!G:G, SMALL(IF(Crowdfunding!G:G="failed", ROW(Crowdfunding!G:G)-ROW(Crowdfunding!$G$1)+1), ROW(C256))), "")</f>
        <v>failed</v>
      </c>
      <c r="E257" s="10" cm="1">
        <f t="array" ref="E257">IFERROR(INDEX(Crowdfunding!I:I, SMALL(IF(Crowdfunding!G:G="failed", ROW(Crowdfunding!I:I)-MIN(ROW(Crowdfunding!I:I))+1), ROW(C256))), "")</f>
        <v>4428</v>
      </c>
    </row>
    <row r="258" spans="1:5" ht="17" x14ac:dyDescent="0.2">
      <c r="A258" t="str" cm="1">
        <f t="array" ref="A258">IFERROR(INDEX(Crowdfunding!G:G, SMALL(IF(Crowdfunding!G:G="successful", ROW(Crowdfunding!G:G)-ROW(Crowdfunding!$G$1)+1), ROW(A257))), "")</f>
        <v>successful</v>
      </c>
      <c r="B258" s="10" cm="1">
        <f t="array" ref="B258">IFERROR(INDEX(Crowdfunding!I:I, SMALL(IF(Crowdfunding!G:G="successful", ROW(Crowdfunding!I:I)-MIN(ROW(Crowdfunding!I:I))+1), ROW(A257))), "")</f>
        <v>3727</v>
      </c>
      <c r="D258" t="str" cm="1">
        <f t="array" ref="D258">IFERROR(INDEX(Crowdfunding!G:G, SMALL(IF(Crowdfunding!G:G="failed", ROW(Crowdfunding!G:G)-ROW(Crowdfunding!$G$1)+1), ROW(C257))), "")</f>
        <v>failed</v>
      </c>
      <c r="E258" s="10" cm="1">
        <f t="array" ref="E258">IFERROR(INDEX(Crowdfunding!I:I, SMALL(IF(Crowdfunding!G:G="failed", ROW(Crowdfunding!I:I)-MIN(ROW(Crowdfunding!I:I))+1), ROW(C257))), "")</f>
        <v>58</v>
      </c>
    </row>
    <row r="259" spans="1:5" ht="17" x14ac:dyDescent="0.2">
      <c r="A259" t="str" cm="1">
        <f t="array" ref="A259">IFERROR(INDEX(Crowdfunding!G:G, SMALL(IF(Crowdfunding!G:G="successful", ROW(Crowdfunding!G:G)-ROW(Crowdfunding!$G$1)+1), ROW(A258))), "")</f>
        <v>successful</v>
      </c>
      <c r="B259" s="10" cm="1">
        <f t="array" ref="B259">IFERROR(INDEX(Crowdfunding!I:I, SMALL(IF(Crowdfunding!G:G="successful", ROW(Crowdfunding!I:I)-MIN(ROW(Crowdfunding!I:I))+1), ROW(A258))), "")</f>
        <v>1605</v>
      </c>
      <c r="D259" t="str" cm="1">
        <f t="array" ref="D259">IFERROR(INDEX(Crowdfunding!G:G, SMALL(IF(Crowdfunding!G:G="failed", ROW(Crowdfunding!G:G)-ROW(Crowdfunding!$G$1)+1), ROW(C258))), "")</f>
        <v>failed</v>
      </c>
      <c r="E259" s="10" cm="1">
        <f t="array" ref="E259">IFERROR(INDEX(Crowdfunding!I:I, SMALL(IF(Crowdfunding!G:G="failed", ROW(Crowdfunding!I:I)-MIN(ROW(Crowdfunding!I:I))+1), ROW(C258))), "")</f>
        <v>111</v>
      </c>
    </row>
    <row r="260" spans="1:5" ht="17" x14ac:dyDescent="0.2">
      <c r="A260" t="str" cm="1">
        <f t="array" ref="A260">IFERROR(INDEX(Crowdfunding!G:G, SMALL(IF(Crowdfunding!G:G="successful", ROW(Crowdfunding!G:G)-ROW(Crowdfunding!$G$1)+1), ROW(A259))), "")</f>
        <v>successful</v>
      </c>
      <c r="B260" s="10" cm="1">
        <f t="array" ref="B260">IFERROR(INDEX(Crowdfunding!I:I, SMALL(IF(Crowdfunding!G:G="successful", ROW(Crowdfunding!I:I)-MIN(ROW(Crowdfunding!I:I))+1), ROW(A259))), "")</f>
        <v>2120</v>
      </c>
      <c r="D260" t="str" cm="1">
        <f t="array" ref="D260">IFERROR(INDEX(Crowdfunding!G:G, SMALL(IF(Crowdfunding!G:G="failed", ROW(Crowdfunding!G:G)-ROW(Crowdfunding!$G$1)+1), ROW(C259))), "")</f>
        <v>failed</v>
      </c>
      <c r="E260" s="10" cm="1">
        <f t="array" ref="E260">IFERROR(INDEX(Crowdfunding!I:I, SMALL(IF(Crowdfunding!G:G="failed", ROW(Crowdfunding!I:I)-MIN(ROW(Crowdfunding!I:I))+1), ROW(C259))), "")</f>
        <v>2955</v>
      </c>
    </row>
    <row r="261" spans="1:5" ht="17" x14ac:dyDescent="0.2">
      <c r="A261" t="str" cm="1">
        <f t="array" ref="A261">IFERROR(INDEX(Crowdfunding!G:G, SMALL(IF(Crowdfunding!G:G="successful", ROW(Crowdfunding!G:G)-ROW(Crowdfunding!$G$1)+1), ROW(A260))), "")</f>
        <v>successful</v>
      </c>
      <c r="B261" s="10" cm="1">
        <f t="array" ref="B261">IFERROR(INDEX(Crowdfunding!I:I, SMALL(IF(Crowdfunding!G:G="successful", ROW(Crowdfunding!I:I)-MIN(ROW(Crowdfunding!I:I))+1), ROW(A260))), "")</f>
        <v>50</v>
      </c>
      <c r="D261" t="str" cm="1">
        <f t="array" ref="D261">IFERROR(INDEX(Crowdfunding!G:G, SMALL(IF(Crowdfunding!G:G="failed", ROW(Crowdfunding!G:G)-ROW(Crowdfunding!$G$1)+1), ROW(C260))), "")</f>
        <v>failed</v>
      </c>
      <c r="E261" s="10" cm="1">
        <f t="array" ref="E261">IFERROR(INDEX(Crowdfunding!I:I, SMALL(IF(Crowdfunding!G:G="failed", ROW(Crowdfunding!I:I)-MIN(ROW(Crowdfunding!I:I))+1), ROW(C260))), "")</f>
        <v>1657</v>
      </c>
    </row>
    <row r="262" spans="1:5" ht="17" x14ac:dyDescent="0.2">
      <c r="A262" t="str" cm="1">
        <f t="array" ref="A262">IFERROR(INDEX(Crowdfunding!G:G, SMALL(IF(Crowdfunding!G:G="successful", ROW(Crowdfunding!G:G)-ROW(Crowdfunding!$G$1)+1), ROW(A261))), "")</f>
        <v>successful</v>
      </c>
      <c r="B262" s="10" cm="1">
        <f t="array" ref="B262">IFERROR(INDEX(Crowdfunding!I:I, SMALL(IF(Crowdfunding!G:G="successful", ROW(Crowdfunding!I:I)-MIN(ROW(Crowdfunding!I:I))+1), ROW(A261))), "")</f>
        <v>2080</v>
      </c>
      <c r="D262" t="str" cm="1">
        <f t="array" ref="D262">IFERROR(INDEX(Crowdfunding!G:G, SMALL(IF(Crowdfunding!G:G="failed", ROW(Crowdfunding!G:G)-ROW(Crowdfunding!$G$1)+1), ROW(C261))), "")</f>
        <v>failed</v>
      </c>
      <c r="E262" s="10" cm="1">
        <f t="array" ref="E262">IFERROR(INDEX(Crowdfunding!I:I, SMALL(IF(Crowdfunding!G:G="failed", ROW(Crowdfunding!I:I)-MIN(ROW(Crowdfunding!I:I))+1), ROW(C261))), "")</f>
        <v>926</v>
      </c>
    </row>
    <row r="263" spans="1:5" ht="17" x14ac:dyDescent="0.2">
      <c r="A263" t="str" cm="1">
        <f t="array" ref="A263">IFERROR(INDEX(Crowdfunding!G:G, SMALL(IF(Crowdfunding!G:G="successful", ROW(Crowdfunding!G:G)-ROW(Crowdfunding!$G$1)+1), ROW(A262))), "")</f>
        <v>successful</v>
      </c>
      <c r="B263" s="10" cm="1">
        <f t="array" ref="B263">IFERROR(INDEX(Crowdfunding!I:I, SMALL(IF(Crowdfunding!G:G="successful", ROW(Crowdfunding!I:I)-MIN(ROW(Crowdfunding!I:I))+1), ROW(A262))), "")</f>
        <v>2105</v>
      </c>
      <c r="D263" t="str" cm="1">
        <f t="array" ref="D263">IFERROR(INDEX(Crowdfunding!G:G, SMALL(IF(Crowdfunding!G:G="failed", ROW(Crowdfunding!G:G)-ROW(Crowdfunding!$G$1)+1), ROW(C262))), "")</f>
        <v>failed</v>
      </c>
      <c r="E263" s="10" cm="1">
        <f t="array" ref="E263">IFERROR(INDEX(Crowdfunding!I:I, SMALL(IF(Crowdfunding!G:G="failed", ROW(Crowdfunding!I:I)-MIN(ROW(Crowdfunding!I:I))+1), ROW(C262))), "")</f>
        <v>77</v>
      </c>
    </row>
    <row r="264" spans="1:5" ht="17" x14ac:dyDescent="0.2">
      <c r="A264" t="str" cm="1">
        <f t="array" ref="A264">IFERROR(INDEX(Crowdfunding!G:G, SMALL(IF(Crowdfunding!G:G="successful", ROW(Crowdfunding!G:G)-ROW(Crowdfunding!$G$1)+1), ROW(A263))), "")</f>
        <v>successful</v>
      </c>
      <c r="B264" s="10" cm="1">
        <f t="array" ref="B264">IFERROR(INDEX(Crowdfunding!I:I, SMALL(IF(Crowdfunding!G:G="successful", ROW(Crowdfunding!I:I)-MIN(ROW(Crowdfunding!I:I))+1), ROW(A263))), "")</f>
        <v>2436</v>
      </c>
      <c r="D264" t="str" cm="1">
        <f t="array" ref="D264">IFERROR(INDEX(Crowdfunding!G:G, SMALL(IF(Crowdfunding!G:G="failed", ROW(Crowdfunding!G:G)-ROW(Crowdfunding!$G$1)+1), ROW(C263))), "")</f>
        <v>failed</v>
      </c>
      <c r="E264" s="10" cm="1">
        <f t="array" ref="E264">IFERROR(INDEX(Crowdfunding!I:I, SMALL(IF(Crowdfunding!G:G="failed", ROW(Crowdfunding!I:I)-MIN(ROW(Crowdfunding!I:I))+1), ROW(C263))), "")</f>
        <v>1748</v>
      </c>
    </row>
    <row r="265" spans="1:5" ht="17" x14ac:dyDescent="0.2">
      <c r="A265" t="str" cm="1">
        <f t="array" ref="A265">IFERROR(INDEX(Crowdfunding!G:G, SMALL(IF(Crowdfunding!G:G="successful", ROW(Crowdfunding!G:G)-ROW(Crowdfunding!$G$1)+1), ROW(A264))), "")</f>
        <v>successful</v>
      </c>
      <c r="B265" s="10" cm="1">
        <f t="array" ref="B265">IFERROR(INDEX(Crowdfunding!I:I, SMALL(IF(Crowdfunding!G:G="successful", ROW(Crowdfunding!I:I)-MIN(ROW(Crowdfunding!I:I))+1), ROW(A264))), "")</f>
        <v>80</v>
      </c>
      <c r="D265" t="str" cm="1">
        <f t="array" ref="D265">IFERROR(INDEX(Crowdfunding!G:G, SMALL(IF(Crowdfunding!G:G="failed", ROW(Crowdfunding!G:G)-ROW(Crowdfunding!$G$1)+1), ROW(C264))), "")</f>
        <v>failed</v>
      </c>
      <c r="E265" s="10" cm="1">
        <f t="array" ref="E265">IFERROR(INDEX(Crowdfunding!I:I, SMALL(IF(Crowdfunding!G:G="failed", ROW(Crowdfunding!I:I)-MIN(ROW(Crowdfunding!I:I))+1), ROW(C264))), "")</f>
        <v>79</v>
      </c>
    </row>
    <row r="266" spans="1:5" ht="17" x14ac:dyDescent="0.2">
      <c r="A266" t="str" cm="1">
        <f t="array" ref="A266">IFERROR(INDEX(Crowdfunding!G:G, SMALL(IF(Crowdfunding!G:G="successful", ROW(Crowdfunding!G:G)-ROW(Crowdfunding!$G$1)+1), ROW(A265))), "")</f>
        <v>successful</v>
      </c>
      <c r="B266" s="10" cm="1">
        <f t="array" ref="B266">IFERROR(INDEX(Crowdfunding!I:I, SMALL(IF(Crowdfunding!G:G="successful", ROW(Crowdfunding!I:I)-MIN(ROW(Crowdfunding!I:I))+1), ROW(A265))), "")</f>
        <v>42</v>
      </c>
      <c r="D266" t="str" cm="1">
        <f t="array" ref="D266">IFERROR(INDEX(Crowdfunding!G:G, SMALL(IF(Crowdfunding!G:G="failed", ROW(Crowdfunding!G:G)-ROW(Crowdfunding!$G$1)+1), ROW(C265))), "")</f>
        <v>failed</v>
      </c>
      <c r="E266" s="10" cm="1">
        <f t="array" ref="E266">IFERROR(INDEX(Crowdfunding!I:I, SMALL(IF(Crowdfunding!G:G="failed", ROW(Crowdfunding!I:I)-MIN(ROW(Crowdfunding!I:I))+1), ROW(C265))), "")</f>
        <v>889</v>
      </c>
    </row>
    <row r="267" spans="1:5" ht="17" x14ac:dyDescent="0.2">
      <c r="A267" t="str" cm="1">
        <f t="array" ref="A267">IFERROR(INDEX(Crowdfunding!G:G, SMALL(IF(Crowdfunding!G:G="successful", ROW(Crowdfunding!G:G)-ROW(Crowdfunding!$G$1)+1), ROW(A266))), "")</f>
        <v>successful</v>
      </c>
      <c r="B267" s="10" cm="1">
        <f t="array" ref="B267">IFERROR(INDEX(Crowdfunding!I:I, SMALL(IF(Crowdfunding!G:G="successful", ROW(Crowdfunding!I:I)-MIN(ROW(Crowdfunding!I:I))+1), ROW(A266))), "")</f>
        <v>139</v>
      </c>
      <c r="D267" t="str" cm="1">
        <f t="array" ref="D267">IFERROR(INDEX(Crowdfunding!G:G, SMALL(IF(Crowdfunding!G:G="failed", ROW(Crowdfunding!G:G)-ROW(Crowdfunding!$G$1)+1), ROW(C266))), "")</f>
        <v>failed</v>
      </c>
      <c r="E267" s="10" cm="1">
        <f t="array" ref="E267">IFERROR(INDEX(Crowdfunding!I:I, SMALL(IF(Crowdfunding!G:G="failed", ROW(Crowdfunding!I:I)-MIN(ROW(Crowdfunding!I:I))+1), ROW(C266))), "")</f>
        <v>56</v>
      </c>
    </row>
    <row r="268" spans="1:5" ht="17" x14ac:dyDescent="0.2">
      <c r="A268" t="str" cm="1">
        <f t="array" ref="A268">IFERROR(INDEX(Crowdfunding!G:G, SMALL(IF(Crowdfunding!G:G="successful", ROW(Crowdfunding!G:G)-ROW(Crowdfunding!$G$1)+1), ROW(A267))), "")</f>
        <v>successful</v>
      </c>
      <c r="B268" s="10" cm="1">
        <f t="array" ref="B268">IFERROR(INDEX(Crowdfunding!I:I, SMALL(IF(Crowdfunding!G:G="successful", ROW(Crowdfunding!I:I)-MIN(ROW(Crowdfunding!I:I))+1), ROW(A267))), "")</f>
        <v>159</v>
      </c>
      <c r="D268" t="str" cm="1">
        <f t="array" ref="D268">IFERROR(INDEX(Crowdfunding!G:G, SMALL(IF(Crowdfunding!G:G="failed", ROW(Crowdfunding!G:G)-ROW(Crowdfunding!$G$1)+1), ROW(C267))), "")</f>
        <v>failed</v>
      </c>
      <c r="E268" s="10" cm="1">
        <f t="array" ref="E268">IFERROR(INDEX(Crowdfunding!I:I, SMALL(IF(Crowdfunding!G:G="failed", ROW(Crowdfunding!I:I)-MIN(ROW(Crowdfunding!I:I))+1), ROW(C267))), "")</f>
        <v>1</v>
      </c>
    </row>
    <row r="269" spans="1:5" ht="17" x14ac:dyDescent="0.2">
      <c r="A269" t="str" cm="1">
        <f t="array" ref="A269">IFERROR(INDEX(Crowdfunding!G:G, SMALL(IF(Crowdfunding!G:G="successful", ROW(Crowdfunding!G:G)-ROW(Crowdfunding!$G$1)+1), ROW(A268))), "")</f>
        <v>successful</v>
      </c>
      <c r="B269" s="10" cm="1">
        <f t="array" ref="B269">IFERROR(INDEX(Crowdfunding!I:I, SMALL(IF(Crowdfunding!G:G="successful", ROW(Crowdfunding!I:I)-MIN(ROW(Crowdfunding!I:I))+1), ROW(A268))), "")</f>
        <v>381</v>
      </c>
      <c r="D269" t="str" cm="1">
        <f t="array" ref="D269">IFERROR(INDEX(Crowdfunding!G:G, SMALL(IF(Crowdfunding!G:G="failed", ROW(Crowdfunding!G:G)-ROW(Crowdfunding!$G$1)+1), ROW(C268))), "")</f>
        <v>failed</v>
      </c>
      <c r="E269" s="10" cm="1">
        <f t="array" ref="E269">IFERROR(INDEX(Crowdfunding!I:I, SMALL(IF(Crowdfunding!G:G="failed", ROW(Crowdfunding!I:I)-MIN(ROW(Crowdfunding!I:I))+1), ROW(C268))), "")</f>
        <v>83</v>
      </c>
    </row>
    <row r="270" spans="1:5" ht="17" x14ac:dyDescent="0.2">
      <c r="A270" t="str" cm="1">
        <f t="array" ref="A270">IFERROR(INDEX(Crowdfunding!G:G, SMALL(IF(Crowdfunding!G:G="successful", ROW(Crowdfunding!G:G)-ROW(Crowdfunding!$G$1)+1), ROW(A269))), "")</f>
        <v>successful</v>
      </c>
      <c r="B270" s="10" cm="1">
        <f t="array" ref="B270">IFERROR(INDEX(Crowdfunding!I:I, SMALL(IF(Crowdfunding!G:G="successful", ROW(Crowdfunding!I:I)-MIN(ROW(Crowdfunding!I:I))+1), ROW(A269))), "")</f>
        <v>194</v>
      </c>
      <c r="D270" t="str" cm="1">
        <f t="array" ref="D270">IFERROR(INDEX(Crowdfunding!G:G, SMALL(IF(Crowdfunding!G:G="failed", ROW(Crowdfunding!G:G)-ROW(Crowdfunding!$G$1)+1), ROW(C269))), "")</f>
        <v>failed</v>
      </c>
      <c r="E270" s="10" cm="1">
        <f t="array" ref="E270">IFERROR(INDEX(Crowdfunding!I:I, SMALL(IF(Crowdfunding!G:G="failed", ROW(Crowdfunding!I:I)-MIN(ROW(Crowdfunding!I:I))+1), ROW(C269))), "")</f>
        <v>2025</v>
      </c>
    </row>
    <row r="271" spans="1:5" ht="17" x14ac:dyDescent="0.2">
      <c r="A271" t="str" cm="1">
        <f t="array" ref="A271">IFERROR(INDEX(Crowdfunding!G:G, SMALL(IF(Crowdfunding!G:G="successful", ROW(Crowdfunding!G:G)-ROW(Crowdfunding!$G$1)+1), ROW(A270))), "")</f>
        <v>successful</v>
      </c>
      <c r="B271" s="10" cm="1">
        <f t="array" ref="B271">IFERROR(INDEX(Crowdfunding!I:I, SMALL(IF(Crowdfunding!G:G="successful", ROW(Crowdfunding!I:I)-MIN(ROW(Crowdfunding!I:I))+1), ROW(A270))), "")</f>
        <v>106</v>
      </c>
      <c r="D271" t="str" cm="1">
        <f t="array" ref="D271">IFERROR(INDEX(Crowdfunding!G:G, SMALL(IF(Crowdfunding!G:G="failed", ROW(Crowdfunding!G:G)-ROW(Crowdfunding!$G$1)+1), ROW(C270))), "")</f>
        <v>failed</v>
      </c>
      <c r="E271" s="10" cm="1">
        <f t="array" ref="E271">IFERROR(INDEX(Crowdfunding!I:I, SMALL(IF(Crowdfunding!G:G="failed", ROW(Crowdfunding!I:I)-MIN(ROW(Crowdfunding!I:I))+1), ROW(C270))), "")</f>
        <v>14</v>
      </c>
    </row>
    <row r="272" spans="1:5" ht="17" x14ac:dyDescent="0.2">
      <c r="A272" t="str" cm="1">
        <f t="array" ref="A272">IFERROR(INDEX(Crowdfunding!G:G, SMALL(IF(Crowdfunding!G:G="successful", ROW(Crowdfunding!G:G)-ROW(Crowdfunding!$G$1)+1), ROW(A271))), "")</f>
        <v>successful</v>
      </c>
      <c r="B272" s="10" cm="1">
        <f t="array" ref="B272">IFERROR(INDEX(Crowdfunding!I:I, SMALL(IF(Crowdfunding!G:G="successful", ROW(Crowdfunding!I:I)-MIN(ROW(Crowdfunding!I:I))+1), ROW(A271))), "")</f>
        <v>142</v>
      </c>
      <c r="D272" t="str" cm="1">
        <f t="array" ref="D272">IFERROR(INDEX(Crowdfunding!G:G, SMALL(IF(Crowdfunding!G:G="failed", ROW(Crowdfunding!G:G)-ROW(Crowdfunding!$G$1)+1), ROW(C271))), "")</f>
        <v>failed</v>
      </c>
      <c r="E272" s="10" cm="1">
        <f t="array" ref="E272">IFERROR(INDEX(Crowdfunding!I:I, SMALL(IF(Crowdfunding!G:G="failed", ROW(Crowdfunding!I:I)-MIN(ROW(Crowdfunding!I:I))+1), ROW(C271))), "")</f>
        <v>656</v>
      </c>
    </row>
    <row r="273" spans="1:5" ht="17" x14ac:dyDescent="0.2">
      <c r="A273" t="str" cm="1">
        <f t="array" ref="A273">IFERROR(INDEX(Crowdfunding!G:G, SMALL(IF(Crowdfunding!G:G="successful", ROW(Crowdfunding!G:G)-ROW(Crowdfunding!$G$1)+1), ROW(A272))), "")</f>
        <v>successful</v>
      </c>
      <c r="B273" s="10" cm="1">
        <f t="array" ref="B273">IFERROR(INDEX(Crowdfunding!I:I, SMALL(IF(Crowdfunding!G:G="successful", ROW(Crowdfunding!I:I)-MIN(ROW(Crowdfunding!I:I))+1), ROW(A272))), "")</f>
        <v>211</v>
      </c>
      <c r="D273" t="str" cm="1">
        <f t="array" ref="D273">IFERROR(INDEX(Crowdfunding!G:G, SMALL(IF(Crowdfunding!G:G="failed", ROW(Crowdfunding!G:G)-ROW(Crowdfunding!$G$1)+1), ROW(C272))), "")</f>
        <v>failed</v>
      </c>
      <c r="E273" s="10" cm="1">
        <f t="array" ref="E273">IFERROR(INDEX(Crowdfunding!I:I, SMALL(IF(Crowdfunding!G:G="failed", ROW(Crowdfunding!I:I)-MIN(ROW(Crowdfunding!I:I))+1), ROW(C272))), "")</f>
        <v>1596</v>
      </c>
    </row>
    <row r="274" spans="1:5" ht="17" x14ac:dyDescent="0.2">
      <c r="A274" t="str" cm="1">
        <f t="array" ref="A274">IFERROR(INDEX(Crowdfunding!G:G, SMALL(IF(Crowdfunding!G:G="successful", ROW(Crowdfunding!G:G)-ROW(Crowdfunding!$G$1)+1), ROW(A273))), "")</f>
        <v>successful</v>
      </c>
      <c r="B274" s="10" cm="1">
        <f t="array" ref="B274">IFERROR(INDEX(Crowdfunding!I:I, SMALL(IF(Crowdfunding!G:G="successful", ROW(Crowdfunding!I:I)-MIN(ROW(Crowdfunding!I:I))+1), ROW(A273))), "")</f>
        <v>2756</v>
      </c>
      <c r="D274" t="str" cm="1">
        <f t="array" ref="D274">IFERROR(INDEX(Crowdfunding!G:G, SMALL(IF(Crowdfunding!G:G="failed", ROW(Crowdfunding!G:G)-ROW(Crowdfunding!$G$1)+1), ROW(C273))), "")</f>
        <v>failed</v>
      </c>
      <c r="E274" s="10" cm="1">
        <f t="array" ref="E274">IFERROR(INDEX(Crowdfunding!I:I, SMALL(IF(Crowdfunding!G:G="failed", ROW(Crowdfunding!I:I)-MIN(ROW(Crowdfunding!I:I))+1), ROW(C273))), "")</f>
        <v>10</v>
      </c>
    </row>
    <row r="275" spans="1:5" ht="17" x14ac:dyDescent="0.2">
      <c r="A275" t="str" cm="1">
        <f t="array" ref="A275">IFERROR(INDEX(Crowdfunding!G:G, SMALL(IF(Crowdfunding!G:G="successful", ROW(Crowdfunding!G:G)-ROW(Crowdfunding!$G$1)+1), ROW(A274))), "")</f>
        <v>successful</v>
      </c>
      <c r="B275" s="10" cm="1">
        <f t="array" ref="B275">IFERROR(INDEX(Crowdfunding!I:I, SMALL(IF(Crowdfunding!G:G="successful", ROW(Crowdfunding!I:I)-MIN(ROW(Crowdfunding!I:I))+1), ROW(A274))), "")</f>
        <v>173</v>
      </c>
      <c r="D275" t="str" cm="1">
        <f t="array" ref="D275">IFERROR(INDEX(Crowdfunding!G:G, SMALL(IF(Crowdfunding!G:G="failed", ROW(Crowdfunding!G:G)-ROW(Crowdfunding!$G$1)+1), ROW(C274))), "")</f>
        <v>failed</v>
      </c>
      <c r="E275" s="10" cm="1">
        <f t="array" ref="E275">IFERROR(INDEX(Crowdfunding!I:I, SMALL(IF(Crowdfunding!G:G="failed", ROW(Crowdfunding!I:I)-MIN(ROW(Crowdfunding!I:I))+1), ROW(C274))), "")</f>
        <v>1121</v>
      </c>
    </row>
    <row r="276" spans="1:5" ht="17" x14ac:dyDescent="0.2">
      <c r="A276" t="str" cm="1">
        <f t="array" ref="A276">IFERROR(INDEX(Crowdfunding!G:G, SMALL(IF(Crowdfunding!G:G="successful", ROW(Crowdfunding!G:G)-ROW(Crowdfunding!$G$1)+1), ROW(A275))), "")</f>
        <v>successful</v>
      </c>
      <c r="B276" s="10" cm="1">
        <f t="array" ref="B276">IFERROR(INDEX(Crowdfunding!I:I, SMALL(IF(Crowdfunding!G:G="successful", ROW(Crowdfunding!I:I)-MIN(ROW(Crowdfunding!I:I))+1), ROW(A275))), "")</f>
        <v>87</v>
      </c>
      <c r="D276" t="str" cm="1">
        <f t="array" ref="D276">IFERROR(INDEX(Crowdfunding!G:G, SMALL(IF(Crowdfunding!G:G="failed", ROW(Crowdfunding!G:G)-ROW(Crowdfunding!$G$1)+1), ROW(C275))), "")</f>
        <v>failed</v>
      </c>
      <c r="E276" s="10" cm="1">
        <f t="array" ref="E276">IFERROR(INDEX(Crowdfunding!I:I, SMALL(IF(Crowdfunding!G:G="failed", ROW(Crowdfunding!I:I)-MIN(ROW(Crowdfunding!I:I))+1), ROW(C275))), "")</f>
        <v>15</v>
      </c>
    </row>
    <row r="277" spans="1:5" ht="17" x14ac:dyDescent="0.2">
      <c r="A277" t="str" cm="1">
        <f t="array" ref="A277">IFERROR(INDEX(Crowdfunding!G:G, SMALL(IF(Crowdfunding!G:G="successful", ROW(Crowdfunding!G:G)-ROW(Crowdfunding!$G$1)+1), ROW(A276))), "")</f>
        <v>successful</v>
      </c>
      <c r="B277" s="10" cm="1">
        <f t="array" ref="B277">IFERROR(INDEX(Crowdfunding!I:I, SMALL(IF(Crowdfunding!G:G="successful", ROW(Crowdfunding!I:I)-MIN(ROW(Crowdfunding!I:I))+1), ROW(A276))), "")</f>
        <v>1572</v>
      </c>
      <c r="D277" t="str" cm="1">
        <f t="array" ref="D277">IFERROR(INDEX(Crowdfunding!G:G, SMALL(IF(Crowdfunding!G:G="failed", ROW(Crowdfunding!G:G)-ROW(Crowdfunding!$G$1)+1), ROW(C276))), "")</f>
        <v>failed</v>
      </c>
      <c r="E277" s="10" cm="1">
        <f t="array" ref="E277">IFERROR(INDEX(Crowdfunding!I:I, SMALL(IF(Crowdfunding!G:G="failed", ROW(Crowdfunding!I:I)-MIN(ROW(Crowdfunding!I:I))+1), ROW(C276))), "")</f>
        <v>191</v>
      </c>
    </row>
    <row r="278" spans="1:5" ht="17" x14ac:dyDescent="0.2">
      <c r="A278" t="str" cm="1">
        <f t="array" ref="A278">IFERROR(INDEX(Crowdfunding!G:G, SMALL(IF(Crowdfunding!G:G="successful", ROW(Crowdfunding!G:G)-ROW(Crowdfunding!$G$1)+1), ROW(A277))), "")</f>
        <v>successful</v>
      </c>
      <c r="B278" s="10" cm="1">
        <f t="array" ref="B278">IFERROR(INDEX(Crowdfunding!I:I, SMALL(IF(Crowdfunding!G:G="successful", ROW(Crowdfunding!I:I)-MIN(ROW(Crowdfunding!I:I))+1), ROW(A277))), "")</f>
        <v>2346</v>
      </c>
      <c r="D278" t="str" cm="1">
        <f t="array" ref="D278">IFERROR(INDEX(Crowdfunding!G:G, SMALL(IF(Crowdfunding!G:G="failed", ROW(Crowdfunding!G:G)-ROW(Crowdfunding!$G$1)+1), ROW(C277))), "")</f>
        <v>failed</v>
      </c>
      <c r="E278" s="10" cm="1">
        <f t="array" ref="E278">IFERROR(INDEX(Crowdfunding!I:I, SMALL(IF(Crowdfunding!G:G="failed", ROW(Crowdfunding!I:I)-MIN(ROW(Crowdfunding!I:I))+1), ROW(C277))), "")</f>
        <v>16</v>
      </c>
    </row>
    <row r="279" spans="1:5" ht="17" x14ac:dyDescent="0.2">
      <c r="A279" t="str" cm="1">
        <f t="array" ref="A279">IFERROR(INDEX(Crowdfunding!G:G, SMALL(IF(Crowdfunding!G:G="successful", ROW(Crowdfunding!G:G)-ROW(Crowdfunding!$G$1)+1), ROW(A278))), "")</f>
        <v>successful</v>
      </c>
      <c r="B279" s="10" cm="1">
        <f t="array" ref="B279">IFERROR(INDEX(Crowdfunding!I:I, SMALL(IF(Crowdfunding!G:G="successful", ROW(Crowdfunding!I:I)-MIN(ROW(Crowdfunding!I:I))+1), ROW(A278))), "")</f>
        <v>115</v>
      </c>
      <c r="D279" t="str" cm="1">
        <f t="array" ref="D279">IFERROR(INDEX(Crowdfunding!G:G, SMALL(IF(Crowdfunding!G:G="failed", ROW(Crowdfunding!G:G)-ROW(Crowdfunding!$G$1)+1), ROW(C278))), "")</f>
        <v>failed</v>
      </c>
      <c r="E279" s="10" cm="1">
        <f t="array" ref="E279">IFERROR(INDEX(Crowdfunding!I:I, SMALL(IF(Crowdfunding!G:G="failed", ROW(Crowdfunding!I:I)-MIN(ROW(Crowdfunding!I:I))+1), ROW(C278))), "")</f>
        <v>17</v>
      </c>
    </row>
    <row r="280" spans="1:5" ht="17" x14ac:dyDescent="0.2">
      <c r="A280" t="str" cm="1">
        <f t="array" ref="A280">IFERROR(INDEX(Crowdfunding!G:G, SMALL(IF(Crowdfunding!G:G="successful", ROW(Crowdfunding!G:G)-ROW(Crowdfunding!$G$1)+1), ROW(A279))), "")</f>
        <v>successful</v>
      </c>
      <c r="B280" s="10" cm="1">
        <f t="array" ref="B280">IFERROR(INDEX(Crowdfunding!I:I, SMALL(IF(Crowdfunding!G:G="successful", ROW(Crowdfunding!I:I)-MIN(ROW(Crowdfunding!I:I))+1), ROW(A279))), "")</f>
        <v>85</v>
      </c>
      <c r="D280" t="str" cm="1">
        <f t="array" ref="D280">IFERROR(INDEX(Crowdfunding!G:G, SMALL(IF(Crowdfunding!G:G="failed", ROW(Crowdfunding!G:G)-ROW(Crowdfunding!$G$1)+1), ROW(C279))), "")</f>
        <v>failed</v>
      </c>
      <c r="E280" s="10" cm="1">
        <f t="array" ref="E280">IFERROR(INDEX(Crowdfunding!I:I, SMALL(IF(Crowdfunding!G:G="failed", ROW(Crowdfunding!I:I)-MIN(ROW(Crowdfunding!I:I))+1), ROW(C279))), "")</f>
        <v>34</v>
      </c>
    </row>
    <row r="281" spans="1:5" ht="17" x14ac:dyDescent="0.2">
      <c r="A281" t="str" cm="1">
        <f t="array" ref="A281">IFERROR(INDEX(Crowdfunding!G:G, SMALL(IF(Crowdfunding!G:G="successful", ROW(Crowdfunding!G:G)-ROW(Crowdfunding!$G$1)+1), ROW(A280))), "")</f>
        <v>successful</v>
      </c>
      <c r="B281" s="10" cm="1">
        <f t="array" ref="B281">IFERROR(INDEX(Crowdfunding!I:I, SMALL(IF(Crowdfunding!G:G="successful", ROW(Crowdfunding!I:I)-MIN(ROW(Crowdfunding!I:I))+1), ROW(A280))), "")</f>
        <v>144</v>
      </c>
      <c r="D281" t="str" cm="1">
        <f t="array" ref="D281">IFERROR(INDEX(Crowdfunding!G:G, SMALL(IF(Crowdfunding!G:G="failed", ROW(Crowdfunding!G:G)-ROW(Crowdfunding!$G$1)+1), ROW(C280))), "")</f>
        <v>failed</v>
      </c>
      <c r="E281" s="10" cm="1">
        <f t="array" ref="E281">IFERROR(INDEX(Crowdfunding!I:I, SMALL(IF(Crowdfunding!G:G="failed", ROW(Crowdfunding!I:I)-MIN(ROW(Crowdfunding!I:I))+1), ROW(C280))), "")</f>
        <v>1</v>
      </c>
    </row>
    <row r="282" spans="1:5" ht="17" x14ac:dyDescent="0.2">
      <c r="A282" t="str" cm="1">
        <f t="array" ref="A282">IFERROR(INDEX(Crowdfunding!G:G, SMALL(IF(Crowdfunding!G:G="successful", ROW(Crowdfunding!G:G)-ROW(Crowdfunding!$G$1)+1), ROW(A281))), "")</f>
        <v>successful</v>
      </c>
      <c r="B282" s="10" cm="1">
        <f t="array" ref="B282">IFERROR(INDEX(Crowdfunding!I:I, SMALL(IF(Crowdfunding!G:G="successful", ROW(Crowdfunding!I:I)-MIN(ROW(Crowdfunding!I:I))+1), ROW(A281))), "")</f>
        <v>2443</v>
      </c>
      <c r="D282" t="str" cm="1">
        <f t="array" ref="D282">IFERROR(INDEX(Crowdfunding!G:G, SMALL(IF(Crowdfunding!G:G="failed", ROW(Crowdfunding!G:G)-ROW(Crowdfunding!$G$1)+1), ROW(C281))), "")</f>
        <v>failed</v>
      </c>
      <c r="E282" s="10" cm="1">
        <f t="array" ref="E282">IFERROR(INDEX(Crowdfunding!I:I, SMALL(IF(Crowdfunding!G:G="failed", ROW(Crowdfunding!I:I)-MIN(ROW(Crowdfunding!I:I))+1), ROW(C281))), "")</f>
        <v>1274</v>
      </c>
    </row>
    <row r="283" spans="1:5" ht="17" x14ac:dyDescent="0.2">
      <c r="A283" t="str" cm="1">
        <f t="array" ref="A283">IFERROR(INDEX(Crowdfunding!G:G, SMALL(IF(Crowdfunding!G:G="successful", ROW(Crowdfunding!G:G)-ROW(Crowdfunding!$G$1)+1), ROW(A282))), "")</f>
        <v>successful</v>
      </c>
      <c r="B283" s="10" cm="1">
        <f t="array" ref="B283">IFERROR(INDEX(Crowdfunding!I:I, SMALL(IF(Crowdfunding!G:G="successful", ROW(Crowdfunding!I:I)-MIN(ROW(Crowdfunding!I:I))+1), ROW(A282))), "")</f>
        <v>64</v>
      </c>
      <c r="D283" t="str" cm="1">
        <f t="array" ref="D283">IFERROR(INDEX(Crowdfunding!G:G, SMALL(IF(Crowdfunding!G:G="failed", ROW(Crowdfunding!G:G)-ROW(Crowdfunding!$G$1)+1), ROW(C282))), "")</f>
        <v>failed</v>
      </c>
      <c r="E283" s="10" cm="1">
        <f t="array" ref="E283">IFERROR(INDEX(Crowdfunding!I:I, SMALL(IF(Crowdfunding!G:G="failed", ROW(Crowdfunding!I:I)-MIN(ROW(Crowdfunding!I:I))+1), ROW(C282))), "")</f>
        <v>210</v>
      </c>
    </row>
    <row r="284" spans="1:5" ht="17" x14ac:dyDescent="0.2">
      <c r="A284" t="str" cm="1">
        <f t="array" ref="A284">IFERROR(INDEX(Crowdfunding!G:G, SMALL(IF(Crowdfunding!G:G="successful", ROW(Crowdfunding!G:G)-ROW(Crowdfunding!$G$1)+1), ROW(A283))), "")</f>
        <v>successful</v>
      </c>
      <c r="B284" s="10" cm="1">
        <f t="array" ref="B284">IFERROR(INDEX(Crowdfunding!I:I, SMALL(IF(Crowdfunding!G:G="successful", ROW(Crowdfunding!I:I)-MIN(ROW(Crowdfunding!I:I))+1), ROW(A283))), "")</f>
        <v>268</v>
      </c>
      <c r="D284" t="str" cm="1">
        <f t="array" ref="D284">IFERROR(INDEX(Crowdfunding!G:G, SMALL(IF(Crowdfunding!G:G="failed", ROW(Crowdfunding!G:G)-ROW(Crowdfunding!$G$1)+1), ROW(C283))), "")</f>
        <v>failed</v>
      </c>
      <c r="E284" s="10" cm="1">
        <f t="array" ref="E284">IFERROR(INDEX(Crowdfunding!I:I, SMALL(IF(Crowdfunding!G:G="failed", ROW(Crowdfunding!I:I)-MIN(ROW(Crowdfunding!I:I))+1), ROW(C283))), "")</f>
        <v>248</v>
      </c>
    </row>
    <row r="285" spans="1:5" ht="17" x14ac:dyDescent="0.2">
      <c r="A285" t="str" cm="1">
        <f t="array" ref="A285">IFERROR(INDEX(Crowdfunding!G:G, SMALL(IF(Crowdfunding!G:G="successful", ROW(Crowdfunding!G:G)-ROW(Crowdfunding!$G$1)+1), ROW(A284))), "")</f>
        <v>successful</v>
      </c>
      <c r="B285" s="10" cm="1">
        <f t="array" ref="B285">IFERROR(INDEX(Crowdfunding!I:I, SMALL(IF(Crowdfunding!G:G="successful", ROW(Crowdfunding!I:I)-MIN(ROW(Crowdfunding!I:I))+1), ROW(A284))), "")</f>
        <v>195</v>
      </c>
      <c r="D285" t="str" cm="1">
        <f t="array" ref="D285">IFERROR(INDEX(Crowdfunding!G:G, SMALL(IF(Crowdfunding!G:G="failed", ROW(Crowdfunding!G:G)-ROW(Crowdfunding!$G$1)+1), ROW(C284))), "")</f>
        <v>failed</v>
      </c>
      <c r="E285" s="10" cm="1">
        <f t="array" ref="E285">IFERROR(INDEX(Crowdfunding!I:I, SMALL(IF(Crowdfunding!G:G="failed", ROW(Crowdfunding!I:I)-MIN(ROW(Crowdfunding!I:I))+1), ROW(C284))), "")</f>
        <v>513</v>
      </c>
    </row>
    <row r="286" spans="1:5" ht="17" x14ac:dyDescent="0.2">
      <c r="A286" t="str" cm="1">
        <f t="array" ref="A286">IFERROR(INDEX(Crowdfunding!G:G, SMALL(IF(Crowdfunding!G:G="successful", ROW(Crowdfunding!G:G)-ROW(Crowdfunding!$G$1)+1), ROW(A285))), "")</f>
        <v>successful</v>
      </c>
      <c r="B286" s="10" cm="1">
        <f t="array" ref="B286">IFERROR(INDEX(Crowdfunding!I:I, SMALL(IF(Crowdfunding!G:G="successful", ROW(Crowdfunding!I:I)-MIN(ROW(Crowdfunding!I:I))+1), ROW(A285))), "")</f>
        <v>186</v>
      </c>
      <c r="D286" t="str" cm="1">
        <f t="array" ref="D286">IFERROR(INDEX(Crowdfunding!G:G, SMALL(IF(Crowdfunding!G:G="failed", ROW(Crowdfunding!G:G)-ROW(Crowdfunding!$G$1)+1), ROW(C285))), "")</f>
        <v>failed</v>
      </c>
      <c r="E286" s="10" cm="1">
        <f t="array" ref="E286">IFERROR(INDEX(Crowdfunding!I:I, SMALL(IF(Crowdfunding!G:G="failed", ROW(Crowdfunding!I:I)-MIN(ROW(Crowdfunding!I:I))+1), ROW(C285))), "")</f>
        <v>3410</v>
      </c>
    </row>
    <row r="287" spans="1:5" ht="17" x14ac:dyDescent="0.2">
      <c r="A287" t="str" cm="1">
        <f t="array" ref="A287">IFERROR(INDEX(Crowdfunding!G:G, SMALL(IF(Crowdfunding!G:G="successful", ROW(Crowdfunding!G:G)-ROW(Crowdfunding!$G$1)+1), ROW(A286))), "")</f>
        <v>successful</v>
      </c>
      <c r="B287" s="10" cm="1">
        <f t="array" ref="B287">IFERROR(INDEX(Crowdfunding!I:I, SMALL(IF(Crowdfunding!G:G="successful", ROW(Crowdfunding!I:I)-MIN(ROW(Crowdfunding!I:I))+1), ROW(A286))), "")</f>
        <v>460</v>
      </c>
      <c r="D287" t="str" cm="1">
        <f t="array" ref="D287">IFERROR(INDEX(Crowdfunding!G:G, SMALL(IF(Crowdfunding!G:G="failed", ROW(Crowdfunding!G:G)-ROW(Crowdfunding!$G$1)+1), ROW(C286))), "")</f>
        <v>failed</v>
      </c>
      <c r="E287" s="10" cm="1">
        <f t="array" ref="E287">IFERROR(INDEX(Crowdfunding!I:I, SMALL(IF(Crowdfunding!G:G="failed", ROW(Crowdfunding!I:I)-MIN(ROW(Crowdfunding!I:I))+1), ROW(C286))), "")</f>
        <v>10</v>
      </c>
    </row>
    <row r="288" spans="1:5" ht="17" x14ac:dyDescent="0.2">
      <c r="A288" t="str" cm="1">
        <f t="array" ref="A288">IFERROR(INDEX(Crowdfunding!G:G, SMALL(IF(Crowdfunding!G:G="successful", ROW(Crowdfunding!G:G)-ROW(Crowdfunding!$G$1)+1), ROW(A287))), "")</f>
        <v>successful</v>
      </c>
      <c r="B288" s="10" cm="1">
        <f t="array" ref="B288">IFERROR(INDEX(Crowdfunding!I:I, SMALL(IF(Crowdfunding!G:G="successful", ROW(Crowdfunding!I:I)-MIN(ROW(Crowdfunding!I:I))+1), ROW(A287))), "")</f>
        <v>2528</v>
      </c>
      <c r="D288" t="str" cm="1">
        <f t="array" ref="D288">IFERROR(INDEX(Crowdfunding!G:G, SMALL(IF(Crowdfunding!G:G="failed", ROW(Crowdfunding!G:G)-ROW(Crowdfunding!$G$1)+1), ROW(C287))), "")</f>
        <v>failed</v>
      </c>
      <c r="E288" s="10" cm="1">
        <f t="array" ref="E288">IFERROR(INDEX(Crowdfunding!I:I, SMALL(IF(Crowdfunding!G:G="failed", ROW(Crowdfunding!I:I)-MIN(ROW(Crowdfunding!I:I))+1), ROW(C287))), "")</f>
        <v>2201</v>
      </c>
    </row>
    <row r="289" spans="1:5" ht="17" x14ac:dyDescent="0.2">
      <c r="A289" t="str" cm="1">
        <f t="array" ref="A289">IFERROR(INDEX(Crowdfunding!G:G, SMALL(IF(Crowdfunding!G:G="successful", ROW(Crowdfunding!G:G)-ROW(Crowdfunding!$G$1)+1), ROW(A288))), "")</f>
        <v>successful</v>
      </c>
      <c r="B289" s="10" cm="1">
        <f t="array" ref="B289">IFERROR(INDEX(Crowdfunding!I:I, SMALL(IF(Crowdfunding!G:G="successful", ROW(Crowdfunding!I:I)-MIN(ROW(Crowdfunding!I:I))+1), ROW(A288))), "")</f>
        <v>3657</v>
      </c>
      <c r="D289" t="str" cm="1">
        <f t="array" ref="D289">IFERROR(INDEX(Crowdfunding!G:G, SMALL(IF(Crowdfunding!G:G="failed", ROW(Crowdfunding!G:G)-ROW(Crowdfunding!$G$1)+1), ROW(C288))), "")</f>
        <v>failed</v>
      </c>
      <c r="E289" s="10" cm="1">
        <f t="array" ref="E289">IFERROR(INDEX(Crowdfunding!I:I, SMALL(IF(Crowdfunding!G:G="failed", ROW(Crowdfunding!I:I)-MIN(ROW(Crowdfunding!I:I))+1), ROW(C288))), "")</f>
        <v>676</v>
      </c>
    </row>
    <row r="290" spans="1:5" ht="17" x14ac:dyDescent="0.2">
      <c r="A290" t="str" cm="1">
        <f t="array" ref="A290">IFERROR(INDEX(Crowdfunding!G:G, SMALL(IF(Crowdfunding!G:G="successful", ROW(Crowdfunding!G:G)-ROW(Crowdfunding!$G$1)+1), ROW(A289))), "")</f>
        <v>successful</v>
      </c>
      <c r="B290" s="10" cm="1">
        <f t="array" ref="B290">IFERROR(INDEX(Crowdfunding!I:I, SMALL(IF(Crowdfunding!G:G="successful", ROW(Crowdfunding!I:I)-MIN(ROW(Crowdfunding!I:I))+1), ROW(A289))), "")</f>
        <v>131</v>
      </c>
      <c r="D290" t="str" cm="1">
        <f t="array" ref="D290">IFERROR(INDEX(Crowdfunding!G:G, SMALL(IF(Crowdfunding!G:G="failed", ROW(Crowdfunding!G:G)-ROW(Crowdfunding!$G$1)+1), ROW(C289))), "")</f>
        <v>failed</v>
      </c>
      <c r="E290" s="10" cm="1">
        <f t="array" ref="E290">IFERROR(INDEX(Crowdfunding!I:I, SMALL(IF(Crowdfunding!G:G="failed", ROW(Crowdfunding!I:I)-MIN(ROW(Crowdfunding!I:I))+1), ROW(C289))), "")</f>
        <v>831</v>
      </c>
    </row>
    <row r="291" spans="1:5" ht="17" x14ac:dyDescent="0.2">
      <c r="A291" t="str" cm="1">
        <f t="array" ref="A291">IFERROR(INDEX(Crowdfunding!G:G, SMALL(IF(Crowdfunding!G:G="successful", ROW(Crowdfunding!G:G)-ROW(Crowdfunding!$G$1)+1), ROW(A290))), "")</f>
        <v>successful</v>
      </c>
      <c r="B291" s="10" cm="1">
        <f t="array" ref="B291">IFERROR(INDEX(Crowdfunding!I:I, SMALL(IF(Crowdfunding!G:G="successful", ROW(Crowdfunding!I:I)-MIN(ROW(Crowdfunding!I:I))+1), ROW(A290))), "")</f>
        <v>239</v>
      </c>
      <c r="D291" t="str" cm="1">
        <f t="array" ref="D291">IFERROR(INDEX(Crowdfunding!G:G, SMALL(IF(Crowdfunding!G:G="failed", ROW(Crowdfunding!G:G)-ROW(Crowdfunding!$G$1)+1), ROW(C290))), "")</f>
        <v>failed</v>
      </c>
      <c r="E291" s="10" cm="1">
        <f t="array" ref="E291">IFERROR(INDEX(Crowdfunding!I:I, SMALL(IF(Crowdfunding!G:G="failed", ROW(Crowdfunding!I:I)-MIN(ROW(Crowdfunding!I:I))+1), ROW(C290))), "")</f>
        <v>859</v>
      </c>
    </row>
    <row r="292" spans="1:5" ht="17" x14ac:dyDescent="0.2">
      <c r="A292" t="str" cm="1">
        <f t="array" ref="A292">IFERROR(INDEX(Crowdfunding!G:G, SMALL(IF(Crowdfunding!G:G="successful", ROW(Crowdfunding!G:G)-ROW(Crowdfunding!$G$1)+1), ROW(A291))), "")</f>
        <v>successful</v>
      </c>
      <c r="B292" s="10" cm="1">
        <f t="array" ref="B292">IFERROR(INDEX(Crowdfunding!I:I, SMALL(IF(Crowdfunding!G:G="successful", ROW(Crowdfunding!I:I)-MIN(ROW(Crowdfunding!I:I))+1), ROW(A291))), "")</f>
        <v>78</v>
      </c>
      <c r="D292" t="str" cm="1">
        <f t="array" ref="D292">IFERROR(INDEX(Crowdfunding!G:G, SMALL(IF(Crowdfunding!G:G="failed", ROW(Crowdfunding!G:G)-ROW(Crowdfunding!$G$1)+1), ROW(C291))), "")</f>
        <v>failed</v>
      </c>
      <c r="E292" s="10" cm="1">
        <f t="array" ref="E292">IFERROR(INDEX(Crowdfunding!I:I, SMALL(IF(Crowdfunding!G:G="failed", ROW(Crowdfunding!I:I)-MIN(ROW(Crowdfunding!I:I))+1), ROW(C291))), "")</f>
        <v>45</v>
      </c>
    </row>
    <row r="293" spans="1:5" ht="17" x14ac:dyDescent="0.2">
      <c r="A293" t="str" cm="1">
        <f t="array" ref="A293">IFERROR(INDEX(Crowdfunding!G:G, SMALL(IF(Crowdfunding!G:G="successful", ROW(Crowdfunding!G:G)-ROW(Crowdfunding!$G$1)+1), ROW(A292))), "")</f>
        <v>successful</v>
      </c>
      <c r="B293" s="10" cm="1">
        <f t="array" ref="B293">IFERROR(INDEX(Crowdfunding!I:I, SMALL(IF(Crowdfunding!G:G="successful", ROW(Crowdfunding!I:I)-MIN(ROW(Crowdfunding!I:I))+1), ROW(A292))), "")</f>
        <v>1773</v>
      </c>
      <c r="D293" t="str" cm="1">
        <f t="array" ref="D293">IFERROR(INDEX(Crowdfunding!G:G, SMALL(IF(Crowdfunding!G:G="failed", ROW(Crowdfunding!G:G)-ROW(Crowdfunding!$G$1)+1), ROW(C292))), "")</f>
        <v>failed</v>
      </c>
      <c r="E293" s="10" cm="1">
        <f t="array" ref="E293">IFERROR(INDEX(Crowdfunding!I:I, SMALL(IF(Crowdfunding!G:G="failed", ROW(Crowdfunding!I:I)-MIN(ROW(Crowdfunding!I:I))+1), ROW(C292))), "")</f>
        <v>6</v>
      </c>
    </row>
    <row r="294" spans="1:5" ht="17" x14ac:dyDescent="0.2">
      <c r="A294" t="str" cm="1">
        <f t="array" ref="A294">IFERROR(INDEX(Crowdfunding!G:G, SMALL(IF(Crowdfunding!G:G="successful", ROW(Crowdfunding!G:G)-ROW(Crowdfunding!$G$1)+1), ROW(A293))), "")</f>
        <v>successful</v>
      </c>
      <c r="B294" s="10" cm="1">
        <f t="array" ref="B294">IFERROR(INDEX(Crowdfunding!I:I, SMALL(IF(Crowdfunding!G:G="successful", ROW(Crowdfunding!I:I)-MIN(ROW(Crowdfunding!I:I))+1), ROW(A293))), "")</f>
        <v>32</v>
      </c>
      <c r="D294" t="str" cm="1">
        <f t="array" ref="D294">IFERROR(INDEX(Crowdfunding!G:G, SMALL(IF(Crowdfunding!G:G="failed", ROW(Crowdfunding!G:G)-ROW(Crowdfunding!$G$1)+1), ROW(C293))), "")</f>
        <v>failed</v>
      </c>
      <c r="E294" s="10" cm="1">
        <f t="array" ref="E294">IFERROR(INDEX(Crowdfunding!I:I, SMALL(IF(Crowdfunding!G:G="failed", ROW(Crowdfunding!I:I)-MIN(ROW(Crowdfunding!I:I))+1), ROW(C293))), "")</f>
        <v>7</v>
      </c>
    </row>
    <row r="295" spans="1:5" ht="17" x14ac:dyDescent="0.2">
      <c r="A295" t="str" cm="1">
        <f t="array" ref="A295">IFERROR(INDEX(Crowdfunding!G:G, SMALL(IF(Crowdfunding!G:G="successful", ROW(Crowdfunding!G:G)-ROW(Crowdfunding!$G$1)+1), ROW(A294))), "")</f>
        <v>successful</v>
      </c>
      <c r="B295" s="10" cm="1">
        <f t="array" ref="B295">IFERROR(INDEX(Crowdfunding!I:I, SMALL(IF(Crowdfunding!G:G="successful", ROW(Crowdfunding!I:I)-MIN(ROW(Crowdfunding!I:I))+1), ROW(A294))), "")</f>
        <v>369</v>
      </c>
      <c r="D295" t="str" cm="1">
        <f t="array" ref="D295">IFERROR(INDEX(Crowdfunding!G:G, SMALL(IF(Crowdfunding!G:G="failed", ROW(Crowdfunding!G:G)-ROW(Crowdfunding!$G$1)+1), ROW(C294))), "")</f>
        <v>failed</v>
      </c>
      <c r="E295" s="10" cm="1">
        <f t="array" ref="E295">IFERROR(INDEX(Crowdfunding!I:I, SMALL(IF(Crowdfunding!G:G="failed", ROW(Crowdfunding!I:I)-MIN(ROW(Crowdfunding!I:I))+1), ROW(C294))), "")</f>
        <v>31</v>
      </c>
    </row>
    <row r="296" spans="1:5" ht="17" x14ac:dyDescent="0.2">
      <c r="A296" t="str" cm="1">
        <f t="array" ref="A296">IFERROR(INDEX(Crowdfunding!G:G, SMALL(IF(Crowdfunding!G:G="successful", ROW(Crowdfunding!G:G)-ROW(Crowdfunding!$G$1)+1), ROW(A295))), "")</f>
        <v>successful</v>
      </c>
      <c r="B296" s="10" cm="1">
        <f t="array" ref="B296">IFERROR(INDEX(Crowdfunding!I:I, SMALL(IF(Crowdfunding!G:G="successful", ROW(Crowdfunding!I:I)-MIN(ROW(Crowdfunding!I:I))+1), ROW(A295))), "")</f>
        <v>89</v>
      </c>
      <c r="D296" t="str" cm="1">
        <f t="array" ref="D296">IFERROR(INDEX(Crowdfunding!G:G, SMALL(IF(Crowdfunding!G:G="failed", ROW(Crowdfunding!G:G)-ROW(Crowdfunding!$G$1)+1), ROW(C295))), "")</f>
        <v>failed</v>
      </c>
      <c r="E296" s="10" cm="1">
        <f t="array" ref="E296">IFERROR(INDEX(Crowdfunding!I:I, SMALL(IF(Crowdfunding!G:G="failed", ROW(Crowdfunding!I:I)-MIN(ROW(Crowdfunding!I:I))+1), ROW(C295))), "")</f>
        <v>78</v>
      </c>
    </row>
    <row r="297" spans="1:5" ht="17" x14ac:dyDescent="0.2">
      <c r="A297" t="str" cm="1">
        <f t="array" ref="A297">IFERROR(INDEX(Crowdfunding!G:G, SMALL(IF(Crowdfunding!G:G="successful", ROW(Crowdfunding!G:G)-ROW(Crowdfunding!$G$1)+1), ROW(A296))), "")</f>
        <v>successful</v>
      </c>
      <c r="B297" s="10" cm="1">
        <f t="array" ref="B297">IFERROR(INDEX(Crowdfunding!I:I, SMALL(IF(Crowdfunding!G:G="successful", ROW(Crowdfunding!I:I)-MIN(ROW(Crowdfunding!I:I))+1), ROW(A296))), "")</f>
        <v>147</v>
      </c>
      <c r="D297" t="str" cm="1">
        <f t="array" ref="D297">IFERROR(INDEX(Crowdfunding!G:G, SMALL(IF(Crowdfunding!G:G="failed", ROW(Crowdfunding!G:G)-ROW(Crowdfunding!$G$1)+1), ROW(C296))), "")</f>
        <v>failed</v>
      </c>
      <c r="E297" s="10" cm="1">
        <f t="array" ref="E297">IFERROR(INDEX(Crowdfunding!I:I, SMALL(IF(Crowdfunding!G:G="failed", ROW(Crowdfunding!I:I)-MIN(ROW(Crowdfunding!I:I))+1), ROW(C296))), "")</f>
        <v>1225</v>
      </c>
    </row>
    <row r="298" spans="1:5" ht="17" x14ac:dyDescent="0.2">
      <c r="A298" t="str" cm="1">
        <f t="array" ref="A298">IFERROR(INDEX(Crowdfunding!G:G, SMALL(IF(Crowdfunding!G:G="successful", ROW(Crowdfunding!G:G)-ROW(Crowdfunding!$G$1)+1), ROW(A297))), "")</f>
        <v>successful</v>
      </c>
      <c r="B298" s="10" cm="1">
        <f t="array" ref="B298">IFERROR(INDEX(Crowdfunding!I:I, SMALL(IF(Crowdfunding!G:G="successful", ROW(Crowdfunding!I:I)-MIN(ROW(Crowdfunding!I:I))+1), ROW(A297))), "")</f>
        <v>126</v>
      </c>
      <c r="D298" t="str" cm="1">
        <f t="array" ref="D298">IFERROR(INDEX(Crowdfunding!G:G, SMALL(IF(Crowdfunding!G:G="failed", ROW(Crowdfunding!G:G)-ROW(Crowdfunding!$G$1)+1), ROW(C297))), "")</f>
        <v>failed</v>
      </c>
      <c r="E298" s="10" cm="1">
        <f t="array" ref="E298">IFERROR(INDEX(Crowdfunding!I:I, SMALL(IF(Crowdfunding!G:G="failed", ROW(Crowdfunding!I:I)-MIN(ROW(Crowdfunding!I:I))+1), ROW(C297))), "")</f>
        <v>1</v>
      </c>
    </row>
    <row r="299" spans="1:5" ht="17" x14ac:dyDescent="0.2">
      <c r="A299" t="str" cm="1">
        <f t="array" ref="A299">IFERROR(INDEX(Crowdfunding!G:G, SMALL(IF(Crowdfunding!G:G="successful", ROW(Crowdfunding!G:G)-ROW(Crowdfunding!$G$1)+1), ROW(A298))), "")</f>
        <v>successful</v>
      </c>
      <c r="B299" s="10" cm="1">
        <f t="array" ref="B299">IFERROR(INDEX(Crowdfunding!I:I, SMALL(IF(Crowdfunding!G:G="successful", ROW(Crowdfunding!I:I)-MIN(ROW(Crowdfunding!I:I))+1), ROW(A298))), "")</f>
        <v>2218</v>
      </c>
      <c r="D299" t="str" cm="1">
        <f t="array" ref="D299">IFERROR(INDEX(Crowdfunding!G:G, SMALL(IF(Crowdfunding!G:G="failed", ROW(Crowdfunding!G:G)-ROW(Crowdfunding!$G$1)+1), ROW(C298))), "")</f>
        <v>failed</v>
      </c>
      <c r="E299" s="10" cm="1">
        <f t="array" ref="E299">IFERROR(INDEX(Crowdfunding!I:I, SMALL(IF(Crowdfunding!G:G="failed", ROW(Crowdfunding!I:I)-MIN(ROW(Crowdfunding!I:I))+1), ROW(C298))), "")</f>
        <v>67</v>
      </c>
    </row>
    <row r="300" spans="1:5" ht="17" x14ac:dyDescent="0.2">
      <c r="A300" t="str" cm="1">
        <f t="array" ref="A300">IFERROR(INDEX(Crowdfunding!G:G, SMALL(IF(Crowdfunding!G:G="successful", ROW(Crowdfunding!G:G)-ROW(Crowdfunding!$G$1)+1), ROW(A299))), "")</f>
        <v>successful</v>
      </c>
      <c r="B300" s="10" cm="1">
        <f t="array" ref="B300">IFERROR(INDEX(Crowdfunding!I:I, SMALL(IF(Crowdfunding!G:G="successful", ROW(Crowdfunding!I:I)-MIN(ROW(Crowdfunding!I:I))+1), ROW(A299))), "")</f>
        <v>202</v>
      </c>
      <c r="D300" t="str" cm="1">
        <f t="array" ref="D300">IFERROR(INDEX(Crowdfunding!G:G, SMALL(IF(Crowdfunding!G:G="failed", ROW(Crowdfunding!G:G)-ROW(Crowdfunding!$G$1)+1), ROW(C299))), "")</f>
        <v>failed</v>
      </c>
      <c r="E300" s="10" cm="1">
        <f t="array" ref="E300">IFERROR(INDEX(Crowdfunding!I:I, SMALL(IF(Crowdfunding!G:G="failed", ROW(Crowdfunding!I:I)-MIN(ROW(Crowdfunding!I:I))+1), ROW(C299))), "")</f>
        <v>19</v>
      </c>
    </row>
    <row r="301" spans="1:5" ht="17" x14ac:dyDescent="0.2">
      <c r="A301" t="str" cm="1">
        <f t="array" ref="A301">IFERROR(INDEX(Crowdfunding!G:G, SMALL(IF(Crowdfunding!G:G="successful", ROW(Crowdfunding!G:G)-ROW(Crowdfunding!$G$1)+1), ROW(A300))), "")</f>
        <v>successful</v>
      </c>
      <c r="B301" s="10" cm="1">
        <f t="array" ref="B301">IFERROR(INDEX(Crowdfunding!I:I, SMALL(IF(Crowdfunding!G:G="successful", ROW(Crowdfunding!I:I)-MIN(ROW(Crowdfunding!I:I))+1), ROW(A300))), "")</f>
        <v>140</v>
      </c>
      <c r="D301" t="str" cm="1">
        <f t="array" ref="D301">IFERROR(INDEX(Crowdfunding!G:G, SMALL(IF(Crowdfunding!G:G="failed", ROW(Crowdfunding!G:G)-ROW(Crowdfunding!$G$1)+1), ROW(C300))), "")</f>
        <v>failed</v>
      </c>
      <c r="E301" s="10" cm="1">
        <f t="array" ref="E301">IFERROR(INDEX(Crowdfunding!I:I, SMALL(IF(Crowdfunding!G:G="failed", ROW(Crowdfunding!I:I)-MIN(ROW(Crowdfunding!I:I))+1), ROW(C300))), "")</f>
        <v>2108</v>
      </c>
    </row>
    <row r="302" spans="1:5" ht="17" x14ac:dyDescent="0.2">
      <c r="A302" t="str" cm="1">
        <f t="array" ref="A302">IFERROR(INDEX(Crowdfunding!G:G, SMALL(IF(Crowdfunding!G:G="successful", ROW(Crowdfunding!G:G)-ROW(Crowdfunding!$G$1)+1), ROW(A301))), "")</f>
        <v>successful</v>
      </c>
      <c r="B302" s="10" cm="1">
        <f t="array" ref="B302">IFERROR(INDEX(Crowdfunding!I:I, SMALL(IF(Crowdfunding!G:G="successful", ROW(Crowdfunding!I:I)-MIN(ROW(Crowdfunding!I:I))+1), ROW(A301))), "")</f>
        <v>1052</v>
      </c>
      <c r="D302" t="str" cm="1">
        <f t="array" ref="D302">IFERROR(INDEX(Crowdfunding!G:G, SMALL(IF(Crowdfunding!G:G="failed", ROW(Crowdfunding!G:G)-ROW(Crowdfunding!$G$1)+1), ROW(C301))), "")</f>
        <v>failed</v>
      </c>
      <c r="E302" s="10" cm="1">
        <f t="array" ref="E302">IFERROR(INDEX(Crowdfunding!I:I, SMALL(IF(Crowdfunding!G:G="failed", ROW(Crowdfunding!I:I)-MIN(ROW(Crowdfunding!I:I))+1), ROW(C301))), "")</f>
        <v>679</v>
      </c>
    </row>
    <row r="303" spans="1:5" ht="17" x14ac:dyDescent="0.2">
      <c r="A303" t="str" cm="1">
        <f t="array" ref="A303">IFERROR(INDEX(Crowdfunding!G:G, SMALL(IF(Crowdfunding!G:G="successful", ROW(Crowdfunding!G:G)-ROW(Crowdfunding!$G$1)+1), ROW(A302))), "")</f>
        <v>successful</v>
      </c>
      <c r="B303" s="10" cm="1">
        <f t="array" ref="B303">IFERROR(INDEX(Crowdfunding!I:I, SMALL(IF(Crowdfunding!G:G="successful", ROW(Crowdfunding!I:I)-MIN(ROW(Crowdfunding!I:I))+1), ROW(A302))), "")</f>
        <v>247</v>
      </c>
      <c r="D303" t="str" cm="1">
        <f t="array" ref="D303">IFERROR(INDEX(Crowdfunding!G:G, SMALL(IF(Crowdfunding!G:G="failed", ROW(Crowdfunding!G:G)-ROW(Crowdfunding!$G$1)+1), ROW(C302))), "")</f>
        <v>failed</v>
      </c>
      <c r="E303" s="10" cm="1">
        <f t="array" ref="E303">IFERROR(INDEX(Crowdfunding!I:I, SMALL(IF(Crowdfunding!G:G="failed", ROW(Crowdfunding!I:I)-MIN(ROW(Crowdfunding!I:I))+1), ROW(C302))), "")</f>
        <v>36</v>
      </c>
    </row>
    <row r="304" spans="1:5" ht="17" x14ac:dyDescent="0.2">
      <c r="A304" t="str" cm="1">
        <f t="array" ref="A304">IFERROR(INDEX(Crowdfunding!G:G, SMALL(IF(Crowdfunding!G:G="successful", ROW(Crowdfunding!G:G)-ROW(Crowdfunding!$G$1)+1), ROW(A303))), "")</f>
        <v>successful</v>
      </c>
      <c r="B304" s="10" cm="1">
        <f t="array" ref="B304">IFERROR(INDEX(Crowdfunding!I:I, SMALL(IF(Crowdfunding!G:G="successful", ROW(Crowdfunding!I:I)-MIN(ROW(Crowdfunding!I:I))+1), ROW(A303))), "")</f>
        <v>84</v>
      </c>
      <c r="D304" t="str" cm="1">
        <f t="array" ref="D304">IFERROR(INDEX(Crowdfunding!G:G, SMALL(IF(Crowdfunding!G:G="failed", ROW(Crowdfunding!G:G)-ROW(Crowdfunding!$G$1)+1), ROW(C303))), "")</f>
        <v>failed</v>
      </c>
      <c r="E304" s="10" cm="1">
        <f t="array" ref="E304">IFERROR(INDEX(Crowdfunding!I:I, SMALL(IF(Crowdfunding!G:G="failed", ROW(Crowdfunding!I:I)-MIN(ROW(Crowdfunding!I:I))+1), ROW(C303))), "")</f>
        <v>47</v>
      </c>
    </row>
    <row r="305" spans="1:5" ht="17" x14ac:dyDescent="0.2">
      <c r="A305" t="str" cm="1">
        <f t="array" ref="A305">IFERROR(INDEX(Crowdfunding!G:G, SMALL(IF(Crowdfunding!G:G="successful", ROW(Crowdfunding!G:G)-ROW(Crowdfunding!$G$1)+1), ROW(A304))), "")</f>
        <v>successful</v>
      </c>
      <c r="B305" s="10" cm="1">
        <f t="array" ref="B305">IFERROR(INDEX(Crowdfunding!I:I, SMALL(IF(Crowdfunding!G:G="successful", ROW(Crowdfunding!I:I)-MIN(ROW(Crowdfunding!I:I))+1), ROW(A304))), "")</f>
        <v>88</v>
      </c>
      <c r="D305" t="str" cm="1">
        <f t="array" ref="D305">IFERROR(INDEX(Crowdfunding!G:G, SMALL(IF(Crowdfunding!G:G="failed", ROW(Crowdfunding!G:G)-ROW(Crowdfunding!$G$1)+1), ROW(C304))), "")</f>
        <v>failed</v>
      </c>
      <c r="E305" s="10" cm="1">
        <f t="array" ref="E305">IFERROR(INDEX(Crowdfunding!I:I, SMALL(IF(Crowdfunding!G:G="failed", ROW(Crowdfunding!I:I)-MIN(ROW(Crowdfunding!I:I))+1), ROW(C304))), "")</f>
        <v>70</v>
      </c>
    </row>
    <row r="306" spans="1:5" ht="17" x14ac:dyDescent="0.2">
      <c r="A306" t="str" cm="1">
        <f t="array" ref="A306">IFERROR(INDEX(Crowdfunding!G:G, SMALL(IF(Crowdfunding!G:G="successful", ROW(Crowdfunding!G:G)-ROW(Crowdfunding!$G$1)+1), ROW(A305))), "")</f>
        <v>successful</v>
      </c>
      <c r="B306" s="10" cm="1">
        <f t="array" ref="B306">IFERROR(INDEX(Crowdfunding!I:I, SMALL(IF(Crowdfunding!G:G="successful", ROW(Crowdfunding!I:I)-MIN(ROW(Crowdfunding!I:I))+1), ROW(A305))), "")</f>
        <v>156</v>
      </c>
      <c r="D306" t="str" cm="1">
        <f t="array" ref="D306">IFERROR(INDEX(Crowdfunding!G:G, SMALL(IF(Crowdfunding!G:G="failed", ROW(Crowdfunding!G:G)-ROW(Crowdfunding!$G$1)+1), ROW(C305))), "")</f>
        <v>failed</v>
      </c>
      <c r="E306" s="10" cm="1">
        <f t="array" ref="E306">IFERROR(INDEX(Crowdfunding!I:I, SMALL(IF(Crowdfunding!G:G="failed", ROW(Crowdfunding!I:I)-MIN(ROW(Crowdfunding!I:I))+1), ROW(C305))), "")</f>
        <v>154</v>
      </c>
    </row>
    <row r="307" spans="1:5" ht="17" x14ac:dyDescent="0.2">
      <c r="A307" t="str" cm="1">
        <f t="array" ref="A307">IFERROR(INDEX(Crowdfunding!G:G, SMALL(IF(Crowdfunding!G:G="successful", ROW(Crowdfunding!G:G)-ROW(Crowdfunding!$G$1)+1), ROW(A306))), "")</f>
        <v>successful</v>
      </c>
      <c r="B307" s="10" cm="1">
        <f t="array" ref="B307">IFERROR(INDEX(Crowdfunding!I:I, SMALL(IF(Crowdfunding!G:G="successful", ROW(Crowdfunding!I:I)-MIN(ROW(Crowdfunding!I:I))+1), ROW(A306))), "")</f>
        <v>2985</v>
      </c>
      <c r="D307" t="str" cm="1">
        <f t="array" ref="D307">IFERROR(INDEX(Crowdfunding!G:G, SMALL(IF(Crowdfunding!G:G="failed", ROW(Crowdfunding!G:G)-ROW(Crowdfunding!$G$1)+1), ROW(C306))), "")</f>
        <v>failed</v>
      </c>
      <c r="E307" s="10" cm="1">
        <f t="array" ref="E307">IFERROR(INDEX(Crowdfunding!I:I, SMALL(IF(Crowdfunding!G:G="failed", ROW(Crowdfunding!I:I)-MIN(ROW(Crowdfunding!I:I))+1), ROW(C306))), "")</f>
        <v>22</v>
      </c>
    </row>
    <row r="308" spans="1:5" ht="17" x14ac:dyDescent="0.2">
      <c r="A308" t="str" cm="1">
        <f t="array" ref="A308">IFERROR(INDEX(Crowdfunding!G:G, SMALL(IF(Crowdfunding!G:G="successful", ROW(Crowdfunding!G:G)-ROW(Crowdfunding!$G$1)+1), ROW(A307))), "")</f>
        <v>successful</v>
      </c>
      <c r="B308" s="10" cm="1">
        <f t="array" ref="B308">IFERROR(INDEX(Crowdfunding!I:I, SMALL(IF(Crowdfunding!G:G="successful", ROW(Crowdfunding!I:I)-MIN(ROW(Crowdfunding!I:I))+1), ROW(A307))), "")</f>
        <v>762</v>
      </c>
      <c r="D308" t="str" cm="1">
        <f t="array" ref="D308">IFERROR(INDEX(Crowdfunding!G:G, SMALL(IF(Crowdfunding!G:G="failed", ROW(Crowdfunding!G:G)-ROW(Crowdfunding!$G$1)+1), ROW(C307))), "")</f>
        <v>failed</v>
      </c>
      <c r="E308" s="10" cm="1">
        <f t="array" ref="E308">IFERROR(INDEX(Crowdfunding!I:I, SMALL(IF(Crowdfunding!G:G="failed", ROW(Crowdfunding!I:I)-MIN(ROW(Crowdfunding!I:I))+1), ROW(C307))), "")</f>
        <v>1758</v>
      </c>
    </row>
    <row r="309" spans="1:5" ht="17" x14ac:dyDescent="0.2">
      <c r="A309" t="str" cm="1">
        <f t="array" ref="A309">IFERROR(INDEX(Crowdfunding!G:G, SMALL(IF(Crowdfunding!G:G="successful", ROW(Crowdfunding!G:G)-ROW(Crowdfunding!$G$1)+1), ROW(A308))), "")</f>
        <v>successful</v>
      </c>
      <c r="B309" s="10" cm="1">
        <f t="array" ref="B309">IFERROR(INDEX(Crowdfunding!I:I, SMALL(IF(Crowdfunding!G:G="successful", ROW(Crowdfunding!I:I)-MIN(ROW(Crowdfunding!I:I))+1), ROW(A308))), "")</f>
        <v>554</v>
      </c>
      <c r="D309" t="str" cm="1">
        <f t="array" ref="D309">IFERROR(INDEX(Crowdfunding!G:G, SMALL(IF(Crowdfunding!G:G="failed", ROW(Crowdfunding!G:G)-ROW(Crowdfunding!$G$1)+1), ROW(C308))), "")</f>
        <v>failed</v>
      </c>
      <c r="E309" s="10" cm="1">
        <f t="array" ref="E309">IFERROR(INDEX(Crowdfunding!I:I, SMALL(IF(Crowdfunding!G:G="failed", ROW(Crowdfunding!I:I)-MIN(ROW(Crowdfunding!I:I))+1), ROW(C308))), "")</f>
        <v>94</v>
      </c>
    </row>
    <row r="310" spans="1:5" ht="17" x14ac:dyDescent="0.2">
      <c r="A310" t="str" cm="1">
        <f t="array" ref="A310">IFERROR(INDEX(Crowdfunding!G:G, SMALL(IF(Crowdfunding!G:G="successful", ROW(Crowdfunding!G:G)-ROW(Crowdfunding!$G$1)+1), ROW(A309))), "")</f>
        <v>successful</v>
      </c>
      <c r="B310" s="10" cm="1">
        <f t="array" ref="B310">IFERROR(INDEX(Crowdfunding!I:I, SMALL(IF(Crowdfunding!G:G="successful", ROW(Crowdfunding!I:I)-MIN(ROW(Crowdfunding!I:I))+1), ROW(A309))), "")</f>
        <v>135</v>
      </c>
      <c r="D310" t="str" cm="1">
        <f t="array" ref="D310">IFERROR(INDEX(Crowdfunding!G:G, SMALL(IF(Crowdfunding!G:G="failed", ROW(Crowdfunding!G:G)-ROW(Crowdfunding!$G$1)+1), ROW(C309))), "")</f>
        <v>failed</v>
      </c>
      <c r="E310" s="10" cm="1">
        <f t="array" ref="E310">IFERROR(INDEX(Crowdfunding!I:I, SMALL(IF(Crowdfunding!G:G="failed", ROW(Crowdfunding!I:I)-MIN(ROW(Crowdfunding!I:I))+1), ROW(C309))), "")</f>
        <v>33</v>
      </c>
    </row>
    <row r="311" spans="1:5" ht="17" x14ac:dyDescent="0.2">
      <c r="A311" t="str" cm="1">
        <f t="array" ref="A311">IFERROR(INDEX(Crowdfunding!G:G, SMALL(IF(Crowdfunding!G:G="successful", ROW(Crowdfunding!G:G)-ROW(Crowdfunding!$G$1)+1), ROW(A310))), "")</f>
        <v>successful</v>
      </c>
      <c r="B311" s="10" cm="1">
        <f t="array" ref="B311">IFERROR(INDEX(Crowdfunding!I:I, SMALL(IF(Crowdfunding!G:G="successful", ROW(Crowdfunding!I:I)-MIN(ROW(Crowdfunding!I:I))+1), ROW(A310))), "")</f>
        <v>122</v>
      </c>
      <c r="D311" t="str" cm="1">
        <f t="array" ref="D311">IFERROR(INDEX(Crowdfunding!G:G, SMALL(IF(Crowdfunding!G:G="failed", ROW(Crowdfunding!G:G)-ROW(Crowdfunding!$G$1)+1), ROW(C310))), "")</f>
        <v>failed</v>
      </c>
      <c r="E311" s="10" cm="1">
        <f t="array" ref="E311">IFERROR(INDEX(Crowdfunding!I:I, SMALL(IF(Crowdfunding!G:G="failed", ROW(Crowdfunding!I:I)-MIN(ROW(Crowdfunding!I:I))+1), ROW(C310))), "")</f>
        <v>1</v>
      </c>
    </row>
    <row r="312" spans="1:5" ht="17" x14ac:dyDescent="0.2">
      <c r="A312" t="str" cm="1">
        <f t="array" ref="A312">IFERROR(INDEX(Crowdfunding!G:G, SMALL(IF(Crowdfunding!G:G="successful", ROW(Crowdfunding!G:G)-ROW(Crowdfunding!$G$1)+1), ROW(A311))), "")</f>
        <v>successful</v>
      </c>
      <c r="B312" s="10" cm="1">
        <f t="array" ref="B312">IFERROR(INDEX(Crowdfunding!I:I, SMALL(IF(Crowdfunding!G:G="successful", ROW(Crowdfunding!I:I)-MIN(ROW(Crowdfunding!I:I))+1), ROW(A311))), "")</f>
        <v>221</v>
      </c>
      <c r="D312" t="str" cm="1">
        <f t="array" ref="D312">IFERROR(INDEX(Crowdfunding!G:G, SMALL(IF(Crowdfunding!G:G="failed", ROW(Crowdfunding!G:G)-ROW(Crowdfunding!$G$1)+1), ROW(C311))), "")</f>
        <v>failed</v>
      </c>
      <c r="E312" s="10" cm="1">
        <f t="array" ref="E312">IFERROR(INDEX(Crowdfunding!I:I, SMALL(IF(Crowdfunding!G:G="failed", ROW(Crowdfunding!I:I)-MIN(ROW(Crowdfunding!I:I))+1), ROW(C311))), "")</f>
        <v>31</v>
      </c>
    </row>
    <row r="313" spans="1:5" ht="17" x14ac:dyDescent="0.2">
      <c r="A313" t="str" cm="1">
        <f t="array" ref="A313">IFERROR(INDEX(Crowdfunding!G:G, SMALL(IF(Crowdfunding!G:G="successful", ROW(Crowdfunding!G:G)-ROW(Crowdfunding!$G$1)+1), ROW(A312))), "")</f>
        <v>successful</v>
      </c>
      <c r="B313" s="10" cm="1">
        <f t="array" ref="B313">IFERROR(INDEX(Crowdfunding!I:I, SMALL(IF(Crowdfunding!G:G="successful", ROW(Crowdfunding!I:I)-MIN(ROW(Crowdfunding!I:I))+1), ROW(A312))), "")</f>
        <v>126</v>
      </c>
      <c r="D313" t="str" cm="1">
        <f t="array" ref="D313">IFERROR(INDEX(Crowdfunding!G:G, SMALL(IF(Crowdfunding!G:G="failed", ROW(Crowdfunding!G:G)-ROW(Crowdfunding!$G$1)+1), ROW(C312))), "")</f>
        <v>failed</v>
      </c>
      <c r="E313" s="10" cm="1">
        <f t="array" ref="E313">IFERROR(INDEX(Crowdfunding!I:I, SMALL(IF(Crowdfunding!G:G="failed", ROW(Crowdfunding!I:I)-MIN(ROW(Crowdfunding!I:I))+1), ROW(C312))), "")</f>
        <v>35</v>
      </c>
    </row>
    <row r="314" spans="1:5" ht="17" x14ac:dyDescent="0.2">
      <c r="A314" t="str" cm="1">
        <f t="array" ref="A314">IFERROR(INDEX(Crowdfunding!G:G, SMALL(IF(Crowdfunding!G:G="successful", ROW(Crowdfunding!G:G)-ROW(Crowdfunding!$G$1)+1), ROW(A313))), "")</f>
        <v>successful</v>
      </c>
      <c r="B314" s="10" cm="1">
        <f t="array" ref="B314">IFERROR(INDEX(Crowdfunding!I:I, SMALL(IF(Crowdfunding!G:G="successful", ROW(Crowdfunding!I:I)-MIN(ROW(Crowdfunding!I:I))+1), ROW(A313))), "")</f>
        <v>1022</v>
      </c>
      <c r="D314" t="str" cm="1">
        <f t="array" ref="D314">IFERROR(INDEX(Crowdfunding!G:G, SMALL(IF(Crowdfunding!G:G="failed", ROW(Crowdfunding!G:G)-ROW(Crowdfunding!$G$1)+1), ROW(C313))), "")</f>
        <v>failed</v>
      </c>
      <c r="E314" s="10" cm="1">
        <f t="array" ref="E314">IFERROR(INDEX(Crowdfunding!I:I, SMALL(IF(Crowdfunding!G:G="failed", ROW(Crowdfunding!I:I)-MIN(ROW(Crowdfunding!I:I))+1), ROW(C313))), "")</f>
        <v>63</v>
      </c>
    </row>
    <row r="315" spans="1:5" ht="17" x14ac:dyDescent="0.2">
      <c r="A315" t="str" cm="1">
        <f t="array" ref="A315">IFERROR(INDEX(Crowdfunding!G:G, SMALL(IF(Crowdfunding!G:G="successful", ROW(Crowdfunding!G:G)-ROW(Crowdfunding!$G$1)+1), ROW(A314))), "")</f>
        <v>successful</v>
      </c>
      <c r="B315" s="10" cm="1">
        <f t="array" ref="B315">IFERROR(INDEX(Crowdfunding!I:I, SMALL(IF(Crowdfunding!G:G="successful", ROW(Crowdfunding!I:I)-MIN(ROW(Crowdfunding!I:I))+1), ROW(A314))), "")</f>
        <v>3177</v>
      </c>
      <c r="D315" t="str" cm="1">
        <f t="array" ref="D315">IFERROR(INDEX(Crowdfunding!G:G, SMALL(IF(Crowdfunding!G:G="failed", ROW(Crowdfunding!G:G)-ROW(Crowdfunding!$G$1)+1), ROW(C314))), "")</f>
        <v>failed</v>
      </c>
      <c r="E315" s="10" cm="1">
        <f t="array" ref="E315">IFERROR(INDEX(Crowdfunding!I:I, SMALL(IF(Crowdfunding!G:G="failed", ROW(Crowdfunding!I:I)-MIN(ROW(Crowdfunding!I:I))+1), ROW(C314))), "")</f>
        <v>526</v>
      </c>
    </row>
    <row r="316" spans="1:5" ht="17" x14ac:dyDescent="0.2">
      <c r="A316" t="str" cm="1">
        <f t="array" ref="A316">IFERROR(INDEX(Crowdfunding!G:G, SMALL(IF(Crowdfunding!G:G="successful", ROW(Crowdfunding!G:G)-ROW(Crowdfunding!$G$1)+1), ROW(A315))), "")</f>
        <v>successful</v>
      </c>
      <c r="B316" s="10" cm="1">
        <f t="array" ref="B316">IFERROR(INDEX(Crowdfunding!I:I, SMALL(IF(Crowdfunding!G:G="successful", ROW(Crowdfunding!I:I)-MIN(ROW(Crowdfunding!I:I))+1), ROW(A315))), "")</f>
        <v>198</v>
      </c>
      <c r="D316" t="str" cm="1">
        <f t="array" ref="D316">IFERROR(INDEX(Crowdfunding!G:G, SMALL(IF(Crowdfunding!G:G="failed", ROW(Crowdfunding!G:G)-ROW(Crowdfunding!$G$1)+1), ROW(C315))), "")</f>
        <v>failed</v>
      </c>
      <c r="E316" s="10" cm="1">
        <f t="array" ref="E316">IFERROR(INDEX(Crowdfunding!I:I, SMALL(IF(Crowdfunding!G:G="failed", ROW(Crowdfunding!I:I)-MIN(ROW(Crowdfunding!I:I))+1), ROW(C315))), "")</f>
        <v>121</v>
      </c>
    </row>
    <row r="317" spans="1:5" ht="17" x14ac:dyDescent="0.2">
      <c r="A317" t="str" cm="1">
        <f t="array" ref="A317">IFERROR(INDEX(Crowdfunding!G:G, SMALL(IF(Crowdfunding!G:G="successful", ROW(Crowdfunding!G:G)-ROW(Crowdfunding!$G$1)+1), ROW(A316))), "")</f>
        <v>successful</v>
      </c>
      <c r="B317" s="10" cm="1">
        <f t="array" ref="B317">IFERROR(INDEX(Crowdfunding!I:I, SMALL(IF(Crowdfunding!G:G="successful", ROW(Crowdfunding!I:I)-MIN(ROW(Crowdfunding!I:I))+1), ROW(A316))), "")</f>
        <v>85</v>
      </c>
      <c r="D317" t="str" cm="1">
        <f t="array" ref="D317">IFERROR(INDEX(Crowdfunding!G:G, SMALL(IF(Crowdfunding!G:G="failed", ROW(Crowdfunding!G:G)-ROW(Crowdfunding!$G$1)+1), ROW(C316))), "")</f>
        <v>failed</v>
      </c>
      <c r="E317" s="10" cm="1">
        <f t="array" ref="E317">IFERROR(INDEX(Crowdfunding!I:I, SMALL(IF(Crowdfunding!G:G="failed", ROW(Crowdfunding!I:I)-MIN(ROW(Crowdfunding!I:I))+1), ROW(C316))), "")</f>
        <v>67</v>
      </c>
    </row>
    <row r="318" spans="1:5" ht="17" x14ac:dyDescent="0.2">
      <c r="A318" t="str" cm="1">
        <f t="array" ref="A318">IFERROR(INDEX(Crowdfunding!G:G, SMALL(IF(Crowdfunding!G:G="successful", ROW(Crowdfunding!G:G)-ROW(Crowdfunding!$G$1)+1), ROW(A317))), "")</f>
        <v>successful</v>
      </c>
      <c r="B318" s="10" cm="1">
        <f t="array" ref="B318">IFERROR(INDEX(Crowdfunding!I:I, SMALL(IF(Crowdfunding!G:G="successful", ROW(Crowdfunding!I:I)-MIN(ROW(Crowdfunding!I:I))+1), ROW(A317))), "")</f>
        <v>3596</v>
      </c>
      <c r="D318" t="str" cm="1">
        <f t="array" ref="D318">IFERROR(INDEX(Crowdfunding!G:G, SMALL(IF(Crowdfunding!G:G="failed", ROW(Crowdfunding!G:G)-ROW(Crowdfunding!$G$1)+1), ROW(C317))), "")</f>
        <v>failed</v>
      </c>
      <c r="E318" s="10" cm="1">
        <f t="array" ref="E318">IFERROR(INDEX(Crowdfunding!I:I, SMALL(IF(Crowdfunding!G:G="failed", ROW(Crowdfunding!I:I)-MIN(ROW(Crowdfunding!I:I))+1), ROW(C317))), "")</f>
        <v>57</v>
      </c>
    </row>
    <row r="319" spans="1:5" ht="17" x14ac:dyDescent="0.2">
      <c r="A319" t="str" cm="1">
        <f t="array" ref="A319">IFERROR(INDEX(Crowdfunding!G:G, SMALL(IF(Crowdfunding!G:G="successful", ROW(Crowdfunding!G:G)-ROW(Crowdfunding!$G$1)+1), ROW(A318))), "")</f>
        <v>successful</v>
      </c>
      <c r="B319" s="10" cm="1">
        <f t="array" ref="B319">IFERROR(INDEX(Crowdfunding!I:I, SMALL(IF(Crowdfunding!G:G="successful", ROW(Crowdfunding!I:I)-MIN(ROW(Crowdfunding!I:I))+1), ROW(A318))), "")</f>
        <v>244</v>
      </c>
      <c r="D319" t="str" cm="1">
        <f t="array" ref="D319">IFERROR(INDEX(Crowdfunding!G:G, SMALL(IF(Crowdfunding!G:G="failed", ROW(Crowdfunding!G:G)-ROW(Crowdfunding!$G$1)+1), ROW(C318))), "")</f>
        <v>failed</v>
      </c>
      <c r="E319" s="10" cm="1">
        <f t="array" ref="E319">IFERROR(INDEX(Crowdfunding!I:I, SMALL(IF(Crowdfunding!G:G="failed", ROW(Crowdfunding!I:I)-MIN(ROW(Crowdfunding!I:I))+1), ROW(C318))), "")</f>
        <v>1229</v>
      </c>
    </row>
    <row r="320" spans="1:5" ht="17" x14ac:dyDescent="0.2">
      <c r="A320" t="str" cm="1">
        <f t="array" ref="A320">IFERROR(INDEX(Crowdfunding!G:G, SMALL(IF(Crowdfunding!G:G="successful", ROW(Crowdfunding!G:G)-ROW(Crowdfunding!$G$1)+1), ROW(A319))), "")</f>
        <v>successful</v>
      </c>
      <c r="B320" s="10" cm="1">
        <f t="array" ref="B320">IFERROR(INDEX(Crowdfunding!I:I, SMALL(IF(Crowdfunding!G:G="successful", ROW(Crowdfunding!I:I)-MIN(ROW(Crowdfunding!I:I))+1), ROW(A319))), "")</f>
        <v>5180</v>
      </c>
      <c r="D320" t="str" cm="1">
        <f t="array" ref="D320">IFERROR(INDEX(Crowdfunding!G:G, SMALL(IF(Crowdfunding!G:G="failed", ROW(Crowdfunding!G:G)-ROW(Crowdfunding!$G$1)+1), ROW(C319))), "")</f>
        <v>failed</v>
      </c>
      <c r="E320" s="10" cm="1">
        <f t="array" ref="E320">IFERROR(INDEX(Crowdfunding!I:I, SMALL(IF(Crowdfunding!G:G="failed", ROW(Crowdfunding!I:I)-MIN(ROW(Crowdfunding!I:I))+1), ROW(C319))), "")</f>
        <v>12</v>
      </c>
    </row>
    <row r="321" spans="1:5" ht="17" x14ac:dyDescent="0.2">
      <c r="A321" t="str" cm="1">
        <f t="array" ref="A321">IFERROR(INDEX(Crowdfunding!G:G, SMALL(IF(Crowdfunding!G:G="successful", ROW(Crowdfunding!G:G)-ROW(Crowdfunding!$G$1)+1), ROW(A320))), "")</f>
        <v>successful</v>
      </c>
      <c r="B321" s="10" cm="1">
        <f t="array" ref="B321">IFERROR(INDEX(Crowdfunding!I:I, SMALL(IF(Crowdfunding!G:G="successful", ROW(Crowdfunding!I:I)-MIN(ROW(Crowdfunding!I:I))+1), ROW(A320))), "")</f>
        <v>589</v>
      </c>
      <c r="D321" t="str" cm="1">
        <f t="array" ref="D321">IFERROR(INDEX(Crowdfunding!G:G, SMALL(IF(Crowdfunding!G:G="failed", ROW(Crowdfunding!G:G)-ROW(Crowdfunding!$G$1)+1), ROW(C320))), "")</f>
        <v>failed</v>
      </c>
      <c r="E321" s="10" cm="1">
        <f t="array" ref="E321">IFERROR(INDEX(Crowdfunding!I:I, SMALL(IF(Crowdfunding!G:G="failed", ROW(Crowdfunding!I:I)-MIN(ROW(Crowdfunding!I:I))+1), ROW(C320))), "")</f>
        <v>452</v>
      </c>
    </row>
    <row r="322" spans="1:5" ht="17" x14ac:dyDescent="0.2">
      <c r="A322" t="str" cm="1">
        <f t="array" ref="A322">IFERROR(INDEX(Crowdfunding!G:G, SMALL(IF(Crowdfunding!G:G="successful", ROW(Crowdfunding!G:G)-ROW(Crowdfunding!$G$1)+1), ROW(A321))), "")</f>
        <v>successful</v>
      </c>
      <c r="B322" s="10" cm="1">
        <f t="array" ref="B322">IFERROR(INDEX(Crowdfunding!I:I, SMALL(IF(Crowdfunding!G:G="successful", ROW(Crowdfunding!I:I)-MIN(ROW(Crowdfunding!I:I))+1), ROW(A321))), "")</f>
        <v>2725</v>
      </c>
      <c r="D322" t="str" cm="1">
        <f t="array" ref="D322">IFERROR(INDEX(Crowdfunding!G:G, SMALL(IF(Crowdfunding!G:G="failed", ROW(Crowdfunding!G:G)-ROW(Crowdfunding!$G$1)+1), ROW(C321))), "")</f>
        <v>failed</v>
      </c>
      <c r="E322" s="10" cm="1">
        <f t="array" ref="E322">IFERROR(INDEX(Crowdfunding!I:I, SMALL(IF(Crowdfunding!G:G="failed", ROW(Crowdfunding!I:I)-MIN(ROW(Crowdfunding!I:I))+1), ROW(C321))), "")</f>
        <v>1886</v>
      </c>
    </row>
    <row r="323" spans="1:5" ht="17" x14ac:dyDescent="0.2">
      <c r="A323" t="str" cm="1">
        <f t="array" ref="A323">IFERROR(INDEX(Crowdfunding!G:G, SMALL(IF(Crowdfunding!G:G="successful", ROW(Crowdfunding!G:G)-ROW(Crowdfunding!$G$1)+1), ROW(A322))), "")</f>
        <v>successful</v>
      </c>
      <c r="B323" s="10" cm="1">
        <f t="array" ref="B323">IFERROR(INDEX(Crowdfunding!I:I, SMALL(IF(Crowdfunding!G:G="successful", ROW(Crowdfunding!I:I)-MIN(ROW(Crowdfunding!I:I))+1), ROW(A322))), "")</f>
        <v>300</v>
      </c>
      <c r="D323" t="str" cm="1">
        <f t="array" ref="D323">IFERROR(INDEX(Crowdfunding!G:G, SMALL(IF(Crowdfunding!G:G="failed", ROW(Crowdfunding!G:G)-ROW(Crowdfunding!$G$1)+1), ROW(C322))), "")</f>
        <v>failed</v>
      </c>
      <c r="E323" s="10" cm="1">
        <f t="array" ref="E323">IFERROR(INDEX(Crowdfunding!I:I, SMALL(IF(Crowdfunding!G:G="failed", ROW(Crowdfunding!I:I)-MIN(ROW(Crowdfunding!I:I))+1), ROW(C322))), "")</f>
        <v>1825</v>
      </c>
    </row>
    <row r="324" spans="1:5" ht="17" x14ac:dyDescent="0.2">
      <c r="A324" t="str" cm="1">
        <f t="array" ref="A324">IFERROR(INDEX(Crowdfunding!G:G, SMALL(IF(Crowdfunding!G:G="successful", ROW(Crowdfunding!G:G)-ROW(Crowdfunding!$G$1)+1), ROW(A323))), "")</f>
        <v>successful</v>
      </c>
      <c r="B324" s="10" cm="1">
        <f t="array" ref="B324">IFERROR(INDEX(Crowdfunding!I:I, SMALL(IF(Crowdfunding!G:G="successful", ROW(Crowdfunding!I:I)-MIN(ROW(Crowdfunding!I:I))+1), ROW(A323))), "")</f>
        <v>144</v>
      </c>
      <c r="D324" t="str" cm="1">
        <f t="array" ref="D324">IFERROR(INDEX(Crowdfunding!G:G, SMALL(IF(Crowdfunding!G:G="failed", ROW(Crowdfunding!G:G)-ROW(Crowdfunding!$G$1)+1), ROW(C323))), "")</f>
        <v>failed</v>
      </c>
      <c r="E324" s="10" cm="1">
        <f t="array" ref="E324">IFERROR(INDEX(Crowdfunding!I:I, SMALL(IF(Crowdfunding!G:G="failed", ROW(Crowdfunding!I:I)-MIN(ROW(Crowdfunding!I:I))+1), ROW(C323))), "")</f>
        <v>31</v>
      </c>
    </row>
    <row r="325" spans="1:5" ht="17" x14ac:dyDescent="0.2">
      <c r="A325" t="str" cm="1">
        <f t="array" ref="A325">IFERROR(INDEX(Crowdfunding!G:G, SMALL(IF(Crowdfunding!G:G="successful", ROW(Crowdfunding!G:G)-ROW(Crowdfunding!$G$1)+1), ROW(A324))), "")</f>
        <v>successful</v>
      </c>
      <c r="B325" s="10" cm="1">
        <f t="array" ref="B325">IFERROR(INDEX(Crowdfunding!I:I, SMALL(IF(Crowdfunding!G:G="successful", ROW(Crowdfunding!I:I)-MIN(ROW(Crowdfunding!I:I))+1), ROW(A324))), "")</f>
        <v>87</v>
      </c>
      <c r="D325" t="str" cm="1">
        <f t="array" ref="D325">IFERROR(INDEX(Crowdfunding!G:G, SMALL(IF(Crowdfunding!G:G="failed", ROW(Crowdfunding!G:G)-ROW(Crowdfunding!$G$1)+1), ROW(C324))), "")</f>
        <v>failed</v>
      </c>
      <c r="E325" s="10" cm="1">
        <f t="array" ref="E325">IFERROR(INDEX(Crowdfunding!I:I, SMALL(IF(Crowdfunding!G:G="failed", ROW(Crowdfunding!I:I)-MIN(ROW(Crowdfunding!I:I))+1), ROW(C324))), "")</f>
        <v>107</v>
      </c>
    </row>
    <row r="326" spans="1:5" ht="17" x14ac:dyDescent="0.2">
      <c r="A326" t="str" cm="1">
        <f t="array" ref="A326">IFERROR(INDEX(Crowdfunding!G:G, SMALL(IF(Crowdfunding!G:G="successful", ROW(Crowdfunding!G:G)-ROW(Crowdfunding!$G$1)+1), ROW(A325))), "")</f>
        <v>successful</v>
      </c>
      <c r="B326" s="10" cm="1">
        <f t="array" ref="B326">IFERROR(INDEX(Crowdfunding!I:I, SMALL(IF(Crowdfunding!G:G="successful", ROW(Crowdfunding!I:I)-MIN(ROW(Crowdfunding!I:I))+1), ROW(A325))), "")</f>
        <v>3116</v>
      </c>
      <c r="D326" t="str" cm="1">
        <f t="array" ref="D326">IFERROR(INDEX(Crowdfunding!G:G, SMALL(IF(Crowdfunding!G:G="failed", ROW(Crowdfunding!G:G)-ROW(Crowdfunding!$G$1)+1), ROW(C325))), "")</f>
        <v>failed</v>
      </c>
      <c r="E326" s="10" cm="1">
        <f t="array" ref="E326">IFERROR(INDEX(Crowdfunding!I:I, SMALL(IF(Crowdfunding!G:G="failed", ROW(Crowdfunding!I:I)-MIN(ROW(Crowdfunding!I:I))+1), ROW(C325))), "")</f>
        <v>27</v>
      </c>
    </row>
    <row r="327" spans="1:5" ht="17" x14ac:dyDescent="0.2">
      <c r="A327" t="str" cm="1">
        <f t="array" ref="A327">IFERROR(INDEX(Crowdfunding!G:G, SMALL(IF(Crowdfunding!G:G="successful", ROW(Crowdfunding!G:G)-ROW(Crowdfunding!$G$1)+1), ROW(A326))), "")</f>
        <v>successful</v>
      </c>
      <c r="B327" s="10" cm="1">
        <f t="array" ref="B327">IFERROR(INDEX(Crowdfunding!I:I, SMALL(IF(Crowdfunding!G:G="successful", ROW(Crowdfunding!I:I)-MIN(ROW(Crowdfunding!I:I))+1), ROW(A326))), "")</f>
        <v>909</v>
      </c>
      <c r="D327" t="str" cm="1">
        <f t="array" ref="D327">IFERROR(INDEX(Crowdfunding!G:G, SMALL(IF(Crowdfunding!G:G="failed", ROW(Crowdfunding!G:G)-ROW(Crowdfunding!$G$1)+1), ROW(C326))), "")</f>
        <v>failed</v>
      </c>
      <c r="E327" s="10" cm="1">
        <f t="array" ref="E327">IFERROR(INDEX(Crowdfunding!I:I, SMALL(IF(Crowdfunding!G:G="failed", ROW(Crowdfunding!I:I)-MIN(ROW(Crowdfunding!I:I))+1), ROW(C326))), "")</f>
        <v>1221</v>
      </c>
    </row>
    <row r="328" spans="1:5" ht="17" x14ac:dyDescent="0.2">
      <c r="A328" t="str" cm="1">
        <f t="array" ref="A328">IFERROR(INDEX(Crowdfunding!G:G, SMALL(IF(Crowdfunding!G:G="successful", ROW(Crowdfunding!G:G)-ROW(Crowdfunding!$G$1)+1), ROW(A327))), "")</f>
        <v>successful</v>
      </c>
      <c r="B328" s="10" cm="1">
        <f t="array" ref="B328">IFERROR(INDEX(Crowdfunding!I:I, SMALL(IF(Crowdfunding!G:G="successful", ROW(Crowdfunding!I:I)-MIN(ROW(Crowdfunding!I:I))+1), ROW(A327))), "")</f>
        <v>1613</v>
      </c>
      <c r="D328" t="str" cm="1">
        <f t="array" ref="D328">IFERROR(INDEX(Crowdfunding!G:G, SMALL(IF(Crowdfunding!G:G="failed", ROW(Crowdfunding!G:G)-ROW(Crowdfunding!$G$1)+1), ROW(C327))), "")</f>
        <v>failed</v>
      </c>
      <c r="E328" s="10" cm="1">
        <f t="array" ref="E328">IFERROR(INDEX(Crowdfunding!I:I, SMALL(IF(Crowdfunding!G:G="failed", ROW(Crowdfunding!I:I)-MIN(ROW(Crowdfunding!I:I))+1), ROW(C327))), "")</f>
        <v>1</v>
      </c>
    </row>
    <row r="329" spans="1:5" ht="17" x14ac:dyDescent="0.2">
      <c r="A329" t="str" cm="1">
        <f t="array" ref="A329">IFERROR(INDEX(Crowdfunding!G:G, SMALL(IF(Crowdfunding!G:G="successful", ROW(Crowdfunding!G:G)-ROW(Crowdfunding!$G$1)+1), ROW(A328))), "")</f>
        <v>successful</v>
      </c>
      <c r="B329" s="10" cm="1">
        <f t="array" ref="B329">IFERROR(INDEX(Crowdfunding!I:I, SMALL(IF(Crowdfunding!G:G="successful", ROW(Crowdfunding!I:I)-MIN(ROW(Crowdfunding!I:I))+1), ROW(A328))), "")</f>
        <v>136</v>
      </c>
      <c r="D329" t="str" cm="1">
        <f t="array" ref="D329">IFERROR(INDEX(Crowdfunding!G:G, SMALL(IF(Crowdfunding!G:G="failed", ROW(Crowdfunding!G:G)-ROW(Crowdfunding!$G$1)+1), ROW(C328))), "")</f>
        <v>failed</v>
      </c>
      <c r="E329" s="10" cm="1">
        <f t="array" ref="E329">IFERROR(INDEX(Crowdfunding!I:I, SMALL(IF(Crowdfunding!G:G="failed", ROW(Crowdfunding!I:I)-MIN(ROW(Crowdfunding!I:I))+1), ROW(C328))), "")</f>
        <v>16</v>
      </c>
    </row>
    <row r="330" spans="1:5" ht="17" x14ac:dyDescent="0.2">
      <c r="A330" t="str" cm="1">
        <f t="array" ref="A330">IFERROR(INDEX(Crowdfunding!G:G, SMALL(IF(Crowdfunding!G:G="successful", ROW(Crowdfunding!G:G)-ROW(Crowdfunding!$G$1)+1), ROW(A329))), "")</f>
        <v>successful</v>
      </c>
      <c r="B330" s="10" cm="1">
        <f t="array" ref="B330">IFERROR(INDEX(Crowdfunding!I:I, SMALL(IF(Crowdfunding!G:G="successful", ROW(Crowdfunding!I:I)-MIN(ROW(Crowdfunding!I:I))+1), ROW(A329))), "")</f>
        <v>130</v>
      </c>
      <c r="D330" t="str" cm="1">
        <f t="array" ref="D330">IFERROR(INDEX(Crowdfunding!G:G, SMALL(IF(Crowdfunding!G:G="failed", ROW(Crowdfunding!G:G)-ROW(Crowdfunding!$G$1)+1), ROW(C329))), "")</f>
        <v>failed</v>
      </c>
      <c r="E330" s="10" cm="1">
        <f t="array" ref="E330">IFERROR(INDEX(Crowdfunding!I:I, SMALL(IF(Crowdfunding!G:G="failed", ROW(Crowdfunding!I:I)-MIN(ROW(Crowdfunding!I:I))+1), ROW(C329))), "")</f>
        <v>41</v>
      </c>
    </row>
    <row r="331" spans="1:5" ht="17" x14ac:dyDescent="0.2">
      <c r="A331" t="str" cm="1">
        <f t="array" ref="A331">IFERROR(INDEX(Crowdfunding!G:G, SMALL(IF(Crowdfunding!G:G="successful", ROW(Crowdfunding!G:G)-ROW(Crowdfunding!$G$1)+1), ROW(A330))), "")</f>
        <v>successful</v>
      </c>
      <c r="B331" s="10" cm="1">
        <f t="array" ref="B331">IFERROR(INDEX(Crowdfunding!I:I, SMALL(IF(Crowdfunding!G:G="successful", ROW(Crowdfunding!I:I)-MIN(ROW(Crowdfunding!I:I))+1), ROW(A330))), "")</f>
        <v>102</v>
      </c>
      <c r="D331" t="str" cm="1">
        <f t="array" ref="D331">IFERROR(INDEX(Crowdfunding!G:G, SMALL(IF(Crowdfunding!G:G="failed", ROW(Crowdfunding!G:G)-ROW(Crowdfunding!$G$1)+1), ROW(C330))), "")</f>
        <v>failed</v>
      </c>
      <c r="E331" s="10" cm="1">
        <f t="array" ref="E331">IFERROR(INDEX(Crowdfunding!I:I, SMALL(IF(Crowdfunding!G:G="failed", ROW(Crowdfunding!I:I)-MIN(ROW(Crowdfunding!I:I))+1), ROW(C330))), "")</f>
        <v>523</v>
      </c>
    </row>
    <row r="332" spans="1:5" ht="17" x14ac:dyDescent="0.2">
      <c r="A332" t="str" cm="1">
        <f t="array" ref="A332">IFERROR(INDEX(Crowdfunding!G:G, SMALL(IF(Crowdfunding!G:G="successful", ROW(Crowdfunding!G:G)-ROW(Crowdfunding!$G$1)+1), ROW(A331))), "")</f>
        <v>successful</v>
      </c>
      <c r="B332" s="10" cm="1">
        <f t="array" ref="B332">IFERROR(INDEX(Crowdfunding!I:I, SMALL(IF(Crowdfunding!G:G="successful", ROW(Crowdfunding!I:I)-MIN(ROW(Crowdfunding!I:I))+1), ROW(A331))), "")</f>
        <v>4006</v>
      </c>
      <c r="D332" t="str" cm="1">
        <f t="array" ref="D332">IFERROR(INDEX(Crowdfunding!G:G, SMALL(IF(Crowdfunding!G:G="failed", ROW(Crowdfunding!G:G)-ROW(Crowdfunding!$G$1)+1), ROW(C331))), "")</f>
        <v>failed</v>
      </c>
      <c r="E332" s="10" cm="1">
        <f t="array" ref="E332">IFERROR(INDEX(Crowdfunding!I:I, SMALL(IF(Crowdfunding!G:G="failed", ROW(Crowdfunding!I:I)-MIN(ROW(Crowdfunding!I:I))+1), ROW(C331))), "")</f>
        <v>141</v>
      </c>
    </row>
    <row r="333" spans="1:5" ht="17" x14ac:dyDescent="0.2">
      <c r="A333" t="str" cm="1">
        <f t="array" ref="A333">IFERROR(INDEX(Crowdfunding!G:G, SMALL(IF(Crowdfunding!G:G="successful", ROW(Crowdfunding!G:G)-ROW(Crowdfunding!$G$1)+1), ROW(A332))), "")</f>
        <v>successful</v>
      </c>
      <c r="B333" s="10" cm="1">
        <f t="array" ref="B333">IFERROR(INDEX(Crowdfunding!I:I, SMALL(IF(Crowdfunding!G:G="successful", ROW(Crowdfunding!I:I)-MIN(ROW(Crowdfunding!I:I))+1), ROW(A332))), "")</f>
        <v>1629</v>
      </c>
      <c r="D333" t="str" cm="1">
        <f t="array" ref="D333">IFERROR(INDEX(Crowdfunding!G:G, SMALL(IF(Crowdfunding!G:G="failed", ROW(Crowdfunding!G:G)-ROW(Crowdfunding!$G$1)+1), ROW(C332))), "")</f>
        <v>failed</v>
      </c>
      <c r="E333" s="10" cm="1">
        <f t="array" ref="E333">IFERROR(INDEX(Crowdfunding!I:I, SMALL(IF(Crowdfunding!G:G="failed", ROW(Crowdfunding!I:I)-MIN(ROW(Crowdfunding!I:I))+1), ROW(C332))), "")</f>
        <v>52</v>
      </c>
    </row>
    <row r="334" spans="1:5" ht="17" x14ac:dyDescent="0.2">
      <c r="A334" t="str" cm="1">
        <f t="array" ref="A334">IFERROR(INDEX(Crowdfunding!G:G, SMALL(IF(Crowdfunding!G:G="successful", ROW(Crowdfunding!G:G)-ROW(Crowdfunding!$G$1)+1), ROW(A333))), "")</f>
        <v>successful</v>
      </c>
      <c r="B334" s="10" cm="1">
        <f t="array" ref="B334">IFERROR(INDEX(Crowdfunding!I:I, SMALL(IF(Crowdfunding!G:G="successful", ROW(Crowdfunding!I:I)-MIN(ROW(Crowdfunding!I:I))+1), ROW(A333))), "")</f>
        <v>2188</v>
      </c>
      <c r="D334" t="str" cm="1">
        <f t="array" ref="D334">IFERROR(INDEX(Crowdfunding!G:G, SMALL(IF(Crowdfunding!G:G="failed", ROW(Crowdfunding!G:G)-ROW(Crowdfunding!$G$1)+1), ROW(C333))), "")</f>
        <v>failed</v>
      </c>
      <c r="E334" s="10" cm="1">
        <f t="array" ref="E334">IFERROR(INDEX(Crowdfunding!I:I, SMALL(IF(Crowdfunding!G:G="failed", ROW(Crowdfunding!I:I)-MIN(ROW(Crowdfunding!I:I))+1), ROW(C333))), "")</f>
        <v>225</v>
      </c>
    </row>
    <row r="335" spans="1:5" ht="17" x14ac:dyDescent="0.2">
      <c r="A335" t="str" cm="1">
        <f t="array" ref="A335">IFERROR(INDEX(Crowdfunding!G:G, SMALL(IF(Crowdfunding!G:G="successful", ROW(Crowdfunding!G:G)-ROW(Crowdfunding!$G$1)+1), ROW(A334))), "")</f>
        <v>successful</v>
      </c>
      <c r="B335" s="10" cm="1">
        <f t="array" ref="B335">IFERROR(INDEX(Crowdfunding!I:I, SMALL(IF(Crowdfunding!G:G="successful", ROW(Crowdfunding!I:I)-MIN(ROW(Crowdfunding!I:I))+1), ROW(A334))), "")</f>
        <v>2409</v>
      </c>
      <c r="D335" t="str" cm="1">
        <f t="array" ref="D335">IFERROR(INDEX(Crowdfunding!G:G, SMALL(IF(Crowdfunding!G:G="failed", ROW(Crowdfunding!G:G)-ROW(Crowdfunding!$G$1)+1), ROW(C334))), "")</f>
        <v>failed</v>
      </c>
      <c r="E335" s="10" cm="1">
        <f t="array" ref="E335">IFERROR(INDEX(Crowdfunding!I:I, SMALL(IF(Crowdfunding!G:G="failed", ROW(Crowdfunding!I:I)-MIN(ROW(Crowdfunding!I:I))+1), ROW(C334))), "")</f>
        <v>38</v>
      </c>
    </row>
    <row r="336" spans="1:5" ht="17" x14ac:dyDescent="0.2">
      <c r="A336" t="str" cm="1">
        <f t="array" ref="A336">IFERROR(INDEX(Crowdfunding!G:G, SMALL(IF(Crowdfunding!G:G="successful", ROW(Crowdfunding!G:G)-ROW(Crowdfunding!$G$1)+1), ROW(A335))), "")</f>
        <v>successful</v>
      </c>
      <c r="B336" s="10" cm="1">
        <f t="array" ref="B336">IFERROR(INDEX(Crowdfunding!I:I, SMALL(IF(Crowdfunding!G:G="successful", ROW(Crowdfunding!I:I)-MIN(ROW(Crowdfunding!I:I))+1), ROW(A335))), "")</f>
        <v>194</v>
      </c>
      <c r="D336" t="str" cm="1">
        <f t="array" ref="D336">IFERROR(INDEX(Crowdfunding!G:G, SMALL(IF(Crowdfunding!G:G="failed", ROW(Crowdfunding!G:G)-ROW(Crowdfunding!$G$1)+1), ROW(C335))), "")</f>
        <v>failed</v>
      </c>
      <c r="E336" s="10" cm="1">
        <f t="array" ref="E336">IFERROR(INDEX(Crowdfunding!I:I, SMALL(IF(Crowdfunding!G:G="failed", ROW(Crowdfunding!I:I)-MIN(ROW(Crowdfunding!I:I))+1), ROW(C335))), "")</f>
        <v>15</v>
      </c>
    </row>
    <row r="337" spans="1:5" ht="17" x14ac:dyDescent="0.2">
      <c r="A337" t="str" cm="1">
        <f t="array" ref="A337">IFERROR(INDEX(Crowdfunding!G:G, SMALL(IF(Crowdfunding!G:G="successful", ROW(Crowdfunding!G:G)-ROW(Crowdfunding!$G$1)+1), ROW(A336))), "")</f>
        <v>successful</v>
      </c>
      <c r="B337" s="10" cm="1">
        <f t="array" ref="B337">IFERROR(INDEX(Crowdfunding!I:I, SMALL(IF(Crowdfunding!G:G="successful", ROW(Crowdfunding!I:I)-MIN(ROW(Crowdfunding!I:I))+1), ROW(A336))), "")</f>
        <v>1140</v>
      </c>
      <c r="D337" t="str" cm="1">
        <f t="array" ref="D337">IFERROR(INDEX(Crowdfunding!G:G, SMALL(IF(Crowdfunding!G:G="failed", ROW(Crowdfunding!G:G)-ROW(Crowdfunding!$G$1)+1), ROW(C336))), "")</f>
        <v>failed</v>
      </c>
      <c r="E337" s="10" cm="1">
        <f t="array" ref="E337">IFERROR(INDEX(Crowdfunding!I:I, SMALL(IF(Crowdfunding!G:G="failed", ROW(Crowdfunding!I:I)-MIN(ROW(Crowdfunding!I:I))+1), ROW(C336))), "")</f>
        <v>37</v>
      </c>
    </row>
    <row r="338" spans="1:5" ht="17" x14ac:dyDescent="0.2">
      <c r="A338" t="str" cm="1">
        <f t="array" ref="A338">IFERROR(INDEX(Crowdfunding!G:G, SMALL(IF(Crowdfunding!G:G="successful", ROW(Crowdfunding!G:G)-ROW(Crowdfunding!$G$1)+1), ROW(A337))), "")</f>
        <v>successful</v>
      </c>
      <c r="B338" s="10" cm="1">
        <f t="array" ref="B338">IFERROR(INDEX(Crowdfunding!I:I, SMALL(IF(Crowdfunding!G:G="successful", ROW(Crowdfunding!I:I)-MIN(ROW(Crowdfunding!I:I))+1), ROW(A337))), "")</f>
        <v>102</v>
      </c>
      <c r="D338" t="str" cm="1">
        <f t="array" ref="D338">IFERROR(INDEX(Crowdfunding!G:G, SMALL(IF(Crowdfunding!G:G="failed", ROW(Crowdfunding!G:G)-ROW(Crowdfunding!$G$1)+1), ROW(C337))), "")</f>
        <v>failed</v>
      </c>
      <c r="E338" s="10" cm="1">
        <f t="array" ref="E338">IFERROR(INDEX(Crowdfunding!I:I, SMALL(IF(Crowdfunding!G:G="failed", ROW(Crowdfunding!I:I)-MIN(ROW(Crowdfunding!I:I))+1), ROW(C337))), "")</f>
        <v>112</v>
      </c>
    </row>
    <row r="339" spans="1:5" ht="17" x14ac:dyDescent="0.2">
      <c r="A339" t="str" cm="1">
        <f t="array" ref="A339">IFERROR(INDEX(Crowdfunding!G:G, SMALL(IF(Crowdfunding!G:G="successful", ROW(Crowdfunding!G:G)-ROW(Crowdfunding!$G$1)+1), ROW(A338))), "")</f>
        <v>successful</v>
      </c>
      <c r="B339" s="10" cm="1">
        <f t="array" ref="B339">IFERROR(INDEX(Crowdfunding!I:I, SMALL(IF(Crowdfunding!G:G="successful", ROW(Crowdfunding!I:I)-MIN(ROW(Crowdfunding!I:I))+1), ROW(A338))), "")</f>
        <v>2857</v>
      </c>
      <c r="D339" t="str" cm="1">
        <f t="array" ref="D339">IFERROR(INDEX(Crowdfunding!G:G, SMALL(IF(Crowdfunding!G:G="failed", ROW(Crowdfunding!G:G)-ROW(Crowdfunding!$G$1)+1), ROW(C338))), "")</f>
        <v>failed</v>
      </c>
      <c r="E339" s="10" cm="1">
        <f t="array" ref="E339">IFERROR(INDEX(Crowdfunding!I:I, SMALL(IF(Crowdfunding!G:G="failed", ROW(Crowdfunding!I:I)-MIN(ROW(Crowdfunding!I:I))+1), ROW(C338))), "")</f>
        <v>21</v>
      </c>
    </row>
    <row r="340" spans="1:5" ht="17" x14ac:dyDescent="0.2">
      <c r="A340" t="str" cm="1">
        <f t="array" ref="A340">IFERROR(INDEX(Crowdfunding!G:G, SMALL(IF(Crowdfunding!G:G="successful", ROW(Crowdfunding!G:G)-ROW(Crowdfunding!$G$1)+1), ROW(A339))), "")</f>
        <v>successful</v>
      </c>
      <c r="B340" s="10" cm="1">
        <f t="array" ref="B340">IFERROR(INDEX(Crowdfunding!I:I, SMALL(IF(Crowdfunding!G:G="successful", ROW(Crowdfunding!I:I)-MIN(ROW(Crowdfunding!I:I))+1), ROW(A339))), "")</f>
        <v>107</v>
      </c>
      <c r="D340" t="str" cm="1">
        <f t="array" ref="D340">IFERROR(INDEX(Crowdfunding!G:G, SMALL(IF(Crowdfunding!G:G="failed", ROW(Crowdfunding!G:G)-ROW(Crowdfunding!$G$1)+1), ROW(C339))), "")</f>
        <v>failed</v>
      </c>
      <c r="E340" s="10" cm="1">
        <f t="array" ref="E340">IFERROR(INDEX(Crowdfunding!I:I, SMALL(IF(Crowdfunding!G:G="failed", ROW(Crowdfunding!I:I)-MIN(ROW(Crowdfunding!I:I))+1), ROW(C339))), "")</f>
        <v>67</v>
      </c>
    </row>
    <row r="341" spans="1:5" ht="17" x14ac:dyDescent="0.2">
      <c r="A341" t="str" cm="1">
        <f t="array" ref="A341">IFERROR(INDEX(Crowdfunding!G:G, SMALL(IF(Crowdfunding!G:G="successful", ROW(Crowdfunding!G:G)-ROW(Crowdfunding!$G$1)+1), ROW(A340))), "")</f>
        <v>successful</v>
      </c>
      <c r="B341" s="10" cm="1">
        <f t="array" ref="B341">IFERROR(INDEX(Crowdfunding!I:I, SMALL(IF(Crowdfunding!G:G="successful", ROW(Crowdfunding!I:I)-MIN(ROW(Crowdfunding!I:I))+1), ROW(A340))), "")</f>
        <v>160</v>
      </c>
      <c r="D341" t="str" cm="1">
        <f t="array" ref="D341">IFERROR(INDEX(Crowdfunding!G:G, SMALL(IF(Crowdfunding!G:G="failed", ROW(Crowdfunding!G:G)-ROW(Crowdfunding!$G$1)+1), ROW(C340))), "")</f>
        <v>failed</v>
      </c>
      <c r="E341" s="10" cm="1">
        <f t="array" ref="E341">IFERROR(INDEX(Crowdfunding!I:I, SMALL(IF(Crowdfunding!G:G="failed", ROW(Crowdfunding!I:I)-MIN(ROW(Crowdfunding!I:I))+1), ROW(C340))), "")</f>
        <v>78</v>
      </c>
    </row>
    <row r="342" spans="1:5" ht="17" x14ac:dyDescent="0.2">
      <c r="A342" t="str" cm="1">
        <f t="array" ref="A342">IFERROR(INDEX(Crowdfunding!G:G, SMALL(IF(Crowdfunding!G:G="successful", ROW(Crowdfunding!G:G)-ROW(Crowdfunding!$G$1)+1), ROW(A341))), "")</f>
        <v>successful</v>
      </c>
      <c r="B342" s="10" cm="1">
        <f t="array" ref="B342">IFERROR(INDEX(Crowdfunding!I:I, SMALL(IF(Crowdfunding!G:G="successful", ROW(Crowdfunding!I:I)-MIN(ROW(Crowdfunding!I:I))+1), ROW(A341))), "")</f>
        <v>2230</v>
      </c>
      <c r="D342" t="str" cm="1">
        <f t="array" ref="D342">IFERROR(INDEX(Crowdfunding!G:G, SMALL(IF(Crowdfunding!G:G="failed", ROW(Crowdfunding!G:G)-ROW(Crowdfunding!$G$1)+1), ROW(C341))), "")</f>
        <v>failed</v>
      </c>
      <c r="E342" s="10" cm="1">
        <f t="array" ref="E342">IFERROR(INDEX(Crowdfunding!I:I, SMALL(IF(Crowdfunding!G:G="failed", ROW(Crowdfunding!I:I)-MIN(ROW(Crowdfunding!I:I))+1), ROW(C341))), "")</f>
        <v>67</v>
      </c>
    </row>
    <row r="343" spans="1:5" ht="17" x14ac:dyDescent="0.2">
      <c r="A343" t="str" cm="1">
        <f t="array" ref="A343">IFERROR(INDEX(Crowdfunding!G:G, SMALL(IF(Crowdfunding!G:G="successful", ROW(Crowdfunding!G:G)-ROW(Crowdfunding!$G$1)+1), ROW(A342))), "")</f>
        <v>successful</v>
      </c>
      <c r="B343" s="10" cm="1">
        <f t="array" ref="B343">IFERROR(INDEX(Crowdfunding!I:I, SMALL(IF(Crowdfunding!G:G="successful", ROW(Crowdfunding!I:I)-MIN(ROW(Crowdfunding!I:I))+1), ROW(A342))), "")</f>
        <v>316</v>
      </c>
      <c r="D343" t="str" cm="1">
        <f t="array" ref="D343">IFERROR(INDEX(Crowdfunding!G:G, SMALL(IF(Crowdfunding!G:G="failed", ROW(Crowdfunding!G:G)-ROW(Crowdfunding!$G$1)+1), ROW(C342))), "")</f>
        <v>failed</v>
      </c>
      <c r="E343" s="10" cm="1">
        <f t="array" ref="E343">IFERROR(INDEX(Crowdfunding!I:I, SMALL(IF(Crowdfunding!G:G="failed", ROW(Crowdfunding!I:I)-MIN(ROW(Crowdfunding!I:I))+1), ROW(C342))), "")</f>
        <v>263</v>
      </c>
    </row>
    <row r="344" spans="1:5" ht="17" x14ac:dyDescent="0.2">
      <c r="A344" t="str" cm="1">
        <f t="array" ref="A344">IFERROR(INDEX(Crowdfunding!G:G, SMALL(IF(Crowdfunding!G:G="successful", ROW(Crowdfunding!G:G)-ROW(Crowdfunding!$G$1)+1), ROW(A343))), "")</f>
        <v>successful</v>
      </c>
      <c r="B344" s="10" cm="1">
        <f t="array" ref="B344">IFERROR(INDEX(Crowdfunding!I:I, SMALL(IF(Crowdfunding!G:G="successful", ROW(Crowdfunding!I:I)-MIN(ROW(Crowdfunding!I:I))+1), ROW(A343))), "")</f>
        <v>117</v>
      </c>
      <c r="D344" t="str" cm="1">
        <f t="array" ref="D344">IFERROR(INDEX(Crowdfunding!G:G, SMALL(IF(Crowdfunding!G:G="failed", ROW(Crowdfunding!G:G)-ROW(Crowdfunding!$G$1)+1), ROW(C343))), "")</f>
        <v>failed</v>
      </c>
      <c r="E344" s="10" cm="1">
        <f t="array" ref="E344">IFERROR(INDEX(Crowdfunding!I:I, SMALL(IF(Crowdfunding!G:G="failed", ROW(Crowdfunding!I:I)-MIN(ROW(Crowdfunding!I:I))+1), ROW(C343))), "")</f>
        <v>1691</v>
      </c>
    </row>
    <row r="345" spans="1:5" ht="17" x14ac:dyDescent="0.2">
      <c r="A345" t="str" cm="1">
        <f t="array" ref="A345">IFERROR(INDEX(Crowdfunding!G:G, SMALL(IF(Crowdfunding!G:G="successful", ROW(Crowdfunding!G:G)-ROW(Crowdfunding!$G$1)+1), ROW(A344))), "")</f>
        <v>successful</v>
      </c>
      <c r="B345" s="10" cm="1">
        <f t="array" ref="B345">IFERROR(INDEX(Crowdfunding!I:I, SMALL(IF(Crowdfunding!G:G="successful", ROW(Crowdfunding!I:I)-MIN(ROW(Crowdfunding!I:I))+1), ROW(A344))), "")</f>
        <v>6406</v>
      </c>
      <c r="D345" t="str" cm="1">
        <f t="array" ref="D345">IFERROR(INDEX(Crowdfunding!G:G, SMALL(IF(Crowdfunding!G:G="failed", ROW(Crowdfunding!G:G)-ROW(Crowdfunding!$G$1)+1), ROW(C344))), "")</f>
        <v>failed</v>
      </c>
      <c r="E345" s="10" cm="1">
        <f t="array" ref="E345">IFERROR(INDEX(Crowdfunding!I:I, SMALL(IF(Crowdfunding!G:G="failed", ROW(Crowdfunding!I:I)-MIN(ROW(Crowdfunding!I:I))+1), ROW(C344))), "")</f>
        <v>181</v>
      </c>
    </row>
    <row r="346" spans="1:5" ht="17" x14ac:dyDescent="0.2">
      <c r="A346" t="str" cm="1">
        <f t="array" ref="A346">IFERROR(INDEX(Crowdfunding!G:G, SMALL(IF(Crowdfunding!G:G="successful", ROW(Crowdfunding!G:G)-ROW(Crowdfunding!$G$1)+1), ROW(A345))), "")</f>
        <v>successful</v>
      </c>
      <c r="B346" s="10" cm="1">
        <f t="array" ref="B346">IFERROR(INDEX(Crowdfunding!I:I, SMALL(IF(Crowdfunding!G:G="successful", ROW(Crowdfunding!I:I)-MIN(ROW(Crowdfunding!I:I))+1), ROW(A345))), "")</f>
        <v>192</v>
      </c>
      <c r="D346" t="str" cm="1">
        <f t="array" ref="D346">IFERROR(INDEX(Crowdfunding!G:G, SMALL(IF(Crowdfunding!G:G="failed", ROW(Crowdfunding!G:G)-ROW(Crowdfunding!$G$1)+1), ROW(C345))), "")</f>
        <v>failed</v>
      </c>
      <c r="E346" s="10" cm="1">
        <f t="array" ref="E346">IFERROR(INDEX(Crowdfunding!I:I, SMALL(IF(Crowdfunding!G:G="failed", ROW(Crowdfunding!I:I)-MIN(ROW(Crowdfunding!I:I))+1), ROW(C345))), "")</f>
        <v>13</v>
      </c>
    </row>
    <row r="347" spans="1:5" ht="17" x14ac:dyDescent="0.2">
      <c r="A347" t="str" cm="1">
        <f t="array" ref="A347">IFERROR(INDEX(Crowdfunding!G:G, SMALL(IF(Crowdfunding!G:G="successful", ROW(Crowdfunding!G:G)-ROW(Crowdfunding!$G$1)+1), ROW(A346))), "")</f>
        <v>successful</v>
      </c>
      <c r="B347" s="10" cm="1">
        <f t="array" ref="B347">IFERROR(INDEX(Crowdfunding!I:I, SMALL(IF(Crowdfunding!G:G="successful", ROW(Crowdfunding!I:I)-MIN(ROW(Crowdfunding!I:I))+1), ROW(A346))), "")</f>
        <v>26</v>
      </c>
      <c r="D347" t="str" cm="1">
        <f t="array" ref="D347">IFERROR(INDEX(Crowdfunding!G:G, SMALL(IF(Crowdfunding!G:G="failed", ROW(Crowdfunding!G:G)-ROW(Crowdfunding!$G$1)+1), ROW(C346))), "")</f>
        <v>failed</v>
      </c>
      <c r="E347" s="10" cm="1">
        <f t="array" ref="E347">IFERROR(INDEX(Crowdfunding!I:I, SMALL(IF(Crowdfunding!G:G="failed", ROW(Crowdfunding!I:I)-MIN(ROW(Crowdfunding!I:I))+1), ROW(C346))), "")</f>
        <v>1</v>
      </c>
    </row>
    <row r="348" spans="1:5" ht="17" x14ac:dyDescent="0.2">
      <c r="A348" t="str" cm="1">
        <f t="array" ref="A348">IFERROR(INDEX(Crowdfunding!G:G, SMALL(IF(Crowdfunding!G:G="successful", ROW(Crowdfunding!G:G)-ROW(Crowdfunding!$G$1)+1), ROW(A347))), "")</f>
        <v>successful</v>
      </c>
      <c r="B348" s="10" cm="1">
        <f t="array" ref="B348">IFERROR(INDEX(Crowdfunding!I:I, SMALL(IF(Crowdfunding!G:G="successful", ROW(Crowdfunding!I:I)-MIN(ROW(Crowdfunding!I:I))+1), ROW(A347))), "")</f>
        <v>723</v>
      </c>
      <c r="D348" t="str" cm="1">
        <f t="array" ref="D348">IFERROR(INDEX(Crowdfunding!G:G, SMALL(IF(Crowdfunding!G:G="failed", ROW(Crowdfunding!G:G)-ROW(Crowdfunding!$G$1)+1), ROW(C347))), "")</f>
        <v>failed</v>
      </c>
      <c r="E348" s="10" cm="1">
        <f t="array" ref="E348">IFERROR(INDEX(Crowdfunding!I:I, SMALL(IF(Crowdfunding!G:G="failed", ROW(Crowdfunding!I:I)-MIN(ROW(Crowdfunding!I:I))+1), ROW(C347))), "")</f>
        <v>21</v>
      </c>
    </row>
    <row r="349" spans="1:5" ht="17" x14ac:dyDescent="0.2">
      <c r="A349" t="str" cm="1">
        <f t="array" ref="A349">IFERROR(INDEX(Crowdfunding!G:G, SMALL(IF(Crowdfunding!G:G="successful", ROW(Crowdfunding!G:G)-ROW(Crowdfunding!$G$1)+1), ROW(A348))), "")</f>
        <v>successful</v>
      </c>
      <c r="B349" s="10" cm="1">
        <f t="array" ref="B349">IFERROR(INDEX(Crowdfunding!I:I, SMALL(IF(Crowdfunding!G:G="successful", ROW(Crowdfunding!I:I)-MIN(ROW(Crowdfunding!I:I))+1), ROW(A348))), "")</f>
        <v>170</v>
      </c>
      <c r="D349" t="str" cm="1">
        <f t="array" ref="D349">IFERROR(INDEX(Crowdfunding!G:G, SMALL(IF(Crowdfunding!G:G="failed", ROW(Crowdfunding!G:G)-ROW(Crowdfunding!$G$1)+1), ROW(C348))), "")</f>
        <v>failed</v>
      </c>
      <c r="E349" s="10" cm="1">
        <f t="array" ref="E349">IFERROR(INDEX(Crowdfunding!I:I, SMALL(IF(Crowdfunding!G:G="failed", ROW(Crowdfunding!I:I)-MIN(ROW(Crowdfunding!I:I))+1), ROW(C348))), "")</f>
        <v>830</v>
      </c>
    </row>
    <row r="350" spans="1:5" ht="17" x14ac:dyDescent="0.2">
      <c r="A350" t="str" cm="1">
        <f t="array" ref="A350">IFERROR(INDEX(Crowdfunding!G:G, SMALL(IF(Crowdfunding!G:G="successful", ROW(Crowdfunding!G:G)-ROW(Crowdfunding!$G$1)+1), ROW(A349))), "")</f>
        <v>successful</v>
      </c>
      <c r="B350" s="10" cm="1">
        <f t="array" ref="B350">IFERROR(INDEX(Crowdfunding!I:I, SMALL(IF(Crowdfunding!G:G="successful", ROW(Crowdfunding!I:I)-MIN(ROW(Crowdfunding!I:I))+1), ROW(A349))), "")</f>
        <v>238</v>
      </c>
      <c r="D350" t="str" cm="1">
        <f t="array" ref="D350">IFERROR(INDEX(Crowdfunding!G:G, SMALL(IF(Crowdfunding!G:G="failed", ROW(Crowdfunding!G:G)-ROW(Crowdfunding!$G$1)+1), ROW(C349))), "")</f>
        <v>failed</v>
      </c>
      <c r="E350" s="10" cm="1">
        <f t="array" ref="E350">IFERROR(INDEX(Crowdfunding!I:I, SMALL(IF(Crowdfunding!G:G="failed", ROW(Crowdfunding!I:I)-MIN(ROW(Crowdfunding!I:I))+1), ROW(C349))), "")</f>
        <v>130</v>
      </c>
    </row>
    <row r="351" spans="1:5" ht="17" x14ac:dyDescent="0.2">
      <c r="A351" t="str" cm="1">
        <f t="array" ref="A351">IFERROR(INDEX(Crowdfunding!G:G, SMALL(IF(Crowdfunding!G:G="successful", ROW(Crowdfunding!G:G)-ROW(Crowdfunding!$G$1)+1), ROW(A350))), "")</f>
        <v>successful</v>
      </c>
      <c r="B351" s="10" cm="1">
        <f t="array" ref="B351">IFERROR(INDEX(Crowdfunding!I:I, SMALL(IF(Crowdfunding!G:G="successful", ROW(Crowdfunding!I:I)-MIN(ROW(Crowdfunding!I:I))+1), ROW(A350))), "")</f>
        <v>55</v>
      </c>
      <c r="D351" t="str" cm="1">
        <f t="array" ref="D351">IFERROR(INDEX(Crowdfunding!G:G, SMALL(IF(Crowdfunding!G:G="failed", ROW(Crowdfunding!G:G)-ROW(Crowdfunding!$G$1)+1), ROW(C350))), "")</f>
        <v>failed</v>
      </c>
      <c r="E351" s="10" cm="1">
        <f t="array" ref="E351">IFERROR(INDEX(Crowdfunding!I:I, SMALL(IF(Crowdfunding!G:G="failed", ROW(Crowdfunding!I:I)-MIN(ROW(Crowdfunding!I:I))+1), ROW(C350))), "")</f>
        <v>55</v>
      </c>
    </row>
    <row r="352" spans="1:5" ht="17" x14ac:dyDescent="0.2">
      <c r="A352" t="str" cm="1">
        <f t="array" ref="A352">IFERROR(INDEX(Crowdfunding!G:G, SMALL(IF(Crowdfunding!G:G="successful", ROW(Crowdfunding!G:G)-ROW(Crowdfunding!$G$1)+1), ROW(A351))), "")</f>
        <v>successful</v>
      </c>
      <c r="B352" s="10" cm="1">
        <f t="array" ref="B352">IFERROR(INDEX(Crowdfunding!I:I, SMALL(IF(Crowdfunding!G:G="successful", ROW(Crowdfunding!I:I)-MIN(ROW(Crowdfunding!I:I))+1), ROW(A351))), "")</f>
        <v>128</v>
      </c>
      <c r="D352" t="str" cm="1">
        <f t="array" ref="D352">IFERROR(INDEX(Crowdfunding!G:G, SMALL(IF(Crowdfunding!G:G="failed", ROW(Crowdfunding!G:G)-ROW(Crowdfunding!$G$1)+1), ROW(C351))), "")</f>
        <v>failed</v>
      </c>
      <c r="E352" s="10" cm="1">
        <f t="array" ref="E352">IFERROR(INDEX(Crowdfunding!I:I, SMALL(IF(Crowdfunding!G:G="failed", ROW(Crowdfunding!I:I)-MIN(ROW(Crowdfunding!I:I))+1), ROW(C351))), "")</f>
        <v>114</v>
      </c>
    </row>
    <row r="353" spans="1:5" ht="17" x14ac:dyDescent="0.2">
      <c r="A353" t="str" cm="1">
        <f t="array" ref="A353">IFERROR(INDEX(Crowdfunding!G:G, SMALL(IF(Crowdfunding!G:G="successful", ROW(Crowdfunding!G:G)-ROW(Crowdfunding!$G$1)+1), ROW(A352))), "")</f>
        <v>successful</v>
      </c>
      <c r="B353" s="10" cm="1">
        <f t="array" ref="B353">IFERROR(INDEX(Crowdfunding!I:I, SMALL(IF(Crowdfunding!G:G="successful", ROW(Crowdfunding!I:I)-MIN(ROW(Crowdfunding!I:I))+1), ROW(A352))), "")</f>
        <v>2144</v>
      </c>
      <c r="D353" t="str" cm="1">
        <f t="array" ref="D353">IFERROR(INDEX(Crowdfunding!G:G, SMALL(IF(Crowdfunding!G:G="failed", ROW(Crowdfunding!G:G)-ROW(Crowdfunding!$G$1)+1), ROW(C352))), "")</f>
        <v>failed</v>
      </c>
      <c r="E353" s="10" cm="1">
        <f t="array" ref="E353">IFERROR(INDEX(Crowdfunding!I:I, SMALL(IF(Crowdfunding!G:G="failed", ROW(Crowdfunding!I:I)-MIN(ROW(Crowdfunding!I:I))+1), ROW(C352))), "")</f>
        <v>594</v>
      </c>
    </row>
    <row r="354" spans="1:5" ht="17" x14ac:dyDescent="0.2">
      <c r="A354" t="str" cm="1">
        <f t="array" ref="A354">IFERROR(INDEX(Crowdfunding!G:G, SMALL(IF(Crowdfunding!G:G="successful", ROW(Crowdfunding!G:G)-ROW(Crowdfunding!$G$1)+1), ROW(A353))), "")</f>
        <v>successful</v>
      </c>
      <c r="B354" s="10" cm="1">
        <f t="array" ref="B354">IFERROR(INDEX(Crowdfunding!I:I, SMALL(IF(Crowdfunding!G:G="successful", ROW(Crowdfunding!I:I)-MIN(ROW(Crowdfunding!I:I))+1), ROW(A353))), "")</f>
        <v>2693</v>
      </c>
      <c r="D354" t="str" cm="1">
        <f t="array" ref="D354">IFERROR(INDEX(Crowdfunding!G:G, SMALL(IF(Crowdfunding!G:G="failed", ROW(Crowdfunding!G:G)-ROW(Crowdfunding!$G$1)+1), ROW(C353))), "")</f>
        <v>failed</v>
      </c>
      <c r="E354" s="10" cm="1">
        <f t="array" ref="E354">IFERROR(INDEX(Crowdfunding!I:I, SMALL(IF(Crowdfunding!G:G="failed", ROW(Crowdfunding!I:I)-MIN(ROW(Crowdfunding!I:I))+1), ROW(C353))), "")</f>
        <v>24</v>
      </c>
    </row>
    <row r="355" spans="1:5" ht="17" x14ac:dyDescent="0.2">
      <c r="A355" t="str" cm="1">
        <f t="array" ref="A355">IFERROR(INDEX(Crowdfunding!G:G, SMALL(IF(Crowdfunding!G:G="successful", ROW(Crowdfunding!G:G)-ROW(Crowdfunding!$G$1)+1), ROW(A354))), "")</f>
        <v>successful</v>
      </c>
      <c r="B355" s="10" cm="1">
        <f t="array" ref="B355">IFERROR(INDEX(Crowdfunding!I:I, SMALL(IF(Crowdfunding!G:G="successful", ROW(Crowdfunding!I:I)-MIN(ROW(Crowdfunding!I:I))+1), ROW(A354))), "")</f>
        <v>432</v>
      </c>
      <c r="D355" t="str" cm="1">
        <f t="array" ref="D355">IFERROR(INDEX(Crowdfunding!G:G, SMALL(IF(Crowdfunding!G:G="failed", ROW(Crowdfunding!G:G)-ROW(Crowdfunding!$G$1)+1), ROW(C354))), "")</f>
        <v>failed</v>
      </c>
      <c r="E355" s="10" cm="1">
        <f t="array" ref="E355">IFERROR(INDEX(Crowdfunding!I:I, SMALL(IF(Crowdfunding!G:G="failed", ROW(Crowdfunding!I:I)-MIN(ROW(Crowdfunding!I:I))+1), ROW(C354))), "")</f>
        <v>252</v>
      </c>
    </row>
    <row r="356" spans="1:5" ht="17" x14ac:dyDescent="0.2">
      <c r="A356" t="str" cm="1">
        <f t="array" ref="A356">IFERROR(INDEX(Crowdfunding!G:G, SMALL(IF(Crowdfunding!G:G="successful", ROW(Crowdfunding!G:G)-ROW(Crowdfunding!$G$1)+1), ROW(A355))), "")</f>
        <v>successful</v>
      </c>
      <c r="B356" s="10" cm="1">
        <f t="array" ref="B356">IFERROR(INDEX(Crowdfunding!I:I, SMALL(IF(Crowdfunding!G:G="successful", ROW(Crowdfunding!I:I)-MIN(ROW(Crowdfunding!I:I))+1), ROW(A355))), "")</f>
        <v>189</v>
      </c>
      <c r="D356" t="str" cm="1">
        <f t="array" ref="D356">IFERROR(INDEX(Crowdfunding!G:G, SMALL(IF(Crowdfunding!G:G="failed", ROW(Crowdfunding!G:G)-ROW(Crowdfunding!$G$1)+1), ROW(C355))), "")</f>
        <v>failed</v>
      </c>
      <c r="E356" s="10" cm="1">
        <f t="array" ref="E356">IFERROR(INDEX(Crowdfunding!I:I, SMALL(IF(Crowdfunding!G:G="failed", ROW(Crowdfunding!I:I)-MIN(ROW(Crowdfunding!I:I))+1), ROW(C355))), "")</f>
        <v>67</v>
      </c>
    </row>
    <row r="357" spans="1:5" ht="17" x14ac:dyDescent="0.2">
      <c r="A357" t="str" cm="1">
        <f t="array" ref="A357">IFERROR(INDEX(Crowdfunding!G:G, SMALL(IF(Crowdfunding!G:G="successful", ROW(Crowdfunding!G:G)-ROW(Crowdfunding!$G$1)+1), ROW(A356))), "")</f>
        <v>successful</v>
      </c>
      <c r="B357" s="10" cm="1">
        <f t="array" ref="B357">IFERROR(INDEX(Crowdfunding!I:I, SMALL(IF(Crowdfunding!G:G="successful", ROW(Crowdfunding!I:I)-MIN(ROW(Crowdfunding!I:I))+1), ROW(A356))), "")</f>
        <v>154</v>
      </c>
      <c r="D357" t="str" cm="1">
        <f t="array" ref="D357">IFERROR(INDEX(Crowdfunding!G:G, SMALL(IF(Crowdfunding!G:G="failed", ROW(Crowdfunding!G:G)-ROW(Crowdfunding!$G$1)+1), ROW(C356))), "")</f>
        <v>failed</v>
      </c>
      <c r="E357" s="10" cm="1">
        <f t="array" ref="E357">IFERROR(INDEX(Crowdfunding!I:I, SMALL(IF(Crowdfunding!G:G="failed", ROW(Crowdfunding!I:I)-MIN(ROW(Crowdfunding!I:I))+1), ROW(C356))), "")</f>
        <v>742</v>
      </c>
    </row>
    <row r="358" spans="1:5" ht="17" x14ac:dyDescent="0.2">
      <c r="A358" t="str" cm="1">
        <f t="array" ref="A358">IFERROR(INDEX(Crowdfunding!G:G, SMALL(IF(Crowdfunding!G:G="successful", ROW(Crowdfunding!G:G)-ROW(Crowdfunding!$G$1)+1), ROW(A357))), "")</f>
        <v>successful</v>
      </c>
      <c r="B358" s="10" cm="1">
        <f t="array" ref="B358">IFERROR(INDEX(Crowdfunding!I:I, SMALL(IF(Crowdfunding!G:G="successful", ROW(Crowdfunding!I:I)-MIN(ROW(Crowdfunding!I:I))+1), ROW(A357))), "")</f>
        <v>96</v>
      </c>
      <c r="D358" t="str" cm="1">
        <f t="array" ref="D358">IFERROR(INDEX(Crowdfunding!G:G, SMALL(IF(Crowdfunding!G:G="failed", ROW(Crowdfunding!G:G)-ROW(Crowdfunding!$G$1)+1), ROW(C357))), "")</f>
        <v>failed</v>
      </c>
      <c r="E358" s="10" cm="1">
        <f t="array" ref="E358">IFERROR(INDEX(Crowdfunding!I:I, SMALL(IF(Crowdfunding!G:G="failed", ROW(Crowdfunding!I:I)-MIN(ROW(Crowdfunding!I:I))+1), ROW(C357))), "")</f>
        <v>75</v>
      </c>
    </row>
    <row r="359" spans="1:5" ht="17" x14ac:dyDescent="0.2">
      <c r="A359" t="str" cm="1">
        <f t="array" ref="A359">IFERROR(INDEX(Crowdfunding!G:G, SMALL(IF(Crowdfunding!G:G="successful", ROW(Crowdfunding!G:G)-ROW(Crowdfunding!$G$1)+1), ROW(A358))), "")</f>
        <v>successful</v>
      </c>
      <c r="B359" s="10" cm="1">
        <f t="array" ref="B359">IFERROR(INDEX(Crowdfunding!I:I, SMALL(IF(Crowdfunding!G:G="successful", ROW(Crowdfunding!I:I)-MIN(ROW(Crowdfunding!I:I))+1), ROW(A358))), "")</f>
        <v>3063</v>
      </c>
      <c r="D359" t="str" cm="1">
        <f t="array" ref="D359">IFERROR(INDEX(Crowdfunding!G:G, SMALL(IF(Crowdfunding!G:G="failed", ROW(Crowdfunding!G:G)-ROW(Crowdfunding!$G$1)+1), ROW(C358))), "")</f>
        <v>failed</v>
      </c>
      <c r="E359" s="10" cm="1">
        <f t="array" ref="E359">IFERROR(INDEX(Crowdfunding!I:I, SMALL(IF(Crowdfunding!G:G="failed", ROW(Crowdfunding!I:I)-MIN(ROW(Crowdfunding!I:I))+1), ROW(C358))), "")</f>
        <v>4405</v>
      </c>
    </row>
    <row r="360" spans="1:5" ht="17" x14ac:dyDescent="0.2">
      <c r="A360" t="str" cm="1">
        <f t="array" ref="A360">IFERROR(INDEX(Crowdfunding!G:G, SMALL(IF(Crowdfunding!G:G="successful", ROW(Crowdfunding!G:G)-ROW(Crowdfunding!$G$1)+1), ROW(A359))), "")</f>
        <v>successful</v>
      </c>
      <c r="B360" s="10" cm="1">
        <f t="array" ref="B360">IFERROR(INDEX(Crowdfunding!I:I, SMALL(IF(Crowdfunding!G:G="successful", ROW(Crowdfunding!I:I)-MIN(ROW(Crowdfunding!I:I))+1), ROW(A359))), "")</f>
        <v>2266</v>
      </c>
      <c r="D360" t="str" cm="1">
        <f t="array" ref="D360">IFERROR(INDEX(Crowdfunding!G:G, SMALL(IF(Crowdfunding!G:G="failed", ROW(Crowdfunding!G:G)-ROW(Crowdfunding!$G$1)+1), ROW(C359))), "")</f>
        <v>failed</v>
      </c>
      <c r="E360" s="10" cm="1">
        <f t="array" ref="E360">IFERROR(INDEX(Crowdfunding!I:I, SMALL(IF(Crowdfunding!G:G="failed", ROW(Crowdfunding!I:I)-MIN(ROW(Crowdfunding!I:I))+1), ROW(C359))), "")</f>
        <v>92</v>
      </c>
    </row>
    <row r="361" spans="1:5" ht="17" x14ac:dyDescent="0.2">
      <c r="A361" t="str" cm="1">
        <f t="array" ref="A361">IFERROR(INDEX(Crowdfunding!G:G, SMALL(IF(Crowdfunding!G:G="successful", ROW(Crowdfunding!G:G)-ROW(Crowdfunding!$G$1)+1), ROW(A360))), "")</f>
        <v>successful</v>
      </c>
      <c r="B361" s="10" cm="1">
        <f t="array" ref="B361">IFERROR(INDEX(Crowdfunding!I:I, SMALL(IF(Crowdfunding!G:G="successful", ROW(Crowdfunding!I:I)-MIN(ROW(Crowdfunding!I:I))+1), ROW(A360))), "")</f>
        <v>194</v>
      </c>
      <c r="D361" t="str" cm="1">
        <f t="array" ref="D361">IFERROR(INDEX(Crowdfunding!G:G, SMALL(IF(Crowdfunding!G:G="failed", ROW(Crowdfunding!G:G)-ROW(Crowdfunding!$G$1)+1), ROW(C360))), "")</f>
        <v>failed</v>
      </c>
      <c r="E361" s="10" cm="1">
        <f t="array" ref="E361">IFERROR(INDEX(Crowdfunding!I:I, SMALL(IF(Crowdfunding!G:G="failed", ROW(Crowdfunding!I:I)-MIN(ROW(Crowdfunding!I:I))+1), ROW(C360))), "")</f>
        <v>64</v>
      </c>
    </row>
    <row r="362" spans="1:5" ht="17" x14ac:dyDescent="0.2">
      <c r="A362" t="str" cm="1">
        <f t="array" ref="A362">IFERROR(INDEX(Crowdfunding!G:G, SMALL(IF(Crowdfunding!G:G="successful", ROW(Crowdfunding!G:G)-ROW(Crowdfunding!$G$1)+1), ROW(A361))), "")</f>
        <v>successful</v>
      </c>
      <c r="B362" s="10" cm="1">
        <f t="array" ref="B362">IFERROR(INDEX(Crowdfunding!I:I, SMALL(IF(Crowdfunding!G:G="successful", ROW(Crowdfunding!I:I)-MIN(ROW(Crowdfunding!I:I))+1), ROW(A361))), "")</f>
        <v>129</v>
      </c>
      <c r="D362" t="str" cm="1">
        <f t="array" ref="D362">IFERROR(INDEX(Crowdfunding!G:G, SMALL(IF(Crowdfunding!G:G="failed", ROW(Crowdfunding!G:G)-ROW(Crowdfunding!$G$1)+1), ROW(C361))), "")</f>
        <v>failed</v>
      </c>
      <c r="E362" s="10" cm="1">
        <f t="array" ref="E362">IFERROR(INDEX(Crowdfunding!I:I, SMALL(IF(Crowdfunding!G:G="failed", ROW(Crowdfunding!I:I)-MIN(ROW(Crowdfunding!I:I))+1), ROW(C361))), "")</f>
        <v>64</v>
      </c>
    </row>
    <row r="363" spans="1:5" ht="17" x14ac:dyDescent="0.2">
      <c r="A363" t="str" cm="1">
        <f t="array" ref="A363">IFERROR(INDEX(Crowdfunding!G:G, SMALL(IF(Crowdfunding!G:G="successful", ROW(Crowdfunding!G:G)-ROW(Crowdfunding!$G$1)+1), ROW(A362))), "")</f>
        <v>successful</v>
      </c>
      <c r="B363" s="10" cm="1">
        <f t="array" ref="B363">IFERROR(INDEX(Crowdfunding!I:I, SMALL(IF(Crowdfunding!G:G="successful", ROW(Crowdfunding!I:I)-MIN(ROW(Crowdfunding!I:I))+1), ROW(A362))), "")</f>
        <v>375</v>
      </c>
      <c r="D363" t="str" cm="1">
        <f t="array" ref="D363">IFERROR(INDEX(Crowdfunding!G:G, SMALL(IF(Crowdfunding!G:G="failed", ROW(Crowdfunding!G:G)-ROW(Crowdfunding!$G$1)+1), ROW(C362))), "")</f>
        <v>failed</v>
      </c>
      <c r="E363" s="10" cm="1">
        <f t="array" ref="E363">IFERROR(INDEX(Crowdfunding!I:I, SMALL(IF(Crowdfunding!G:G="failed", ROW(Crowdfunding!I:I)-MIN(ROW(Crowdfunding!I:I))+1), ROW(C362))), "")</f>
        <v>842</v>
      </c>
    </row>
    <row r="364" spans="1:5" ht="17" x14ac:dyDescent="0.2">
      <c r="A364" t="str" cm="1">
        <f t="array" ref="A364">IFERROR(INDEX(Crowdfunding!G:G, SMALL(IF(Crowdfunding!G:G="successful", ROW(Crowdfunding!G:G)-ROW(Crowdfunding!$G$1)+1), ROW(A363))), "")</f>
        <v>successful</v>
      </c>
      <c r="B364" s="10" cm="1">
        <f t="array" ref="B364">IFERROR(INDEX(Crowdfunding!I:I, SMALL(IF(Crowdfunding!G:G="successful", ROW(Crowdfunding!I:I)-MIN(ROW(Crowdfunding!I:I))+1), ROW(A363))), "")</f>
        <v>409</v>
      </c>
      <c r="D364" t="str" cm="1">
        <f t="array" ref="D364">IFERROR(INDEX(Crowdfunding!G:G, SMALL(IF(Crowdfunding!G:G="failed", ROW(Crowdfunding!G:G)-ROW(Crowdfunding!$G$1)+1), ROW(C363))), "")</f>
        <v>failed</v>
      </c>
      <c r="E364" s="10" cm="1">
        <f t="array" ref="E364">IFERROR(INDEX(Crowdfunding!I:I, SMALL(IF(Crowdfunding!G:G="failed", ROW(Crowdfunding!I:I)-MIN(ROW(Crowdfunding!I:I))+1), ROW(C363))), "")</f>
        <v>112</v>
      </c>
    </row>
    <row r="365" spans="1:5" ht="17" x14ac:dyDescent="0.2">
      <c r="A365" t="str" cm="1">
        <f t="array" ref="A365">IFERROR(INDEX(Crowdfunding!G:G, SMALL(IF(Crowdfunding!G:G="successful", ROW(Crowdfunding!G:G)-ROW(Crowdfunding!$G$1)+1), ROW(A364))), "")</f>
        <v>successful</v>
      </c>
      <c r="B365" s="10" cm="1">
        <f t="array" ref="B365">IFERROR(INDEX(Crowdfunding!I:I, SMALL(IF(Crowdfunding!G:G="successful", ROW(Crowdfunding!I:I)-MIN(ROW(Crowdfunding!I:I))+1), ROW(A364))), "")</f>
        <v>234</v>
      </c>
      <c r="D365" t="str" cm="1">
        <f t="array" ref="D365">IFERROR(INDEX(Crowdfunding!G:G, SMALL(IF(Crowdfunding!G:G="failed", ROW(Crowdfunding!G:G)-ROW(Crowdfunding!$G$1)+1), ROW(C364))), "")</f>
        <v>failed</v>
      </c>
      <c r="E365" s="10" cm="1">
        <f t="array" ref="E365">IFERROR(INDEX(Crowdfunding!I:I, SMALL(IF(Crowdfunding!G:G="failed", ROW(Crowdfunding!I:I)-MIN(ROW(Crowdfunding!I:I))+1), ROW(C364))), "")</f>
        <v>374</v>
      </c>
    </row>
    <row r="366" spans="1:5" ht="17" x14ac:dyDescent="0.2">
      <c r="A366" t="str" cm="1">
        <f t="array" ref="A366">IFERROR(INDEX(Crowdfunding!G:G, SMALL(IF(Crowdfunding!G:G="successful", ROW(Crowdfunding!G:G)-ROW(Crowdfunding!$G$1)+1), ROW(A365))), "")</f>
        <v>successful</v>
      </c>
      <c r="B366" s="10" cm="1">
        <f t="array" ref="B366">IFERROR(INDEX(Crowdfunding!I:I, SMALL(IF(Crowdfunding!G:G="successful", ROW(Crowdfunding!I:I)-MIN(ROW(Crowdfunding!I:I))+1), ROW(A365))), "")</f>
        <v>3016</v>
      </c>
    </row>
    <row r="367" spans="1:5" ht="17" x14ac:dyDescent="0.2">
      <c r="A367" t="str" cm="1">
        <f t="array" ref="A367">IFERROR(INDEX(Crowdfunding!G:G, SMALL(IF(Crowdfunding!G:G="successful", ROW(Crowdfunding!G:G)-ROW(Crowdfunding!$G$1)+1), ROW(A366))), "")</f>
        <v>successful</v>
      </c>
      <c r="B367" s="10" cm="1">
        <f t="array" ref="B367">IFERROR(INDEX(Crowdfunding!I:I, SMALL(IF(Crowdfunding!G:G="successful", ROW(Crowdfunding!I:I)-MIN(ROW(Crowdfunding!I:I))+1), ROW(A366))), "")</f>
        <v>264</v>
      </c>
    </row>
    <row r="368" spans="1:5" ht="17" x14ac:dyDescent="0.2">
      <c r="A368" t="str" cm="1">
        <f t="array" ref="A368">IFERROR(INDEX(Crowdfunding!G:G, SMALL(IF(Crowdfunding!G:G="successful", ROW(Crowdfunding!G:G)-ROW(Crowdfunding!$G$1)+1), ROW(A367))), "")</f>
        <v>successful</v>
      </c>
      <c r="B368" s="10" cm="1">
        <f t="array" ref="B368">IFERROR(INDEX(Crowdfunding!I:I, SMALL(IF(Crowdfunding!G:G="successful", ROW(Crowdfunding!I:I)-MIN(ROW(Crowdfunding!I:I))+1), ROW(A367))), "")</f>
        <v>272</v>
      </c>
    </row>
    <row r="369" spans="1:2" ht="17" x14ac:dyDescent="0.2">
      <c r="A369" t="str" cm="1">
        <f t="array" ref="A369">IFERROR(INDEX(Crowdfunding!G:G, SMALL(IF(Crowdfunding!G:G="successful", ROW(Crowdfunding!G:G)-ROW(Crowdfunding!$G$1)+1), ROW(A368))), "")</f>
        <v>successful</v>
      </c>
      <c r="B369" s="10" cm="1">
        <f t="array" ref="B369">IFERROR(INDEX(Crowdfunding!I:I, SMALL(IF(Crowdfunding!G:G="successful", ROW(Crowdfunding!I:I)-MIN(ROW(Crowdfunding!I:I))+1), ROW(A368))), "")</f>
        <v>419</v>
      </c>
    </row>
    <row r="370" spans="1:2" ht="17" x14ac:dyDescent="0.2">
      <c r="A370" t="str" cm="1">
        <f t="array" ref="A370">IFERROR(INDEX(Crowdfunding!G:G, SMALL(IF(Crowdfunding!G:G="successful", ROW(Crowdfunding!G:G)-ROW(Crowdfunding!$G$1)+1), ROW(A369))), "")</f>
        <v>successful</v>
      </c>
      <c r="B370" s="10" cm="1">
        <f t="array" ref="B370">IFERROR(INDEX(Crowdfunding!I:I, SMALL(IF(Crowdfunding!G:G="successful", ROW(Crowdfunding!I:I)-MIN(ROW(Crowdfunding!I:I))+1), ROW(A369))), "")</f>
        <v>1621</v>
      </c>
    </row>
    <row r="371" spans="1:2" ht="17" x14ac:dyDescent="0.2">
      <c r="A371" t="str" cm="1">
        <f t="array" ref="A371">IFERROR(INDEX(Crowdfunding!G:G, SMALL(IF(Crowdfunding!G:G="successful", ROW(Crowdfunding!G:G)-ROW(Crowdfunding!$G$1)+1), ROW(A370))), "")</f>
        <v>successful</v>
      </c>
      <c r="B371" s="10" cm="1">
        <f t="array" ref="B371">IFERROR(INDEX(Crowdfunding!I:I, SMALL(IF(Crowdfunding!G:G="successful", ROW(Crowdfunding!I:I)-MIN(ROW(Crowdfunding!I:I))+1), ROW(A370))), "")</f>
        <v>1101</v>
      </c>
    </row>
    <row r="372" spans="1:2" ht="17" x14ac:dyDescent="0.2">
      <c r="A372" t="str" cm="1">
        <f t="array" ref="A372">IFERROR(INDEX(Crowdfunding!G:G, SMALL(IF(Crowdfunding!G:G="successful", ROW(Crowdfunding!G:G)-ROW(Crowdfunding!$G$1)+1), ROW(A371))), "")</f>
        <v>successful</v>
      </c>
      <c r="B372" s="10" cm="1">
        <f t="array" ref="B372">IFERROR(INDEX(Crowdfunding!I:I, SMALL(IF(Crowdfunding!G:G="successful", ROW(Crowdfunding!I:I)-MIN(ROW(Crowdfunding!I:I))+1), ROW(A371))), "")</f>
        <v>1073</v>
      </c>
    </row>
    <row r="373" spans="1:2" ht="17" x14ac:dyDescent="0.2">
      <c r="A373" t="str" cm="1">
        <f t="array" ref="A373">IFERROR(INDEX(Crowdfunding!G:G, SMALL(IF(Crowdfunding!G:G="successful", ROW(Crowdfunding!G:G)-ROW(Crowdfunding!$G$1)+1), ROW(A372))), "")</f>
        <v>successful</v>
      </c>
      <c r="B373" s="10" cm="1">
        <f t="array" ref="B373">IFERROR(INDEX(Crowdfunding!I:I, SMALL(IF(Crowdfunding!G:G="successful", ROW(Crowdfunding!I:I)-MIN(ROW(Crowdfunding!I:I))+1), ROW(A372))), "")</f>
        <v>331</v>
      </c>
    </row>
    <row r="374" spans="1:2" ht="17" x14ac:dyDescent="0.2">
      <c r="A374" t="str" cm="1">
        <f t="array" ref="A374">IFERROR(INDEX(Crowdfunding!G:G, SMALL(IF(Crowdfunding!G:G="successful", ROW(Crowdfunding!G:G)-ROW(Crowdfunding!$G$1)+1), ROW(A373))), "")</f>
        <v>successful</v>
      </c>
      <c r="B374" s="10" cm="1">
        <f t="array" ref="B374">IFERROR(INDEX(Crowdfunding!I:I, SMALL(IF(Crowdfunding!G:G="successful", ROW(Crowdfunding!I:I)-MIN(ROW(Crowdfunding!I:I))+1), ROW(A373))), "")</f>
        <v>1170</v>
      </c>
    </row>
    <row r="375" spans="1:2" ht="17" x14ac:dyDescent="0.2">
      <c r="A375" t="str" cm="1">
        <f t="array" ref="A375">IFERROR(INDEX(Crowdfunding!G:G, SMALL(IF(Crowdfunding!G:G="successful", ROW(Crowdfunding!G:G)-ROW(Crowdfunding!$G$1)+1), ROW(A374))), "")</f>
        <v>successful</v>
      </c>
      <c r="B375" s="10" cm="1">
        <f t="array" ref="B375">IFERROR(INDEX(Crowdfunding!I:I, SMALL(IF(Crowdfunding!G:G="successful", ROW(Crowdfunding!I:I)-MIN(ROW(Crowdfunding!I:I))+1), ROW(A374))), "")</f>
        <v>363</v>
      </c>
    </row>
    <row r="376" spans="1:2" ht="17" x14ac:dyDescent="0.2">
      <c r="A376" t="str" cm="1">
        <f t="array" ref="A376">IFERROR(INDEX(Crowdfunding!G:G, SMALL(IF(Crowdfunding!G:G="successful", ROW(Crowdfunding!G:G)-ROW(Crowdfunding!$G$1)+1), ROW(A375))), "")</f>
        <v>successful</v>
      </c>
      <c r="B376" s="10" cm="1">
        <f t="array" ref="B376">IFERROR(INDEX(Crowdfunding!I:I, SMALL(IF(Crowdfunding!G:G="successful", ROW(Crowdfunding!I:I)-MIN(ROW(Crowdfunding!I:I))+1), ROW(A375))), "")</f>
        <v>103</v>
      </c>
    </row>
    <row r="377" spans="1:2" ht="17" x14ac:dyDescent="0.2">
      <c r="A377" t="str" cm="1">
        <f t="array" ref="A377">IFERROR(INDEX(Crowdfunding!G:G, SMALL(IF(Crowdfunding!G:G="successful", ROW(Crowdfunding!G:G)-ROW(Crowdfunding!$G$1)+1), ROW(A376))), "")</f>
        <v>successful</v>
      </c>
      <c r="B377" s="10" cm="1">
        <f t="array" ref="B377">IFERROR(INDEX(Crowdfunding!I:I, SMALL(IF(Crowdfunding!G:G="successful", ROW(Crowdfunding!I:I)-MIN(ROW(Crowdfunding!I:I))+1), ROW(A376))), "")</f>
        <v>147</v>
      </c>
    </row>
    <row r="378" spans="1:2" ht="17" x14ac:dyDescent="0.2">
      <c r="A378" t="str" cm="1">
        <f t="array" ref="A378">IFERROR(INDEX(Crowdfunding!G:G, SMALL(IF(Crowdfunding!G:G="successful", ROW(Crowdfunding!G:G)-ROW(Crowdfunding!$G$1)+1), ROW(A377))), "")</f>
        <v>successful</v>
      </c>
      <c r="B378" s="10" cm="1">
        <f t="array" ref="B378">IFERROR(INDEX(Crowdfunding!I:I, SMALL(IF(Crowdfunding!G:G="successful", ROW(Crowdfunding!I:I)-MIN(ROW(Crowdfunding!I:I))+1), ROW(A377))), "")</f>
        <v>110</v>
      </c>
    </row>
    <row r="379" spans="1:2" ht="17" x14ac:dyDescent="0.2">
      <c r="A379" t="str" cm="1">
        <f t="array" ref="A379">IFERROR(INDEX(Crowdfunding!G:G, SMALL(IF(Crowdfunding!G:G="successful", ROW(Crowdfunding!G:G)-ROW(Crowdfunding!$G$1)+1), ROW(A378))), "")</f>
        <v>successful</v>
      </c>
      <c r="B379" s="10" cm="1">
        <f t="array" ref="B379">IFERROR(INDEX(Crowdfunding!I:I, SMALL(IF(Crowdfunding!G:G="successful", ROW(Crowdfunding!I:I)-MIN(ROW(Crowdfunding!I:I))+1), ROW(A378))), "")</f>
        <v>134</v>
      </c>
    </row>
    <row r="380" spans="1:2" ht="17" x14ac:dyDescent="0.2">
      <c r="A380" t="str" cm="1">
        <f t="array" ref="A380">IFERROR(INDEX(Crowdfunding!G:G, SMALL(IF(Crowdfunding!G:G="successful", ROW(Crowdfunding!G:G)-ROW(Crowdfunding!$G$1)+1), ROW(A379))), "")</f>
        <v>successful</v>
      </c>
      <c r="B380" s="10" cm="1">
        <f t="array" ref="B380">IFERROR(INDEX(Crowdfunding!I:I, SMALL(IF(Crowdfunding!G:G="successful", ROW(Crowdfunding!I:I)-MIN(ROW(Crowdfunding!I:I))+1), ROW(A379))), "")</f>
        <v>269</v>
      </c>
    </row>
    <row r="381" spans="1:2" ht="17" x14ac:dyDescent="0.2">
      <c r="A381" t="str" cm="1">
        <f t="array" ref="A381">IFERROR(INDEX(Crowdfunding!G:G, SMALL(IF(Crowdfunding!G:G="successful", ROW(Crowdfunding!G:G)-ROW(Crowdfunding!$G$1)+1), ROW(A380))), "")</f>
        <v>successful</v>
      </c>
      <c r="B381" s="10" cm="1">
        <f t="array" ref="B381">IFERROR(INDEX(Crowdfunding!I:I, SMALL(IF(Crowdfunding!G:G="successful", ROW(Crowdfunding!I:I)-MIN(ROW(Crowdfunding!I:I))+1), ROW(A380))), "")</f>
        <v>175</v>
      </c>
    </row>
    <row r="382" spans="1:2" ht="17" x14ac:dyDescent="0.2">
      <c r="A382" t="str" cm="1">
        <f t="array" ref="A382">IFERROR(INDEX(Crowdfunding!G:G, SMALL(IF(Crowdfunding!G:G="successful", ROW(Crowdfunding!G:G)-ROW(Crowdfunding!$G$1)+1), ROW(A381))), "")</f>
        <v>successful</v>
      </c>
      <c r="B382" s="10" cm="1">
        <f t="array" ref="B382">IFERROR(INDEX(Crowdfunding!I:I, SMALL(IF(Crowdfunding!G:G="successful", ROW(Crowdfunding!I:I)-MIN(ROW(Crowdfunding!I:I))+1), ROW(A381))), "")</f>
        <v>69</v>
      </c>
    </row>
    <row r="383" spans="1:2" ht="17" x14ac:dyDescent="0.2">
      <c r="A383" t="str" cm="1">
        <f t="array" ref="A383">IFERROR(INDEX(Crowdfunding!G:G, SMALL(IF(Crowdfunding!G:G="successful", ROW(Crowdfunding!G:G)-ROW(Crowdfunding!$G$1)+1), ROW(A382))), "")</f>
        <v>successful</v>
      </c>
      <c r="B383" s="10" cm="1">
        <f t="array" ref="B383">IFERROR(INDEX(Crowdfunding!I:I, SMALL(IF(Crowdfunding!G:G="successful", ROW(Crowdfunding!I:I)-MIN(ROW(Crowdfunding!I:I))+1), ROW(A382))), "")</f>
        <v>190</v>
      </c>
    </row>
    <row r="384" spans="1:2" ht="17" x14ac:dyDescent="0.2">
      <c r="A384" t="str" cm="1">
        <f t="array" ref="A384">IFERROR(INDEX(Crowdfunding!G:G, SMALL(IF(Crowdfunding!G:G="successful", ROW(Crowdfunding!G:G)-ROW(Crowdfunding!$G$1)+1), ROW(A383))), "")</f>
        <v>successful</v>
      </c>
      <c r="B384" s="10" cm="1">
        <f t="array" ref="B384">IFERROR(INDEX(Crowdfunding!I:I, SMALL(IF(Crowdfunding!G:G="successful", ROW(Crowdfunding!I:I)-MIN(ROW(Crowdfunding!I:I))+1), ROW(A383))), "")</f>
        <v>237</v>
      </c>
    </row>
    <row r="385" spans="1:2" ht="17" x14ac:dyDescent="0.2">
      <c r="A385" t="str" cm="1">
        <f t="array" ref="A385">IFERROR(INDEX(Crowdfunding!G:G, SMALL(IF(Crowdfunding!G:G="successful", ROW(Crowdfunding!G:G)-ROW(Crowdfunding!$G$1)+1), ROW(A384))), "")</f>
        <v>successful</v>
      </c>
      <c r="B385" s="10" cm="1">
        <f t="array" ref="B385">IFERROR(INDEX(Crowdfunding!I:I, SMALL(IF(Crowdfunding!G:G="successful", ROW(Crowdfunding!I:I)-MIN(ROW(Crowdfunding!I:I))+1), ROW(A384))), "")</f>
        <v>196</v>
      </c>
    </row>
    <row r="386" spans="1:2" ht="17" x14ac:dyDescent="0.2">
      <c r="A386" t="str" cm="1">
        <f t="array" ref="A386">IFERROR(INDEX(Crowdfunding!G:G, SMALL(IF(Crowdfunding!G:G="successful", ROW(Crowdfunding!G:G)-ROW(Crowdfunding!$G$1)+1), ROW(A385))), "")</f>
        <v>successful</v>
      </c>
      <c r="B386" s="10" cm="1">
        <f t="array" ref="B386">IFERROR(INDEX(Crowdfunding!I:I, SMALL(IF(Crowdfunding!G:G="successful", ROW(Crowdfunding!I:I)-MIN(ROW(Crowdfunding!I:I))+1), ROW(A385))), "")</f>
        <v>7295</v>
      </c>
    </row>
    <row r="387" spans="1:2" ht="17" x14ac:dyDescent="0.2">
      <c r="A387" t="str" cm="1">
        <f t="array" ref="A387">IFERROR(INDEX(Crowdfunding!G:G, SMALL(IF(Crowdfunding!G:G="successful", ROW(Crowdfunding!G:G)-ROW(Crowdfunding!$G$1)+1), ROW(A386))), "")</f>
        <v>successful</v>
      </c>
      <c r="B387" s="10" cm="1">
        <f t="array" ref="B387">IFERROR(INDEX(Crowdfunding!I:I, SMALL(IF(Crowdfunding!G:G="successful", ROW(Crowdfunding!I:I)-MIN(ROW(Crowdfunding!I:I))+1), ROW(A386))), "")</f>
        <v>2893</v>
      </c>
    </row>
    <row r="388" spans="1:2" ht="17" x14ac:dyDescent="0.2">
      <c r="A388" t="str" cm="1">
        <f t="array" ref="A388">IFERROR(INDEX(Crowdfunding!G:G, SMALL(IF(Crowdfunding!G:G="successful", ROW(Crowdfunding!G:G)-ROW(Crowdfunding!$G$1)+1), ROW(A387))), "")</f>
        <v>successful</v>
      </c>
      <c r="B388" s="10" cm="1">
        <f t="array" ref="B388">IFERROR(INDEX(Crowdfunding!I:I, SMALL(IF(Crowdfunding!G:G="successful", ROW(Crowdfunding!I:I)-MIN(ROW(Crowdfunding!I:I))+1), ROW(A387))), "")</f>
        <v>820</v>
      </c>
    </row>
    <row r="389" spans="1:2" ht="17" x14ac:dyDescent="0.2">
      <c r="A389" t="str" cm="1">
        <f t="array" ref="A389">IFERROR(INDEX(Crowdfunding!G:G, SMALL(IF(Crowdfunding!G:G="successful", ROW(Crowdfunding!G:G)-ROW(Crowdfunding!$G$1)+1), ROW(A388))), "")</f>
        <v>successful</v>
      </c>
      <c r="B389" s="10" cm="1">
        <f t="array" ref="B389">IFERROR(INDEX(Crowdfunding!I:I, SMALL(IF(Crowdfunding!G:G="successful", ROW(Crowdfunding!I:I)-MIN(ROW(Crowdfunding!I:I))+1), ROW(A388))), "")</f>
        <v>2038</v>
      </c>
    </row>
    <row r="390" spans="1:2" ht="17" x14ac:dyDescent="0.2">
      <c r="A390" t="str" cm="1">
        <f t="array" ref="A390">IFERROR(INDEX(Crowdfunding!G:G, SMALL(IF(Crowdfunding!G:G="successful", ROW(Crowdfunding!G:G)-ROW(Crowdfunding!$G$1)+1), ROW(A389))), "")</f>
        <v>successful</v>
      </c>
      <c r="B390" s="10" cm="1">
        <f t="array" ref="B390">IFERROR(INDEX(Crowdfunding!I:I, SMALL(IF(Crowdfunding!G:G="successful", ROW(Crowdfunding!I:I)-MIN(ROW(Crowdfunding!I:I))+1), ROW(A389))), "")</f>
        <v>116</v>
      </c>
    </row>
    <row r="391" spans="1:2" ht="17" x14ac:dyDescent="0.2">
      <c r="A391" t="str" cm="1">
        <f t="array" ref="A391">IFERROR(INDEX(Crowdfunding!G:G, SMALL(IF(Crowdfunding!G:G="successful", ROW(Crowdfunding!G:G)-ROW(Crowdfunding!$G$1)+1), ROW(A390))), "")</f>
        <v>successful</v>
      </c>
      <c r="B391" s="10" cm="1">
        <f t="array" ref="B391">IFERROR(INDEX(Crowdfunding!I:I, SMALL(IF(Crowdfunding!G:G="successful", ROW(Crowdfunding!I:I)-MIN(ROW(Crowdfunding!I:I))+1), ROW(A390))), "")</f>
        <v>1345</v>
      </c>
    </row>
    <row r="392" spans="1:2" ht="17" x14ac:dyDescent="0.2">
      <c r="A392" t="str" cm="1">
        <f t="array" ref="A392">IFERROR(INDEX(Crowdfunding!G:G, SMALL(IF(Crowdfunding!G:G="successful", ROW(Crowdfunding!G:G)-ROW(Crowdfunding!$G$1)+1), ROW(A391))), "")</f>
        <v>successful</v>
      </c>
      <c r="B392" s="10" cm="1">
        <f t="array" ref="B392">IFERROR(INDEX(Crowdfunding!I:I, SMALL(IF(Crowdfunding!G:G="successful", ROW(Crowdfunding!I:I)-MIN(ROW(Crowdfunding!I:I))+1), ROW(A391))), "")</f>
        <v>168</v>
      </c>
    </row>
    <row r="393" spans="1:2" ht="17" x14ac:dyDescent="0.2">
      <c r="A393" t="str" cm="1">
        <f t="array" ref="A393">IFERROR(INDEX(Crowdfunding!G:G, SMALL(IF(Crowdfunding!G:G="successful", ROW(Crowdfunding!G:G)-ROW(Crowdfunding!$G$1)+1), ROW(A392))), "")</f>
        <v>successful</v>
      </c>
      <c r="B393" s="10" cm="1">
        <f t="array" ref="B393">IFERROR(INDEX(Crowdfunding!I:I, SMALL(IF(Crowdfunding!G:G="successful", ROW(Crowdfunding!I:I)-MIN(ROW(Crowdfunding!I:I))+1), ROW(A392))), "")</f>
        <v>137</v>
      </c>
    </row>
    <row r="394" spans="1:2" ht="17" x14ac:dyDescent="0.2">
      <c r="A394" t="str" cm="1">
        <f t="array" ref="A394">IFERROR(INDEX(Crowdfunding!G:G, SMALL(IF(Crowdfunding!G:G="successful", ROW(Crowdfunding!G:G)-ROW(Crowdfunding!$G$1)+1), ROW(A393))), "")</f>
        <v>successful</v>
      </c>
      <c r="B394" s="10" cm="1">
        <f t="array" ref="B394">IFERROR(INDEX(Crowdfunding!I:I, SMALL(IF(Crowdfunding!G:G="successful", ROW(Crowdfunding!I:I)-MIN(ROW(Crowdfunding!I:I))+1), ROW(A393))), "")</f>
        <v>186</v>
      </c>
    </row>
    <row r="395" spans="1:2" ht="17" x14ac:dyDescent="0.2">
      <c r="A395" t="str" cm="1">
        <f t="array" ref="A395">IFERROR(INDEX(Crowdfunding!G:G, SMALL(IF(Crowdfunding!G:G="successful", ROW(Crowdfunding!G:G)-ROW(Crowdfunding!$G$1)+1), ROW(A394))), "")</f>
        <v>successful</v>
      </c>
      <c r="B395" s="10" cm="1">
        <f t="array" ref="B395">IFERROR(INDEX(Crowdfunding!I:I, SMALL(IF(Crowdfunding!G:G="successful", ROW(Crowdfunding!I:I)-MIN(ROW(Crowdfunding!I:I))+1), ROW(A394))), "")</f>
        <v>125</v>
      </c>
    </row>
    <row r="396" spans="1:2" ht="17" x14ac:dyDescent="0.2">
      <c r="A396" t="str" cm="1">
        <f t="array" ref="A396">IFERROR(INDEX(Crowdfunding!G:G, SMALL(IF(Crowdfunding!G:G="successful", ROW(Crowdfunding!G:G)-ROW(Crowdfunding!$G$1)+1), ROW(A395))), "")</f>
        <v>successful</v>
      </c>
      <c r="B396" s="10" cm="1">
        <f t="array" ref="B396">IFERROR(INDEX(Crowdfunding!I:I, SMALL(IF(Crowdfunding!G:G="successful", ROW(Crowdfunding!I:I)-MIN(ROW(Crowdfunding!I:I))+1), ROW(A395))), "")</f>
        <v>202</v>
      </c>
    </row>
    <row r="397" spans="1:2" ht="17" x14ac:dyDescent="0.2">
      <c r="A397" t="str" cm="1">
        <f t="array" ref="A397">IFERROR(INDEX(Crowdfunding!G:G, SMALL(IF(Crowdfunding!G:G="successful", ROW(Crowdfunding!G:G)-ROW(Crowdfunding!$G$1)+1), ROW(A396))), "")</f>
        <v>successful</v>
      </c>
      <c r="B397" s="10" cm="1">
        <f t="array" ref="B397">IFERROR(INDEX(Crowdfunding!I:I, SMALL(IF(Crowdfunding!G:G="successful", ROW(Crowdfunding!I:I)-MIN(ROW(Crowdfunding!I:I))+1), ROW(A396))), "")</f>
        <v>103</v>
      </c>
    </row>
    <row r="398" spans="1:2" ht="17" x14ac:dyDescent="0.2">
      <c r="A398" t="str" cm="1">
        <f t="array" ref="A398">IFERROR(INDEX(Crowdfunding!G:G, SMALL(IF(Crowdfunding!G:G="successful", ROW(Crowdfunding!G:G)-ROW(Crowdfunding!$G$1)+1), ROW(A397))), "")</f>
        <v>successful</v>
      </c>
      <c r="B398" s="10" cm="1">
        <f t="array" ref="B398">IFERROR(INDEX(Crowdfunding!I:I, SMALL(IF(Crowdfunding!G:G="successful", ROW(Crowdfunding!I:I)-MIN(ROW(Crowdfunding!I:I))+1), ROW(A397))), "")</f>
        <v>1785</v>
      </c>
    </row>
    <row r="399" spans="1:2" ht="17" x14ac:dyDescent="0.2">
      <c r="A399" t="str" cm="1">
        <f t="array" ref="A399">IFERROR(INDEX(Crowdfunding!G:G, SMALL(IF(Crowdfunding!G:G="successful", ROW(Crowdfunding!G:G)-ROW(Crowdfunding!$G$1)+1), ROW(A398))), "")</f>
        <v>successful</v>
      </c>
      <c r="B399" s="10" cm="1">
        <f t="array" ref="B399">IFERROR(INDEX(Crowdfunding!I:I, SMALL(IF(Crowdfunding!G:G="successful", ROW(Crowdfunding!I:I)-MIN(ROW(Crowdfunding!I:I))+1), ROW(A398))), "")</f>
        <v>157</v>
      </c>
    </row>
    <row r="400" spans="1:2" ht="17" x14ac:dyDescent="0.2">
      <c r="A400" t="str" cm="1">
        <f t="array" ref="A400">IFERROR(INDEX(Crowdfunding!G:G, SMALL(IF(Crowdfunding!G:G="successful", ROW(Crowdfunding!G:G)-ROW(Crowdfunding!$G$1)+1), ROW(A399))), "")</f>
        <v>successful</v>
      </c>
      <c r="B400" s="10" cm="1">
        <f t="array" ref="B400">IFERROR(INDEX(Crowdfunding!I:I, SMALL(IF(Crowdfunding!G:G="successful", ROW(Crowdfunding!I:I)-MIN(ROW(Crowdfunding!I:I))+1), ROW(A399))), "")</f>
        <v>555</v>
      </c>
    </row>
    <row r="401" spans="1:2" ht="17" x14ac:dyDescent="0.2">
      <c r="A401" t="str" cm="1">
        <f t="array" ref="A401">IFERROR(INDEX(Crowdfunding!G:G, SMALL(IF(Crowdfunding!G:G="successful", ROW(Crowdfunding!G:G)-ROW(Crowdfunding!$G$1)+1), ROW(A400))), "")</f>
        <v>successful</v>
      </c>
      <c r="B401" s="10" cm="1">
        <f t="array" ref="B401">IFERROR(INDEX(Crowdfunding!I:I, SMALL(IF(Crowdfunding!G:G="successful", ROW(Crowdfunding!I:I)-MIN(ROW(Crowdfunding!I:I))+1), ROW(A400))), "")</f>
        <v>297</v>
      </c>
    </row>
    <row r="402" spans="1:2" ht="17" x14ac:dyDescent="0.2">
      <c r="A402" t="str" cm="1">
        <f t="array" ref="A402">IFERROR(INDEX(Crowdfunding!G:G, SMALL(IF(Crowdfunding!G:G="successful", ROW(Crowdfunding!G:G)-ROW(Crowdfunding!$G$1)+1), ROW(A401))), "")</f>
        <v>successful</v>
      </c>
      <c r="B402" s="10" cm="1">
        <f t="array" ref="B402">IFERROR(INDEX(Crowdfunding!I:I, SMALL(IF(Crowdfunding!G:G="successful", ROW(Crowdfunding!I:I)-MIN(ROW(Crowdfunding!I:I))+1), ROW(A401))), "")</f>
        <v>123</v>
      </c>
    </row>
    <row r="403" spans="1:2" ht="17" x14ac:dyDescent="0.2">
      <c r="A403" t="str" cm="1">
        <f t="array" ref="A403">IFERROR(INDEX(Crowdfunding!G:G, SMALL(IF(Crowdfunding!G:G="successful", ROW(Crowdfunding!G:G)-ROW(Crowdfunding!$G$1)+1), ROW(A402))), "")</f>
        <v>successful</v>
      </c>
      <c r="B403" s="10" cm="1">
        <f t="array" ref="B403">IFERROR(INDEX(Crowdfunding!I:I, SMALL(IF(Crowdfunding!G:G="successful", ROW(Crowdfunding!I:I)-MIN(ROW(Crowdfunding!I:I))+1), ROW(A402))), "")</f>
        <v>3036</v>
      </c>
    </row>
    <row r="404" spans="1:2" ht="17" x14ac:dyDescent="0.2">
      <c r="A404" t="str" cm="1">
        <f t="array" ref="A404">IFERROR(INDEX(Crowdfunding!G:G, SMALL(IF(Crowdfunding!G:G="successful", ROW(Crowdfunding!G:G)-ROW(Crowdfunding!$G$1)+1), ROW(A403))), "")</f>
        <v>successful</v>
      </c>
      <c r="B404" s="10" cm="1">
        <f t="array" ref="B404">IFERROR(INDEX(Crowdfunding!I:I, SMALL(IF(Crowdfunding!G:G="successful", ROW(Crowdfunding!I:I)-MIN(ROW(Crowdfunding!I:I))+1), ROW(A403))), "")</f>
        <v>144</v>
      </c>
    </row>
    <row r="405" spans="1:2" ht="17" x14ac:dyDescent="0.2">
      <c r="A405" t="str" cm="1">
        <f t="array" ref="A405">IFERROR(INDEX(Crowdfunding!G:G, SMALL(IF(Crowdfunding!G:G="successful", ROW(Crowdfunding!G:G)-ROW(Crowdfunding!$G$1)+1), ROW(A404))), "")</f>
        <v>successful</v>
      </c>
      <c r="B405" s="10" cm="1">
        <f t="array" ref="B405">IFERROR(INDEX(Crowdfunding!I:I, SMALL(IF(Crowdfunding!G:G="successful", ROW(Crowdfunding!I:I)-MIN(ROW(Crowdfunding!I:I))+1), ROW(A404))), "")</f>
        <v>121</v>
      </c>
    </row>
    <row r="406" spans="1:2" ht="17" x14ac:dyDescent="0.2">
      <c r="A406" t="str" cm="1">
        <f t="array" ref="A406">IFERROR(INDEX(Crowdfunding!G:G, SMALL(IF(Crowdfunding!G:G="successful", ROW(Crowdfunding!G:G)-ROW(Crowdfunding!$G$1)+1), ROW(A405))), "")</f>
        <v>successful</v>
      </c>
      <c r="B406" s="10" cm="1">
        <f t="array" ref="B406">IFERROR(INDEX(Crowdfunding!I:I, SMALL(IF(Crowdfunding!G:G="successful", ROW(Crowdfunding!I:I)-MIN(ROW(Crowdfunding!I:I))+1), ROW(A405))), "")</f>
        <v>181</v>
      </c>
    </row>
    <row r="407" spans="1:2" ht="17" x14ac:dyDescent="0.2">
      <c r="A407" t="str" cm="1">
        <f t="array" ref="A407">IFERROR(INDEX(Crowdfunding!G:G, SMALL(IF(Crowdfunding!G:G="successful", ROW(Crowdfunding!G:G)-ROW(Crowdfunding!$G$1)+1), ROW(A406))), "")</f>
        <v>successful</v>
      </c>
      <c r="B407" s="10" cm="1">
        <f t="array" ref="B407">IFERROR(INDEX(Crowdfunding!I:I, SMALL(IF(Crowdfunding!G:G="successful", ROW(Crowdfunding!I:I)-MIN(ROW(Crowdfunding!I:I))+1), ROW(A406))), "")</f>
        <v>122</v>
      </c>
    </row>
    <row r="408" spans="1:2" ht="17" x14ac:dyDescent="0.2">
      <c r="A408" t="str" cm="1">
        <f t="array" ref="A408">IFERROR(INDEX(Crowdfunding!G:G, SMALL(IF(Crowdfunding!G:G="successful", ROW(Crowdfunding!G:G)-ROW(Crowdfunding!$G$1)+1), ROW(A407))), "")</f>
        <v>successful</v>
      </c>
      <c r="B408" s="10" cm="1">
        <f t="array" ref="B408">IFERROR(INDEX(Crowdfunding!I:I, SMALL(IF(Crowdfunding!G:G="successful", ROW(Crowdfunding!I:I)-MIN(ROW(Crowdfunding!I:I))+1), ROW(A407))), "")</f>
        <v>1071</v>
      </c>
    </row>
    <row r="409" spans="1:2" ht="17" x14ac:dyDescent="0.2">
      <c r="A409" t="str" cm="1">
        <f t="array" ref="A409">IFERROR(INDEX(Crowdfunding!G:G, SMALL(IF(Crowdfunding!G:G="successful", ROW(Crowdfunding!G:G)-ROW(Crowdfunding!$G$1)+1), ROW(A408))), "")</f>
        <v>successful</v>
      </c>
      <c r="B409" s="10" cm="1">
        <f t="array" ref="B409">IFERROR(INDEX(Crowdfunding!I:I, SMALL(IF(Crowdfunding!G:G="successful", ROW(Crowdfunding!I:I)-MIN(ROW(Crowdfunding!I:I))+1), ROW(A408))), "")</f>
        <v>980</v>
      </c>
    </row>
    <row r="410" spans="1:2" ht="17" x14ac:dyDescent="0.2">
      <c r="A410" t="str" cm="1">
        <f t="array" ref="A410">IFERROR(INDEX(Crowdfunding!G:G, SMALL(IF(Crowdfunding!G:G="successful", ROW(Crowdfunding!G:G)-ROW(Crowdfunding!$G$1)+1), ROW(A409))), "")</f>
        <v>successful</v>
      </c>
      <c r="B410" s="10" cm="1">
        <f t="array" ref="B410">IFERROR(INDEX(Crowdfunding!I:I, SMALL(IF(Crowdfunding!G:G="successful", ROW(Crowdfunding!I:I)-MIN(ROW(Crowdfunding!I:I))+1), ROW(A409))), "")</f>
        <v>536</v>
      </c>
    </row>
    <row r="411" spans="1:2" ht="17" x14ac:dyDescent="0.2">
      <c r="A411" t="str" cm="1">
        <f t="array" ref="A411">IFERROR(INDEX(Crowdfunding!G:G, SMALL(IF(Crowdfunding!G:G="successful", ROW(Crowdfunding!G:G)-ROW(Crowdfunding!$G$1)+1), ROW(A410))), "")</f>
        <v>successful</v>
      </c>
      <c r="B411" s="10" cm="1">
        <f t="array" ref="B411">IFERROR(INDEX(Crowdfunding!I:I, SMALL(IF(Crowdfunding!G:G="successful", ROW(Crowdfunding!I:I)-MIN(ROW(Crowdfunding!I:I))+1), ROW(A410))), "")</f>
        <v>1991</v>
      </c>
    </row>
    <row r="412" spans="1:2" ht="17" x14ac:dyDescent="0.2">
      <c r="A412" t="str" cm="1">
        <f t="array" ref="A412">IFERROR(INDEX(Crowdfunding!G:G, SMALL(IF(Crowdfunding!G:G="successful", ROW(Crowdfunding!G:G)-ROW(Crowdfunding!$G$1)+1), ROW(A411))), "")</f>
        <v>successful</v>
      </c>
      <c r="B412" s="10" cm="1">
        <f t="array" ref="B412">IFERROR(INDEX(Crowdfunding!I:I, SMALL(IF(Crowdfunding!G:G="successful", ROW(Crowdfunding!I:I)-MIN(ROW(Crowdfunding!I:I))+1), ROW(A411))), "")</f>
        <v>180</v>
      </c>
    </row>
    <row r="413" spans="1:2" ht="17" x14ac:dyDescent="0.2">
      <c r="A413" t="str" cm="1">
        <f t="array" ref="A413">IFERROR(INDEX(Crowdfunding!G:G, SMALL(IF(Crowdfunding!G:G="successful", ROW(Crowdfunding!G:G)-ROW(Crowdfunding!$G$1)+1), ROW(A412))), "")</f>
        <v>successful</v>
      </c>
      <c r="B413" s="10" cm="1">
        <f t="array" ref="B413">IFERROR(INDEX(Crowdfunding!I:I, SMALL(IF(Crowdfunding!G:G="successful", ROW(Crowdfunding!I:I)-MIN(ROW(Crowdfunding!I:I))+1), ROW(A412))), "")</f>
        <v>130</v>
      </c>
    </row>
    <row r="414" spans="1:2" ht="17" x14ac:dyDescent="0.2">
      <c r="A414" t="str" cm="1">
        <f t="array" ref="A414">IFERROR(INDEX(Crowdfunding!G:G, SMALL(IF(Crowdfunding!G:G="successful", ROW(Crowdfunding!G:G)-ROW(Crowdfunding!$G$1)+1), ROW(A413))), "")</f>
        <v>successful</v>
      </c>
      <c r="B414" s="10" cm="1">
        <f t="array" ref="B414">IFERROR(INDEX(Crowdfunding!I:I, SMALL(IF(Crowdfunding!G:G="successful", ROW(Crowdfunding!I:I)-MIN(ROW(Crowdfunding!I:I))+1), ROW(A413))), "")</f>
        <v>122</v>
      </c>
    </row>
    <row r="415" spans="1:2" ht="17" x14ac:dyDescent="0.2">
      <c r="A415" t="str" cm="1">
        <f t="array" ref="A415">IFERROR(INDEX(Crowdfunding!G:G, SMALL(IF(Crowdfunding!G:G="successful", ROW(Crowdfunding!G:G)-ROW(Crowdfunding!$G$1)+1), ROW(A414))), "")</f>
        <v>successful</v>
      </c>
      <c r="B415" s="10" cm="1">
        <f t="array" ref="B415">IFERROR(INDEX(Crowdfunding!I:I, SMALL(IF(Crowdfunding!G:G="successful", ROW(Crowdfunding!I:I)-MIN(ROW(Crowdfunding!I:I))+1), ROW(A414))), "")</f>
        <v>140</v>
      </c>
    </row>
    <row r="416" spans="1:2" ht="17" x14ac:dyDescent="0.2">
      <c r="A416" t="str" cm="1">
        <f t="array" ref="A416">IFERROR(INDEX(Crowdfunding!G:G, SMALL(IF(Crowdfunding!G:G="successful", ROW(Crowdfunding!G:G)-ROW(Crowdfunding!$G$1)+1), ROW(A415))), "")</f>
        <v>successful</v>
      </c>
      <c r="B416" s="10" cm="1">
        <f t="array" ref="B416">IFERROR(INDEX(Crowdfunding!I:I, SMALL(IF(Crowdfunding!G:G="successful", ROW(Crowdfunding!I:I)-MIN(ROW(Crowdfunding!I:I))+1), ROW(A415))), "")</f>
        <v>3388</v>
      </c>
    </row>
    <row r="417" spans="1:2" ht="17" x14ac:dyDescent="0.2">
      <c r="A417" t="str" cm="1">
        <f t="array" ref="A417">IFERROR(INDEX(Crowdfunding!G:G, SMALL(IF(Crowdfunding!G:G="successful", ROW(Crowdfunding!G:G)-ROW(Crowdfunding!$G$1)+1), ROW(A416))), "")</f>
        <v>successful</v>
      </c>
      <c r="B417" s="10" cm="1">
        <f t="array" ref="B417">IFERROR(INDEX(Crowdfunding!I:I, SMALL(IF(Crowdfunding!G:G="successful", ROW(Crowdfunding!I:I)-MIN(ROW(Crowdfunding!I:I))+1), ROW(A416))), "")</f>
        <v>280</v>
      </c>
    </row>
    <row r="418" spans="1:2" ht="17" x14ac:dyDescent="0.2">
      <c r="A418" t="str" cm="1">
        <f t="array" ref="A418">IFERROR(INDEX(Crowdfunding!G:G, SMALL(IF(Crowdfunding!G:G="successful", ROW(Crowdfunding!G:G)-ROW(Crowdfunding!$G$1)+1), ROW(A417))), "")</f>
        <v>successful</v>
      </c>
      <c r="B418" s="10" cm="1">
        <f t="array" ref="B418">IFERROR(INDEX(Crowdfunding!I:I, SMALL(IF(Crowdfunding!G:G="successful", ROW(Crowdfunding!I:I)-MIN(ROW(Crowdfunding!I:I))+1), ROW(A417))), "")</f>
        <v>366</v>
      </c>
    </row>
    <row r="419" spans="1:2" ht="17" x14ac:dyDescent="0.2">
      <c r="A419" t="str" cm="1">
        <f t="array" ref="A419">IFERROR(INDEX(Crowdfunding!G:G, SMALL(IF(Crowdfunding!G:G="successful", ROW(Crowdfunding!G:G)-ROW(Crowdfunding!$G$1)+1), ROW(A418))), "")</f>
        <v>successful</v>
      </c>
      <c r="B419" s="10" cm="1">
        <f t="array" ref="B419">IFERROR(INDEX(Crowdfunding!I:I, SMALL(IF(Crowdfunding!G:G="successful", ROW(Crowdfunding!I:I)-MIN(ROW(Crowdfunding!I:I))+1), ROW(A418))), "")</f>
        <v>270</v>
      </c>
    </row>
    <row r="420" spans="1:2" ht="17" x14ac:dyDescent="0.2">
      <c r="A420" t="str" cm="1">
        <f t="array" ref="A420">IFERROR(INDEX(Crowdfunding!G:G, SMALL(IF(Crowdfunding!G:G="successful", ROW(Crowdfunding!G:G)-ROW(Crowdfunding!$G$1)+1), ROW(A419))), "")</f>
        <v>successful</v>
      </c>
      <c r="B420" s="10" cm="1">
        <f t="array" ref="B420">IFERROR(INDEX(Crowdfunding!I:I, SMALL(IF(Crowdfunding!G:G="successful", ROW(Crowdfunding!I:I)-MIN(ROW(Crowdfunding!I:I))+1), ROW(A419))), "")</f>
        <v>137</v>
      </c>
    </row>
    <row r="421" spans="1:2" ht="17" x14ac:dyDescent="0.2">
      <c r="A421" t="str" cm="1">
        <f t="array" ref="A421">IFERROR(INDEX(Crowdfunding!G:G, SMALL(IF(Crowdfunding!G:G="successful", ROW(Crowdfunding!G:G)-ROW(Crowdfunding!$G$1)+1), ROW(A420))), "")</f>
        <v>successful</v>
      </c>
      <c r="B421" s="10" cm="1">
        <f t="array" ref="B421">IFERROR(INDEX(Crowdfunding!I:I, SMALL(IF(Crowdfunding!G:G="successful", ROW(Crowdfunding!I:I)-MIN(ROW(Crowdfunding!I:I))+1), ROW(A420))), "")</f>
        <v>3205</v>
      </c>
    </row>
    <row r="422" spans="1:2" ht="17" x14ac:dyDescent="0.2">
      <c r="A422" t="str" cm="1">
        <f t="array" ref="A422">IFERROR(INDEX(Crowdfunding!G:G, SMALL(IF(Crowdfunding!G:G="successful", ROW(Crowdfunding!G:G)-ROW(Crowdfunding!$G$1)+1), ROW(A421))), "")</f>
        <v>successful</v>
      </c>
      <c r="B422" s="10" cm="1">
        <f t="array" ref="B422">IFERROR(INDEX(Crowdfunding!I:I, SMALL(IF(Crowdfunding!G:G="successful", ROW(Crowdfunding!I:I)-MIN(ROW(Crowdfunding!I:I))+1), ROW(A421))), "")</f>
        <v>288</v>
      </c>
    </row>
    <row r="423" spans="1:2" ht="17" x14ac:dyDescent="0.2">
      <c r="A423" t="str" cm="1">
        <f t="array" ref="A423">IFERROR(INDEX(Crowdfunding!G:G, SMALL(IF(Crowdfunding!G:G="successful", ROW(Crowdfunding!G:G)-ROW(Crowdfunding!$G$1)+1), ROW(A422))), "")</f>
        <v>successful</v>
      </c>
      <c r="B423" s="10" cm="1">
        <f t="array" ref="B423">IFERROR(INDEX(Crowdfunding!I:I, SMALL(IF(Crowdfunding!G:G="successful", ROW(Crowdfunding!I:I)-MIN(ROW(Crowdfunding!I:I))+1), ROW(A422))), "")</f>
        <v>148</v>
      </c>
    </row>
    <row r="424" spans="1:2" ht="17" x14ac:dyDescent="0.2">
      <c r="A424" t="str" cm="1">
        <f t="array" ref="A424">IFERROR(INDEX(Crowdfunding!G:G, SMALL(IF(Crowdfunding!G:G="successful", ROW(Crowdfunding!G:G)-ROW(Crowdfunding!$G$1)+1), ROW(A423))), "")</f>
        <v>successful</v>
      </c>
      <c r="B424" s="10" cm="1">
        <f t="array" ref="B424">IFERROR(INDEX(Crowdfunding!I:I, SMALL(IF(Crowdfunding!G:G="successful", ROW(Crowdfunding!I:I)-MIN(ROW(Crowdfunding!I:I))+1), ROW(A423))), "")</f>
        <v>114</v>
      </c>
    </row>
    <row r="425" spans="1:2" ht="17" x14ac:dyDescent="0.2">
      <c r="A425" t="str" cm="1">
        <f t="array" ref="A425">IFERROR(INDEX(Crowdfunding!G:G, SMALL(IF(Crowdfunding!G:G="successful", ROW(Crowdfunding!G:G)-ROW(Crowdfunding!$G$1)+1), ROW(A424))), "")</f>
        <v>successful</v>
      </c>
      <c r="B425" s="10" cm="1">
        <f t="array" ref="B425">IFERROR(INDEX(Crowdfunding!I:I, SMALL(IF(Crowdfunding!G:G="successful", ROW(Crowdfunding!I:I)-MIN(ROW(Crowdfunding!I:I))+1), ROW(A424))), "")</f>
        <v>1518</v>
      </c>
    </row>
    <row r="426" spans="1:2" ht="17" x14ac:dyDescent="0.2">
      <c r="A426" t="str" cm="1">
        <f t="array" ref="A426">IFERROR(INDEX(Crowdfunding!G:G, SMALL(IF(Crowdfunding!G:G="successful", ROW(Crowdfunding!G:G)-ROW(Crowdfunding!$G$1)+1), ROW(A425))), "")</f>
        <v>successful</v>
      </c>
      <c r="B426" s="10" cm="1">
        <f t="array" ref="B426">IFERROR(INDEX(Crowdfunding!I:I, SMALL(IF(Crowdfunding!G:G="successful", ROW(Crowdfunding!I:I)-MIN(ROW(Crowdfunding!I:I))+1), ROW(A425))), "")</f>
        <v>166</v>
      </c>
    </row>
    <row r="427" spans="1:2" ht="17" x14ac:dyDescent="0.2">
      <c r="A427" t="str" cm="1">
        <f t="array" ref="A427">IFERROR(INDEX(Crowdfunding!G:G, SMALL(IF(Crowdfunding!G:G="successful", ROW(Crowdfunding!G:G)-ROW(Crowdfunding!$G$1)+1), ROW(A426))), "")</f>
        <v>successful</v>
      </c>
      <c r="B427" s="10" cm="1">
        <f t="array" ref="B427">IFERROR(INDEX(Crowdfunding!I:I, SMALL(IF(Crowdfunding!G:G="successful", ROW(Crowdfunding!I:I)-MIN(ROW(Crowdfunding!I:I))+1), ROW(A426))), "")</f>
        <v>100</v>
      </c>
    </row>
    <row r="428" spans="1:2" ht="17" x14ac:dyDescent="0.2">
      <c r="A428" t="str" cm="1">
        <f t="array" ref="A428">IFERROR(INDEX(Crowdfunding!G:G, SMALL(IF(Crowdfunding!G:G="successful", ROW(Crowdfunding!G:G)-ROW(Crowdfunding!$G$1)+1), ROW(A427))), "")</f>
        <v>successful</v>
      </c>
      <c r="B428" s="10" cm="1">
        <f t="array" ref="B428">IFERROR(INDEX(Crowdfunding!I:I, SMALL(IF(Crowdfunding!G:G="successful", ROW(Crowdfunding!I:I)-MIN(ROW(Crowdfunding!I:I))+1), ROW(A427))), "")</f>
        <v>235</v>
      </c>
    </row>
    <row r="429" spans="1:2" ht="17" x14ac:dyDescent="0.2">
      <c r="A429" t="str" cm="1">
        <f t="array" ref="A429">IFERROR(INDEX(Crowdfunding!G:G, SMALL(IF(Crowdfunding!G:G="successful", ROW(Crowdfunding!G:G)-ROW(Crowdfunding!$G$1)+1), ROW(A428))), "")</f>
        <v>successful</v>
      </c>
      <c r="B429" s="10" cm="1">
        <f t="array" ref="B429">IFERROR(INDEX(Crowdfunding!I:I, SMALL(IF(Crowdfunding!G:G="successful", ROW(Crowdfunding!I:I)-MIN(ROW(Crowdfunding!I:I))+1), ROW(A428))), "")</f>
        <v>148</v>
      </c>
    </row>
    <row r="430" spans="1:2" ht="17" x14ac:dyDescent="0.2">
      <c r="A430" t="str" cm="1">
        <f t="array" ref="A430">IFERROR(INDEX(Crowdfunding!G:G, SMALL(IF(Crowdfunding!G:G="successful", ROW(Crowdfunding!G:G)-ROW(Crowdfunding!$G$1)+1), ROW(A429))), "")</f>
        <v>successful</v>
      </c>
      <c r="B430" s="10" cm="1">
        <f t="array" ref="B430">IFERROR(INDEX(Crowdfunding!I:I, SMALL(IF(Crowdfunding!G:G="successful", ROW(Crowdfunding!I:I)-MIN(ROW(Crowdfunding!I:I))+1), ROW(A429))), "")</f>
        <v>198</v>
      </c>
    </row>
    <row r="431" spans="1:2" ht="17" x14ac:dyDescent="0.2">
      <c r="A431" t="str" cm="1">
        <f t="array" ref="A431">IFERROR(INDEX(Crowdfunding!G:G, SMALL(IF(Crowdfunding!G:G="successful", ROW(Crowdfunding!G:G)-ROW(Crowdfunding!$G$1)+1), ROW(A430))), "")</f>
        <v>successful</v>
      </c>
      <c r="B431" s="10" cm="1">
        <f t="array" ref="B431">IFERROR(INDEX(Crowdfunding!I:I, SMALL(IF(Crowdfunding!G:G="successful", ROW(Crowdfunding!I:I)-MIN(ROW(Crowdfunding!I:I))+1), ROW(A430))), "")</f>
        <v>150</v>
      </c>
    </row>
    <row r="432" spans="1:2" ht="17" x14ac:dyDescent="0.2">
      <c r="A432" t="str" cm="1">
        <f t="array" ref="A432">IFERROR(INDEX(Crowdfunding!G:G, SMALL(IF(Crowdfunding!G:G="successful", ROW(Crowdfunding!G:G)-ROW(Crowdfunding!$G$1)+1), ROW(A431))), "")</f>
        <v>successful</v>
      </c>
      <c r="B432" s="10" cm="1">
        <f t="array" ref="B432">IFERROR(INDEX(Crowdfunding!I:I, SMALL(IF(Crowdfunding!G:G="successful", ROW(Crowdfunding!I:I)-MIN(ROW(Crowdfunding!I:I))+1), ROW(A431))), "")</f>
        <v>216</v>
      </c>
    </row>
    <row r="433" spans="1:2" ht="17" x14ac:dyDescent="0.2">
      <c r="A433" t="str" cm="1">
        <f t="array" ref="A433">IFERROR(INDEX(Crowdfunding!G:G, SMALL(IF(Crowdfunding!G:G="successful", ROW(Crowdfunding!G:G)-ROW(Crowdfunding!$G$1)+1), ROW(A432))), "")</f>
        <v>successful</v>
      </c>
      <c r="B433" s="10" cm="1">
        <f t="array" ref="B433">IFERROR(INDEX(Crowdfunding!I:I, SMALL(IF(Crowdfunding!G:G="successful", ROW(Crowdfunding!I:I)-MIN(ROW(Crowdfunding!I:I))+1), ROW(A432))), "")</f>
        <v>5139</v>
      </c>
    </row>
    <row r="434" spans="1:2" ht="17" x14ac:dyDescent="0.2">
      <c r="A434" t="str" cm="1">
        <f t="array" ref="A434">IFERROR(INDEX(Crowdfunding!G:G, SMALL(IF(Crowdfunding!G:G="successful", ROW(Crowdfunding!G:G)-ROW(Crowdfunding!$G$1)+1), ROW(A433))), "")</f>
        <v>successful</v>
      </c>
      <c r="B434" s="10" cm="1">
        <f t="array" ref="B434">IFERROR(INDEX(Crowdfunding!I:I, SMALL(IF(Crowdfunding!G:G="successful", ROW(Crowdfunding!I:I)-MIN(ROW(Crowdfunding!I:I))+1), ROW(A433))), "")</f>
        <v>2353</v>
      </c>
    </row>
    <row r="435" spans="1:2" ht="17" x14ac:dyDescent="0.2">
      <c r="A435" t="str" cm="1">
        <f t="array" ref="A435">IFERROR(INDEX(Crowdfunding!G:G, SMALL(IF(Crowdfunding!G:G="successful", ROW(Crowdfunding!G:G)-ROW(Crowdfunding!$G$1)+1), ROW(A434))), "")</f>
        <v>successful</v>
      </c>
      <c r="B435" s="10" cm="1">
        <f t="array" ref="B435">IFERROR(INDEX(Crowdfunding!I:I, SMALL(IF(Crowdfunding!G:G="successful", ROW(Crowdfunding!I:I)-MIN(ROW(Crowdfunding!I:I))+1), ROW(A434))), "")</f>
        <v>78</v>
      </c>
    </row>
    <row r="436" spans="1:2" ht="17" x14ac:dyDescent="0.2">
      <c r="A436" t="str" cm="1">
        <f t="array" ref="A436">IFERROR(INDEX(Crowdfunding!G:G, SMALL(IF(Crowdfunding!G:G="successful", ROW(Crowdfunding!G:G)-ROW(Crowdfunding!$G$1)+1), ROW(A435))), "")</f>
        <v>successful</v>
      </c>
      <c r="B436" s="10" cm="1">
        <f t="array" ref="B436">IFERROR(INDEX(Crowdfunding!I:I, SMALL(IF(Crowdfunding!G:G="successful", ROW(Crowdfunding!I:I)-MIN(ROW(Crowdfunding!I:I))+1), ROW(A435))), "")</f>
        <v>174</v>
      </c>
    </row>
    <row r="437" spans="1:2" ht="17" x14ac:dyDescent="0.2">
      <c r="A437" t="str" cm="1">
        <f t="array" ref="A437">IFERROR(INDEX(Crowdfunding!G:G, SMALL(IF(Crowdfunding!G:G="successful", ROW(Crowdfunding!G:G)-ROW(Crowdfunding!$G$1)+1), ROW(A436))), "")</f>
        <v>successful</v>
      </c>
      <c r="B437" s="10" cm="1">
        <f t="array" ref="B437">IFERROR(INDEX(Crowdfunding!I:I, SMALL(IF(Crowdfunding!G:G="successful", ROW(Crowdfunding!I:I)-MIN(ROW(Crowdfunding!I:I))+1), ROW(A436))), "")</f>
        <v>164</v>
      </c>
    </row>
    <row r="438" spans="1:2" ht="17" x14ac:dyDescent="0.2">
      <c r="A438" t="str" cm="1">
        <f t="array" ref="A438">IFERROR(INDEX(Crowdfunding!G:G, SMALL(IF(Crowdfunding!G:G="successful", ROW(Crowdfunding!G:G)-ROW(Crowdfunding!$G$1)+1), ROW(A437))), "")</f>
        <v>successful</v>
      </c>
      <c r="B438" s="10" cm="1">
        <f t="array" ref="B438">IFERROR(INDEX(Crowdfunding!I:I, SMALL(IF(Crowdfunding!G:G="successful", ROW(Crowdfunding!I:I)-MIN(ROW(Crowdfunding!I:I))+1), ROW(A437))), "")</f>
        <v>161</v>
      </c>
    </row>
    <row r="439" spans="1:2" ht="17" x14ac:dyDescent="0.2">
      <c r="A439" t="str" cm="1">
        <f t="array" ref="A439">IFERROR(INDEX(Crowdfunding!G:G, SMALL(IF(Crowdfunding!G:G="successful", ROW(Crowdfunding!G:G)-ROW(Crowdfunding!$G$1)+1), ROW(A438))), "")</f>
        <v>successful</v>
      </c>
      <c r="B439" s="10" cm="1">
        <f t="array" ref="B439">IFERROR(INDEX(Crowdfunding!I:I, SMALL(IF(Crowdfunding!G:G="successful", ROW(Crowdfunding!I:I)-MIN(ROW(Crowdfunding!I:I))+1), ROW(A438))), "")</f>
        <v>138</v>
      </c>
    </row>
    <row r="440" spans="1:2" ht="17" x14ac:dyDescent="0.2">
      <c r="A440" t="str" cm="1">
        <f t="array" ref="A440">IFERROR(INDEX(Crowdfunding!G:G, SMALL(IF(Crowdfunding!G:G="successful", ROW(Crowdfunding!G:G)-ROW(Crowdfunding!$G$1)+1), ROW(A439))), "")</f>
        <v>successful</v>
      </c>
      <c r="B440" s="10" cm="1">
        <f t="array" ref="B440">IFERROR(INDEX(Crowdfunding!I:I, SMALL(IF(Crowdfunding!G:G="successful", ROW(Crowdfunding!I:I)-MIN(ROW(Crowdfunding!I:I))+1), ROW(A439))), "")</f>
        <v>3308</v>
      </c>
    </row>
    <row r="441" spans="1:2" ht="17" x14ac:dyDescent="0.2">
      <c r="A441" t="str" cm="1">
        <f t="array" ref="A441">IFERROR(INDEX(Crowdfunding!G:G, SMALL(IF(Crowdfunding!G:G="successful", ROW(Crowdfunding!G:G)-ROW(Crowdfunding!$G$1)+1), ROW(A440))), "")</f>
        <v>successful</v>
      </c>
      <c r="B441" s="10" cm="1">
        <f t="array" ref="B441">IFERROR(INDEX(Crowdfunding!I:I, SMALL(IF(Crowdfunding!G:G="successful", ROW(Crowdfunding!I:I)-MIN(ROW(Crowdfunding!I:I))+1), ROW(A440))), "")</f>
        <v>127</v>
      </c>
    </row>
    <row r="442" spans="1:2" ht="17" x14ac:dyDescent="0.2">
      <c r="A442" t="str" cm="1">
        <f t="array" ref="A442">IFERROR(INDEX(Crowdfunding!G:G, SMALL(IF(Crowdfunding!G:G="successful", ROW(Crowdfunding!G:G)-ROW(Crowdfunding!$G$1)+1), ROW(A441))), "")</f>
        <v>successful</v>
      </c>
      <c r="B442" s="10" cm="1">
        <f t="array" ref="B442">IFERROR(INDEX(Crowdfunding!I:I, SMALL(IF(Crowdfunding!G:G="successful", ROW(Crowdfunding!I:I)-MIN(ROW(Crowdfunding!I:I))+1), ROW(A441))), "")</f>
        <v>207</v>
      </c>
    </row>
    <row r="443" spans="1:2" ht="17" x14ac:dyDescent="0.2">
      <c r="A443" t="str" cm="1">
        <f t="array" ref="A443">IFERROR(INDEX(Crowdfunding!G:G, SMALL(IF(Crowdfunding!G:G="successful", ROW(Crowdfunding!G:G)-ROW(Crowdfunding!$G$1)+1), ROW(A442))), "")</f>
        <v>successful</v>
      </c>
      <c r="B443" s="10" cm="1">
        <f t="array" ref="B443">IFERROR(INDEX(Crowdfunding!I:I, SMALL(IF(Crowdfunding!G:G="successful", ROW(Crowdfunding!I:I)-MIN(ROW(Crowdfunding!I:I))+1), ROW(A442))), "")</f>
        <v>181</v>
      </c>
    </row>
    <row r="444" spans="1:2" ht="17" x14ac:dyDescent="0.2">
      <c r="A444" t="str" cm="1">
        <f t="array" ref="A444">IFERROR(INDEX(Crowdfunding!G:G, SMALL(IF(Crowdfunding!G:G="successful", ROW(Crowdfunding!G:G)-ROW(Crowdfunding!$G$1)+1), ROW(A443))), "")</f>
        <v>successful</v>
      </c>
      <c r="B444" s="10" cm="1">
        <f t="array" ref="B444">IFERROR(INDEX(Crowdfunding!I:I, SMALL(IF(Crowdfunding!G:G="successful", ROW(Crowdfunding!I:I)-MIN(ROW(Crowdfunding!I:I))+1), ROW(A443))), "")</f>
        <v>110</v>
      </c>
    </row>
    <row r="445" spans="1:2" ht="17" x14ac:dyDescent="0.2">
      <c r="A445" t="str" cm="1">
        <f t="array" ref="A445">IFERROR(INDEX(Crowdfunding!G:G, SMALL(IF(Crowdfunding!G:G="successful", ROW(Crowdfunding!G:G)-ROW(Crowdfunding!$G$1)+1), ROW(A444))), "")</f>
        <v>successful</v>
      </c>
      <c r="B445" s="10" cm="1">
        <f t="array" ref="B445">IFERROR(INDEX(Crowdfunding!I:I, SMALL(IF(Crowdfunding!G:G="successful", ROW(Crowdfunding!I:I)-MIN(ROW(Crowdfunding!I:I))+1), ROW(A444))), "")</f>
        <v>185</v>
      </c>
    </row>
    <row r="446" spans="1:2" ht="17" x14ac:dyDescent="0.2">
      <c r="A446" t="str" cm="1">
        <f t="array" ref="A446">IFERROR(INDEX(Crowdfunding!G:G, SMALL(IF(Crowdfunding!G:G="successful", ROW(Crowdfunding!G:G)-ROW(Crowdfunding!$G$1)+1), ROW(A445))), "")</f>
        <v>successful</v>
      </c>
      <c r="B446" s="10" cm="1">
        <f t="array" ref="B446">IFERROR(INDEX(Crowdfunding!I:I, SMALL(IF(Crowdfunding!G:G="successful", ROW(Crowdfunding!I:I)-MIN(ROW(Crowdfunding!I:I))+1), ROW(A445))), "")</f>
        <v>121</v>
      </c>
    </row>
    <row r="447" spans="1:2" ht="17" x14ac:dyDescent="0.2">
      <c r="A447" t="str" cm="1">
        <f t="array" ref="A447">IFERROR(INDEX(Crowdfunding!G:G, SMALL(IF(Crowdfunding!G:G="successful", ROW(Crowdfunding!G:G)-ROW(Crowdfunding!$G$1)+1), ROW(A446))), "")</f>
        <v>successful</v>
      </c>
      <c r="B447" s="10" cm="1">
        <f t="array" ref="B447">IFERROR(INDEX(Crowdfunding!I:I, SMALL(IF(Crowdfunding!G:G="successful", ROW(Crowdfunding!I:I)-MIN(ROW(Crowdfunding!I:I))+1), ROW(A446))), "")</f>
        <v>106</v>
      </c>
    </row>
    <row r="448" spans="1:2" ht="17" x14ac:dyDescent="0.2">
      <c r="A448" t="str" cm="1">
        <f t="array" ref="A448">IFERROR(INDEX(Crowdfunding!G:G, SMALL(IF(Crowdfunding!G:G="successful", ROW(Crowdfunding!G:G)-ROW(Crowdfunding!$G$1)+1), ROW(A447))), "")</f>
        <v>successful</v>
      </c>
      <c r="B448" s="10" cm="1">
        <f t="array" ref="B448">IFERROR(INDEX(Crowdfunding!I:I, SMALL(IF(Crowdfunding!G:G="successful", ROW(Crowdfunding!I:I)-MIN(ROW(Crowdfunding!I:I))+1), ROW(A447))), "")</f>
        <v>142</v>
      </c>
    </row>
    <row r="449" spans="1:2" ht="17" x14ac:dyDescent="0.2">
      <c r="A449" t="str" cm="1">
        <f t="array" ref="A449">IFERROR(INDEX(Crowdfunding!G:G, SMALL(IF(Crowdfunding!G:G="successful", ROW(Crowdfunding!G:G)-ROW(Crowdfunding!$G$1)+1), ROW(A448))), "")</f>
        <v>successful</v>
      </c>
      <c r="B449" s="10" cm="1">
        <f t="array" ref="B449">IFERROR(INDEX(Crowdfunding!I:I, SMALL(IF(Crowdfunding!G:G="successful", ROW(Crowdfunding!I:I)-MIN(ROW(Crowdfunding!I:I))+1), ROW(A448))), "")</f>
        <v>233</v>
      </c>
    </row>
    <row r="450" spans="1:2" ht="17" x14ac:dyDescent="0.2">
      <c r="A450" t="str" cm="1">
        <f t="array" ref="A450">IFERROR(INDEX(Crowdfunding!G:G, SMALL(IF(Crowdfunding!G:G="successful", ROW(Crowdfunding!G:G)-ROW(Crowdfunding!$G$1)+1), ROW(A449))), "")</f>
        <v>successful</v>
      </c>
      <c r="B450" s="10" cm="1">
        <f t="array" ref="B450">IFERROR(INDEX(Crowdfunding!I:I, SMALL(IF(Crowdfunding!G:G="successful", ROW(Crowdfunding!I:I)-MIN(ROW(Crowdfunding!I:I))+1), ROW(A449))), "")</f>
        <v>218</v>
      </c>
    </row>
    <row r="451" spans="1:2" ht="17" x14ac:dyDescent="0.2">
      <c r="A451" t="str" cm="1">
        <f t="array" ref="A451">IFERROR(INDEX(Crowdfunding!G:G, SMALL(IF(Crowdfunding!G:G="successful", ROW(Crowdfunding!G:G)-ROW(Crowdfunding!$G$1)+1), ROW(A450))), "")</f>
        <v>successful</v>
      </c>
      <c r="B451" s="10" cm="1">
        <f t="array" ref="B451">IFERROR(INDEX(Crowdfunding!I:I, SMALL(IF(Crowdfunding!G:G="successful", ROW(Crowdfunding!I:I)-MIN(ROW(Crowdfunding!I:I))+1), ROW(A450))), "")</f>
        <v>76</v>
      </c>
    </row>
    <row r="452" spans="1:2" ht="17" x14ac:dyDescent="0.2">
      <c r="A452" t="str" cm="1">
        <f t="array" ref="A452">IFERROR(INDEX(Crowdfunding!G:G, SMALL(IF(Crowdfunding!G:G="successful", ROW(Crowdfunding!G:G)-ROW(Crowdfunding!$G$1)+1), ROW(A451))), "")</f>
        <v>successful</v>
      </c>
      <c r="B452" s="10" cm="1">
        <f t="array" ref="B452">IFERROR(INDEX(Crowdfunding!I:I, SMALL(IF(Crowdfunding!G:G="successful", ROW(Crowdfunding!I:I)-MIN(ROW(Crowdfunding!I:I))+1), ROW(A451))), "")</f>
        <v>43</v>
      </c>
    </row>
    <row r="453" spans="1:2" ht="17" x14ac:dyDescent="0.2">
      <c r="A453" t="str" cm="1">
        <f t="array" ref="A453">IFERROR(INDEX(Crowdfunding!G:G, SMALL(IF(Crowdfunding!G:G="successful", ROW(Crowdfunding!G:G)-ROW(Crowdfunding!$G$1)+1), ROW(A452))), "")</f>
        <v>successful</v>
      </c>
      <c r="B453" s="10" cm="1">
        <f t="array" ref="B453">IFERROR(INDEX(Crowdfunding!I:I, SMALL(IF(Crowdfunding!G:G="successful", ROW(Crowdfunding!I:I)-MIN(ROW(Crowdfunding!I:I))+1), ROW(A452))), "")</f>
        <v>221</v>
      </c>
    </row>
    <row r="454" spans="1:2" ht="17" x14ac:dyDescent="0.2">
      <c r="A454" t="str" cm="1">
        <f t="array" ref="A454">IFERROR(INDEX(Crowdfunding!G:G, SMALL(IF(Crowdfunding!G:G="successful", ROW(Crowdfunding!G:G)-ROW(Crowdfunding!$G$1)+1), ROW(A453))), "")</f>
        <v>successful</v>
      </c>
      <c r="B454" s="10" cm="1">
        <f t="array" ref="B454">IFERROR(INDEX(Crowdfunding!I:I, SMALL(IF(Crowdfunding!G:G="successful", ROW(Crowdfunding!I:I)-MIN(ROW(Crowdfunding!I:I))+1), ROW(A453))), "")</f>
        <v>2805</v>
      </c>
    </row>
    <row r="455" spans="1:2" ht="17" x14ac:dyDescent="0.2">
      <c r="A455" t="str" cm="1">
        <f t="array" ref="A455">IFERROR(INDEX(Crowdfunding!G:G, SMALL(IF(Crowdfunding!G:G="successful", ROW(Crowdfunding!G:G)-ROW(Crowdfunding!$G$1)+1), ROW(A454))), "")</f>
        <v>successful</v>
      </c>
      <c r="B455" s="10" cm="1">
        <f t="array" ref="B455">IFERROR(INDEX(Crowdfunding!I:I, SMALL(IF(Crowdfunding!G:G="successful", ROW(Crowdfunding!I:I)-MIN(ROW(Crowdfunding!I:I))+1), ROW(A454))), "")</f>
        <v>68</v>
      </c>
    </row>
    <row r="456" spans="1:2" ht="17" x14ac:dyDescent="0.2">
      <c r="A456" t="str" cm="1">
        <f t="array" ref="A456">IFERROR(INDEX(Crowdfunding!G:G, SMALL(IF(Crowdfunding!G:G="successful", ROW(Crowdfunding!G:G)-ROW(Crowdfunding!$G$1)+1), ROW(A455))), "")</f>
        <v>successful</v>
      </c>
      <c r="B456" s="10" cm="1">
        <f t="array" ref="B456">IFERROR(INDEX(Crowdfunding!I:I, SMALL(IF(Crowdfunding!G:G="successful", ROW(Crowdfunding!I:I)-MIN(ROW(Crowdfunding!I:I))+1), ROW(A455))), "")</f>
        <v>183</v>
      </c>
    </row>
    <row r="457" spans="1:2" ht="17" x14ac:dyDescent="0.2">
      <c r="A457" t="str" cm="1">
        <f t="array" ref="A457">IFERROR(INDEX(Crowdfunding!G:G, SMALL(IF(Crowdfunding!G:G="successful", ROW(Crowdfunding!G:G)-ROW(Crowdfunding!$G$1)+1), ROW(A456))), "")</f>
        <v>successful</v>
      </c>
      <c r="B457" s="10" cm="1">
        <f t="array" ref="B457">IFERROR(INDEX(Crowdfunding!I:I, SMALL(IF(Crowdfunding!G:G="successful", ROW(Crowdfunding!I:I)-MIN(ROW(Crowdfunding!I:I))+1), ROW(A456))), "")</f>
        <v>133</v>
      </c>
    </row>
    <row r="458" spans="1:2" ht="17" x14ac:dyDescent="0.2">
      <c r="A458" t="str" cm="1">
        <f t="array" ref="A458">IFERROR(INDEX(Crowdfunding!G:G, SMALL(IF(Crowdfunding!G:G="successful", ROW(Crowdfunding!G:G)-ROW(Crowdfunding!$G$1)+1), ROW(A457))), "")</f>
        <v>successful</v>
      </c>
      <c r="B458" s="10" cm="1">
        <f t="array" ref="B458">IFERROR(INDEX(Crowdfunding!I:I, SMALL(IF(Crowdfunding!G:G="successful", ROW(Crowdfunding!I:I)-MIN(ROW(Crowdfunding!I:I))+1), ROW(A457))), "")</f>
        <v>2489</v>
      </c>
    </row>
    <row r="459" spans="1:2" ht="17" x14ac:dyDescent="0.2">
      <c r="A459" t="str" cm="1">
        <f t="array" ref="A459">IFERROR(INDEX(Crowdfunding!G:G, SMALL(IF(Crowdfunding!G:G="successful", ROW(Crowdfunding!G:G)-ROW(Crowdfunding!$G$1)+1), ROW(A458))), "")</f>
        <v>successful</v>
      </c>
      <c r="B459" s="10" cm="1">
        <f t="array" ref="B459">IFERROR(INDEX(Crowdfunding!I:I, SMALL(IF(Crowdfunding!G:G="successful", ROW(Crowdfunding!I:I)-MIN(ROW(Crowdfunding!I:I))+1), ROW(A458))), "")</f>
        <v>69</v>
      </c>
    </row>
    <row r="460" spans="1:2" ht="17" x14ac:dyDescent="0.2">
      <c r="A460" t="str" cm="1">
        <f t="array" ref="A460">IFERROR(INDEX(Crowdfunding!G:G, SMALL(IF(Crowdfunding!G:G="successful", ROW(Crowdfunding!G:G)-ROW(Crowdfunding!$G$1)+1), ROW(A459))), "")</f>
        <v>successful</v>
      </c>
      <c r="B460" s="10" cm="1">
        <f t="array" ref="B460">IFERROR(INDEX(Crowdfunding!I:I, SMALL(IF(Crowdfunding!G:G="successful", ROW(Crowdfunding!I:I)-MIN(ROW(Crowdfunding!I:I))+1), ROW(A459))), "")</f>
        <v>279</v>
      </c>
    </row>
    <row r="461" spans="1:2" ht="17" x14ac:dyDescent="0.2">
      <c r="A461" t="str" cm="1">
        <f t="array" ref="A461">IFERROR(INDEX(Crowdfunding!G:G, SMALL(IF(Crowdfunding!G:G="successful", ROW(Crowdfunding!G:G)-ROW(Crowdfunding!$G$1)+1), ROW(A460))), "")</f>
        <v>successful</v>
      </c>
      <c r="B461" s="10" cm="1">
        <f t="array" ref="B461">IFERROR(INDEX(Crowdfunding!I:I, SMALL(IF(Crowdfunding!G:G="successful", ROW(Crowdfunding!I:I)-MIN(ROW(Crowdfunding!I:I))+1), ROW(A460))), "")</f>
        <v>210</v>
      </c>
    </row>
    <row r="462" spans="1:2" ht="17" x14ac:dyDescent="0.2">
      <c r="A462" t="str" cm="1">
        <f t="array" ref="A462">IFERROR(INDEX(Crowdfunding!G:G, SMALL(IF(Crowdfunding!G:G="successful", ROW(Crowdfunding!G:G)-ROW(Crowdfunding!$G$1)+1), ROW(A461))), "")</f>
        <v>successful</v>
      </c>
      <c r="B462" s="10" cm="1">
        <f t="array" ref="B462">IFERROR(INDEX(Crowdfunding!I:I, SMALL(IF(Crowdfunding!G:G="successful", ROW(Crowdfunding!I:I)-MIN(ROW(Crowdfunding!I:I))+1), ROW(A461))), "")</f>
        <v>2100</v>
      </c>
    </row>
    <row r="463" spans="1:2" ht="17" x14ac:dyDescent="0.2">
      <c r="A463" t="str" cm="1">
        <f t="array" ref="A463">IFERROR(INDEX(Crowdfunding!G:G, SMALL(IF(Crowdfunding!G:G="successful", ROW(Crowdfunding!G:G)-ROW(Crowdfunding!$G$1)+1), ROW(A462))), "")</f>
        <v>successful</v>
      </c>
      <c r="B463" s="10" cm="1">
        <f t="array" ref="B463">IFERROR(INDEX(Crowdfunding!I:I, SMALL(IF(Crowdfunding!G:G="successful", ROW(Crowdfunding!I:I)-MIN(ROW(Crowdfunding!I:I))+1), ROW(A462))), "")</f>
        <v>252</v>
      </c>
    </row>
    <row r="464" spans="1:2" ht="17" x14ac:dyDescent="0.2">
      <c r="A464" t="str" cm="1">
        <f t="array" ref="A464">IFERROR(INDEX(Crowdfunding!G:G, SMALL(IF(Crowdfunding!G:G="successful", ROW(Crowdfunding!G:G)-ROW(Crowdfunding!$G$1)+1), ROW(A463))), "")</f>
        <v>successful</v>
      </c>
      <c r="B464" s="10" cm="1">
        <f t="array" ref="B464">IFERROR(INDEX(Crowdfunding!I:I, SMALL(IF(Crowdfunding!G:G="successful", ROW(Crowdfunding!I:I)-MIN(ROW(Crowdfunding!I:I))+1), ROW(A463))), "")</f>
        <v>1280</v>
      </c>
    </row>
    <row r="465" spans="1:2" ht="17" x14ac:dyDescent="0.2">
      <c r="A465" t="str" cm="1">
        <f t="array" ref="A465">IFERROR(INDEX(Crowdfunding!G:G, SMALL(IF(Crowdfunding!G:G="successful", ROW(Crowdfunding!G:G)-ROW(Crowdfunding!$G$1)+1), ROW(A464))), "")</f>
        <v>successful</v>
      </c>
      <c r="B465" s="10" cm="1">
        <f t="array" ref="B465">IFERROR(INDEX(Crowdfunding!I:I, SMALL(IF(Crowdfunding!G:G="successful", ROW(Crowdfunding!I:I)-MIN(ROW(Crowdfunding!I:I))+1), ROW(A464))), "")</f>
        <v>157</v>
      </c>
    </row>
    <row r="466" spans="1:2" ht="17" x14ac:dyDescent="0.2">
      <c r="A466" t="str" cm="1">
        <f t="array" ref="A466">IFERROR(INDEX(Crowdfunding!G:G, SMALL(IF(Crowdfunding!G:G="successful", ROW(Crowdfunding!G:G)-ROW(Crowdfunding!$G$1)+1), ROW(A465))), "")</f>
        <v>successful</v>
      </c>
      <c r="B466" s="10" cm="1">
        <f t="array" ref="B466">IFERROR(INDEX(Crowdfunding!I:I, SMALL(IF(Crowdfunding!G:G="successful", ROW(Crowdfunding!I:I)-MIN(ROW(Crowdfunding!I:I))+1), ROW(A465))), "")</f>
        <v>194</v>
      </c>
    </row>
    <row r="467" spans="1:2" ht="17" x14ac:dyDescent="0.2">
      <c r="A467" t="str" cm="1">
        <f t="array" ref="A467">IFERROR(INDEX(Crowdfunding!G:G, SMALL(IF(Crowdfunding!G:G="successful", ROW(Crowdfunding!G:G)-ROW(Crowdfunding!$G$1)+1), ROW(A466))), "")</f>
        <v>successful</v>
      </c>
      <c r="B467" s="10" cm="1">
        <f t="array" ref="B467">IFERROR(INDEX(Crowdfunding!I:I, SMALL(IF(Crowdfunding!G:G="successful", ROW(Crowdfunding!I:I)-MIN(ROW(Crowdfunding!I:I))+1), ROW(A466))), "")</f>
        <v>82</v>
      </c>
    </row>
    <row r="468" spans="1:2" ht="17" x14ac:dyDescent="0.2">
      <c r="A468" t="str" cm="1">
        <f t="array" ref="A468">IFERROR(INDEX(Crowdfunding!G:G, SMALL(IF(Crowdfunding!G:G="successful", ROW(Crowdfunding!G:G)-ROW(Crowdfunding!$G$1)+1), ROW(A467))), "")</f>
        <v>successful</v>
      </c>
      <c r="B468" s="10" cm="1">
        <f t="array" ref="B468">IFERROR(INDEX(Crowdfunding!I:I, SMALL(IF(Crowdfunding!G:G="successful", ROW(Crowdfunding!I:I)-MIN(ROW(Crowdfunding!I:I))+1), ROW(A467))), "")</f>
        <v>4233</v>
      </c>
    </row>
    <row r="469" spans="1:2" ht="17" x14ac:dyDescent="0.2">
      <c r="A469" t="str" cm="1">
        <f t="array" ref="A469">IFERROR(INDEX(Crowdfunding!G:G, SMALL(IF(Crowdfunding!G:G="successful", ROW(Crowdfunding!G:G)-ROW(Crowdfunding!$G$1)+1), ROW(A468))), "")</f>
        <v>successful</v>
      </c>
      <c r="B469" s="10" cm="1">
        <f t="array" ref="B469">IFERROR(INDEX(Crowdfunding!I:I, SMALL(IF(Crowdfunding!G:G="successful", ROW(Crowdfunding!I:I)-MIN(ROW(Crowdfunding!I:I))+1), ROW(A468))), "")</f>
        <v>1297</v>
      </c>
    </row>
    <row r="470" spans="1:2" ht="17" x14ac:dyDescent="0.2">
      <c r="A470" t="str" cm="1">
        <f t="array" ref="A470">IFERROR(INDEX(Crowdfunding!G:G, SMALL(IF(Crowdfunding!G:G="successful", ROW(Crowdfunding!G:G)-ROW(Crowdfunding!$G$1)+1), ROW(A469))), "")</f>
        <v>successful</v>
      </c>
      <c r="B470" s="10" cm="1">
        <f t="array" ref="B470">IFERROR(INDEX(Crowdfunding!I:I, SMALL(IF(Crowdfunding!G:G="successful", ROW(Crowdfunding!I:I)-MIN(ROW(Crowdfunding!I:I))+1), ROW(A469))), "")</f>
        <v>165</v>
      </c>
    </row>
    <row r="471" spans="1:2" ht="17" x14ac:dyDescent="0.2">
      <c r="A471" t="str" cm="1">
        <f t="array" ref="A471">IFERROR(INDEX(Crowdfunding!G:G, SMALL(IF(Crowdfunding!G:G="successful", ROW(Crowdfunding!G:G)-ROW(Crowdfunding!$G$1)+1), ROW(A470))), "")</f>
        <v>successful</v>
      </c>
      <c r="B471" s="10" cm="1">
        <f t="array" ref="B471">IFERROR(INDEX(Crowdfunding!I:I, SMALL(IF(Crowdfunding!G:G="successful", ROW(Crowdfunding!I:I)-MIN(ROW(Crowdfunding!I:I))+1), ROW(A470))), "")</f>
        <v>119</v>
      </c>
    </row>
    <row r="472" spans="1:2" ht="17" x14ac:dyDescent="0.2">
      <c r="A472" t="str" cm="1">
        <f t="array" ref="A472">IFERROR(INDEX(Crowdfunding!G:G, SMALL(IF(Crowdfunding!G:G="successful", ROW(Crowdfunding!G:G)-ROW(Crowdfunding!$G$1)+1), ROW(A471))), "")</f>
        <v>successful</v>
      </c>
      <c r="B472" s="10" cm="1">
        <f t="array" ref="B472">IFERROR(INDEX(Crowdfunding!I:I, SMALL(IF(Crowdfunding!G:G="successful", ROW(Crowdfunding!I:I)-MIN(ROW(Crowdfunding!I:I))+1), ROW(A471))), "")</f>
        <v>1797</v>
      </c>
    </row>
    <row r="473" spans="1:2" ht="17" x14ac:dyDescent="0.2">
      <c r="A473" t="str" cm="1">
        <f t="array" ref="A473">IFERROR(INDEX(Crowdfunding!G:G, SMALL(IF(Crowdfunding!G:G="successful", ROW(Crowdfunding!G:G)-ROW(Crowdfunding!$G$1)+1), ROW(A472))), "")</f>
        <v>successful</v>
      </c>
      <c r="B473" s="10" cm="1">
        <f t="array" ref="B473">IFERROR(INDEX(Crowdfunding!I:I, SMALL(IF(Crowdfunding!G:G="successful", ROW(Crowdfunding!I:I)-MIN(ROW(Crowdfunding!I:I))+1), ROW(A472))), "")</f>
        <v>261</v>
      </c>
    </row>
    <row r="474" spans="1:2" ht="17" x14ac:dyDescent="0.2">
      <c r="A474" t="str" cm="1">
        <f t="array" ref="A474">IFERROR(INDEX(Crowdfunding!G:G, SMALL(IF(Crowdfunding!G:G="successful", ROW(Crowdfunding!G:G)-ROW(Crowdfunding!$G$1)+1), ROW(A473))), "")</f>
        <v>successful</v>
      </c>
      <c r="B474" s="10" cm="1">
        <f t="array" ref="B474">IFERROR(INDEX(Crowdfunding!I:I, SMALL(IF(Crowdfunding!G:G="successful", ROW(Crowdfunding!I:I)-MIN(ROW(Crowdfunding!I:I))+1), ROW(A473))), "")</f>
        <v>157</v>
      </c>
    </row>
    <row r="475" spans="1:2" ht="17" x14ac:dyDescent="0.2">
      <c r="A475" t="str" cm="1">
        <f t="array" ref="A475">IFERROR(INDEX(Crowdfunding!G:G, SMALL(IF(Crowdfunding!G:G="successful", ROW(Crowdfunding!G:G)-ROW(Crowdfunding!$G$1)+1), ROW(A474))), "")</f>
        <v>successful</v>
      </c>
      <c r="B475" s="10" cm="1">
        <f t="array" ref="B475">IFERROR(INDEX(Crowdfunding!I:I, SMALL(IF(Crowdfunding!G:G="successful", ROW(Crowdfunding!I:I)-MIN(ROW(Crowdfunding!I:I))+1), ROW(A474))), "")</f>
        <v>3533</v>
      </c>
    </row>
    <row r="476" spans="1:2" ht="17" x14ac:dyDescent="0.2">
      <c r="A476" t="str" cm="1">
        <f t="array" ref="A476">IFERROR(INDEX(Crowdfunding!G:G, SMALL(IF(Crowdfunding!G:G="successful", ROW(Crowdfunding!G:G)-ROW(Crowdfunding!$G$1)+1), ROW(A475))), "")</f>
        <v>successful</v>
      </c>
      <c r="B476" s="10" cm="1">
        <f t="array" ref="B476">IFERROR(INDEX(Crowdfunding!I:I, SMALL(IF(Crowdfunding!G:G="successful", ROW(Crowdfunding!I:I)-MIN(ROW(Crowdfunding!I:I))+1), ROW(A475))), "")</f>
        <v>155</v>
      </c>
    </row>
    <row r="477" spans="1:2" ht="17" x14ac:dyDescent="0.2">
      <c r="A477" t="str" cm="1">
        <f t="array" ref="A477">IFERROR(INDEX(Crowdfunding!G:G, SMALL(IF(Crowdfunding!G:G="successful", ROW(Crowdfunding!G:G)-ROW(Crowdfunding!$G$1)+1), ROW(A476))), "")</f>
        <v>successful</v>
      </c>
      <c r="B477" s="10" cm="1">
        <f t="array" ref="B477">IFERROR(INDEX(Crowdfunding!I:I, SMALL(IF(Crowdfunding!G:G="successful", ROW(Crowdfunding!I:I)-MIN(ROW(Crowdfunding!I:I))+1), ROW(A476))), "")</f>
        <v>132</v>
      </c>
    </row>
    <row r="478" spans="1:2" ht="17" x14ac:dyDescent="0.2">
      <c r="A478" t="str" cm="1">
        <f t="array" ref="A478">IFERROR(INDEX(Crowdfunding!G:G, SMALL(IF(Crowdfunding!G:G="successful", ROW(Crowdfunding!G:G)-ROW(Crowdfunding!$G$1)+1), ROW(A477))), "")</f>
        <v>successful</v>
      </c>
      <c r="B478" s="10" cm="1">
        <f t="array" ref="B478">IFERROR(INDEX(Crowdfunding!I:I, SMALL(IF(Crowdfunding!G:G="successful", ROW(Crowdfunding!I:I)-MIN(ROW(Crowdfunding!I:I))+1), ROW(A477))), "")</f>
        <v>1354</v>
      </c>
    </row>
    <row r="479" spans="1:2" ht="17" x14ac:dyDescent="0.2">
      <c r="A479" t="str" cm="1">
        <f t="array" ref="A479">IFERROR(INDEX(Crowdfunding!G:G, SMALL(IF(Crowdfunding!G:G="successful", ROW(Crowdfunding!G:G)-ROW(Crowdfunding!$G$1)+1), ROW(A478))), "")</f>
        <v>successful</v>
      </c>
      <c r="B479" s="10" cm="1">
        <f t="array" ref="B479">IFERROR(INDEX(Crowdfunding!I:I, SMALL(IF(Crowdfunding!G:G="successful", ROW(Crowdfunding!I:I)-MIN(ROW(Crowdfunding!I:I))+1), ROW(A478))), "")</f>
        <v>48</v>
      </c>
    </row>
    <row r="480" spans="1:2" ht="17" x14ac:dyDescent="0.2">
      <c r="A480" t="str" cm="1">
        <f t="array" ref="A480">IFERROR(INDEX(Crowdfunding!G:G, SMALL(IF(Crowdfunding!G:G="successful", ROW(Crowdfunding!G:G)-ROW(Crowdfunding!$G$1)+1), ROW(A479))), "")</f>
        <v>successful</v>
      </c>
      <c r="B480" s="10" cm="1">
        <f t="array" ref="B480">IFERROR(INDEX(Crowdfunding!I:I, SMALL(IF(Crowdfunding!G:G="successful", ROW(Crowdfunding!I:I)-MIN(ROW(Crowdfunding!I:I))+1), ROW(A479))), "")</f>
        <v>110</v>
      </c>
    </row>
    <row r="481" spans="1:2" ht="17" x14ac:dyDescent="0.2">
      <c r="A481" t="str" cm="1">
        <f t="array" ref="A481">IFERROR(INDEX(Crowdfunding!G:G, SMALL(IF(Crowdfunding!G:G="successful", ROW(Crowdfunding!G:G)-ROW(Crowdfunding!$G$1)+1), ROW(A480))), "")</f>
        <v>successful</v>
      </c>
      <c r="B481" s="10" cm="1">
        <f t="array" ref="B481">IFERROR(INDEX(Crowdfunding!I:I, SMALL(IF(Crowdfunding!G:G="successful", ROW(Crowdfunding!I:I)-MIN(ROW(Crowdfunding!I:I))+1), ROW(A480))), "")</f>
        <v>172</v>
      </c>
    </row>
    <row r="482" spans="1:2" ht="17" x14ac:dyDescent="0.2">
      <c r="A482" t="str" cm="1">
        <f t="array" ref="A482">IFERROR(INDEX(Crowdfunding!G:G, SMALL(IF(Crowdfunding!G:G="successful", ROW(Crowdfunding!G:G)-ROW(Crowdfunding!$G$1)+1), ROW(A481))), "")</f>
        <v>successful</v>
      </c>
      <c r="B482" s="10" cm="1">
        <f t="array" ref="B482">IFERROR(INDEX(Crowdfunding!I:I, SMALL(IF(Crowdfunding!G:G="successful", ROW(Crowdfunding!I:I)-MIN(ROW(Crowdfunding!I:I))+1), ROW(A481))), "")</f>
        <v>307</v>
      </c>
    </row>
    <row r="483" spans="1:2" ht="17" x14ac:dyDescent="0.2">
      <c r="A483" t="str" cm="1">
        <f t="array" ref="A483">IFERROR(INDEX(Crowdfunding!G:G, SMALL(IF(Crowdfunding!G:G="successful", ROW(Crowdfunding!G:G)-ROW(Crowdfunding!$G$1)+1), ROW(A482))), "")</f>
        <v>successful</v>
      </c>
      <c r="B483" s="10" cm="1">
        <f t="array" ref="B483">IFERROR(INDEX(Crowdfunding!I:I, SMALL(IF(Crowdfunding!G:G="successful", ROW(Crowdfunding!I:I)-MIN(ROW(Crowdfunding!I:I))+1), ROW(A482))), "")</f>
        <v>160</v>
      </c>
    </row>
    <row r="484" spans="1:2" ht="17" x14ac:dyDescent="0.2">
      <c r="A484" t="str" cm="1">
        <f t="array" ref="A484">IFERROR(INDEX(Crowdfunding!G:G, SMALL(IF(Crowdfunding!G:G="successful", ROW(Crowdfunding!G:G)-ROW(Crowdfunding!$G$1)+1), ROW(A483))), "")</f>
        <v>successful</v>
      </c>
      <c r="B484" s="10" cm="1">
        <f t="array" ref="B484">IFERROR(INDEX(Crowdfunding!I:I, SMALL(IF(Crowdfunding!G:G="successful", ROW(Crowdfunding!I:I)-MIN(ROW(Crowdfunding!I:I))+1), ROW(A483))), "")</f>
        <v>1467</v>
      </c>
    </row>
    <row r="485" spans="1:2" ht="17" x14ac:dyDescent="0.2">
      <c r="A485" t="str" cm="1">
        <f t="array" ref="A485">IFERROR(INDEX(Crowdfunding!G:G, SMALL(IF(Crowdfunding!G:G="successful", ROW(Crowdfunding!G:G)-ROW(Crowdfunding!$G$1)+1), ROW(A484))), "")</f>
        <v>successful</v>
      </c>
      <c r="B485" s="10" cm="1">
        <f t="array" ref="B485">IFERROR(INDEX(Crowdfunding!I:I, SMALL(IF(Crowdfunding!G:G="successful", ROW(Crowdfunding!I:I)-MIN(ROW(Crowdfunding!I:I))+1), ROW(A484))), "")</f>
        <v>2662</v>
      </c>
    </row>
    <row r="486" spans="1:2" ht="17" x14ac:dyDescent="0.2">
      <c r="A486" t="str" cm="1">
        <f t="array" ref="A486">IFERROR(INDEX(Crowdfunding!G:G, SMALL(IF(Crowdfunding!G:G="successful", ROW(Crowdfunding!G:G)-ROW(Crowdfunding!$G$1)+1), ROW(A485))), "")</f>
        <v>successful</v>
      </c>
      <c r="B486" s="10" cm="1">
        <f t="array" ref="B486">IFERROR(INDEX(Crowdfunding!I:I, SMALL(IF(Crowdfunding!G:G="successful", ROW(Crowdfunding!I:I)-MIN(ROW(Crowdfunding!I:I))+1), ROW(A485))), "")</f>
        <v>452</v>
      </c>
    </row>
    <row r="487" spans="1:2" ht="17" x14ac:dyDescent="0.2">
      <c r="A487" t="str" cm="1">
        <f t="array" ref="A487">IFERROR(INDEX(Crowdfunding!G:G, SMALL(IF(Crowdfunding!G:G="successful", ROW(Crowdfunding!G:G)-ROW(Crowdfunding!$G$1)+1), ROW(A486))), "")</f>
        <v>successful</v>
      </c>
      <c r="B487" s="10" cm="1">
        <f t="array" ref="B487">IFERROR(INDEX(Crowdfunding!I:I, SMALL(IF(Crowdfunding!G:G="successful", ROW(Crowdfunding!I:I)-MIN(ROW(Crowdfunding!I:I))+1), ROW(A486))), "")</f>
        <v>158</v>
      </c>
    </row>
    <row r="488" spans="1:2" ht="17" x14ac:dyDescent="0.2">
      <c r="A488" t="str" cm="1">
        <f t="array" ref="A488">IFERROR(INDEX(Crowdfunding!G:G, SMALL(IF(Crowdfunding!G:G="successful", ROW(Crowdfunding!G:G)-ROW(Crowdfunding!$G$1)+1), ROW(A487))), "")</f>
        <v>successful</v>
      </c>
      <c r="B488" s="10" cm="1">
        <f t="array" ref="B488">IFERROR(INDEX(Crowdfunding!I:I, SMALL(IF(Crowdfunding!G:G="successful", ROW(Crowdfunding!I:I)-MIN(ROW(Crowdfunding!I:I))+1), ROW(A487))), "")</f>
        <v>225</v>
      </c>
    </row>
    <row r="489" spans="1:2" ht="17" x14ac:dyDescent="0.2">
      <c r="A489" t="str" cm="1">
        <f t="array" ref="A489">IFERROR(INDEX(Crowdfunding!G:G, SMALL(IF(Crowdfunding!G:G="successful", ROW(Crowdfunding!G:G)-ROW(Crowdfunding!$G$1)+1), ROW(A488))), "")</f>
        <v>successful</v>
      </c>
      <c r="B489" s="10" cm="1">
        <f t="array" ref="B489">IFERROR(INDEX(Crowdfunding!I:I, SMALL(IF(Crowdfunding!G:G="successful", ROW(Crowdfunding!I:I)-MIN(ROW(Crowdfunding!I:I))+1), ROW(A488))), "")</f>
        <v>65</v>
      </c>
    </row>
    <row r="490" spans="1:2" ht="17" x14ac:dyDescent="0.2">
      <c r="A490" t="str" cm="1">
        <f t="array" ref="A490">IFERROR(INDEX(Crowdfunding!G:G, SMALL(IF(Crowdfunding!G:G="successful", ROW(Crowdfunding!G:G)-ROW(Crowdfunding!$G$1)+1), ROW(A489))), "")</f>
        <v>successful</v>
      </c>
      <c r="B490" s="10" cm="1">
        <f t="array" ref="B490">IFERROR(INDEX(Crowdfunding!I:I, SMALL(IF(Crowdfunding!G:G="successful", ROW(Crowdfunding!I:I)-MIN(ROW(Crowdfunding!I:I))+1), ROW(A489))), "")</f>
        <v>163</v>
      </c>
    </row>
    <row r="491" spans="1:2" ht="17" x14ac:dyDescent="0.2">
      <c r="A491" t="str" cm="1">
        <f t="array" ref="A491">IFERROR(INDEX(Crowdfunding!G:G, SMALL(IF(Crowdfunding!G:G="successful", ROW(Crowdfunding!G:G)-ROW(Crowdfunding!$G$1)+1), ROW(A490))), "")</f>
        <v>successful</v>
      </c>
      <c r="B491" s="10" cm="1">
        <f t="array" ref="B491">IFERROR(INDEX(Crowdfunding!I:I, SMALL(IF(Crowdfunding!G:G="successful", ROW(Crowdfunding!I:I)-MIN(ROW(Crowdfunding!I:I))+1), ROW(A490))), "")</f>
        <v>85</v>
      </c>
    </row>
    <row r="492" spans="1:2" ht="17" x14ac:dyDescent="0.2">
      <c r="A492" t="str" cm="1">
        <f t="array" ref="A492">IFERROR(INDEX(Crowdfunding!G:G, SMALL(IF(Crowdfunding!G:G="successful", ROW(Crowdfunding!G:G)-ROW(Crowdfunding!$G$1)+1), ROW(A491))), "")</f>
        <v>successful</v>
      </c>
      <c r="B492" s="10" cm="1">
        <f t="array" ref="B492">IFERROR(INDEX(Crowdfunding!I:I, SMALL(IF(Crowdfunding!G:G="successful", ROW(Crowdfunding!I:I)-MIN(ROW(Crowdfunding!I:I))+1), ROW(A491))), "")</f>
        <v>217</v>
      </c>
    </row>
    <row r="493" spans="1:2" ht="17" x14ac:dyDescent="0.2">
      <c r="A493" t="str" cm="1">
        <f t="array" ref="A493">IFERROR(INDEX(Crowdfunding!G:G, SMALL(IF(Crowdfunding!G:G="successful", ROW(Crowdfunding!G:G)-ROW(Crowdfunding!$G$1)+1), ROW(A492))), "")</f>
        <v>successful</v>
      </c>
      <c r="B493" s="10" cm="1">
        <f t="array" ref="B493">IFERROR(INDEX(Crowdfunding!I:I, SMALL(IF(Crowdfunding!G:G="successful", ROW(Crowdfunding!I:I)-MIN(ROW(Crowdfunding!I:I))+1), ROW(A492))), "")</f>
        <v>150</v>
      </c>
    </row>
    <row r="494" spans="1:2" ht="17" x14ac:dyDescent="0.2">
      <c r="A494" t="str" cm="1">
        <f t="array" ref="A494">IFERROR(INDEX(Crowdfunding!G:G, SMALL(IF(Crowdfunding!G:G="successful", ROW(Crowdfunding!G:G)-ROW(Crowdfunding!$G$1)+1), ROW(A493))), "")</f>
        <v>successful</v>
      </c>
      <c r="B494" s="10" cm="1">
        <f t="array" ref="B494">IFERROR(INDEX(Crowdfunding!I:I, SMALL(IF(Crowdfunding!G:G="successful", ROW(Crowdfunding!I:I)-MIN(ROW(Crowdfunding!I:I))+1), ROW(A493))), "")</f>
        <v>3272</v>
      </c>
    </row>
    <row r="495" spans="1:2" ht="17" x14ac:dyDescent="0.2">
      <c r="A495" t="str" cm="1">
        <f t="array" ref="A495">IFERROR(INDEX(Crowdfunding!G:G, SMALL(IF(Crowdfunding!G:G="successful", ROW(Crowdfunding!G:G)-ROW(Crowdfunding!$G$1)+1), ROW(A494))), "")</f>
        <v>successful</v>
      </c>
      <c r="B495" s="10" cm="1">
        <f t="array" ref="B495">IFERROR(INDEX(Crowdfunding!I:I, SMALL(IF(Crowdfunding!G:G="successful", ROW(Crowdfunding!I:I)-MIN(ROW(Crowdfunding!I:I))+1), ROW(A494))), "")</f>
        <v>300</v>
      </c>
    </row>
    <row r="496" spans="1:2" ht="17" x14ac:dyDescent="0.2">
      <c r="A496" t="str" cm="1">
        <f t="array" ref="A496">IFERROR(INDEX(Crowdfunding!G:G, SMALL(IF(Crowdfunding!G:G="successful", ROW(Crowdfunding!G:G)-ROW(Crowdfunding!$G$1)+1), ROW(A495))), "")</f>
        <v>successful</v>
      </c>
      <c r="B496" s="10" cm="1">
        <f t="array" ref="B496">IFERROR(INDEX(Crowdfunding!I:I, SMALL(IF(Crowdfunding!G:G="successful", ROW(Crowdfunding!I:I)-MIN(ROW(Crowdfunding!I:I))+1), ROW(A495))), "")</f>
        <v>126</v>
      </c>
    </row>
    <row r="497" spans="1:2" ht="17" x14ac:dyDescent="0.2">
      <c r="A497" t="str" cm="1">
        <f t="array" ref="A497">IFERROR(INDEX(Crowdfunding!G:G, SMALL(IF(Crowdfunding!G:G="successful", ROW(Crowdfunding!G:G)-ROW(Crowdfunding!$G$1)+1), ROW(A496))), "")</f>
        <v>successful</v>
      </c>
      <c r="B497" s="10" cm="1">
        <f t="array" ref="B497">IFERROR(INDEX(Crowdfunding!I:I, SMALL(IF(Crowdfunding!G:G="successful", ROW(Crowdfunding!I:I)-MIN(ROW(Crowdfunding!I:I))+1), ROW(A496))), "")</f>
        <v>2320</v>
      </c>
    </row>
    <row r="498" spans="1:2" ht="17" x14ac:dyDescent="0.2">
      <c r="A498" t="str" cm="1">
        <f t="array" ref="A498">IFERROR(INDEX(Crowdfunding!G:G, SMALL(IF(Crowdfunding!G:G="successful", ROW(Crowdfunding!G:G)-ROW(Crowdfunding!$G$1)+1), ROW(A497))), "")</f>
        <v>successful</v>
      </c>
      <c r="B498" s="10" cm="1">
        <f t="array" ref="B498">IFERROR(INDEX(Crowdfunding!I:I, SMALL(IF(Crowdfunding!G:G="successful", ROW(Crowdfunding!I:I)-MIN(ROW(Crowdfunding!I:I))+1), ROW(A497))), "")</f>
        <v>81</v>
      </c>
    </row>
    <row r="499" spans="1:2" ht="17" x14ac:dyDescent="0.2">
      <c r="A499" t="str" cm="1">
        <f t="array" ref="A499">IFERROR(INDEX(Crowdfunding!G:G, SMALL(IF(Crowdfunding!G:G="successful", ROW(Crowdfunding!G:G)-ROW(Crowdfunding!$G$1)+1), ROW(A498))), "")</f>
        <v>successful</v>
      </c>
      <c r="B499" s="10" cm="1">
        <f t="array" ref="B499">IFERROR(INDEX(Crowdfunding!I:I, SMALL(IF(Crowdfunding!G:G="successful", ROW(Crowdfunding!I:I)-MIN(ROW(Crowdfunding!I:I))+1), ROW(A498))), "")</f>
        <v>1887</v>
      </c>
    </row>
    <row r="500" spans="1:2" ht="17" x14ac:dyDescent="0.2">
      <c r="A500" t="str" cm="1">
        <f t="array" ref="A500">IFERROR(INDEX(Crowdfunding!G:G, SMALL(IF(Crowdfunding!G:G="successful", ROW(Crowdfunding!G:G)-ROW(Crowdfunding!$G$1)+1), ROW(A499))), "")</f>
        <v>successful</v>
      </c>
      <c r="B500" s="10" cm="1">
        <f t="array" ref="B500">IFERROR(INDEX(Crowdfunding!I:I, SMALL(IF(Crowdfunding!G:G="successful", ROW(Crowdfunding!I:I)-MIN(ROW(Crowdfunding!I:I))+1), ROW(A499))), "")</f>
        <v>4358</v>
      </c>
    </row>
    <row r="501" spans="1:2" ht="17" x14ac:dyDescent="0.2">
      <c r="A501" t="str" cm="1">
        <f t="array" ref="A501">IFERROR(INDEX(Crowdfunding!G:G, SMALL(IF(Crowdfunding!G:G="successful", ROW(Crowdfunding!G:G)-ROW(Crowdfunding!$G$1)+1), ROW(A500))), "")</f>
        <v>successful</v>
      </c>
      <c r="B501" s="10" cm="1">
        <f t="array" ref="B501">IFERROR(INDEX(Crowdfunding!I:I, SMALL(IF(Crowdfunding!G:G="successful", ROW(Crowdfunding!I:I)-MIN(ROW(Crowdfunding!I:I))+1), ROW(A500))), "")</f>
        <v>53</v>
      </c>
    </row>
    <row r="502" spans="1:2" ht="17" x14ac:dyDescent="0.2">
      <c r="A502" t="str" cm="1">
        <f t="array" ref="A502">IFERROR(INDEX(Crowdfunding!G:G, SMALL(IF(Crowdfunding!G:G="successful", ROW(Crowdfunding!G:G)-ROW(Crowdfunding!$G$1)+1), ROW(A501))), "")</f>
        <v>successful</v>
      </c>
      <c r="B502" s="10" cm="1">
        <f t="array" ref="B502">IFERROR(INDEX(Crowdfunding!I:I, SMALL(IF(Crowdfunding!G:G="successful", ROW(Crowdfunding!I:I)-MIN(ROW(Crowdfunding!I:I))+1), ROW(A501))), "")</f>
        <v>2414</v>
      </c>
    </row>
    <row r="503" spans="1:2" ht="17" x14ac:dyDescent="0.2">
      <c r="A503" t="str" cm="1">
        <f t="array" ref="A503">IFERROR(INDEX(Crowdfunding!G:G, SMALL(IF(Crowdfunding!G:G="successful", ROW(Crowdfunding!G:G)-ROW(Crowdfunding!$G$1)+1), ROW(A502))), "")</f>
        <v>successful</v>
      </c>
      <c r="B503" s="10" cm="1">
        <f t="array" ref="B503">IFERROR(INDEX(Crowdfunding!I:I, SMALL(IF(Crowdfunding!G:G="successful", ROW(Crowdfunding!I:I)-MIN(ROW(Crowdfunding!I:I))+1), ROW(A502))), "")</f>
        <v>80</v>
      </c>
    </row>
    <row r="504" spans="1:2" ht="17" x14ac:dyDescent="0.2">
      <c r="A504" t="str" cm="1">
        <f t="array" ref="A504">IFERROR(INDEX(Crowdfunding!G:G, SMALL(IF(Crowdfunding!G:G="successful", ROW(Crowdfunding!G:G)-ROW(Crowdfunding!$G$1)+1), ROW(A503))), "")</f>
        <v>successful</v>
      </c>
      <c r="B504" s="10" cm="1">
        <f t="array" ref="B504">IFERROR(INDEX(Crowdfunding!I:I, SMALL(IF(Crowdfunding!G:G="successful", ROW(Crowdfunding!I:I)-MIN(ROW(Crowdfunding!I:I))+1), ROW(A503))), "")</f>
        <v>193</v>
      </c>
    </row>
    <row r="505" spans="1:2" ht="17" x14ac:dyDescent="0.2">
      <c r="A505" t="str" cm="1">
        <f t="array" ref="A505">IFERROR(INDEX(Crowdfunding!G:G, SMALL(IF(Crowdfunding!G:G="successful", ROW(Crowdfunding!G:G)-ROW(Crowdfunding!$G$1)+1), ROW(A504))), "")</f>
        <v>successful</v>
      </c>
      <c r="B505" s="10" cm="1">
        <f t="array" ref="B505">IFERROR(INDEX(Crowdfunding!I:I, SMALL(IF(Crowdfunding!G:G="successful", ROW(Crowdfunding!I:I)-MIN(ROW(Crowdfunding!I:I))+1), ROW(A504))), "")</f>
        <v>52</v>
      </c>
    </row>
    <row r="506" spans="1:2" ht="17" x14ac:dyDescent="0.2">
      <c r="A506" t="str" cm="1">
        <f t="array" ref="A506">IFERROR(INDEX(Crowdfunding!G:G, SMALL(IF(Crowdfunding!G:G="successful", ROW(Crowdfunding!G:G)-ROW(Crowdfunding!$G$1)+1), ROW(A505))), "")</f>
        <v>successful</v>
      </c>
      <c r="B506" s="10" cm="1">
        <f t="array" ref="B506">IFERROR(INDEX(Crowdfunding!I:I, SMALL(IF(Crowdfunding!G:G="successful", ROW(Crowdfunding!I:I)-MIN(ROW(Crowdfunding!I:I))+1), ROW(A505))), "")</f>
        <v>290</v>
      </c>
    </row>
    <row r="507" spans="1:2" ht="17" x14ac:dyDescent="0.2">
      <c r="A507" t="str" cm="1">
        <f t="array" ref="A507">IFERROR(INDEX(Crowdfunding!G:G, SMALL(IF(Crowdfunding!G:G="successful", ROW(Crowdfunding!G:G)-ROW(Crowdfunding!$G$1)+1), ROW(A506))), "")</f>
        <v>successful</v>
      </c>
      <c r="B507" s="10" cm="1">
        <f t="array" ref="B507">IFERROR(INDEX(Crowdfunding!I:I, SMALL(IF(Crowdfunding!G:G="successful", ROW(Crowdfunding!I:I)-MIN(ROW(Crowdfunding!I:I))+1), ROW(A506))), "")</f>
        <v>122</v>
      </c>
    </row>
    <row r="508" spans="1:2" ht="17" x14ac:dyDescent="0.2">
      <c r="A508" t="str" cm="1">
        <f t="array" ref="A508">IFERROR(INDEX(Crowdfunding!G:G, SMALL(IF(Crowdfunding!G:G="successful", ROW(Crowdfunding!G:G)-ROW(Crowdfunding!$G$1)+1), ROW(A507))), "")</f>
        <v>successful</v>
      </c>
      <c r="B508" s="10" cm="1">
        <f t="array" ref="B508">IFERROR(INDEX(Crowdfunding!I:I, SMALL(IF(Crowdfunding!G:G="successful", ROW(Crowdfunding!I:I)-MIN(ROW(Crowdfunding!I:I))+1), ROW(A507))), "")</f>
        <v>1470</v>
      </c>
    </row>
    <row r="509" spans="1:2" ht="17" x14ac:dyDescent="0.2">
      <c r="A509" t="str" cm="1">
        <f t="array" ref="A509">IFERROR(INDEX(Crowdfunding!G:G, SMALL(IF(Crowdfunding!G:G="successful", ROW(Crowdfunding!G:G)-ROW(Crowdfunding!$G$1)+1), ROW(A508))), "")</f>
        <v>successful</v>
      </c>
      <c r="B509" s="10" cm="1">
        <f t="array" ref="B509">IFERROR(INDEX(Crowdfunding!I:I, SMALL(IF(Crowdfunding!G:G="successful", ROW(Crowdfunding!I:I)-MIN(ROW(Crowdfunding!I:I))+1), ROW(A508))), "")</f>
        <v>165</v>
      </c>
    </row>
    <row r="510" spans="1:2" ht="17" x14ac:dyDescent="0.2">
      <c r="A510" t="str" cm="1">
        <f t="array" ref="A510">IFERROR(INDEX(Crowdfunding!G:G, SMALL(IF(Crowdfunding!G:G="successful", ROW(Crowdfunding!G:G)-ROW(Crowdfunding!$G$1)+1), ROW(A509))), "")</f>
        <v>successful</v>
      </c>
      <c r="B510" s="10" cm="1">
        <f t="array" ref="B510">IFERROR(INDEX(Crowdfunding!I:I, SMALL(IF(Crowdfunding!G:G="successful", ROW(Crowdfunding!I:I)-MIN(ROW(Crowdfunding!I:I))+1), ROW(A509))), "")</f>
        <v>182</v>
      </c>
    </row>
    <row r="511" spans="1:2" ht="17" x14ac:dyDescent="0.2">
      <c r="A511" t="str" cm="1">
        <f t="array" ref="A511">IFERROR(INDEX(Crowdfunding!G:G, SMALL(IF(Crowdfunding!G:G="successful", ROW(Crowdfunding!G:G)-ROW(Crowdfunding!$G$1)+1), ROW(A510))), "")</f>
        <v>successful</v>
      </c>
      <c r="B511" s="10" cm="1">
        <f t="array" ref="B511">IFERROR(INDEX(Crowdfunding!I:I, SMALL(IF(Crowdfunding!G:G="successful", ROW(Crowdfunding!I:I)-MIN(ROW(Crowdfunding!I:I))+1), ROW(A510))), "")</f>
        <v>199</v>
      </c>
    </row>
    <row r="512" spans="1:2" ht="17" x14ac:dyDescent="0.2">
      <c r="A512" t="str" cm="1">
        <f t="array" ref="A512">IFERROR(INDEX(Crowdfunding!G:G, SMALL(IF(Crowdfunding!G:G="successful", ROW(Crowdfunding!G:G)-ROW(Crowdfunding!$G$1)+1), ROW(A511))), "")</f>
        <v>successful</v>
      </c>
      <c r="B512" s="10" cm="1">
        <f t="array" ref="B512">IFERROR(INDEX(Crowdfunding!I:I, SMALL(IF(Crowdfunding!G:G="successful", ROW(Crowdfunding!I:I)-MIN(ROW(Crowdfunding!I:I))+1), ROW(A511))), "")</f>
        <v>56</v>
      </c>
    </row>
    <row r="513" spans="1:2" ht="17" x14ac:dyDescent="0.2">
      <c r="A513" t="str" cm="1">
        <f t="array" ref="A513">IFERROR(INDEX(Crowdfunding!G:G, SMALL(IF(Crowdfunding!G:G="successful", ROW(Crowdfunding!G:G)-ROW(Crowdfunding!$G$1)+1), ROW(A512))), "")</f>
        <v>successful</v>
      </c>
      <c r="B513" s="10" cm="1">
        <f t="array" ref="B513">IFERROR(INDEX(Crowdfunding!I:I, SMALL(IF(Crowdfunding!G:G="successful", ROW(Crowdfunding!I:I)-MIN(ROW(Crowdfunding!I:I))+1), ROW(A512))), "")</f>
        <v>1460</v>
      </c>
    </row>
    <row r="514" spans="1:2" ht="17" x14ac:dyDescent="0.2">
      <c r="A514" t="str" cm="1">
        <f t="array" ref="A514">IFERROR(INDEX(Crowdfunding!G:G, SMALL(IF(Crowdfunding!G:G="successful", ROW(Crowdfunding!G:G)-ROW(Crowdfunding!$G$1)+1), ROW(A513))), "")</f>
        <v>successful</v>
      </c>
      <c r="B514" s="10" cm="1">
        <f t="array" ref="B514">IFERROR(INDEX(Crowdfunding!I:I, SMALL(IF(Crowdfunding!G:G="successful", ROW(Crowdfunding!I:I)-MIN(ROW(Crowdfunding!I:I))+1), ROW(A513))), "")</f>
        <v>123</v>
      </c>
    </row>
    <row r="515" spans="1:2" ht="17" x14ac:dyDescent="0.2">
      <c r="A515" t="str" cm="1">
        <f t="array" ref="A515">IFERROR(INDEX(Crowdfunding!G:G, SMALL(IF(Crowdfunding!G:G="successful", ROW(Crowdfunding!G:G)-ROW(Crowdfunding!$G$1)+1), ROW(A514))), "")</f>
        <v>successful</v>
      </c>
      <c r="B515" s="10" cm="1">
        <f t="array" ref="B515">IFERROR(INDEX(Crowdfunding!I:I, SMALL(IF(Crowdfunding!G:G="successful", ROW(Crowdfunding!I:I)-MIN(ROW(Crowdfunding!I:I))+1), ROW(A514))), "")</f>
        <v>159</v>
      </c>
    </row>
    <row r="516" spans="1:2" ht="17" x14ac:dyDescent="0.2">
      <c r="A516" t="str" cm="1">
        <f t="array" ref="A516">IFERROR(INDEX(Crowdfunding!G:G, SMALL(IF(Crowdfunding!G:G="successful", ROW(Crowdfunding!G:G)-ROW(Crowdfunding!$G$1)+1), ROW(A515))), "")</f>
        <v>successful</v>
      </c>
      <c r="B516" s="10" cm="1">
        <f t="array" ref="B516">IFERROR(INDEX(Crowdfunding!I:I, SMALL(IF(Crowdfunding!G:G="successful", ROW(Crowdfunding!I:I)-MIN(ROW(Crowdfunding!I:I))+1), ROW(A515))), "")</f>
        <v>110</v>
      </c>
    </row>
    <row r="517" spans="1:2" ht="17" x14ac:dyDescent="0.2">
      <c r="A517" t="str" cm="1">
        <f t="array" ref="A517">IFERROR(INDEX(Crowdfunding!G:G, SMALL(IF(Crowdfunding!G:G="successful", ROW(Crowdfunding!G:G)-ROW(Crowdfunding!$G$1)+1), ROW(A516))), "")</f>
        <v>successful</v>
      </c>
      <c r="B517" s="10" cm="1">
        <f t="array" ref="B517">IFERROR(INDEX(Crowdfunding!I:I, SMALL(IF(Crowdfunding!G:G="successful", ROW(Crowdfunding!I:I)-MIN(ROW(Crowdfunding!I:I))+1), ROW(A516))), "")</f>
        <v>236</v>
      </c>
    </row>
    <row r="518" spans="1:2" ht="17" x14ac:dyDescent="0.2">
      <c r="A518" t="str" cm="1">
        <f t="array" ref="A518">IFERROR(INDEX(Crowdfunding!G:G, SMALL(IF(Crowdfunding!G:G="successful", ROW(Crowdfunding!G:G)-ROW(Crowdfunding!$G$1)+1), ROW(A517))), "")</f>
        <v>successful</v>
      </c>
      <c r="B518" s="10" cm="1">
        <f t="array" ref="B518">IFERROR(INDEX(Crowdfunding!I:I, SMALL(IF(Crowdfunding!G:G="successful", ROW(Crowdfunding!I:I)-MIN(ROW(Crowdfunding!I:I))+1), ROW(A517))), "")</f>
        <v>191</v>
      </c>
    </row>
    <row r="519" spans="1:2" ht="17" x14ac:dyDescent="0.2">
      <c r="A519" t="str" cm="1">
        <f t="array" ref="A519">IFERROR(INDEX(Crowdfunding!G:G, SMALL(IF(Crowdfunding!G:G="successful", ROW(Crowdfunding!G:G)-ROW(Crowdfunding!$G$1)+1), ROW(A518))), "")</f>
        <v>successful</v>
      </c>
      <c r="B519" s="10" cm="1">
        <f t="array" ref="B519">IFERROR(INDEX(Crowdfunding!I:I, SMALL(IF(Crowdfunding!G:G="successful", ROW(Crowdfunding!I:I)-MIN(ROW(Crowdfunding!I:I))+1), ROW(A518))), "")</f>
        <v>3934</v>
      </c>
    </row>
    <row r="520" spans="1:2" ht="17" x14ac:dyDescent="0.2">
      <c r="A520" t="str" cm="1">
        <f t="array" ref="A520">IFERROR(INDEX(Crowdfunding!G:G, SMALL(IF(Crowdfunding!G:G="successful", ROW(Crowdfunding!G:G)-ROW(Crowdfunding!$G$1)+1), ROW(A519))), "")</f>
        <v>successful</v>
      </c>
      <c r="B520" s="10" cm="1">
        <f t="array" ref="B520">IFERROR(INDEX(Crowdfunding!I:I, SMALL(IF(Crowdfunding!G:G="successful", ROW(Crowdfunding!I:I)-MIN(ROW(Crowdfunding!I:I))+1), ROW(A519))), "")</f>
        <v>80</v>
      </c>
    </row>
    <row r="521" spans="1:2" ht="17" x14ac:dyDescent="0.2">
      <c r="A521" t="str" cm="1">
        <f t="array" ref="A521">IFERROR(INDEX(Crowdfunding!G:G, SMALL(IF(Crowdfunding!G:G="successful", ROW(Crowdfunding!G:G)-ROW(Crowdfunding!$G$1)+1), ROW(A520))), "")</f>
        <v>successful</v>
      </c>
      <c r="B521" s="10" cm="1">
        <f t="array" ref="B521">IFERROR(INDEX(Crowdfunding!I:I, SMALL(IF(Crowdfunding!G:G="successful", ROW(Crowdfunding!I:I)-MIN(ROW(Crowdfunding!I:I))+1), ROW(A520))), "")</f>
        <v>462</v>
      </c>
    </row>
    <row r="522" spans="1:2" ht="17" x14ac:dyDescent="0.2">
      <c r="A522" t="str" cm="1">
        <f t="array" ref="A522">IFERROR(INDEX(Crowdfunding!G:G, SMALL(IF(Crowdfunding!G:G="successful", ROW(Crowdfunding!G:G)-ROW(Crowdfunding!$G$1)+1), ROW(A521))), "")</f>
        <v>successful</v>
      </c>
      <c r="B522" s="10" cm="1">
        <f t="array" ref="B522">IFERROR(INDEX(Crowdfunding!I:I, SMALL(IF(Crowdfunding!G:G="successful", ROW(Crowdfunding!I:I)-MIN(ROW(Crowdfunding!I:I))+1), ROW(A521))), "")</f>
        <v>179</v>
      </c>
    </row>
    <row r="523" spans="1:2" ht="17" x14ac:dyDescent="0.2">
      <c r="A523" t="str" cm="1">
        <f t="array" ref="A523">IFERROR(INDEX(Crowdfunding!G:G, SMALL(IF(Crowdfunding!G:G="successful", ROW(Crowdfunding!G:G)-ROW(Crowdfunding!$G$1)+1), ROW(A522))), "")</f>
        <v>successful</v>
      </c>
      <c r="B523" s="10" cm="1">
        <f t="array" ref="B523">IFERROR(INDEX(Crowdfunding!I:I, SMALL(IF(Crowdfunding!G:G="successful", ROW(Crowdfunding!I:I)-MIN(ROW(Crowdfunding!I:I))+1), ROW(A522))), "")</f>
        <v>1866</v>
      </c>
    </row>
    <row r="524" spans="1:2" ht="17" x14ac:dyDescent="0.2">
      <c r="A524" t="str" cm="1">
        <f t="array" ref="A524">IFERROR(INDEX(Crowdfunding!G:G, SMALL(IF(Crowdfunding!G:G="successful", ROW(Crowdfunding!G:G)-ROW(Crowdfunding!$G$1)+1), ROW(A523))), "")</f>
        <v>successful</v>
      </c>
      <c r="B524" s="10" cm="1">
        <f t="array" ref="B524">IFERROR(INDEX(Crowdfunding!I:I, SMALL(IF(Crowdfunding!G:G="successful", ROW(Crowdfunding!I:I)-MIN(ROW(Crowdfunding!I:I))+1), ROW(A523))), "")</f>
        <v>156</v>
      </c>
    </row>
    <row r="525" spans="1:2" ht="17" x14ac:dyDescent="0.2">
      <c r="A525" t="str" cm="1">
        <f t="array" ref="A525">IFERROR(INDEX(Crowdfunding!G:G, SMALL(IF(Crowdfunding!G:G="successful", ROW(Crowdfunding!G:G)-ROW(Crowdfunding!$G$1)+1), ROW(A524))), "")</f>
        <v>successful</v>
      </c>
      <c r="B525" s="10" cm="1">
        <f t="array" ref="B525">IFERROR(INDEX(Crowdfunding!I:I, SMALL(IF(Crowdfunding!G:G="successful", ROW(Crowdfunding!I:I)-MIN(ROW(Crowdfunding!I:I))+1), ROW(A524))), "")</f>
        <v>255</v>
      </c>
    </row>
    <row r="526" spans="1:2" ht="17" x14ac:dyDescent="0.2">
      <c r="A526" t="str" cm="1">
        <f t="array" ref="A526">IFERROR(INDEX(Crowdfunding!G:G, SMALL(IF(Crowdfunding!G:G="successful", ROW(Crowdfunding!G:G)-ROW(Crowdfunding!$G$1)+1), ROW(A525))), "")</f>
        <v>successful</v>
      </c>
      <c r="B526" s="10" cm="1">
        <f t="array" ref="B526">IFERROR(INDEX(Crowdfunding!I:I, SMALL(IF(Crowdfunding!G:G="successful", ROW(Crowdfunding!I:I)-MIN(ROW(Crowdfunding!I:I))+1), ROW(A525))), "")</f>
        <v>2261</v>
      </c>
    </row>
    <row r="527" spans="1:2" ht="17" x14ac:dyDescent="0.2">
      <c r="A527" t="str" cm="1">
        <f t="array" ref="A527">IFERROR(INDEX(Crowdfunding!G:G, SMALL(IF(Crowdfunding!G:G="successful", ROW(Crowdfunding!G:G)-ROW(Crowdfunding!$G$1)+1), ROW(A526))), "")</f>
        <v>successful</v>
      </c>
      <c r="B527" s="10" cm="1">
        <f t="array" ref="B527">IFERROR(INDEX(Crowdfunding!I:I, SMALL(IF(Crowdfunding!G:G="successful", ROW(Crowdfunding!I:I)-MIN(ROW(Crowdfunding!I:I))+1), ROW(A526))), "")</f>
        <v>40</v>
      </c>
    </row>
    <row r="528" spans="1:2" ht="17" x14ac:dyDescent="0.2">
      <c r="A528" t="str" cm="1">
        <f t="array" ref="A528">IFERROR(INDEX(Crowdfunding!G:G, SMALL(IF(Crowdfunding!G:G="successful", ROW(Crowdfunding!G:G)-ROW(Crowdfunding!$G$1)+1), ROW(A527))), "")</f>
        <v>successful</v>
      </c>
      <c r="B528" s="10" cm="1">
        <f t="array" ref="B528">IFERROR(INDEX(Crowdfunding!I:I, SMALL(IF(Crowdfunding!G:G="successful", ROW(Crowdfunding!I:I)-MIN(ROW(Crowdfunding!I:I))+1), ROW(A527))), "")</f>
        <v>2289</v>
      </c>
    </row>
    <row r="529" spans="1:2" ht="17" x14ac:dyDescent="0.2">
      <c r="A529" t="str" cm="1">
        <f t="array" ref="A529">IFERROR(INDEX(Crowdfunding!G:G, SMALL(IF(Crowdfunding!G:G="successful", ROW(Crowdfunding!G:G)-ROW(Crowdfunding!$G$1)+1), ROW(A528))), "")</f>
        <v>successful</v>
      </c>
      <c r="B529" s="10" cm="1">
        <f t="array" ref="B529">IFERROR(INDEX(Crowdfunding!I:I, SMALL(IF(Crowdfunding!G:G="successful", ROW(Crowdfunding!I:I)-MIN(ROW(Crowdfunding!I:I))+1), ROW(A528))), "")</f>
        <v>65</v>
      </c>
    </row>
    <row r="530" spans="1:2" ht="17" x14ac:dyDescent="0.2">
      <c r="A530" t="str" cm="1">
        <f t="array" ref="A530">IFERROR(INDEX(Crowdfunding!G:G, SMALL(IF(Crowdfunding!G:G="successful", ROW(Crowdfunding!G:G)-ROW(Crowdfunding!$G$1)+1), ROW(A529))), "")</f>
        <v>successful</v>
      </c>
      <c r="B530" s="10" cm="1">
        <f t="array" ref="B530">IFERROR(INDEX(Crowdfunding!I:I, SMALL(IF(Crowdfunding!G:G="successful", ROW(Crowdfunding!I:I)-MIN(ROW(Crowdfunding!I:I))+1), ROW(A529))), "")</f>
        <v>3777</v>
      </c>
    </row>
    <row r="531" spans="1:2" ht="17" x14ac:dyDescent="0.2">
      <c r="A531" t="str" cm="1">
        <f t="array" ref="A531">IFERROR(INDEX(Crowdfunding!G:G, SMALL(IF(Crowdfunding!G:G="successful", ROW(Crowdfunding!G:G)-ROW(Crowdfunding!$G$1)+1), ROW(A530))), "")</f>
        <v>successful</v>
      </c>
      <c r="B531" s="10" cm="1">
        <f t="array" ref="B531">IFERROR(INDEX(Crowdfunding!I:I, SMALL(IF(Crowdfunding!G:G="successful", ROW(Crowdfunding!I:I)-MIN(ROW(Crowdfunding!I:I))+1), ROW(A530))), "")</f>
        <v>184</v>
      </c>
    </row>
    <row r="532" spans="1:2" ht="17" x14ac:dyDescent="0.2">
      <c r="A532" t="str" cm="1">
        <f t="array" ref="A532">IFERROR(INDEX(Crowdfunding!G:G, SMALL(IF(Crowdfunding!G:G="successful", ROW(Crowdfunding!G:G)-ROW(Crowdfunding!$G$1)+1), ROW(A531))), "")</f>
        <v>successful</v>
      </c>
      <c r="B532" s="10" cm="1">
        <f t="array" ref="B532">IFERROR(INDEX(Crowdfunding!I:I, SMALL(IF(Crowdfunding!G:G="successful", ROW(Crowdfunding!I:I)-MIN(ROW(Crowdfunding!I:I))+1), ROW(A531))), "")</f>
        <v>85</v>
      </c>
    </row>
    <row r="533" spans="1:2" ht="17" x14ac:dyDescent="0.2">
      <c r="A533" t="str" cm="1">
        <f t="array" ref="A533">IFERROR(INDEX(Crowdfunding!G:G, SMALL(IF(Crowdfunding!G:G="successful", ROW(Crowdfunding!G:G)-ROW(Crowdfunding!$G$1)+1), ROW(A532))), "")</f>
        <v>successful</v>
      </c>
      <c r="B533" s="10" cm="1">
        <f t="array" ref="B533">IFERROR(INDEX(Crowdfunding!I:I, SMALL(IF(Crowdfunding!G:G="successful", ROW(Crowdfunding!I:I)-MIN(ROW(Crowdfunding!I:I))+1), ROW(A532))), "")</f>
        <v>144</v>
      </c>
    </row>
    <row r="534" spans="1:2" ht="17" x14ac:dyDescent="0.2">
      <c r="A534" t="str" cm="1">
        <f t="array" ref="A534">IFERROR(INDEX(Crowdfunding!G:G, SMALL(IF(Crowdfunding!G:G="successful", ROW(Crowdfunding!G:G)-ROW(Crowdfunding!$G$1)+1), ROW(A533))), "")</f>
        <v>successful</v>
      </c>
      <c r="B534" s="10" cm="1">
        <f t="array" ref="B534">IFERROR(INDEX(Crowdfunding!I:I, SMALL(IF(Crowdfunding!G:G="successful", ROW(Crowdfunding!I:I)-MIN(ROW(Crowdfunding!I:I))+1), ROW(A533))), "")</f>
        <v>1902</v>
      </c>
    </row>
    <row r="535" spans="1:2" ht="17" x14ac:dyDescent="0.2">
      <c r="A535" t="str" cm="1">
        <f t="array" ref="A535">IFERROR(INDEX(Crowdfunding!G:G, SMALL(IF(Crowdfunding!G:G="successful", ROW(Crowdfunding!G:G)-ROW(Crowdfunding!$G$1)+1), ROW(A534))), "")</f>
        <v>successful</v>
      </c>
      <c r="B535" s="10" cm="1">
        <f t="array" ref="B535">IFERROR(INDEX(Crowdfunding!I:I, SMALL(IF(Crowdfunding!G:G="successful", ROW(Crowdfunding!I:I)-MIN(ROW(Crowdfunding!I:I))+1), ROW(A534))), "")</f>
        <v>105</v>
      </c>
    </row>
    <row r="536" spans="1:2" ht="17" x14ac:dyDescent="0.2">
      <c r="A536" t="str" cm="1">
        <f t="array" ref="A536">IFERROR(INDEX(Crowdfunding!G:G, SMALL(IF(Crowdfunding!G:G="successful", ROW(Crowdfunding!G:G)-ROW(Crowdfunding!$G$1)+1), ROW(A535))), "")</f>
        <v>successful</v>
      </c>
      <c r="B536" s="10" cm="1">
        <f t="array" ref="B536">IFERROR(INDEX(Crowdfunding!I:I, SMALL(IF(Crowdfunding!G:G="successful", ROW(Crowdfunding!I:I)-MIN(ROW(Crowdfunding!I:I))+1), ROW(A535))), "")</f>
        <v>132</v>
      </c>
    </row>
    <row r="537" spans="1:2" ht="17" x14ac:dyDescent="0.2">
      <c r="A537" t="str" cm="1">
        <f t="array" ref="A537">IFERROR(INDEX(Crowdfunding!G:G, SMALL(IF(Crowdfunding!G:G="successful", ROW(Crowdfunding!G:G)-ROW(Crowdfunding!$G$1)+1), ROW(A536))), "")</f>
        <v>successful</v>
      </c>
      <c r="B537" s="10" cm="1">
        <f t="array" ref="B537">IFERROR(INDEX(Crowdfunding!I:I, SMALL(IF(Crowdfunding!G:G="successful", ROW(Crowdfunding!I:I)-MIN(ROW(Crowdfunding!I:I))+1), ROW(A536))), "")</f>
        <v>96</v>
      </c>
    </row>
    <row r="538" spans="1:2" ht="17" x14ac:dyDescent="0.2">
      <c r="A538" t="str" cm="1">
        <f t="array" ref="A538">IFERROR(INDEX(Crowdfunding!G:G, SMALL(IF(Crowdfunding!G:G="successful", ROW(Crowdfunding!G:G)-ROW(Crowdfunding!$G$1)+1), ROW(A537))), "")</f>
        <v>successful</v>
      </c>
      <c r="B538" s="10" cm="1">
        <f t="array" ref="B538">IFERROR(INDEX(Crowdfunding!I:I, SMALL(IF(Crowdfunding!G:G="successful", ROW(Crowdfunding!I:I)-MIN(ROW(Crowdfunding!I:I))+1), ROW(A537))), "")</f>
        <v>114</v>
      </c>
    </row>
    <row r="539" spans="1:2" ht="17" x14ac:dyDescent="0.2">
      <c r="A539" t="str" cm="1">
        <f t="array" ref="A539">IFERROR(INDEX(Crowdfunding!G:G, SMALL(IF(Crowdfunding!G:G="successful", ROW(Crowdfunding!G:G)-ROW(Crowdfunding!$G$1)+1), ROW(A538))), "")</f>
        <v>successful</v>
      </c>
      <c r="B539" s="10" cm="1">
        <f t="array" ref="B539">IFERROR(INDEX(Crowdfunding!I:I, SMALL(IF(Crowdfunding!G:G="successful", ROW(Crowdfunding!I:I)-MIN(ROW(Crowdfunding!I:I))+1), ROW(A538))), "")</f>
        <v>203</v>
      </c>
    </row>
    <row r="540" spans="1:2" ht="17" x14ac:dyDescent="0.2">
      <c r="A540" t="str" cm="1">
        <f t="array" ref="A540">IFERROR(INDEX(Crowdfunding!G:G, SMALL(IF(Crowdfunding!G:G="successful", ROW(Crowdfunding!G:G)-ROW(Crowdfunding!$G$1)+1), ROW(A539))), "")</f>
        <v>successful</v>
      </c>
      <c r="B540" s="10" cm="1">
        <f t="array" ref="B540">IFERROR(INDEX(Crowdfunding!I:I, SMALL(IF(Crowdfunding!G:G="successful", ROW(Crowdfunding!I:I)-MIN(ROW(Crowdfunding!I:I))+1), ROW(A539))), "")</f>
        <v>1559</v>
      </c>
    </row>
    <row r="541" spans="1:2" ht="17" x14ac:dyDescent="0.2">
      <c r="A541" t="str" cm="1">
        <f t="array" ref="A541">IFERROR(INDEX(Crowdfunding!G:G, SMALL(IF(Crowdfunding!G:G="successful", ROW(Crowdfunding!G:G)-ROW(Crowdfunding!$G$1)+1), ROW(A540))), "")</f>
        <v>successful</v>
      </c>
      <c r="B541" s="10" cm="1">
        <f t="array" ref="B541">IFERROR(INDEX(Crowdfunding!I:I, SMALL(IF(Crowdfunding!G:G="successful", ROW(Crowdfunding!I:I)-MIN(ROW(Crowdfunding!I:I))+1), ROW(A540))), "")</f>
        <v>1548</v>
      </c>
    </row>
    <row r="542" spans="1:2" ht="17" x14ac:dyDescent="0.2">
      <c r="A542" t="str" cm="1">
        <f t="array" ref="A542">IFERROR(INDEX(Crowdfunding!G:G, SMALL(IF(Crowdfunding!G:G="successful", ROW(Crowdfunding!G:G)-ROW(Crowdfunding!$G$1)+1), ROW(A541))), "")</f>
        <v>successful</v>
      </c>
      <c r="B542" s="10" cm="1">
        <f t="array" ref="B542">IFERROR(INDEX(Crowdfunding!I:I, SMALL(IF(Crowdfunding!G:G="successful", ROW(Crowdfunding!I:I)-MIN(ROW(Crowdfunding!I:I))+1), ROW(A541))), "")</f>
        <v>80</v>
      </c>
    </row>
    <row r="543" spans="1:2" ht="17" x14ac:dyDescent="0.2">
      <c r="A543" t="str" cm="1">
        <f t="array" ref="A543">IFERROR(INDEX(Crowdfunding!G:G, SMALL(IF(Crowdfunding!G:G="successful", ROW(Crowdfunding!G:G)-ROW(Crowdfunding!$G$1)+1), ROW(A542))), "")</f>
        <v>successful</v>
      </c>
      <c r="B543" s="10" cm="1">
        <f t="array" ref="B543">IFERROR(INDEX(Crowdfunding!I:I, SMALL(IF(Crowdfunding!G:G="successful", ROW(Crowdfunding!I:I)-MIN(ROW(Crowdfunding!I:I))+1), ROW(A542))), "")</f>
        <v>131</v>
      </c>
    </row>
    <row r="544" spans="1:2" ht="17" x14ac:dyDescent="0.2">
      <c r="A544" t="str" cm="1">
        <f t="array" ref="A544">IFERROR(INDEX(Crowdfunding!G:G, SMALL(IF(Crowdfunding!G:G="successful", ROW(Crowdfunding!G:G)-ROW(Crowdfunding!$G$1)+1), ROW(A543))), "")</f>
        <v>successful</v>
      </c>
      <c r="B544" s="10" cm="1">
        <f t="array" ref="B544">IFERROR(INDEX(Crowdfunding!I:I, SMALL(IF(Crowdfunding!G:G="successful", ROW(Crowdfunding!I:I)-MIN(ROW(Crowdfunding!I:I))+1), ROW(A543))), "")</f>
        <v>112</v>
      </c>
    </row>
    <row r="545" spans="1:2" ht="17" x14ac:dyDescent="0.2">
      <c r="A545" t="str" cm="1">
        <f t="array" ref="A545">IFERROR(INDEX(Crowdfunding!G:G, SMALL(IF(Crowdfunding!G:G="successful", ROW(Crowdfunding!G:G)-ROW(Crowdfunding!$G$1)+1), ROW(A544))), "")</f>
        <v>successful</v>
      </c>
      <c r="B545" s="10" cm="1">
        <f t="array" ref="B545">IFERROR(INDEX(Crowdfunding!I:I, SMALL(IF(Crowdfunding!G:G="successful", ROW(Crowdfunding!I:I)-MIN(ROW(Crowdfunding!I:I))+1), ROW(A544))), "")</f>
        <v>155</v>
      </c>
    </row>
    <row r="546" spans="1:2" ht="17" x14ac:dyDescent="0.2">
      <c r="A546" t="str" cm="1">
        <f t="array" ref="A546">IFERROR(INDEX(Crowdfunding!G:G, SMALL(IF(Crowdfunding!G:G="successful", ROW(Crowdfunding!G:G)-ROW(Crowdfunding!$G$1)+1), ROW(A545))), "")</f>
        <v>successful</v>
      </c>
      <c r="B546" s="10" cm="1">
        <f t="array" ref="B546">IFERROR(INDEX(Crowdfunding!I:I, SMALL(IF(Crowdfunding!G:G="successful", ROW(Crowdfunding!I:I)-MIN(ROW(Crowdfunding!I:I))+1), ROW(A545))), "")</f>
        <v>266</v>
      </c>
    </row>
    <row r="547" spans="1:2" ht="17" x14ac:dyDescent="0.2">
      <c r="A547" t="str" cm="1">
        <f t="array" ref="A547">IFERROR(INDEX(Crowdfunding!G:G, SMALL(IF(Crowdfunding!G:G="successful", ROW(Crowdfunding!G:G)-ROW(Crowdfunding!$G$1)+1), ROW(A546))), "")</f>
        <v>successful</v>
      </c>
      <c r="B547" s="10" cm="1">
        <f t="array" ref="B547">IFERROR(INDEX(Crowdfunding!I:I, SMALL(IF(Crowdfunding!G:G="successful", ROW(Crowdfunding!I:I)-MIN(ROW(Crowdfunding!I:I))+1), ROW(A546))), "")</f>
        <v>155</v>
      </c>
    </row>
    <row r="548" spans="1:2" ht="17" x14ac:dyDescent="0.2">
      <c r="A548" t="str" cm="1">
        <f t="array" ref="A548">IFERROR(INDEX(Crowdfunding!G:G, SMALL(IF(Crowdfunding!G:G="successful", ROW(Crowdfunding!G:G)-ROW(Crowdfunding!$G$1)+1), ROW(A547))), "")</f>
        <v>successful</v>
      </c>
      <c r="B548" s="10" cm="1">
        <f t="array" ref="B548">IFERROR(INDEX(Crowdfunding!I:I, SMALL(IF(Crowdfunding!G:G="successful", ROW(Crowdfunding!I:I)-MIN(ROW(Crowdfunding!I:I))+1), ROW(A547))), "")</f>
        <v>207</v>
      </c>
    </row>
    <row r="549" spans="1:2" ht="17" x14ac:dyDescent="0.2">
      <c r="A549" t="str" cm="1">
        <f t="array" ref="A549">IFERROR(INDEX(Crowdfunding!G:G, SMALL(IF(Crowdfunding!G:G="successful", ROW(Crowdfunding!G:G)-ROW(Crowdfunding!$G$1)+1), ROW(A548))), "")</f>
        <v>successful</v>
      </c>
      <c r="B549" s="10" cm="1">
        <f t="array" ref="B549">IFERROR(INDEX(Crowdfunding!I:I, SMALL(IF(Crowdfunding!G:G="successful", ROW(Crowdfunding!I:I)-MIN(ROW(Crowdfunding!I:I))+1), ROW(A548))), "")</f>
        <v>245</v>
      </c>
    </row>
    <row r="550" spans="1:2" ht="17" x14ac:dyDescent="0.2">
      <c r="A550" t="str" cm="1">
        <f t="array" ref="A550">IFERROR(INDEX(Crowdfunding!G:G, SMALL(IF(Crowdfunding!G:G="successful", ROW(Crowdfunding!G:G)-ROW(Crowdfunding!$G$1)+1), ROW(A549))), "")</f>
        <v>successful</v>
      </c>
      <c r="B550" s="10" cm="1">
        <f t="array" ref="B550">IFERROR(INDEX(Crowdfunding!I:I, SMALL(IF(Crowdfunding!G:G="successful", ROW(Crowdfunding!I:I)-MIN(ROW(Crowdfunding!I:I))+1), ROW(A549))), "")</f>
        <v>1573</v>
      </c>
    </row>
    <row r="551" spans="1:2" ht="17" x14ac:dyDescent="0.2">
      <c r="A551" t="str" cm="1">
        <f t="array" ref="A551">IFERROR(INDEX(Crowdfunding!G:G, SMALL(IF(Crowdfunding!G:G="successful", ROW(Crowdfunding!G:G)-ROW(Crowdfunding!$G$1)+1), ROW(A550))), "")</f>
        <v>successful</v>
      </c>
      <c r="B551" s="10" cm="1">
        <f t="array" ref="B551">IFERROR(INDEX(Crowdfunding!I:I, SMALL(IF(Crowdfunding!G:G="successful", ROW(Crowdfunding!I:I)-MIN(ROW(Crowdfunding!I:I))+1), ROW(A550))), "")</f>
        <v>114</v>
      </c>
    </row>
    <row r="552" spans="1:2" ht="17" x14ac:dyDescent="0.2">
      <c r="A552" t="str" cm="1">
        <f t="array" ref="A552">IFERROR(INDEX(Crowdfunding!G:G, SMALL(IF(Crowdfunding!G:G="successful", ROW(Crowdfunding!G:G)-ROW(Crowdfunding!$G$1)+1), ROW(A551))), "")</f>
        <v>successful</v>
      </c>
      <c r="B552" s="10" cm="1">
        <f t="array" ref="B552">IFERROR(INDEX(Crowdfunding!I:I, SMALL(IF(Crowdfunding!G:G="successful", ROW(Crowdfunding!I:I)-MIN(ROW(Crowdfunding!I:I))+1), ROW(A551))), "")</f>
        <v>93</v>
      </c>
    </row>
    <row r="553" spans="1:2" ht="17" x14ac:dyDescent="0.2">
      <c r="A553" t="str" cm="1">
        <f t="array" ref="A553">IFERROR(INDEX(Crowdfunding!G:G, SMALL(IF(Crowdfunding!G:G="successful", ROW(Crowdfunding!G:G)-ROW(Crowdfunding!$G$1)+1), ROW(A552))), "")</f>
        <v>successful</v>
      </c>
      <c r="B553" s="10" cm="1">
        <f t="array" ref="B553">IFERROR(INDEX(Crowdfunding!I:I, SMALL(IF(Crowdfunding!G:G="successful", ROW(Crowdfunding!I:I)-MIN(ROW(Crowdfunding!I:I))+1), ROW(A552))), "")</f>
        <v>1681</v>
      </c>
    </row>
    <row r="554" spans="1:2" ht="17" x14ac:dyDescent="0.2">
      <c r="A554" t="str" cm="1">
        <f t="array" ref="A554">IFERROR(INDEX(Crowdfunding!G:G, SMALL(IF(Crowdfunding!G:G="successful", ROW(Crowdfunding!G:G)-ROW(Crowdfunding!$G$1)+1), ROW(A553))), "")</f>
        <v>successful</v>
      </c>
      <c r="B554" s="10" cm="1">
        <f t="array" ref="B554">IFERROR(INDEX(Crowdfunding!I:I, SMALL(IF(Crowdfunding!G:G="successful", ROW(Crowdfunding!I:I)-MIN(ROW(Crowdfunding!I:I))+1), ROW(A553))), "")</f>
        <v>32</v>
      </c>
    </row>
    <row r="555" spans="1:2" ht="17" x14ac:dyDescent="0.2">
      <c r="A555" t="str" cm="1">
        <f t="array" ref="A555">IFERROR(INDEX(Crowdfunding!G:G, SMALL(IF(Crowdfunding!G:G="successful", ROW(Crowdfunding!G:G)-ROW(Crowdfunding!$G$1)+1), ROW(A554))), "")</f>
        <v>successful</v>
      </c>
      <c r="B555" s="10" cm="1">
        <f t="array" ref="B555">IFERROR(INDEX(Crowdfunding!I:I, SMALL(IF(Crowdfunding!G:G="successful", ROW(Crowdfunding!I:I)-MIN(ROW(Crowdfunding!I:I))+1), ROW(A554))), "")</f>
        <v>135</v>
      </c>
    </row>
    <row r="556" spans="1:2" ht="17" x14ac:dyDescent="0.2">
      <c r="A556" t="str" cm="1">
        <f t="array" ref="A556">IFERROR(INDEX(Crowdfunding!G:G, SMALL(IF(Crowdfunding!G:G="successful", ROW(Crowdfunding!G:G)-ROW(Crowdfunding!$G$1)+1), ROW(A555))), "")</f>
        <v>successful</v>
      </c>
      <c r="B556" s="10" cm="1">
        <f t="array" ref="B556">IFERROR(INDEX(Crowdfunding!I:I, SMALL(IF(Crowdfunding!G:G="successful", ROW(Crowdfunding!I:I)-MIN(ROW(Crowdfunding!I:I))+1), ROW(A555))), "")</f>
        <v>140</v>
      </c>
    </row>
    <row r="557" spans="1:2" ht="17" x14ac:dyDescent="0.2">
      <c r="A557" t="str" cm="1">
        <f t="array" ref="A557">IFERROR(INDEX(Crowdfunding!G:G, SMALL(IF(Crowdfunding!G:G="successful", ROW(Crowdfunding!G:G)-ROW(Crowdfunding!$G$1)+1), ROW(A556))), "")</f>
        <v>successful</v>
      </c>
      <c r="B557" s="10" cm="1">
        <f t="array" ref="B557">IFERROR(INDEX(Crowdfunding!I:I, SMALL(IF(Crowdfunding!G:G="successful", ROW(Crowdfunding!I:I)-MIN(ROW(Crowdfunding!I:I))+1), ROW(A556))), "")</f>
        <v>92</v>
      </c>
    </row>
    <row r="558" spans="1:2" ht="17" x14ac:dyDescent="0.2">
      <c r="A558" t="str" cm="1">
        <f t="array" ref="A558">IFERROR(INDEX(Crowdfunding!G:G, SMALL(IF(Crowdfunding!G:G="successful", ROW(Crowdfunding!G:G)-ROW(Crowdfunding!$G$1)+1), ROW(A557))), "")</f>
        <v>successful</v>
      </c>
      <c r="B558" s="10" cm="1">
        <f t="array" ref="B558">IFERROR(INDEX(Crowdfunding!I:I, SMALL(IF(Crowdfunding!G:G="successful", ROW(Crowdfunding!I:I)-MIN(ROW(Crowdfunding!I:I))+1), ROW(A557))), "")</f>
        <v>1015</v>
      </c>
    </row>
    <row r="559" spans="1:2" ht="17" x14ac:dyDescent="0.2">
      <c r="A559" t="str" cm="1">
        <f t="array" ref="A559">IFERROR(INDEX(Crowdfunding!G:G, SMALL(IF(Crowdfunding!G:G="successful", ROW(Crowdfunding!G:G)-ROW(Crowdfunding!$G$1)+1), ROW(A558))), "")</f>
        <v>successful</v>
      </c>
      <c r="B559" s="10" cm="1">
        <f t="array" ref="B559">IFERROR(INDEX(Crowdfunding!I:I, SMALL(IF(Crowdfunding!G:G="successful", ROW(Crowdfunding!I:I)-MIN(ROW(Crowdfunding!I:I))+1), ROW(A558))), "")</f>
        <v>323</v>
      </c>
    </row>
    <row r="560" spans="1:2" ht="17" x14ac:dyDescent="0.2">
      <c r="A560" t="str" cm="1">
        <f t="array" ref="A560">IFERROR(INDEX(Crowdfunding!G:G, SMALL(IF(Crowdfunding!G:G="successful", ROW(Crowdfunding!G:G)-ROW(Crowdfunding!$G$1)+1), ROW(A559))), "")</f>
        <v>successful</v>
      </c>
      <c r="B560" s="10" cm="1">
        <f t="array" ref="B560">IFERROR(INDEX(Crowdfunding!I:I, SMALL(IF(Crowdfunding!G:G="successful", ROW(Crowdfunding!I:I)-MIN(ROW(Crowdfunding!I:I))+1), ROW(A559))), "")</f>
        <v>2326</v>
      </c>
    </row>
    <row r="561" spans="1:2" ht="17" x14ac:dyDescent="0.2">
      <c r="A561" t="str" cm="1">
        <f t="array" ref="A561">IFERROR(INDEX(Crowdfunding!G:G, SMALL(IF(Crowdfunding!G:G="successful", ROW(Crowdfunding!G:G)-ROW(Crowdfunding!$G$1)+1), ROW(A560))), "")</f>
        <v>successful</v>
      </c>
      <c r="B561" s="10" cm="1">
        <f t="array" ref="B561">IFERROR(INDEX(Crowdfunding!I:I, SMALL(IF(Crowdfunding!G:G="successful", ROW(Crowdfunding!I:I)-MIN(ROW(Crowdfunding!I:I))+1), ROW(A560))), "")</f>
        <v>381</v>
      </c>
    </row>
    <row r="562" spans="1:2" ht="17" x14ac:dyDescent="0.2">
      <c r="A562" t="str" cm="1">
        <f t="array" ref="A562">IFERROR(INDEX(Crowdfunding!G:G, SMALL(IF(Crowdfunding!G:G="successful", ROW(Crowdfunding!G:G)-ROW(Crowdfunding!$G$1)+1), ROW(A561))), "")</f>
        <v>successful</v>
      </c>
      <c r="B562" s="10" cm="1">
        <f t="array" ref="B562">IFERROR(INDEX(Crowdfunding!I:I, SMALL(IF(Crowdfunding!G:G="successful", ROW(Crowdfunding!I:I)-MIN(ROW(Crowdfunding!I:I))+1), ROW(A561))), "")</f>
        <v>480</v>
      </c>
    </row>
    <row r="563" spans="1:2" ht="17" x14ac:dyDescent="0.2">
      <c r="A563" t="str" cm="1">
        <f t="array" ref="A563">IFERROR(INDEX(Crowdfunding!G:G, SMALL(IF(Crowdfunding!G:G="successful", ROW(Crowdfunding!G:G)-ROW(Crowdfunding!$G$1)+1), ROW(A562))), "")</f>
        <v>successful</v>
      </c>
      <c r="B563" s="10" cm="1">
        <f t="array" ref="B563">IFERROR(INDEX(Crowdfunding!I:I, SMALL(IF(Crowdfunding!G:G="successful", ROW(Crowdfunding!I:I)-MIN(ROW(Crowdfunding!I:I))+1), ROW(A562))), "")</f>
        <v>226</v>
      </c>
    </row>
    <row r="564" spans="1:2" ht="17" x14ac:dyDescent="0.2">
      <c r="A564" t="str" cm="1">
        <f t="array" ref="A564">IFERROR(INDEX(Crowdfunding!G:G, SMALL(IF(Crowdfunding!G:G="successful", ROW(Crowdfunding!G:G)-ROW(Crowdfunding!$G$1)+1), ROW(A563))), "")</f>
        <v>successful</v>
      </c>
      <c r="B564" s="10" cm="1">
        <f t="array" ref="B564">IFERROR(INDEX(Crowdfunding!I:I, SMALL(IF(Crowdfunding!G:G="successful", ROW(Crowdfunding!I:I)-MIN(ROW(Crowdfunding!I:I))+1), ROW(A563))), "")</f>
        <v>241</v>
      </c>
    </row>
    <row r="565" spans="1:2" ht="17" x14ac:dyDescent="0.2">
      <c r="A565" t="str" cm="1">
        <f t="array" ref="A565">IFERROR(INDEX(Crowdfunding!G:G, SMALL(IF(Crowdfunding!G:G="successful", ROW(Crowdfunding!G:G)-ROW(Crowdfunding!$G$1)+1), ROW(A564))), "")</f>
        <v>successful</v>
      </c>
      <c r="B565" s="10" cm="1">
        <f t="array" ref="B565">IFERROR(INDEX(Crowdfunding!I:I, SMALL(IF(Crowdfunding!G:G="successful", ROW(Crowdfunding!I:I)-MIN(ROW(Crowdfunding!I:I))+1), ROW(A564))), "")</f>
        <v>132</v>
      </c>
    </row>
    <row r="566" spans="1:2" ht="17" x14ac:dyDescent="0.2">
      <c r="A566" t="str" cm="1">
        <f t="array" ref="A566">IFERROR(INDEX(Crowdfunding!G:G, SMALL(IF(Crowdfunding!G:G="successful", ROW(Crowdfunding!G:G)-ROW(Crowdfunding!$G$1)+1), ROW(A565))), "")</f>
        <v>successful</v>
      </c>
      <c r="B566" s="10" cm="1">
        <f t="array" ref="B566">IFERROR(INDEX(Crowdfunding!I:I, SMALL(IF(Crowdfunding!G:G="successful", ROW(Crowdfunding!I:I)-MIN(ROW(Crowdfunding!I:I))+1), ROW(A565))), "")</f>
        <v>2043</v>
      </c>
    </row>
  </sheetData>
  <sortState xmlns:xlrd2="http://schemas.microsoft.com/office/spreadsheetml/2017/richdata2" ref="B2:B568">
    <sortCondition ref="B1:B568"/>
  </sortState>
  <conditionalFormatting sqref="A1:A1048576">
    <cfRule type="containsText" dxfId="3" priority="3" operator="containsText" text="successful">
      <formula>NOT(ISERROR(SEARCH("successful",A1)))</formula>
    </cfRule>
  </conditionalFormatting>
  <conditionalFormatting sqref="D1:D1048576">
    <cfRule type="containsText" dxfId="2" priority="4" operator="containsText" text="failed">
      <formula>NOT(ISERROR(SEARCH("failed",D1)))</formula>
    </cfRule>
  </conditionalFormatting>
  <conditionalFormatting sqref="H3">
    <cfRule type="containsText" dxfId="1" priority="1" operator="containsText" text="Successful">
      <formula>NOT(ISERROR(SEARCH("Successful",H3)))</formula>
    </cfRule>
  </conditionalFormatting>
  <conditionalFormatting sqref="H4">
    <cfRule type="containsText" dxfId="0" priority="2" operator="containsText" text="Failed">
      <formula>NOT(ISERROR(SEARCH("Failed",H4)))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Crowdfunding</vt:lpstr>
      <vt:lpstr>Pivot table (Parent Category)</vt:lpstr>
      <vt:lpstr>Pivot Table (Sub-category)</vt:lpstr>
      <vt:lpstr>Pivot Table (outcome)</vt:lpstr>
      <vt:lpstr>Crowdfunding goal analysis</vt:lpstr>
      <vt:lpstr>Statistical Analysis</vt:lpstr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Muskan Mittal</cp:lastModifiedBy>
  <dcterms:created xsi:type="dcterms:W3CDTF">2021-09-29T18:52:28Z</dcterms:created>
  <dcterms:modified xsi:type="dcterms:W3CDTF">2023-11-02T01:46:51Z</dcterms:modified>
</cp:coreProperties>
</file>