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rakashR/Desktop/Sathish patel/"/>
    </mc:Choice>
  </mc:AlternateContent>
  <bookViews>
    <workbookView xWindow="0" yWindow="0" windowWidth="25600" windowHeight="16000" tabRatio="500" activeTab="1"/>
  </bookViews>
  <sheets>
    <sheet name="Decision trees" sheetId="1" r:id="rId1"/>
    <sheet name="ANOVA" sheetId="9" r:id="rId2"/>
    <sheet name="computer data" sheetId="2" r:id="rId3"/>
    <sheet name="Logistic R" sheetId="6" r:id="rId4"/>
    <sheet name="Multinomial" sheetId="7" r:id="rId5"/>
    <sheet name="KNN" sheetId="8" r:id="rId6"/>
    <sheet name="test data" sheetId="3" r:id="rId7"/>
    <sheet name="Naïve bayes" sheetId="4" r:id="rId8"/>
    <sheet name="Linear regression" sheetId="5" r:id="rId9"/>
  </sheets>
  <definedNames>
    <definedName name="_xlnm._FilterDatabase" localSheetId="5" hidden="1">KNN!$F$1:$N$24</definedName>
    <definedName name="_xlnm._FilterDatabase" localSheetId="7" hidden="1">'Naïve bayes'!$A$1:$E$15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9" l="1"/>
  <c r="B18" i="9"/>
  <c r="B17" i="9"/>
  <c r="B16" i="9"/>
  <c r="B13" i="9"/>
  <c r="B15" i="9"/>
  <c r="B14" i="9"/>
  <c r="B12" i="9"/>
  <c r="B10" i="9"/>
  <c r="B9" i="9"/>
  <c r="B6" i="9"/>
  <c r="C6" i="9"/>
  <c r="B5" i="9"/>
  <c r="C5" i="9"/>
  <c r="A6" i="9"/>
  <c r="A5" i="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" i="8"/>
  <c r="E63" i="2"/>
  <c r="E59" i="2"/>
  <c r="C61" i="2"/>
  <c r="B61" i="2"/>
  <c r="C60" i="2"/>
  <c r="B60" i="2"/>
  <c r="E54" i="2"/>
  <c r="C57" i="2"/>
  <c r="B57" i="2"/>
  <c r="B56" i="2"/>
  <c r="B55" i="2"/>
  <c r="B52" i="2"/>
  <c r="B51" i="2"/>
  <c r="N61" i="2"/>
  <c r="O61" i="2"/>
  <c r="P61" i="2"/>
  <c r="N60" i="2"/>
  <c r="O60" i="2"/>
  <c r="P60" i="2"/>
  <c r="Q59" i="2"/>
  <c r="N57" i="2"/>
  <c r="O57" i="2"/>
  <c r="P57" i="2"/>
  <c r="N56" i="2"/>
  <c r="O56" i="2"/>
  <c r="P56" i="2"/>
  <c r="N55" i="2"/>
  <c r="O55" i="2"/>
  <c r="P55" i="2"/>
  <c r="Q54" i="2"/>
  <c r="N52" i="2"/>
  <c r="O52" i="2"/>
  <c r="P52" i="2"/>
  <c r="N51" i="2"/>
  <c r="O51" i="2"/>
  <c r="P51" i="2"/>
  <c r="Q50" i="2"/>
  <c r="D61" i="2"/>
  <c r="D60" i="2"/>
  <c r="D57" i="2"/>
  <c r="D56" i="2"/>
  <c r="D55" i="2"/>
  <c r="D52" i="2"/>
  <c r="D51" i="2"/>
  <c r="E50" i="2"/>
  <c r="E24" i="2"/>
  <c r="D20" i="2"/>
  <c r="C26" i="2"/>
  <c r="B26" i="2"/>
  <c r="D26" i="2"/>
  <c r="D25" i="2"/>
  <c r="C25" i="2"/>
  <c r="B25" i="2"/>
  <c r="E38" i="2"/>
  <c r="E33" i="2"/>
  <c r="E28" i="2"/>
  <c r="E19" i="2"/>
  <c r="D35" i="2"/>
  <c r="D34" i="2"/>
  <c r="C35" i="2"/>
  <c r="B35" i="2"/>
  <c r="C34" i="2"/>
  <c r="B34" i="2"/>
  <c r="D30" i="2"/>
  <c r="D31" i="2"/>
  <c r="D29" i="2"/>
  <c r="B31" i="2"/>
  <c r="C31" i="2"/>
  <c r="C30" i="2"/>
  <c r="B30" i="2"/>
  <c r="C29" i="2"/>
  <c r="B29" i="2"/>
  <c r="D21" i="2"/>
  <c r="D22" i="2"/>
  <c r="C22" i="2"/>
  <c r="B22" i="2"/>
  <c r="C20" i="2"/>
  <c r="B20" i="2"/>
</calcChain>
</file>

<file path=xl/sharedStrings.xml><?xml version="1.0" encoding="utf-8"?>
<sst xmlns="http://schemas.openxmlformats.org/spreadsheetml/2006/main" count="569" uniqueCount="94">
  <si>
    <t>Bought</t>
  </si>
  <si>
    <t>No</t>
  </si>
  <si>
    <t>Yes</t>
  </si>
  <si>
    <t>Gender</t>
  </si>
  <si>
    <t>Female</t>
  </si>
  <si>
    <t>Male</t>
  </si>
  <si>
    <t>Martial Status</t>
  </si>
  <si>
    <t>Single</t>
  </si>
  <si>
    <t>Married</t>
  </si>
  <si>
    <t>Divorced</t>
  </si>
  <si>
    <t>Income Level</t>
  </si>
  <si>
    <t>High</t>
  </si>
  <si>
    <t>Average</t>
  </si>
  <si>
    <t>Low</t>
  </si>
  <si>
    <t>Age</t>
  </si>
  <si>
    <t>Income</t>
  </si>
  <si>
    <t>Student</t>
  </si>
  <si>
    <t>Credit rating</t>
  </si>
  <si>
    <t>Computer bought</t>
  </si>
  <si>
    <t>youth</t>
  </si>
  <si>
    <t>middle aged</t>
  </si>
  <si>
    <t>senior</t>
  </si>
  <si>
    <t>high</t>
  </si>
  <si>
    <t>medium</t>
  </si>
  <si>
    <t>low</t>
  </si>
  <si>
    <t>no</t>
  </si>
  <si>
    <t>yes</t>
  </si>
  <si>
    <t>fair</t>
  </si>
  <si>
    <t>excellent</t>
  </si>
  <si>
    <t>Entropy(Income)</t>
  </si>
  <si>
    <t>Entropy(Credit Rating)</t>
  </si>
  <si>
    <t>Fair</t>
  </si>
  <si>
    <t>Entropy(Age)</t>
  </si>
  <si>
    <t>Entropy(computer bought)</t>
  </si>
  <si>
    <t>The Biggest  Drop is in Age</t>
  </si>
  <si>
    <t>Senior</t>
  </si>
  <si>
    <t>Entropy(Student)</t>
  </si>
  <si>
    <t xml:space="preserve">Predicted </t>
  </si>
  <si>
    <t>p(yes/youth,medium,yes,fair)</t>
  </si>
  <si>
    <t>p(no/youth,medium,yes,fair)</t>
  </si>
  <si>
    <t>p(yes)</t>
  </si>
  <si>
    <t>p(no)</t>
  </si>
  <si>
    <t>p(youth,medium,yes,fair)</t>
  </si>
  <si>
    <t>p(k)</t>
  </si>
  <si>
    <t>p(k/yes)*p(yes)/p(k)</t>
  </si>
  <si>
    <t>p(k/no)*p(no)/p(k)</t>
  </si>
  <si>
    <t>predicted(Naïve bayes)</t>
  </si>
  <si>
    <t>Salary</t>
  </si>
  <si>
    <t>Loan approval</t>
  </si>
  <si>
    <t>Y</t>
  </si>
  <si>
    <t>N</t>
  </si>
  <si>
    <t>Dummy</t>
  </si>
  <si>
    <t>A1</t>
  </si>
  <si>
    <t>A2</t>
  </si>
  <si>
    <t>I1</t>
  </si>
  <si>
    <t>I2</t>
  </si>
  <si>
    <t>S</t>
  </si>
  <si>
    <t>CR</t>
  </si>
  <si>
    <t>CB</t>
  </si>
  <si>
    <t>W</t>
  </si>
  <si>
    <t>medicine</t>
  </si>
  <si>
    <t>weight</t>
  </si>
  <si>
    <t>pH index</t>
  </si>
  <si>
    <t>A</t>
  </si>
  <si>
    <t>B</t>
  </si>
  <si>
    <t>D</t>
  </si>
  <si>
    <t xml:space="preserve">Price </t>
  </si>
  <si>
    <t>Weight</t>
  </si>
  <si>
    <t>pH</t>
  </si>
  <si>
    <t>Medicine</t>
  </si>
  <si>
    <t>C</t>
  </si>
  <si>
    <t>ED2 of Medicine 1</t>
  </si>
  <si>
    <t>ED2 of Medicine 2</t>
  </si>
  <si>
    <t>ED2 of Medicine 3</t>
  </si>
  <si>
    <t>ED2 of Medicine 4</t>
  </si>
  <si>
    <t>ED2 of Medicine 5</t>
  </si>
  <si>
    <t>Compact Cars</t>
  </si>
  <si>
    <t>Mid-Sized Cars</t>
  </si>
  <si>
    <t>Full Size Cars</t>
  </si>
  <si>
    <t>grand mean</t>
  </si>
  <si>
    <t>SST</t>
  </si>
  <si>
    <t>Total variation in the data</t>
  </si>
  <si>
    <t>SSTR</t>
  </si>
  <si>
    <t>Treatment of sum of squares</t>
  </si>
  <si>
    <t>Variation in the data between the groups</t>
  </si>
  <si>
    <t>SSE</t>
  </si>
  <si>
    <t>Error sum of Squares</t>
  </si>
  <si>
    <t>Total Mean square</t>
  </si>
  <si>
    <t>MSTR</t>
  </si>
  <si>
    <t>MSE</t>
  </si>
  <si>
    <t>F</t>
  </si>
  <si>
    <t>MSTR/MSE</t>
  </si>
  <si>
    <t>df1</t>
  </si>
  <si>
    <t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</si>
</sst>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8" sqref="C28"/>
    </sheetView>
  </sheetViews>
  <sheetFormatPr baseColWidth="10" defaultRowHeight="16" x14ac:dyDescent="0.2"/>
  <cols>
    <col min="3" max="3" width="13.1640625" customWidth="1"/>
    <col min="4" max="4" width="13.5" customWidth="1"/>
  </cols>
  <sheetData>
    <row r="1" spans="1:4" x14ac:dyDescent="0.2">
      <c r="A1" s="1" t="s">
        <v>0</v>
      </c>
      <c r="B1" s="1" t="s">
        <v>3</v>
      </c>
      <c r="C1" s="1" t="s">
        <v>6</v>
      </c>
      <c r="D1" s="1" t="s">
        <v>10</v>
      </c>
    </row>
    <row r="2" spans="1:4" x14ac:dyDescent="0.2">
      <c r="A2" t="s">
        <v>1</v>
      </c>
      <c r="B2" t="s">
        <v>4</v>
      </c>
      <c r="C2" t="s">
        <v>7</v>
      </c>
      <c r="D2" t="s">
        <v>11</v>
      </c>
    </row>
    <row r="3" spans="1:4" x14ac:dyDescent="0.2">
      <c r="A3" t="s">
        <v>1</v>
      </c>
      <c r="B3" t="s">
        <v>5</v>
      </c>
      <c r="C3" t="s">
        <v>8</v>
      </c>
      <c r="D3" t="s">
        <v>12</v>
      </c>
    </row>
    <row r="4" spans="1:4" x14ac:dyDescent="0.2">
      <c r="A4" t="s">
        <v>1</v>
      </c>
      <c r="B4" t="s">
        <v>5</v>
      </c>
      <c r="C4" t="s">
        <v>7</v>
      </c>
      <c r="D4" t="s">
        <v>13</v>
      </c>
    </row>
    <row r="5" spans="1:4" x14ac:dyDescent="0.2">
      <c r="A5" t="s">
        <v>1</v>
      </c>
      <c r="B5" t="s">
        <v>4</v>
      </c>
      <c r="C5" t="s">
        <v>8</v>
      </c>
      <c r="D5" t="s">
        <v>11</v>
      </c>
    </row>
    <row r="6" spans="1:4" x14ac:dyDescent="0.2">
      <c r="A6" t="s">
        <v>2</v>
      </c>
      <c r="B6" t="s">
        <v>5</v>
      </c>
      <c r="C6" t="s">
        <v>9</v>
      </c>
      <c r="D6" t="s">
        <v>12</v>
      </c>
    </row>
    <row r="7" spans="1:4" x14ac:dyDescent="0.2">
      <c r="A7" t="s">
        <v>1</v>
      </c>
      <c r="B7" t="s">
        <v>5</v>
      </c>
      <c r="C7" t="s">
        <v>8</v>
      </c>
      <c r="D7" t="s">
        <v>13</v>
      </c>
    </row>
    <row r="8" spans="1:4" x14ac:dyDescent="0.2">
      <c r="A8" t="s">
        <v>1</v>
      </c>
      <c r="B8" t="s">
        <v>4</v>
      </c>
      <c r="C8" t="s">
        <v>9</v>
      </c>
      <c r="D8" t="s">
        <v>11</v>
      </c>
    </row>
    <row r="9" spans="1:4" x14ac:dyDescent="0.2">
      <c r="A9" t="s">
        <v>2</v>
      </c>
      <c r="B9" t="s">
        <v>5</v>
      </c>
      <c r="C9" t="s">
        <v>7</v>
      </c>
      <c r="D9" t="s">
        <v>12</v>
      </c>
    </row>
    <row r="10" spans="1:4" x14ac:dyDescent="0.2">
      <c r="A10" t="s">
        <v>1</v>
      </c>
      <c r="B10" t="s">
        <v>5</v>
      </c>
      <c r="C10" t="s">
        <v>8</v>
      </c>
      <c r="D10" t="s">
        <v>13</v>
      </c>
    </row>
    <row r="11" spans="1:4" x14ac:dyDescent="0.2">
      <c r="A11" t="s">
        <v>2</v>
      </c>
      <c r="B11" t="s">
        <v>5</v>
      </c>
      <c r="C11" t="s">
        <v>7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2" sqref="B12"/>
    </sheetView>
  </sheetViews>
  <sheetFormatPr baseColWidth="10" defaultRowHeight="16" x14ac:dyDescent="0.2"/>
  <cols>
    <col min="1" max="1" width="20.33203125" customWidth="1"/>
    <col min="2" max="2" width="23" customWidth="1"/>
    <col min="3" max="3" width="24" customWidth="1"/>
    <col min="4" max="4" width="36.33203125" customWidth="1"/>
  </cols>
  <sheetData>
    <row r="1" spans="1:4" x14ac:dyDescent="0.2">
      <c r="A1" s="4" t="s">
        <v>76</v>
      </c>
      <c r="B1" s="4" t="s">
        <v>77</v>
      </c>
      <c r="C1" s="4" t="s">
        <v>78</v>
      </c>
    </row>
    <row r="2" spans="1:4" x14ac:dyDescent="0.2">
      <c r="A2">
        <v>643</v>
      </c>
      <c r="B2">
        <v>469</v>
      </c>
      <c r="C2">
        <v>484</v>
      </c>
    </row>
    <row r="3" spans="1:4" x14ac:dyDescent="0.2">
      <c r="A3">
        <v>655</v>
      </c>
      <c r="B3">
        <v>427</v>
      </c>
      <c r="C3">
        <v>456</v>
      </c>
    </row>
    <row r="4" spans="1:4" x14ac:dyDescent="0.2">
      <c r="A4">
        <v>702</v>
      </c>
      <c r="B4">
        <v>525</v>
      </c>
      <c r="C4">
        <v>402</v>
      </c>
    </row>
    <row r="5" spans="1:4" x14ac:dyDescent="0.2">
      <c r="A5">
        <f>AVERAGE(A2:A4)</f>
        <v>666.66666666666663</v>
      </c>
      <c r="B5">
        <f t="shared" ref="B5:C5" si="0">AVERAGE(B2:B4)</f>
        <v>473.66666666666669</v>
      </c>
      <c r="C5">
        <f t="shared" si="0"/>
        <v>447.33333333333331</v>
      </c>
    </row>
    <row r="6" spans="1:4" x14ac:dyDescent="0.2">
      <c r="A6">
        <f>STDEV(A2:A4)</f>
        <v>31.182259913824932</v>
      </c>
      <c r="B6">
        <f t="shared" ref="B6:C6" si="1">STDEV(B2:B4)</f>
        <v>49.166384179979445</v>
      </c>
      <c r="C6">
        <f t="shared" si="1"/>
        <v>41.681330752908231</v>
      </c>
    </row>
    <row r="9" spans="1:4" x14ac:dyDescent="0.2">
      <c r="A9" t="s">
        <v>79</v>
      </c>
      <c r="B9">
        <f>AVERAGE(A2:C4)</f>
        <v>529.22222222222217</v>
      </c>
    </row>
    <row r="10" spans="1:4" x14ac:dyDescent="0.2">
      <c r="A10" t="s">
        <v>80</v>
      </c>
      <c r="B10">
        <f>(A2-B9)^2+(A3-B9)^2+(A4-B9)^2+(B2-B9)^2+(B3-B9)^2+(B4-B9)^2+(C2-B9)^2+(C3-B9)^2+(C4-B9)^2</f>
        <v>96303.555555555547</v>
      </c>
      <c r="C10" t="s">
        <v>81</v>
      </c>
    </row>
    <row r="12" spans="1:4" x14ac:dyDescent="0.2">
      <c r="A12" t="s">
        <v>82</v>
      </c>
      <c r="B12">
        <f>3*((A5-B9)^2+(B5-B9)^2+(C5-B9)^2)</f>
        <v>86049.555555555533</v>
      </c>
      <c r="C12" t="s">
        <v>83</v>
      </c>
      <c r="D12" t="s">
        <v>84</v>
      </c>
    </row>
    <row r="13" spans="1:4" x14ac:dyDescent="0.2">
      <c r="A13" t="s">
        <v>85</v>
      </c>
      <c r="B13">
        <f>(A2-A5)^2+(A3-A5)^2+(A4-A5)^2+(B2-B5)^2+(B3-B5)^2+(B4-B5)^2+(C2-C5)^2+(C3-C5)^2+(C4-C5)^2</f>
        <v>10254.000000000002</v>
      </c>
      <c r="C13" t="s">
        <v>86</v>
      </c>
    </row>
    <row r="14" spans="1:4" x14ac:dyDescent="0.2">
      <c r="A14" t="s">
        <v>87</v>
      </c>
      <c r="B14">
        <f>B10/(9-1)</f>
        <v>12037.944444444443</v>
      </c>
    </row>
    <row r="15" spans="1:4" x14ac:dyDescent="0.2">
      <c r="A15" t="s">
        <v>88</v>
      </c>
      <c r="B15">
        <f>B12/(3-1)</f>
        <v>43024.777777777766</v>
      </c>
    </row>
    <row r="16" spans="1:4" x14ac:dyDescent="0.2">
      <c r="A16" t="s">
        <v>89</v>
      </c>
      <c r="B16">
        <f>B13/(9-3)</f>
        <v>1709.0000000000002</v>
      </c>
    </row>
    <row r="17" spans="1:3" x14ac:dyDescent="0.2">
      <c r="A17" t="s">
        <v>90</v>
      </c>
      <c r="B17">
        <f>B15/B16</f>
        <v>25.175411221637074</v>
      </c>
      <c r="C17" t="s">
        <v>91</v>
      </c>
    </row>
    <row r="18" spans="1:3" x14ac:dyDescent="0.2">
      <c r="A18" t="s">
        <v>92</v>
      </c>
      <c r="B18" s="6">
        <f>3-1</f>
        <v>2</v>
      </c>
    </row>
    <row r="19" spans="1:3" x14ac:dyDescent="0.2">
      <c r="A19" t="s">
        <v>93</v>
      </c>
      <c r="B19">
        <f>9-3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sqref="A1:E15"/>
    </sheetView>
  </sheetViews>
  <sheetFormatPr baseColWidth="10" defaultRowHeight="16" x14ac:dyDescent="0.2"/>
  <cols>
    <col min="2" max="2" width="21.6640625" customWidth="1"/>
    <col min="4" max="4" width="15.1640625" customWidth="1"/>
    <col min="5" max="5" width="22.33203125" customWidth="1"/>
    <col min="11" max="11" width="16.1640625" customWidth="1"/>
    <col min="17" max="17" width="16.33203125" customWidth="1"/>
  </cols>
  <sheetData>
    <row r="1" spans="1:5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19</v>
      </c>
      <c r="B2" t="s">
        <v>22</v>
      </c>
      <c r="C2" t="s">
        <v>25</v>
      </c>
      <c r="D2" t="s">
        <v>27</v>
      </c>
      <c r="E2" t="s">
        <v>25</v>
      </c>
    </row>
    <row r="3" spans="1:5" x14ac:dyDescent="0.2">
      <c r="A3" t="s">
        <v>19</v>
      </c>
      <c r="B3" t="s">
        <v>22</v>
      </c>
      <c r="C3" t="s">
        <v>25</v>
      </c>
      <c r="D3" t="s">
        <v>28</v>
      </c>
      <c r="E3" t="s">
        <v>25</v>
      </c>
    </row>
    <row r="4" spans="1:5" x14ac:dyDescent="0.2">
      <c r="A4" t="s">
        <v>20</v>
      </c>
      <c r="B4" t="s">
        <v>22</v>
      </c>
      <c r="C4" t="s">
        <v>25</v>
      </c>
      <c r="D4" t="s">
        <v>27</v>
      </c>
      <c r="E4" t="s">
        <v>26</v>
      </c>
    </row>
    <row r="5" spans="1:5" x14ac:dyDescent="0.2">
      <c r="A5" t="s">
        <v>21</v>
      </c>
      <c r="B5" t="s">
        <v>23</v>
      </c>
      <c r="C5" t="s">
        <v>25</v>
      </c>
      <c r="D5" t="s">
        <v>27</v>
      </c>
      <c r="E5" t="s">
        <v>26</v>
      </c>
    </row>
    <row r="6" spans="1:5" x14ac:dyDescent="0.2">
      <c r="A6" t="s">
        <v>21</v>
      </c>
      <c r="B6" t="s">
        <v>24</v>
      </c>
      <c r="C6" t="s">
        <v>26</v>
      </c>
      <c r="D6" t="s">
        <v>27</v>
      </c>
      <c r="E6" t="s">
        <v>26</v>
      </c>
    </row>
    <row r="7" spans="1:5" x14ac:dyDescent="0.2">
      <c r="A7" t="s">
        <v>21</v>
      </c>
      <c r="B7" t="s">
        <v>24</v>
      </c>
      <c r="C7" t="s">
        <v>26</v>
      </c>
      <c r="D7" t="s">
        <v>28</v>
      </c>
      <c r="E7" t="s">
        <v>25</v>
      </c>
    </row>
    <row r="8" spans="1:5" x14ac:dyDescent="0.2">
      <c r="A8" t="s">
        <v>20</v>
      </c>
      <c r="B8" t="s">
        <v>24</v>
      </c>
      <c r="C8" t="s">
        <v>26</v>
      </c>
      <c r="D8" t="s">
        <v>28</v>
      </c>
      <c r="E8" t="s">
        <v>26</v>
      </c>
    </row>
    <row r="9" spans="1:5" x14ac:dyDescent="0.2">
      <c r="A9" t="s">
        <v>19</v>
      </c>
      <c r="B9" t="s">
        <v>23</v>
      </c>
      <c r="C9" t="s">
        <v>25</v>
      </c>
      <c r="D9" t="s">
        <v>27</v>
      </c>
      <c r="E9" t="s">
        <v>25</v>
      </c>
    </row>
    <row r="10" spans="1:5" x14ac:dyDescent="0.2">
      <c r="A10" t="s">
        <v>19</v>
      </c>
      <c r="B10" t="s">
        <v>24</v>
      </c>
      <c r="C10" t="s">
        <v>26</v>
      </c>
      <c r="D10" t="s">
        <v>27</v>
      </c>
      <c r="E10" t="s">
        <v>26</v>
      </c>
    </row>
    <row r="11" spans="1:5" x14ac:dyDescent="0.2">
      <c r="A11" t="s">
        <v>21</v>
      </c>
      <c r="B11" t="s">
        <v>23</v>
      </c>
      <c r="C11" t="s">
        <v>26</v>
      </c>
      <c r="D11" t="s">
        <v>27</v>
      </c>
      <c r="E11" t="s">
        <v>26</v>
      </c>
    </row>
    <row r="12" spans="1:5" x14ac:dyDescent="0.2">
      <c r="A12" t="s">
        <v>19</v>
      </c>
      <c r="B12" t="s">
        <v>23</v>
      </c>
      <c r="C12" t="s">
        <v>26</v>
      </c>
      <c r="D12" t="s">
        <v>28</v>
      </c>
      <c r="E12" t="s">
        <v>26</v>
      </c>
    </row>
    <row r="13" spans="1:5" x14ac:dyDescent="0.2">
      <c r="A13" t="s">
        <v>20</v>
      </c>
      <c r="B13" t="s">
        <v>23</v>
      </c>
      <c r="C13" t="s">
        <v>25</v>
      </c>
      <c r="D13" t="s">
        <v>28</v>
      </c>
      <c r="E13" t="s">
        <v>26</v>
      </c>
    </row>
    <row r="14" spans="1:5" x14ac:dyDescent="0.2">
      <c r="A14" t="s">
        <v>20</v>
      </c>
      <c r="B14" t="s">
        <v>22</v>
      </c>
      <c r="C14" t="s">
        <v>26</v>
      </c>
      <c r="D14" t="s">
        <v>27</v>
      </c>
      <c r="E14" t="s">
        <v>26</v>
      </c>
    </row>
    <row r="15" spans="1:5" x14ac:dyDescent="0.2">
      <c r="A15" t="s">
        <v>21</v>
      </c>
      <c r="B15" t="s">
        <v>23</v>
      </c>
      <c r="C15" t="s">
        <v>25</v>
      </c>
      <c r="D15" t="s">
        <v>28</v>
      </c>
      <c r="E15" t="s">
        <v>25</v>
      </c>
    </row>
    <row r="19" spans="1:5" x14ac:dyDescent="0.2">
      <c r="A19" t="s">
        <v>32</v>
      </c>
      <c r="E19">
        <f>((5/14)*D20)+((4/14)*D21)+((5/14)*D22)</f>
        <v>0.69353613889619181</v>
      </c>
    </row>
    <row r="20" spans="1:5" x14ac:dyDescent="0.2">
      <c r="A20" t="s">
        <v>19</v>
      </c>
      <c r="B20">
        <f>(-3/5)*(LOG(3/5,2))</f>
        <v>0.44217935649972373</v>
      </c>
      <c r="C20">
        <f>(-2/5)*(LOG(2/5,2))</f>
        <v>0.52877123795494485</v>
      </c>
      <c r="D20">
        <f>B20+C20</f>
        <v>0.97095059445466858</v>
      </c>
    </row>
    <row r="21" spans="1:5" x14ac:dyDescent="0.2">
      <c r="A21" t="s">
        <v>20</v>
      </c>
      <c r="B21">
        <v>0</v>
      </c>
      <c r="C21">
        <v>0</v>
      </c>
      <c r="D21">
        <f t="shared" ref="D21:D22" si="0">SUM(B21:C21)</f>
        <v>0</v>
      </c>
    </row>
    <row r="22" spans="1:5" x14ac:dyDescent="0.2">
      <c r="A22" t="s">
        <v>21</v>
      </c>
      <c r="B22">
        <f>(-2/5)*(LOG(2/5,2))</f>
        <v>0.52877123795494485</v>
      </c>
      <c r="C22">
        <f>(-3/5)*(LOG(3/5,2))</f>
        <v>0.44217935649972373</v>
      </c>
      <c r="D22">
        <f t="shared" si="0"/>
        <v>0.97095059445466858</v>
      </c>
    </row>
    <row r="24" spans="1:5" x14ac:dyDescent="0.2">
      <c r="A24" t="s">
        <v>36</v>
      </c>
      <c r="E24">
        <f>((7/14)*D25)+(7/14)*D26</f>
        <v>0.78845045730828955</v>
      </c>
    </row>
    <row r="25" spans="1:5" x14ac:dyDescent="0.2">
      <c r="A25" t="s">
        <v>25</v>
      </c>
      <c r="B25">
        <f>(-4/7)*(LOG(4/7,2))</f>
        <v>0.46134566974720242</v>
      </c>
      <c r="C25">
        <f>(-3/7)*(LOG(3/7,2))</f>
        <v>0.52388246628704915</v>
      </c>
      <c r="D25">
        <f t="shared" ref="D25:D26" si="1">SUM(B25:C25)</f>
        <v>0.98522813603425163</v>
      </c>
    </row>
    <row r="26" spans="1:5" x14ac:dyDescent="0.2">
      <c r="A26" t="s">
        <v>26</v>
      </c>
      <c r="B26">
        <f>(-1/7)*(LOG(1/7,2))</f>
        <v>0.40105070315108637</v>
      </c>
      <c r="C26">
        <f>(-6/7)*(LOG(6/7,2))</f>
        <v>0.19062207543124116</v>
      </c>
      <c r="D26">
        <f t="shared" si="1"/>
        <v>0.59167277858232747</v>
      </c>
    </row>
    <row r="28" spans="1:5" x14ac:dyDescent="0.2">
      <c r="A28" t="s">
        <v>29</v>
      </c>
      <c r="E28">
        <f>((4/14)*D29)+((4/14)*D30)+((6/14)*D31)</f>
        <v>0.71135767748709955</v>
      </c>
    </row>
    <row r="29" spans="1:5" x14ac:dyDescent="0.2">
      <c r="A29" t="s">
        <v>22</v>
      </c>
      <c r="B29">
        <f>(-2/4)*(LOG(2/4))</f>
        <v>0.1505149978319906</v>
      </c>
      <c r="C29">
        <f>(-2/4)*(LOG(2/4))</f>
        <v>0.1505149978319906</v>
      </c>
      <c r="D29">
        <f>SUM(B29:C29)</f>
        <v>0.3010299956639812</v>
      </c>
    </row>
    <row r="30" spans="1:5" x14ac:dyDescent="0.2">
      <c r="A30" t="s">
        <v>24</v>
      </c>
      <c r="B30">
        <f>(-3/4)*LOG(3/4,2)</f>
        <v>0.31127812445913283</v>
      </c>
      <c r="C30">
        <f>(-1/4)*LOG(1/4,2)</f>
        <v>0.5</v>
      </c>
      <c r="D30">
        <f t="shared" ref="D30:D31" si="2">SUM(B30:C30)</f>
        <v>0.81127812445913283</v>
      </c>
    </row>
    <row r="31" spans="1:5" x14ac:dyDescent="0.2">
      <c r="A31" t="s">
        <v>23</v>
      </c>
      <c r="B31">
        <f>(-2/6)*LOG(2/6,2)</f>
        <v>0.52832083357371873</v>
      </c>
      <c r="C31">
        <f>(-4/6)*LOG(4/6,2)</f>
        <v>0.38997500048077083</v>
      </c>
      <c r="D31">
        <f t="shared" si="2"/>
        <v>0.91829583405448956</v>
      </c>
    </row>
    <row r="33" spans="1:17" x14ac:dyDescent="0.2">
      <c r="A33" t="s">
        <v>30</v>
      </c>
      <c r="E33">
        <f>((8/14)*D34)+((6/14)*D35)</f>
        <v>0.89215892826236165</v>
      </c>
    </row>
    <row r="34" spans="1:17" x14ac:dyDescent="0.2">
      <c r="A34" t="s">
        <v>31</v>
      </c>
      <c r="B34">
        <f>(-2/8)*LOG(2/8,2)</f>
        <v>0.5</v>
      </c>
      <c r="C34">
        <f>(-6/8)*LOG(6/8,2)</f>
        <v>0.31127812445913283</v>
      </c>
      <c r="D34">
        <f>SUM(B34:C34)</f>
        <v>0.81127812445913283</v>
      </c>
    </row>
    <row r="35" spans="1:17" x14ac:dyDescent="0.2">
      <c r="A35" t="s">
        <v>28</v>
      </c>
      <c r="B35">
        <f>(-3/6)*LOG(3/6,2)</f>
        <v>0.5</v>
      </c>
      <c r="C35">
        <f>(-3/6)*LOG(3/6,2)</f>
        <v>0.5</v>
      </c>
      <c r="D35">
        <f>SUM(B35:C35)</f>
        <v>1</v>
      </c>
    </row>
    <row r="38" spans="1:17" x14ac:dyDescent="0.2">
      <c r="A38" t="s">
        <v>33</v>
      </c>
      <c r="E38">
        <f>((-9/14)*(LOG(9/14,2)))+((-5/14)*(LOG(5/14,2)))</f>
        <v>0.94028595867063092</v>
      </c>
    </row>
    <row r="41" spans="1:17" x14ac:dyDescent="0.2">
      <c r="A41" t="s">
        <v>34</v>
      </c>
    </row>
    <row r="42" spans="1:17" x14ac:dyDescent="0.2">
      <c r="A42" s="2" t="s">
        <v>19</v>
      </c>
      <c r="B42" s="2" t="s">
        <v>15</v>
      </c>
      <c r="C42" s="2" t="s">
        <v>16</v>
      </c>
      <c r="D42" s="2" t="s">
        <v>17</v>
      </c>
      <c r="E42" s="2" t="s">
        <v>18</v>
      </c>
      <c r="G42" s="2" t="s">
        <v>20</v>
      </c>
      <c r="H42" s="2" t="s">
        <v>15</v>
      </c>
      <c r="I42" s="2" t="s">
        <v>16</v>
      </c>
      <c r="J42" s="2" t="s">
        <v>17</v>
      </c>
      <c r="K42" s="2" t="s">
        <v>18</v>
      </c>
      <c r="M42" s="2" t="s">
        <v>35</v>
      </c>
      <c r="N42" s="2" t="s">
        <v>15</v>
      </c>
      <c r="O42" s="2" t="s">
        <v>16</v>
      </c>
      <c r="P42" s="2" t="s">
        <v>17</v>
      </c>
      <c r="Q42" s="2" t="s">
        <v>18</v>
      </c>
    </row>
    <row r="43" spans="1:17" x14ac:dyDescent="0.2">
      <c r="B43" t="s">
        <v>22</v>
      </c>
      <c r="C43" t="s">
        <v>25</v>
      </c>
      <c r="D43" t="s">
        <v>27</v>
      </c>
      <c r="E43" t="s">
        <v>25</v>
      </c>
      <c r="H43" t="s">
        <v>22</v>
      </c>
      <c r="I43" t="s">
        <v>25</v>
      </c>
      <c r="J43" t="s">
        <v>27</v>
      </c>
      <c r="K43" t="s">
        <v>26</v>
      </c>
      <c r="N43" t="s">
        <v>23</v>
      </c>
      <c r="O43" t="s">
        <v>26</v>
      </c>
      <c r="P43" t="s">
        <v>27</v>
      </c>
      <c r="Q43" t="s">
        <v>26</v>
      </c>
    </row>
    <row r="44" spans="1:17" x14ac:dyDescent="0.2">
      <c r="B44" t="s">
        <v>22</v>
      </c>
      <c r="C44" t="s">
        <v>25</v>
      </c>
      <c r="D44" t="s">
        <v>28</v>
      </c>
      <c r="E44" t="s">
        <v>25</v>
      </c>
      <c r="H44" t="s">
        <v>23</v>
      </c>
      <c r="I44" t="s">
        <v>25</v>
      </c>
      <c r="J44" t="s">
        <v>28</v>
      </c>
      <c r="K44" t="s">
        <v>26</v>
      </c>
      <c r="N44" t="s">
        <v>23</v>
      </c>
      <c r="O44" t="s">
        <v>25</v>
      </c>
      <c r="P44" t="s">
        <v>28</v>
      </c>
      <c r="Q44" t="s">
        <v>25</v>
      </c>
    </row>
    <row r="45" spans="1:17" x14ac:dyDescent="0.2">
      <c r="B45" t="s">
        <v>23</v>
      </c>
      <c r="C45" t="s">
        <v>25</v>
      </c>
      <c r="D45" t="s">
        <v>27</v>
      </c>
      <c r="E45" t="s">
        <v>25</v>
      </c>
      <c r="H45" t="s">
        <v>22</v>
      </c>
      <c r="I45" t="s">
        <v>26</v>
      </c>
      <c r="J45" t="s">
        <v>27</v>
      </c>
      <c r="K45" t="s">
        <v>26</v>
      </c>
      <c r="N45" t="s">
        <v>23</v>
      </c>
      <c r="O45" t="s">
        <v>25</v>
      </c>
      <c r="P45" t="s">
        <v>27</v>
      </c>
      <c r="Q45" t="s">
        <v>26</v>
      </c>
    </row>
    <row r="46" spans="1:17" x14ac:dyDescent="0.2">
      <c r="B46" t="s">
        <v>24</v>
      </c>
      <c r="C46" t="s">
        <v>26</v>
      </c>
      <c r="D46" t="s">
        <v>27</v>
      </c>
      <c r="E46" t="s">
        <v>26</v>
      </c>
      <c r="H46" t="s">
        <v>24</v>
      </c>
      <c r="I46" t="s">
        <v>26</v>
      </c>
      <c r="J46" t="s">
        <v>28</v>
      </c>
      <c r="K46" t="s">
        <v>26</v>
      </c>
      <c r="N46" t="s">
        <v>24</v>
      </c>
      <c r="O46" t="s">
        <v>26</v>
      </c>
      <c r="P46" t="s">
        <v>27</v>
      </c>
      <c r="Q46" t="s">
        <v>26</v>
      </c>
    </row>
    <row r="47" spans="1:17" x14ac:dyDescent="0.2">
      <c r="B47" t="s">
        <v>23</v>
      </c>
      <c r="C47" t="s">
        <v>26</v>
      </c>
      <c r="D47" t="s">
        <v>28</v>
      </c>
      <c r="E47" t="s">
        <v>26</v>
      </c>
      <c r="N47" t="s">
        <v>24</v>
      </c>
      <c r="O47" t="s">
        <v>26</v>
      </c>
      <c r="P47" t="s">
        <v>28</v>
      </c>
      <c r="Q47" t="s">
        <v>25</v>
      </c>
    </row>
    <row r="50" spans="1:17" x14ac:dyDescent="0.2">
      <c r="A50" t="s">
        <v>36</v>
      </c>
      <c r="E50">
        <f>((7/14)*D51)+(7/14)*D52</f>
        <v>0</v>
      </c>
      <c r="M50" t="s">
        <v>36</v>
      </c>
      <c r="Q50">
        <f>((7/14)*P51)+(7/14)*P52</f>
        <v>0.78845045730828955</v>
      </c>
    </row>
    <row r="51" spans="1:17" x14ac:dyDescent="0.2">
      <c r="A51" t="s">
        <v>25</v>
      </c>
      <c r="B51">
        <f>(-3/3)*(LOG(3/3,2))</f>
        <v>0</v>
      </c>
      <c r="C51">
        <v>0</v>
      </c>
      <c r="D51">
        <f t="shared" ref="D51:D52" si="3">SUM(B51:C51)</f>
        <v>0</v>
      </c>
      <c r="M51" t="s">
        <v>25</v>
      </c>
      <c r="N51">
        <f>(-4/7)*(LOG(4/7,2))</f>
        <v>0.46134566974720242</v>
      </c>
      <c r="O51">
        <f>(-3/7)*(LOG(3/7,2))</f>
        <v>0.52388246628704915</v>
      </c>
      <c r="P51">
        <f t="shared" ref="P51:P52" si="4">SUM(N51:O51)</f>
        <v>0.98522813603425163</v>
      </c>
    </row>
    <row r="52" spans="1:17" x14ac:dyDescent="0.2">
      <c r="A52" t="s">
        <v>26</v>
      </c>
      <c r="B52">
        <f>(-2/2)*(LOG(2/2,2))</f>
        <v>0</v>
      </c>
      <c r="C52">
        <v>0</v>
      </c>
      <c r="D52">
        <f t="shared" si="3"/>
        <v>0</v>
      </c>
      <c r="M52" t="s">
        <v>26</v>
      </c>
      <c r="N52">
        <f>(-1/7)*(LOG(1/7,2))</f>
        <v>0.40105070315108637</v>
      </c>
      <c r="O52">
        <f>(-6/7)*(LOG(6/7,2))</f>
        <v>0.19062207543124116</v>
      </c>
      <c r="P52">
        <f t="shared" si="4"/>
        <v>0.59167277858232747</v>
      </c>
    </row>
    <row r="54" spans="1:17" x14ac:dyDescent="0.2">
      <c r="A54" t="s">
        <v>29</v>
      </c>
      <c r="E54">
        <f>((2/5)*D55)+((1/5)*D56)+((2/5)*D57)</f>
        <v>0.4</v>
      </c>
      <c r="M54" t="s">
        <v>29</v>
      </c>
      <c r="Q54">
        <f>((4/14)*P55)+((4/14)*P56)+((6/14)*P57)</f>
        <v>0.71135767748709955</v>
      </c>
    </row>
    <row r="55" spans="1:17" x14ac:dyDescent="0.2">
      <c r="A55" t="s">
        <v>22</v>
      </c>
      <c r="B55">
        <f>(-2/2)*(LOG(2/2))</f>
        <v>0</v>
      </c>
      <c r="C55">
        <v>0</v>
      </c>
      <c r="D55">
        <f>SUM(B55:C55)</f>
        <v>0</v>
      </c>
      <c r="M55" t="s">
        <v>22</v>
      </c>
      <c r="N55">
        <f>(-2/4)*(LOG(2/4))</f>
        <v>0.1505149978319906</v>
      </c>
      <c r="O55">
        <f>(-2/4)*(LOG(2/4))</f>
        <v>0.1505149978319906</v>
      </c>
      <c r="P55">
        <f>SUM(N55:O55)</f>
        <v>0.3010299956639812</v>
      </c>
    </row>
    <row r="56" spans="1:17" x14ac:dyDescent="0.2">
      <c r="A56" t="s">
        <v>24</v>
      </c>
      <c r="B56">
        <f>(-1/1)*LOG(1/1,2)</f>
        <v>0</v>
      </c>
      <c r="C56">
        <v>0</v>
      </c>
      <c r="D56">
        <f t="shared" ref="D56:D57" si="5">SUM(B56:C56)</f>
        <v>0</v>
      </c>
      <c r="M56" t="s">
        <v>24</v>
      </c>
      <c r="N56">
        <f>(-3/4)*LOG(3/4,2)</f>
        <v>0.31127812445913283</v>
      </c>
      <c r="O56">
        <f>(-1/4)*LOG(1/4,2)</f>
        <v>0.5</v>
      </c>
      <c r="P56">
        <f t="shared" ref="P56:P57" si="6">SUM(N56:O56)</f>
        <v>0.81127812445913283</v>
      </c>
    </row>
    <row r="57" spans="1:17" x14ac:dyDescent="0.2">
      <c r="A57" t="s">
        <v>23</v>
      </c>
      <c r="B57">
        <f>(-1/2)*LOG(1/2,2)</f>
        <v>0.5</v>
      </c>
      <c r="C57">
        <f>(-1/2)*LOG(1/2,2)</f>
        <v>0.5</v>
      </c>
      <c r="D57">
        <f t="shared" si="5"/>
        <v>1</v>
      </c>
      <c r="M57" t="s">
        <v>23</v>
      </c>
      <c r="N57">
        <f>(-2/6)*LOG(2/6,2)</f>
        <v>0.52832083357371873</v>
      </c>
      <c r="O57">
        <f>(-4/6)*LOG(4/6,2)</f>
        <v>0.38997500048077083</v>
      </c>
      <c r="P57">
        <f t="shared" si="6"/>
        <v>0.91829583405448956</v>
      </c>
    </row>
    <row r="59" spans="1:17" x14ac:dyDescent="0.2">
      <c r="A59" t="s">
        <v>30</v>
      </c>
      <c r="E59">
        <f>((3/5)*D60)+((2/5)*D61)</f>
        <v>0.98257035667280113</v>
      </c>
      <c r="M59" t="s">
        <v>30</v>
      </c>
      <c r="Q59">
        <f>((8/14)*P60)+((6/14)*P61)</f>
        <v>0.89215892826236165</v>
      </c>
    </row>
    <row r="60" spans="1:17" x14ac:dyDescent="0.2">
      <c r="A60" t="s">
        <v>31</v>
      </c>
      <c r="B60">
        <f>(-2/5)*LOG(2/5,2)</f>
        <v>0.52877123795494485</v>
      </c>
      <c r="C60">
        <f>(-3/5)*LOG(3/5,2)</f>
        <v>0.44217935649972373</v>
      </c>
      <c r="D60">
        <f>SUM(B60:C60)</f>
        <v>0.97095059445466858</v>
      </c>
      <c r="M60" t="s">
        <v>31</v>
      </c>
      <c r="N60">
        <f>(-2/8)*LOG(2/8,2)</f>
        <v>0.5</v>
      </c>
      <c r="O60">
        <f>(-6/8)*LOG(6/8,2)</f>
        <v>0.31127812445913283</v>
      </c>
      <c r="P60">
        <f>SUM(N60:O60)</f>
        <v>0.81127812445913283</v>
      </c>
    </row>
    <row r="61" spans="1:17" x14ac:dyDescent="0.2">
      <c r="A61" t="s">
        <v>28</v>
      </c>
      <c r="B61">
        <f>(-1/2)*LOG(1/2,2)</f>
        <v>0.5</v>
      </c>
      <c r="C61">
        <f>(-1/2)*LOG(1/2,2)</f>
        <v>0.5</v>
      </c>
      <c r="D61">
        <f>SUM(B61:C61)</f>
        <v>1</v>
      </c>
      <c r="M61" t="s">
        <v>28</v>
      </c>
      <c r="N61">
        <f>(-3/6)*LOG(3/6,2)</f>
        <v>0.5</v>
      </c>
      <c r="O61">
        <f>(-3/6)*LOG(3/6,2)</f>
        <v>0.5</v>
      </c>
      <c r="P61">
        <f>SUM(N61:O61)</f>
        <v>1</v>
      </c>
    </row>
    <row r="63" spans="1:17" x14ac:dyDescent="0.2">
      <c r="A63" t="s">
        <v>33</v>
      </c>
      <c r="E63">
        <f>((-9/14)*(LOG(9/14,2)))+((-5/14)*(LOG(5/14,2)))</f>
        <v>0.94028595867063092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5" sqref="F5"/>
    </sheetView>
  </sheetViews>
  <sheetFormatPr baseColWidth="10" defaultRowHeight="16" x14ac:dyDescent="0.2"/>
  <cols>
    <col min="9" max="9" width="23.1640625" customWidth="1"/>
    <col min="10" max="10" width="22.33203125" customWidth="1"/>
    <col min="11" max="11" width="25.33203125" customWidth="1"/>
    <col min="12" max="12" width="25.1640625" customWidth="1"/>
    <col min="13" max="13" width="26.33203125" customWidth="1"/>
  </cols>
  <sheetData>
    <row r="1" spans="1:13" x14ac:dyDescent="0.2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I2" t="s">
        <v>19</v>
      </c>
      <c r="J2" t="s">
        <v>22</v>
      </c>
      <c r="K2" t="s">
        <v>25</v>
      </c>
      <c r="L2" t="s">
        <v>27</v>
      </c>
      <c r="M2" t="s">
        <v>25</v>
      </c>
    </row>
    <row r="3" spans="1:13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I3" t="s">
        <v>19</v>
      </c>
      <c r="J3" t="s">
        <v>22</v>
      </c>
      <c r="K3" t="s">
        <v>25</v>
      </c>
      <c r="L3" t="s">
        <v>28</v>
      </c>
      <c r="M3" t="s">
        <v>25</v>
      </c>
    </row>
    <row r="4" spans="1:13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I4" t="s">
        <v>20</v>
      </c>
      <c r="J4" t="s">
        <v>22</v>
      </c>
      <c r="K4" t="s">
        <v>25</v>
      </c>
      <c r="L4" t="s">
        <v>27</v>
      </c>
      <c r="M4" t="s">
        <v>26</v>
      </c>
    </row>
    <row r="5" spans="1:13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I5" t="s">
        <v>21</v>
      </c>
      <c r="J5" t="s">
        <v>23</v>
      </c>
      <c r="K5" t="s">
        <v>25</v>
      </c>
      <c r="L5" t="s">
        <v>27</v>
      </c>
      <c r="M5" t="s">
        <v>26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I6" t="s">
        <v>21</v>
      </c>
      <c r="J6" t="s">
        <v>24</v>
      </c>
      <c r="K6" t="s">
        <v>26</v>
      </c>
      <c r="L6" t="s">
        <v>27</v>
      </c>
      <c r="M6" t="s">
        <v>26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I7" t="s">
        <v>21</v>
      </c>
      <c r="J7" t="s">
        <v>24</v>
      </c>
      <c r="K7" t="s">
        <v>26</v>
      </c>
      <c r="L7" t="s">
        <v>28</v>
      </c>
      <c r="M7" t="s">
        <v>25</v>
      </c>
    </row>
    <row r="8" spans="1:13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I8" t="s">
        <v>20</v>
      </c>
      <c r="J8" t="s">
        <v>24</v>
      </c>
      <c r="K8" t="s">
        <v>26</v>
      </c>
      <c r="L8" t="s">
        <v>28</v>
      </c>
      <c r="M8" t="s">
        <v>26</v>
      </c>
    </row>
    <row r="9" spans="1:13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I9" t="s">
        <v>19</v>
      </c>
      <c r="J9" t="s">
        <v>23</v>
      </c>
      <c r="K9" t="s">
        <v>25</v>
      </c>
      <c r="L9" t="s">
        <v>27</v>
      </c>
      <c r="M9" t="s">
        <v>25</v>
      </c>
    </row>
    <row r="10" spans="1:13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I10" t="s">
        <v>19</v>
      </c>
      <c r="J10" t="s">
        <v>24</v>
      </c>
      <c r="K10" t="s">
        <v>26</v>
      </c>
      <c r="L10" t="s">
        <v>27</v>
      </c>
      <c r="M10" t="s">
        <v>26</v>
      </c>
    </row>
    <row r="11" spans="1:13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I11" t="s">
        <v>21</v>
      </c>
      <c r="J11" t="s">
        <v>23</v>
      </c>
      <c r="K11" t="s">
        <v>26</v>
      </c>
      <c r="L11" t="s">
        <v>27</v>
      </c>
      <c r="M11" t="s">
        <v>26</v>
      </c>
    </row>
    <row r="12" spans="1:13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I12" t="s">
        <v>19</v>
      </c>
      <c r="J12" t="s">
        <v>23</v>
      </c>
      <c r="K12" t="s">
        <v>26</v>
      </c>
      <c r="L12" t="s">
        <v>28</v>
      </c>
      <c r="M12" t="s">
        <v>26</v>
      </c>
    </row>
    <row r="13" spans="1:13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I13" t="s">
        <v>20</v>
      </c>
      <c r="J13" t="s">
        <v>23</v>
      </c>
      <c r="K13" t="s">
        <v>25</v>
      </c>
      <c r="L13" t="s">
        <v>28</v>
      </c>
      <c r="M13" t="s">
        <v>26</v>
      </c>
    </row>
    <row r="14" spans="1:13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I14" t="s">
        <v>20</v>
      </c>
      <c r="J14" t="s">
        <v>22</v>
      </c>
      <c r="K14" t="s">
        <v>26</v>
      </c>
      <c r="L14" t="s">
        <v>27</v>
      </c>
      <c r="M14" t="s">
        <v>26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I15" t="s">
        <v>21</v>
      </c>
      <c r="J15" t="s">
        <v>23</v>
      </c>
      <c r="K15" t="s">
        <v>25</v>
      </c>
      <c r="L15" t="s">
        <v>28</v>
      </c>
      <c r="M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B24"/>
    </sheetView>
  </sheetViews>
  <sheetFormatPr baseColWidth="10" defaultRowHeight="16" x14ac:dyDescent="0.2"/>
  <cols>
    <col min="3" max="3" width="15.6640625" customWidth="1"/>
  </cols>
  <sheetData>
    <row r="1" spans="1:3" x14ac:dyDescent="0.2">
      <c r="A1" s="5" t="s">
        <v>47</v>
      </c>
      <c r="B1" s="5" t="s">
        <v>14</v>
      </c>
      <c r="C1" s="5" t="s">
        <v>48</v>
      </c>
    </row>
    <row r="2" spans="1:3" x14ac:dyDescent="0.2">
      <c r="A2">
        <v>50</v>
      </c>
      <c r="B2">
        <v>25</v>
      </c>
      <c r="C2" t="s">
        <v>50</v>
      </c>
    </row>
    <row r="3" spans="1:3" x14ac:dyDescent="0.2">
      <c r="A3">
        <v>483</v>
      </c>
      <c r="B3">
        <v>57</v>
      </c>
      <c r="C3" t="s">
        <v>49</v>
      </c>
    </row>
    <row r="4" spans="1:3" x14ac:dyDescent="0.2">
      <c r="A4">
        <v>275</v>
      </c>
      <c r="B4">
        <v>34</v>
      </c>
      <c r="C4" t="s">
        <v>49</v>
      </c>
    </row>
    <row r="5" spans="1:3" x14ac:dyDescent="0.2">
      <c r="A5">
        <v>375</v>
      </c>
      <c r="B5">
        <v>45</v>
      </c>
      <c r="C5" t="s">
        <v>59</v>
      </c>
    </row>
    <row r="6" spans="1:3" x14ac:dyDescent="0.2">
      <c r="A6">
        <v>250</v>
      </c>
      <c r="B6">
        <v>29</v>
      </c>
      <c r="C6" t="s">
        <v>49</v>
      </c>
    </row>
    <row r="7" spans="1:3" x14ac:dyDescent="0.2">
      <c r="A7">
        <v>250</v>
      </c>
      <c r="B7">
        <v>27</v>
      </c>
      <c r="C7" t="s">
        <v>50</v>
      </c>
    </row>
    <row r="8" spans="1:3" x14ac:dyDescent="0.2">
      <c r="A8">
        <v>220</v>
      </c>
      <c r="B8">
        <v>48</v>
      </c>
      <c r="C8" t="s">
        <v>59</v>
      </c>
    </row>
    <row r="9" spans="1:3" x14ac:dyDescent="0.2">
      <c r="A9">
        <v>40</v>
      </c>
      <c r="B9">
        <v>45</v>
      </c>
      <c r="C9" t="s">
        <v>50</v>
      </c>
    </row>
    <row r="10" spans="1:3" x14ac:dyDescent="0.2">
      <c r="A10">
        <v>460</v>
      </c>
      <c r="B10">
        <v>55</v>
      </c>
      <c r="C10" t="s">
        <v>59</v>
      </c>
    </row>
    <row r="11" spans="1:3" x14ac:dyDescent="0.2">
      <c r="A11">
        <v>355</v>
      </c>
      <c r="B11">
        <v>32</v>
      </c>
      <c r="C11" t="s">
        <v>49</v>
      </c>
    </row>
    <row r="12" spans="1:3" x14ac:dyDescent="0.2">
      <c r="A12">
        <v>500</v>
      </c>
      <c r="B12">
        <v>60</v>
      </c>
      <c r="C12" t="s">
        <v>50</v>
      </c>
    </row>
    <row r="13" spans="1:3" x14ac:dyDescent="0.2">
      <c r="A13">
        <v>200</v>
      </c>
      <c r="B13">
        <v>59</v>
      </c>
      <c r="C13" t="s">
        <v>59</v>
      </c>
    </row>
    <row r="14" spans="1:3" x14ac:dyDescent="0.2">
      <c r="A14">
        <v>550</v>
      </c>
      <c r="B14">
        <v>48</v>
      </c>
      <c r="C14" t="s">
        <v>49</v>
      </c>
    </row>
    <row r="15" spans="1:3" x14ac:dyDescent="0.2">
      <c r="A15">
        <v>415</v>
      </c>
      <c r="B15">
        <v>50</v>
      </c>
      <c r="C15" t="s">
        <v>59</v>
      </c>
    </row>
    <row r="16" spans="1:3" x14ac:dyDescent="0.2">
      <c r="A16">
        <v>230</v>
      </c>
      <c r="B16">
        <v>28</v>
      </c>
      <c r="C16" t="s">
        <v>49</v>
      </c>
    </row>
    <row r="17" spans="1:3" x14ac:dyDescent="0.2">
      <c r="A17">
        <v>300</v>
      </c>
      <c r="B17">
        <v>37</v>
      </c>
      <c r="C17" t="s">
        <v>49</v>
      </c>
    </row>
    <row r="18" spans="1:3" x14ac:dyDescent="0.2">
      <c r="A18">
        <v>350</v>
      </c>
      <c r="B18">
        <v>42</v>
      </c>
      <c r="C18" t="s">
        <v>50</v>
      </c>
    </row>
    <row r="19" spans="1:3" x14ac:dyDescent="0.2">
      <c r="A19">
        <v>415</v>
      </c>
      <c r="B19">
        <v>51</v>
      </c>
      <c r="C19" t="s">
        <v>59</v>
      </c>
    </row>
    <row r="20" spans="1:3" x14ac:dyDescent="0.2">
      <c r="A20">
        <v>275</v>
      </c>
      <c r="B20">
        <v>35</v>
      </c>
      <c r="C20" t="s">
        <v>59</v>
      </c>
    </row>
    <row r="21" spans="1:3" x14ac:dyDescent="0.2">
      <c r="A21">
        <v>480</v>
      </c>
      <c r="B21">
        <v>57</v>
      </c>
      <c r="C21" t="s">
        <v>50</v>
      </c>
    </row>
    <row r="22" spans="1:3" x14ac:dyDescent="0.2">
      <c r="A22">
        <v>268</v>
      </c>
      <c r="B22">
        <v>34</v>
      </c>
      <c r="C22" t="s">
        <v>50</v>
      </c>
    </row>
    <row r="23" spans="1:3" x14ac:dyDescent="0.2">
      <c r="A23">
        <v>400</v>
      </c>
      <c r="B23">
        <v>48</v>
      </c>
      <c r="C23" t="s">
        <v>50</v>
      </c>
    </row>
    <row r="24" spans="1:3" x14ac:dyDescent="0.2">
      <c r="A24">
        <v>470</v>
      </c>
      <c r="B24">
        <v>55</v>
      </c>
      <c r="C2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2" sqref="F2"/>
    </sheetView>
  </sheetViews>
  <sheetFormatPr baseColWidth="10" defaultRowHeight="16" x14ac:dyDescent="0.2"/>
  <cols>
    <col min="6" max="6" width="7.83203125" customWidth="1"/>
    <col min="7" max="7" width="10" customWidth="1"/>
    <col min="8" max="8" width="6.83203125" customWidth="1"/>
    <col min="10" max="12" width="18.5" customWidth="1"/>
    <col min="13" max="13" width="18.1640625" customWidth="1"/>
    <col min="14" max="14" width="18.5" customWidth="1"/>
  </cols>
  <sheetData>
    <row r="1" spans="1:14" x14ac:dyDescent="0.2">
      <c r="A1" s="5" t="s">
        <v>60</v>
      </c>
      <c r="B1" s="5" t="s">
        <v>61</v>
      </c>
      <c r="C1" s="5" t="s">
        <v>62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</row>
    <row r="2" spans="1:14" x14ac:dyDescent="0.2">
      <c r="A2" t="s">
        <v>63</v>
      </c>
      <c r="B2">
        <v>1</v>
      </c>
      <c r="C2">
        <v>1</v>
      </c>
      <c r="F2">
        <v>50</v>
      </c>
      <c r="G2">
        <v>25</v>
      </c>
      <c r="H2">
        <v>2</v>
      </c>
      <c r="I2" t="s">
        <v>63</v>
      </c>
      <c r="J2">
        <f>(F2-400)^2+(G2-47)^2+(H2-3)^2</f>
        <v>122985</v>
      </c>
      <c r="K2">
        <f>(F2-229)^2+(G2-28)^2+(H2-11)^2</f>
        <v>32131</v>
      </c>
      <c r="L2">
        <f>(F2-49)^2+(G2-28)^2+(H2-2)^2</f>
        <v>10</v>
      </c>
      <c r="M2">
        <f>(F2-500)^2+(G2-55)^2+(H2-8)^2</f>
        <v>203436</v>
      </c>
      <c r="N2">
        <f>(F2-354)^2+(G2-40)^2+(H2-6)^2</f>
        <v>92657</v>
      </c>
    </row>
    <row r="3" spans="1:14" x14ac:dyDescent="0.2">
      <c r="A3" t="s">
        <v>64</v>
      </c>
      <c r="B3">
        <v>2</v>
      </c>
      <c r="C3">
        <v>1</v>
      </c>
      <c r="F3">
        <v>483</v>
      </c>
      <c r="G3">
        <v>57</v>
      </c>
      <c r="H3">
        <v>6</v>
      </c>
      <c r="I3" t="s">
        <v>64</v>
      </c>
      <c r="J3">
        <f>(F3-400)^2+(G3-47)^2+(H3-3)^2</f>
        <v>6998</v>
      </c>
      <c r="K3">
        <f>(F3-229)^2+(G3-28)^2+(H3-11)^2</f>
        <v>65382</v>
      </c>
      <c r="L3">
        <f>(F3-49)^2+(G3-28)^2+(H3-2)^2</f>
        <v>189213</v>
      </c>
      <c r="M3">
        <f>(F3-500)^2+(G3-55)^2+(H3-8)^2</f>
        <v>297</v>
      </c>
      <c r="N3">
        <f>(F3-354)^2+(G3-40)^2+(H3-6)^2</f>
        <v>16930</v>
      </c>
    </row>
    <row r="4" spans="1:14" x14ac:dyDescent="0.2">
      <c r="A4" t="s">
        <v>63</v>
      </c>
      <c r="B4">
        <v>4</v>
      </c>
      <c r="C4">
        <v>3</v>
      </c>
      <c r="F4">
        <v>275</v>
      </c>
      <c r="G4">
        <v>34</v>
      </c>
      <c r="H4">
        <v>10</v>
      </c>
      <c r="I4" t="s">
        <v>64</v>
      </c>
      <c r="J4">
        <f>(F4-400)^2+(G4-47)^2+(H4-3)^2</f>
        <v>15843</v>
      </c>
      <c r="K4">
        <f>(F4-229)^2+(G4-28)^2+(H4-11)^2</f>
        <v>2153</v>
      </c>
      <c r="L4">
        <f>(F4-49)^2+(G4-28)^2+(H4-2)^2</f>
        <v>51176</v>
      </c>
      <c r="M4">
        <f>(F4-500)^2+(G4-55)^2+(H4-8)^2</f>
        <v>51070</v>
      </c>
      <c r="N4">
        <f>(F4-354)^2+(G4-40)^2+(H4-6)^2</f>
        <v>6293</v>
      </c>
    </row>
    <row r="5" spans="1:14" x14ac:dyDescent="0.2">
      <c r="A5" t="s">
        <v>64</v>
      </c>
      <c r="B5">
        <v>5</v>
      </c>
      <c r="C5">
        <v>4</v>
      </c>
      <c r="F5">
        <v>375</v>
      </c>
      <c r="G5">
        <v>45</v>
      </c>
      <c r="H5">
        <v>7</v>
      </c>
      <c r="I5" t="s">
        <v>70</v>
      </c>
      <c r="J5">
        <f>(F5-400)^2+(G5-47)^2+(H5-3)^2</f>
        <v>645</v>
      </c>
      <c r="K5">
        <f>(F5-229)^2+(G5-28)^2+(H5-11)^2</f>
        <v>21621</v>
      </c>
      <c r="L5">
        <f>(F5-49)^2+(G5-28)^2+(H5-2)^2</f>
        <v>106590</v>
      </c>
      <c r="M5">
        <f>(F5-500)^2+(G5-55)^2+(H5-8)^2</f>
        <v>15726</v>
      </c>
      <c r="N5">
        <f>(F5-354)^2+(G5-40)^2+(H5-6)^2</f>
        <v>467</v>
      </c>
    </row>
    <row r="6" spans="1:14" x14ac:dyDescent="0.2">
      <c r="F6">
        <v>250</v>
      </c>
      <c r="G6">
        <v>29</v>
      </c>
      <c r="H6">
        <v>5</v>
      </c>
      <c r="I6" t="s">
        <v>65</v>
      </c>
      <c r="J6">
        <f>(F6-400)^2+(G6-47)^2+(H6-3)^2</f>
        <v>22828</v>
      </c>
      <c r="K6">
        <f>(F6-229)^2+(G6-28)^2+(H6-11)^2</f>
        <v>478</v>
      </c>
      <c r="L6">
        <f>(F6-49)^2+(G6-28)^2+(H6-2)^2</f>
        <v>40411</v>
      </c>
      <c r="M6">
        <f>(F6-500)^2+(G6-55)^2+(H6-8)^2</f>
        <v>63185</v>
      </c>
      <c r="N6">
        <f>(F6-354)^2+(G6-40)^2+(H6-6)^2</f>
        <v>10938</v>
      </c>
    </row>
    <row r="7" spans="1:14" x14ac:dyDescent="0.2">
      <c r="F7">
        <v>250</v>
      </c>
      <c r="G7">
        <v>30</v>
      </c>
      <c r="H7">
        <v>12</v>
      </c>
      <c r="I7" t="s">
        <v>63</v>
      </c>
      <c r="J7">
        <f>(F7-400)^2+(G7-47)^2+(H7-3)^2</f>
        <v>22870</v>
      </c>
      <c r="K7">
        <f>(F7-229)^2+(G7-28)^2+(H7-11)^2</f>
        <v>446</v>
      </c>
      <c r="L7">
        <f>(F7-49)^2+(G7-28)^2+(H7-2)^2</f>
        <v>40505</v>
      </c>
      <c r="M7">
        <f>(F7-500)^2+(G7-55)^2+(H7-8)^2</f>
        <v>63141</v>
      </c>
      <c r="N7">
        <f>(F7-354)^2+(G7-40)^2+(H7-6)^2</f>
        <v>10952</v>
      </c>
    </row>
    <row r="8" spans="1:14" x14ac:dyDescent="0.2">
      <c r="F8">
        <v>220</v>
      </c>
      <c r="G8">
        <v>28</v>
      </c>
      <c r="H8">
        <v>10</v>
      </c>
      <c r="I8" t="s">
        <v>64</v>
      </c>
      <c r="J8">
        <f>(F8-400)^2+(G8-47)^2+(H8-3)^2</f>
        <v>32810</v>
      </c>
      <c r="K8">
        <f>(F8-229)^2+(G8-28)^2+(H8-11)^2</f>
        <v>82</v>
      </c>
      <c r="L8">
        <f>(F8-49)^2+(G8-28)^2+(H8-2)^2</f>
        <v>29305</v>
      </c>
      <c r="M8">
        <f>(F8-500)^2+(G8-55)^2+(H8-8)^2</f>
        <v>79133</v>
      </c>
      <c r="N8">
        <f>(F8-354)^2+(G8-40)^2+(H8-6)^2</f>
        <v>18116</v>
      </c>
    </row>
    <row r="9" spans="1:14" x14ac:dyDescent="0.2">
      <c r="F9">
        <v>40</v>
      </c>
      <c r="G9">
        <v>25</v>
      </c>
      <c r="H9">
        <v>9</v>
      </c>
      <c r="I9" t="s">
        <v>64</v>
      </c>
      <c r="J9">
        <f>(F9-400)^2+(G9-47)^2+(H9-3)^2</f>
        <v>130120</v>
      </c>
      <c r="K9">
        <f>(F9-229)^2+(G9-28)^2+(H9-11)^2</f>
        <v>35734</v>
      </c>
      <c r="L9">
        <f>(F9-49)^2+(G9-28)^2+(H9-2)^2</f>
        <v>139</v>
      </c>
      <c r="M9">
        <f>(F9-500)^2+(G9-55)^2+(H9-8)^2</f>
        <v>212501</v>
      </c>
      <c r="N9">
        <f>(F9-354)^2+(G9-40)^2+(H9-6)^2</f>
        <v>98830</v>
      </c>
    </row>
    <row r="10" spans="1:14" x14ac:dyDescent="0.2">
      <c r="F10">
        <v>460</v>
      </c>
      <c r="G10">
        <v>55</v>
      </c>
      <c r="H10">
        <v>5</v>
      </c>
      <c r="I10" t="s">
        <v>70</v>
      </c>
      <c r="J10">
        <f>(F10-400)^2+(G10-47)^2+(H10-3)^2</f>
        <v>3668</v>
      </c>
      <c r="K10">
        <f>(F10-229)^2+(G10-28)^2+(H10-11)^2</f>
        <v>54126</v>
      </c>
      <c r="L10">
        <f>(F10-49)^2+(G10-28)^2+(H10-2)^2</f>
        <v>169659</v>
      </c>
      <c r="M10">
        <f>(F10-500)^2+(G10-55)^2+(H10-8)^2</f>
        <v>1609</v>
      </c>
      <c r="N10">
        <f>(F10-354)^2+(G10-40)^2+(H10-6)^2</f>
        <v>11462</v>
      </c>
    </row>
    <row r="11" spans="1:14" x14ac:dyDescent="0.2">
      <c r="F11">
        <v>355</v>
      </c>
      <c r="G11">
        <v>42</v>
      </c>
      <c r="H11">
        <v>8</v>
      </c>
      <c r="I11" t="s">
        <v>65</v>
      </c>
      <c r="J11">
        <f>(F11-400)^2+(G11-47)^2+(H11-3)^2</f>
        <v>2075</v>
      </c>
      <c r="K11">
        <f>(F11-229)^2+(G11-28)^2+(H11-11)^2</f>
        <v>16081</v>
      </c>
      <c r="L11">
        <f>(F11-49)^2+(G11-28)^2+(H11-2)^2</f>
        <v>93868</v>
      </c>
      <c r="M11">
        <f>(F11-500)^2+(G11-55)^2+(H11-8)^2</f>
        <v>21194</v>
      </c>
      <c r="N11">
        <f>(F11-354)^2+(G11-40)^2+(H11-6)^2</f>
        <v>9</v>
      </c>
    </row>
    <row r="12" spans="1:14" x14ac:dyDescent="0.2">
      <c r="F12">
        <v>500</v>
      </c>
      <c r="G12">
        <v>60</v>
      </c>
      <c r="H12">
        <v>9</v>
      </c>
      <c r="I12" t="s">
        <v>65</v>
      </c>
      <c r="J12">
        <f>(F12-400)^2+(G12-47)^2+(H12-3)^2</f>
        <v>10205</v>
      </c>
      <c r="K12">
        <f>(F12-229)^2+(G12-28)^2+(H12-11)^2</f>
        <v>74469</v>
      </c>
      <c r="L12">
        <f>(F12-49)^2+(G12-28)^2+(H12-2)^2</f>
        <v>204474</v>
      </c>
      <c r="M12">
        <f>(F12-500)^2+(G12-55)^2+(H12-8)^2</f>
        <v>26</v>
      </c>
      <c r="N12">
        <f>(F12-354)^2+(G12-40)^2+(H12-6)^2</f>
        <v>21725</v>
      </c>
    </row>
    <row r="13" spans="1:14" x14ac:dyDescent="0.2">
      <c r="F13">
        <v>510</v>
      </c>
      <c r="G13">
        <v>59</v>
      </c>
      <c r="H13">
        <v>8</v>
      </c>
      <c r="I13" t="s">
        <v>63</v>
      </c>
      <c r="J13">
        <f>(F13-400)^2+(G13-47)^2+(H13-3)^2</f>
        <v>12269</v>
      </c>
      <c r="K13">
        <f>(F13-229)^2+(G13-28)^2+(H13-11)^2</f>
        <v>79931</v>
      </c>
      <c r="L13">
        <f>(F13-49)^2+(G13-28)^2+(H13-2)^2</f>
        <v>213518</v>
      </c>
      <c r="M13">
        <f>(F13-500)^2+(G13-55)^2+(H13-8)^2</f>
        <v>116</v>
      </c>
      <c r="N13">
        <f>(F13-354)^2+(G13-40)^2+(H13-6)^2</f>
        <v>24701</v>
      </c>
    </row>
    <row r="14" spans="1:14" x14ac:dyDescent="0.2">
      <c r="F14">
        <v>410</v>
      </c>
      <c r="G14">
        <v>48</v>
      </c>
      <c r="H14">
        <v>4</v>
      </c>
      <c r="I14" t="s">
        <v>65</v>
      </c>
      <c r="J14">
        <f>(F14-400)^2+(G14-47)^2+(H14-3)^2</f>
        <v>102</v>
      </c>
      <c r="K14">
        <f>(F14-229)^2+(G14-28)^2+(H14-11)^2</f>
        <v>33210</v>
      </c>
      <c r="L14">
        <f>(F14-49)^2+(G14-28)^2+(H14-2)^2</f>
        <v>130725</v>
      </c>
      <c r="M14">
        <f>(F14-500)^2+(G14-55)^2+(H14-8)^2</f>
        <v>8165</v>
      </c>
      <c r="N14">
        <f>(F14-354)^2+(G14-40)^2+(H14-6)^2</f>
        <v>3204</v>
      </c>
    </row>
    <row r="15" spans="1:14" x14ac:dyDescent="0.2">
      <c r="F15">
        <v>415</v>
      </c>
      <c r="G15">
        <v>50</v>
      </c>
      <c r="H15">
        <v>7</v>
      </c>
      <c r="I15" t="s">
        <v>70</v>
      </c>
      <c r="J15">
        <f>(F15-400)^2+(G15-47)^2+(H15-3)^2</f>
        <v>250</v>
      </c>
      <c r="K15">
        <f>(F15-229)^2+(G15-28)^2+(H15-11)^2</f>
        <v>35096</v>
      </c>
      <c r="L15">
        <f>(F15-49)^2+(G15-28)^2+(H15-2)^2</f>
        <v>134465</v>
      </c>
      <c r="M15">
        <f>(F15-500)^2+(G15-55)^2+(H15-8)^2</f>
        <v>7251</v>
      </c>
      <c r="N15">
        <f>(F15-354)^2+(G15-40)^2+(H15-6)^2</f>
        <v>3822</v>
      </c>
    </row>
    <row r="16" spans="1:14" x14ac:dyDescent="0.2">
      <c r="F16">
        <v>230</v>
      </c>
      <c r="G16">
        <v>28</v>
      </c>
      <c r="H16">
        <v>12</v>
      </c>
      <c r="I16" t="s">
        <v>64</v>
      </c>
      <c r="J16">
        <f>(F16-400)^2+(G16-47)^2+(H16-3)^2</f>
        <v>29342</v>
      </c>
      <c r="K16">
        <f>(F16-229)^2+(G16-28)^2+(H16-11)^2</f>
        <v>2</v>
      </c>
      <c r="L16">
        <f>(F16-49)^2+(G16-28)^2+(H16-2)^2</f>
        <v>32861</v>
      </c>
      <c r="M16">
        <f>(F16-500)^2+(G16-55)^2+(H16-8)^2</f>
        <v>73645</v>
      </c>
      <c r="N16">
        <f>(F16-354)^2+(G16-40)^2+(H16-6)^2</f>
        <v>15556</v>
      </c>
    </row>
    <row r="17" spans="6:14" x14ac:dyDescent="0.2">
      <c r="F17">
        <v>300</v>
      </c>
      <c r="G17">
        <v>37</v>
      </c>
      <c r="H17">
        <v>6</v>
      </c>
      <c r="I17" t="s">
        <v>64</v>
      </c>
      <c r="J17">
        <f>(F17-400)^2+(G17-47)^2+(H17-3)^2</f>
        <v>10109</v>
      </c>
      <c r="K17">
        <f>(F17-229)^2+(G17-28)^2+(H17-11)^2</f>
        <v>5147</v>
      </c>
      <c r="L17">
        <f>(F17-49)^2+(G17-28)^2+(H17-2)^2</f>
        <v>63098</v>
      </c>
      <c r="M17">
        <f>(F17-500)^2+(G17-55)^2+(H17-8)^2</f>
        <v>40328</v>
      </c>
      <c r="N17">
        <f>(F17-354)^2+(G17-40)^2+(H17-6)^2</f>
        <v>2925</v>
      </c>
    </row>
    <row r="18" spans="6:14" x14ac:dyDescent="0.2">
      <c r="F18">
        <v>350</v>
      </c>
      <c r="G18">
        <v>42</v>
      </c>
      <c r="H18">
        <v>10</v>
      </c>
      <c r="I18" t="s">
        <v>63</v>
      </c>
      <c r="J18">
        <f>(F18-400)^2+(G18-47)^2+(H18-3)^2</f>
        <v>2574</v>
      </c>
      <c r="K18">
        <f>(F18-229)^2+(G18-28)^2+(H18-11)^2</f>
        <v>14838</v>
      </c>
      <c r="L18">
        <f>(F18-49)^2+(G18-28)^2+(H18-2)^2</f>
        <v>90861</v>
      </c>
      <c r="M18">
        <f>(F18-500)^2+(G18-55)^2+(H18-8)^2</f>
        <v>22673</v>
      </c>
      <c r="N18">
        <f>(F18-354)^2+(G18-40)^2+(H18-6)^2</f>
        <v>36</v>
      </c>
    </row>
    <row r="19" spans="6:14" x14ac:dyDescent="0.2">
      <c r="F19">
        <v>415</v>
      </c>
      <c r="G19">
        <v>51</v>
      </c>
      <c r="H19">
        <v>4</v>
      </c>
      <c r="I19" t="s">
        <v>65</v>
      </c>
      <c r="J19">
        <f>(F19-400)^2+(G19-47)^2+(H19-3)^2</f>
        <v>242</v>
      </c>
      <c r="K19">
        <f>(F19-229)^2+(G19-28)^2+(H19-11)^2</f>
        <v>35174</v>
      </c>
      <c r="L19">
        <f>(F19-49)^2+(G19-28)^2+(H19-2)^2</f>
        <v>134489</v>
      </c>
      <c r="M19">
        <f>(F19-500)^2+(G19-55)^2+(H19-8)^2</f>
        <v>7257</v>
      </c>
      <c r="N19">
        <f>(F19-354)^2+(G19-40)^2+(H19-6)^2</f>
        <v>3846</v>
      </c>
    </row>
    <row r="20" spans="6:14" x14ac:dyDescent="0.2">
      <c r="F20">
        <v>275</v>
      </c>
      <c r="G20">
        <v>35</v>
      </c>
      <c r="H20">
        <v>2</v>
      </c>
      <c r="I20" t="s">
        <v>70</v>
      </c>
      <c r="J20">
        <f>(F20-400)^2+(G20-47)^2+(H20-3)^2</f>
        <v>15770</v>
      </c>
      <c r="K20">
        <f>(F20-229)^2+(G20-28)^2+(H20-11)^2</f>
        <v>2246</v>
      </c>
      <c r="L20">
        <f>(F20-49)^2+(G20-28)^2+(H20-2)^2</f>
        <v>51125</v>
      </c>
      <c r="M20">
        <f>(F20-500)^2+(G20-55)^2+(H20-8)^2</f>
        <v>51061</v>
      </c>
      <c r="N20">
        <f>(F20-354)^2+(G20-40)^2+(H20-6)^2</f>
        <v>6282</v>
      </c>
    </row>
    <row r="21" spans="6:14" x14ac:dyDescent="0.2">
      <c r="F21">
        <v>480</v>
      </c>
      <c r="G21">
        <v>57</v>
      </c>
      <c r="H21">
        <v>7</v>
      </c>
      <c r="I21" t="s">
        <v>64</v>
      </c>
      <c r="J21">
        <f>(F21-400)^2+(G21-47)^2+(H21-3)^2</f>
        <v>6516</v>
      </c>
      <c r="K21">
        <f>(F21-229)^2+(G21-28)^2+(H21-11)^2</f>
        <v>63858</v>
      </c>
      <c r="L21">
        <f>(F21-49)^2+(G21-28)^2+(H21-2)^2</f>
        <v>186627</v>
      </c>
      <c r="M21">
        <f>(F21-500)^2+(G21-55)^2+(H21-8)^2</f>
        <v>405</v>
      </c>
      <c r="N21">
        <f>(F21-354)^2+(G21-40)^2+(H21-6)^2</f>
        <v>16166</v>
      </c>
    </row>
    <row r="22" spans="6:14" x14ac:dyDescent="0.2">
      <c r="F22">
        <v>268</v>
      </c>
      <c r="G22">
        <v>34</v>
      </c>
      <c r="H22">
        <v>2</v>
      </c>
      <c r="I22" t="s">
        <v>64</v>
      </c>
      <c r="J22">
        <f>(F22-400)^2+(G22-47)^2+(H22-3)^2</f>
        <v>17594</v>
      </c>
      <c r="K22">
        <f>(F22-229)^2+(G22-28)^2+(H22-11)^2</f>
        <v>1638</v>
      </c>
      <c r="L22">
        <f>(F22-49)^2+(G22-28)^2+(H22-2)^2</f>
        <v>47997</v>
      </c>
      <c r="M22">
        <f>(F22-500)^2+(G22-55)^2+(H22-8)^2</f>
        <v>54301</v>
      </c>
      <c r="N22">
        <f>(F22-354)^2+(G22-40)^2+(H22-6)^2</f>
        <v>7448</v>
      </c>
    </row>
    <row r="23" spans="6:14" x14ac:dyDescent="0.2">
      <c r="F23">
        <v>400</v>
      </c>
      <c r="G23">
        <v>48</v>
      </c>
      <c r="H23">
        <v>4</v>
      </c>
      <c r="I23" t="s">
        <v>63</v>
      </c>
      <c r="J23">
        <f>(F23-400)^2+(G23-47)^2+(H23-3)^2</f>
        <v>2</v>
      </c>
      <c r="K23">
        <f>(F23-229)^2+(G23-28)^2+(H23-11)^2</f>
        <v>29690</v>
      </c>
      <c r="L23">
        <f>(F23-49)^2+(G23-28)^2+(H23-2)^2</f>
        <v>123605</v>
      </c>
      <c r="M23">
        <f>(F23-500)^2+(G23-55)^2+(H23-8)^2</f>
        <v>10065</v>
      </c>
      <c r="N23">
        <f>(F23-354)^2+(G23-40)^2+(H23-6)^2</f>
        <v>2184</v>
      </c>
    </row>
    <row r="24" spans="6:14" x14ac:dyDescent="0.2">
      <c r="F24">
        <v>470</v>
      </c>
      <c r="G24">
        <v>55</v>
      </c>
      <c r="H24">
        <v>9</v>
      </c>
      <c r="I24" t="s">
        <v>63</v>
      </c>
      <c r="J24">
        <f>(F24-400)^2+(G24-47)^2+(H24-3)^2</f>
        <v>5000</v>
      </c>
      <c r="K24">
        <f>(F24-229)^2+(G24-28)^2+(H24-11)^2</f>
        <v>58814</v>
      </c>
      <c r="L24">
        <f>(F24-49)^2+(G24-28)^2+(H24-2)^2</f>
        <v>178019</v>
      </c>
      <c r="M24">
        <f>(F24-500)^2+(G24-55)^2+(H24-8)^2</f>
        <v>901</v>
      </c>
      <c r="N24">
        <f>(F24-354)^2+(G24-40)^2+(H24-6)^2</f>
        <v>13690</v>
      </c>
    </row>
  </sheetData>
  <autoFilter ref="F1:N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1" sqref="H11"/>
    </sheetView>
  </sheetViews>
  <sheetFormatPr baseColWidth="10" defaultRowHeight="16" x14ac:dyDescent="0.2"/>
  <cols>
    <col min="1" max="1" width="22.6640625" customWidth="1"/>
    <col min="2" max="2" width="15.83203125" customWidth="1"/>
    <col min="3" max="3" width="20.1640625" customWidth="1"/>
    <col min="4" max="5" width="22.33203125" customWidth="1"/>
    <col min="6" max="6" width="31.83203125" customWidth="1"/>
    <col min="7" max="7" width="25.33203125" customWidth="1"/>
  </cols>
  <sheetData>
    <row r="1" spans="1:7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37</v>
      </c>
      <c r="G1" s="2" t="s">
        <v>46</v>
      </c>
    </row>
    <row r="2" spans="1:7" x14ac:dyDescent="0.2">
      <c r="A2" t="s">
        <v>19</v>
      </c>
      <c r="B2" t="s">
        <v>22</v>
      </c>
      <c r="C2" t="s">
        <v>25</v>
      </c>
      <c r="D2" t="s">
        <v>27</v>
      </c>
      <c r="E2" t="s">
        <v>25</v>
      </c>
      <c r="F2" t="s">
        <v>25</v>
      </c>
    </row>
    <row r="3" spans="1:7" x14ac:dyDescent="0.2">
      <c r="A3" t="s">
        <v>20</v>
      </c>
      <c r="B3" t="s">
        <v>24</v>
      </c>
      <c r="C3" t="s">
        <v>26</v>
      </c>
      <c r="D3" t="s">
        <v>28</v>
      </c>
      <c r="E3" t="s">
        <v>25</v>
      </c>
      <c r="F3" t="s">
        <v>26</v>
      </c>
    </row>
    <row r="4" spans="1:7" x14ac:dyDescent="0.2">
      <c r="A4" t="s">
        <v>20</v>
      </c>
      <c r="B4" t="s">
        <v>22</v>
      </c>
      <c r="C4" t="s">
        <v>25</v>
      </c>
      <c r="D4" t="s">
        <v>27</v>
      </c>
      <c r="E4" t="s">
        <v>26</v>
      </c>
      <c r="F4" t="s">
        <v>26</v>
      </c>
    </row>
    <row r="5" spans="1:7" x14ac:dyDescent="0.2">
      <c r="A5" t="s">
        <v>21</v>
      </c>
      <c r="B5" t="s">
        <v>23</v>
      </c>
      <c r="C5" t="s">
        <v>25</v>
      </c>
      <c r="D5" t="s">
        <v>27</v>
      </c>
      <c r="E5" t="s">
        <v>26</v>
      </c>
      <c r="F5" t="s">
        <v>26</v>
      </c>
    </row>
    <row r="6" spans="1:7" x14ac:dyDescent="0.2">
      <c r="A6" t="s">
        <v>19</v>
      </c>
      <c r="B6" t="s">
        <v>22</v>
      </c>
      <c r="C6" t="s">
        <v>25</v>
      </c>
      <c r="D6" t="s">
        <v>28</v>
      </c>
      <c r="E6" t="s">
        <v>26</v>
      </c>
      <c r="F6" t="s">
        <v>25</v>
      </c>
    </row>
    <row r="7" spans="1:7" x14ac:dyDescent="0.2">
      <c r="A7" t="s">
        <v>19</v>
      </c>
      <c r="B7" t="s">
        <v>23</v>
      </c>
      <c r="C7" t="s">
        <v>25</v>
      </c>
      <c r="D7" t="s">
        <v>27</v>
      </c>
      <c r="E7" t="s">
        <v>25</v>
      </c>
      <c r="F7" t="s">
        <v>25</v>
      </c>
    </row>
    <row r="8" spans="1:7" x14ac:dyDescent="0.2">
      <c r="A8" t="s">
        <v>21</v>
      </c>
      <c r="B8" t="s">
        <v>24</v>
      </c>
      <c r="C8" t="s">
        <v>26</v>
      </c>
      <c r="D8" t="s">
        <v>27</v>
      </c>
      <c r="E8" t="s">
        <v>26</v>
      </c>
      <c r="F8" t="s">
        <v>26</v>
      </c>
    </row>
    <row r="9" spans="1:7" x14ac:dyDescent="0.2">
      <c r="A9" t="s">
        <v>21</v>
      </c>
      <c r="B9" t="s">
        <v>24</v>
      </c>
      <c r="C9" t="s">
        <v>26</v>
      </c>
      <c r="D9" t="s">
        <v>28</v>
      </c>
      <c r="E9" t="s">
        <v>25</v>
      </c>
      <c r="F9" t="s">
        <v>25</v>
      </c>
    </row>
    <row r="10" spans="1:7" x14ac:dyDescent="0.2">
      <c r="A10" t="s">
        <v>19</v>
      </c>
      <c r="B10" t="s">
        <v>24</v>
      </c>
      <c r="C10" t="s">
        <v>26</v>
      </c>
      <c r="D10" t="s">
        <v>27</v>
      </c>
      <c r="E10" t="s">
        <v>25</v>
      </c>
      <c r="F10" t="s">
        <v>26</v>
      </c>
    </row>
    <row r="11" spans="1:7" x14ac:dyDescent="0.2">
      <c r="A11" t="s">
        <v>21</v>
      </c>
      <c r="B11" t="s">
        <v>23</v>
      </c>
      <c r="C11" t="s">
        <v>26</v>
      </c>
      <c r="D11" t="s">
        <v>27</v>
      </c>
      <c r="E11" t="s">
        <v>26</v>
      </c>
      <c r="F1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4" sqref="E24"/>
    </sheetView>
  </sheetViews>
  <sheetFormatPr baseColWidth="10" defaultRowHeight="16" x14ac:dyDescent="0.2"/>
  <cols>
    <col min="1" max="1" width="28.5" customWidth="1"/>
    <col min="2" max="2" width="18" customWidth="1"/>
    <col min="3" max="3" width="24.83203125" customWidth="1"/>
    <col min="4" max="4" width="19.83203125" customWidth="1"/>
    <col min="5" max="5" width="20.1640625" customWidth="1"/>
  </cols>
  <sheetData>
    <row r="1" spans="1:5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19</v>
      </c>
      <c r="B2" t="s">
        <v>22</v>
      </c>
      <c r="C2" t="s">
        <v>25</v>
      </c>
      <c r="D2" t="s">
        <v>27</v>
      </c>
      <c r="E2" t="s">
        <v>25</v>
      </c>
    </row>
    <row r="3" spans="1:5" x14ac:dyDescent="0.2">
      <c r="A3" t="s">
        <v>19</v>
      </c>
      <c r="B3" t="s">
        <v>22</v>
      </c>
      <c r="C3" t="s">
        <v>25</v>
      </c>
      <c r="D3" t="s">
        <v>28</v>
      </c>
      <c r="E3" t="s">
        <v>25</v>
      </c>
    </row>
    <row r="4" spans="1:5" x14ac:dyDescent="0.2">
      <c r="A4" t="s">
        <v>20</v>
      </c>
      <c r="B4" t="s">
        <v>22</v>
      </c>
      <c r="C4" t="s">
        <v>25</v>
      </c>
      <c r="D4" t="s">
        <v>27</v>
      </c>
      <c r="E4" t="s">
        <v>26</v>
      </c>
    </row>
    <row r="5" spans="1:5" x14ac:dyDescent="0.2">
      <c r="A5" t="s">
        <v>21</v>
      </c>
      <c r="B5" t="s">
        <v>23</v>
      </c>
      <c r="C5" t="s">
        <v>25</v>
      </c>
      <c r="D5" t="s">
        <v>27</v>
      </c>
      <c r="E5" t="s">
        <v>26</v>
      </c>
    </row>
    <row r="6" spans="1:5" x14ac:dyDescent="0.2">
      <c r="A6" t="s">
        <v>21</v>
      </c>
      <c r="B6" t="s">
        <v>24</v>
      </c>
      <c r="C6" t="s">
        <v>26</v>
      </c>
      <c r="D6" t="s">
        <v>27</v>
      </c>
      <c r="E6" t="s">
        <v>26</v>
      </c>
    </row>
    <row r="7" spans="1:5" x14ac:dyDescent="0.2">
      <c r="A7" t="s">
        <v>21</v>
      </c>
      <c r="B7" t="s">
        <v>24</v>
      </c>
      <c r="C7" t="s">
        <v>26</v>
      </c>
      <c r="D7" t="s">
        <v>28</v>
      </c>
      <c r="E7" t="s">
        <v>25</v>
      </c>
    </row>
    <row r="8" spans="1:5" x14ac:dyDescent="0.2">
      <c r="A8" t="s">
        <v>20</v>
      </c>
      <c r="B8" t="s">
        <v>24</v>
      </c>
      <c r="C8" t="s">
        <v>26</v>
      </c>
      <c r="D8" t="s">
        <v>28</v>
      </c>
      <c r="E8" t="s">
        <v>26</v>
      </c>
    </row>
    <row r="9" spans="1:5" x14ac:dyDescent="0.2">
      <c r="A9" t="s">
        <v>19</v>
      </c>
      <c r="B9" t="s">
        <v>23</v>
      </c>
      <c r="C9" t="s">
        <v>25</v>
      </c>
      <c r="D9" t="s">
        <v>27</v>
      </c>
      <c r="E9" t="s">
        <v>25</v>
      </c>
    </row>
    <row r="10" spans="1:5" x14ac:dyDescent="0.2">
      <c r="A10" t="s">
        <v>19</v>
      </c>
      <c r="B10" t="s">
        <v>24</v>
      </c>
      <c r="C10" t="s">
        <v>26</v>
      </c>
      <c r="D10" t="s">
        <v>27</v>
      </c>
      <c r="E10" t="s">
        <v>26</v>
      </c>
    </row>
    <row r="11" spans="1:5" x14ac:dyDescent="0.2">
      <c r="A11" t="s">
        <v>21</v>
      </c>
      <c r="B11" t="s">
        <v>23</v>
      </c>
      <c r="C11" t="s">
        <v>26</v>
      </c>
      <c r="D11" t="s">
        <v>27</v>
      </c>
      <c r="E11" t="s">
        <v>26</v>
      </c>
    </row>
    <row r="12" spans="1:5" x14ac:dyDescent="0.2">
      <c r="A12" t="s">
        <v>19</v>
      </c>
      <c r="B12" t="s">
        <v>23</v>
      </c>
      <c r="C12" t="s">
        <v>26</v>
      </c>
      <c r="D12" t="s">
        <v>28</v>
      </c>
      <c r="E12" t="s">
        <v>26</v>
      </c>
    </row>
    <row r="13" spans="1:5" x14ac:dyDescent="0.2">
      <c r="A13" t="s">
        <v>20</v>
      </c>
      <c r="B13" t="s">
        <v>23</v>
      </c>
      <c r="C13" t="s">
        <v>25</v>
      </c>
      <c r="D13" t="s">
        <v>28</v>
      </c>
      <c r="E13" t="s">
        <v>26</v>
      </c>
    </row>
    <row r="14" spans="1:5" x14ac:dyDescent="0.2">
      <c r="A14" t="s">
        <v>20</v>
      </c>
      <c r="B14" t="s">
        <v>22</v>
      </c>
      <c r="C14" t="s">
        <v>26</v>
      </c>
      <c r="D14" t="s">
        <v>27</v>
      </c>
      <c r="E14" t="s">
        <v>26</v>
      </c>
    </row>
    <row r="15" spans="1:5" x14ac:dyDescent="0.2">
      <c r="A15" t="s">
        <v>21</v>
      </c>
      <c r="B15" t="s">
        <v>23</v>
      </c>
      <c r="C15" t="s">
        <v>25</v>
      </c>
      <c r="D15" t="s">
        <v>28</v>
      </c>
      <c r="E15" t="s">
        <v>25</v>
      </c>
    </row>
    <row r="22" spans="1:2" x14ac:dyDescent="0.2">
      <c r="A22" t="s">
        <v>38</v>
      </c>
      <c r="B22" t="s">
        <v>44</v>
      </c>
    </row>
    <row r="23" spans="1:2" x14ac:dyDescent="0.2">
      <c r="A23" t="s">
        <v>39</v>
      </c>
      <c r="B23" t="s">
        <v>45</v>
      </c>
    </row>
    <row r="24" spans="1:2" x14ac:dyDescent="0.2">
      <c r="A24" t="s">
        <v>40</v>
      </c>
      <c r="B24" s="3">
        <v>0.6428571428571429</v>
      </c>
    </row>
    <row r="25" spans="1:2" x14ac:dyDescent="0.2">
      <c r="A25" t="s">
        <v>41</v>
      </c>
      <c r="B25" s="3">
        <v>0.35714285714285715</v>
      </c>
    </row>
    <row r="26" spans="1:2" x14ac:dyDescent="0.2">
      <c r="A26" t="s">
        <v>42</v>
      </c>
      <c r="B26" t="s">
        <v>43</v>
      </c>
    </row>
    <row r="29" spans="1:2" x14ac:dyDescent="0.2">
      <c r="A29" s="3"/>
    </row>
    <row r="30" spans="1:2" x14ac:dyDescent="0.2">
      <c r="A30" s="3"/>
    </row>
  </sheetData>
  <autoFilter ref="A1:E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8" sqref="A28"/>
    </sheetView>
  </sheetViews>
  <sheetFormatPr baseColWidth="10" defaultRowHeight="16" x14ac:dyDescent="0.2"/>
  <cols>
    <col min="3" max="3" width="16.83203125" customWidth="1"/>
    <col min="5" max="5" width="19.33203125" customWidth="1"/>
  </cols>
  <sheetData>
    <row r="1" spans="1:4" s="4" customFormat="1" x14ac:dyDescent="0.2">
      <c r="A1" s="4" t="s">
        <v>47</v>
      </c>
      <c r="B1" s="4" t="s">
        <v>14</v>
      </c>
      <c r="C1" s="4" t="s">
        <v>48</v>
      </c>
      <c r="D1" s="4" t="s">
        <v>51</v>
      </c>
    </row>
    <row r="2" spans="1:4" x14ac:dyDescent="0.2">
      <c r="A2">
        <v>50</v>
      </c>
      <c r="B2">
        <v>25</v>
      </c>
      <c r="C2" t="s">
        <v>50</v>
      </c>
      <c r="D2">
        <v>1</v>
      </c>
    </row>
    <row r="3" spans="1:4" x14ac:dyDescent="0.2">
      <c r="A3">
        <v>40</v>
      </c>
      <c r="B3">
        <v>45</v>
      </c>
      <c r="C3" t="s">
        <v>50</v>
      </c>
      <c r="D3">
        <v>1</v>
      </c>
    </row>
    <row r="4" spans="1:4" x14ac:dyDescent="0.2">
      <c r="A4">
        <v>220</v>
      </c>
      <c r="B4">
        <v>48</v>
      </c>
      <c r="C4" t="s">
        <v>50</v>
      </c>
      <c r="D4">
        <v>1</v>
      </c>
    </row>
    <row r="5" spans="1:4" x14ac:dyDescent="0.2">
      <c r="A5">
        <v>250</v>
      </c>
      <c r="B5">
        <v>29</v>
      </c>
      <c r="C5" t="s">
        <v>49</v>
      </c>
      <c r="D5">
        <v>0</v>
      </c>
    </row>
    <row r="6" spans="1:4" x14ac:dyDescent="0.2">
      <c r="A6">
        <v>250</v>
      </c>
      <c r="B6">
        <v>27</v>
      </c>
      <c r="C6" t="s">
        <v>50</v>
      </c>
      <c r="D6">
        <v>1</v>
      </c>
    </row>
    <row r="7" spans="1:4" x14ac:dyDescent="0.2">
      <c r="A7">
        <v>275</v>
      </c>
      <c r="B7">
        <v>34</v>
      </c>
      <c r="C7" t="s">
        <v>49</v>
      </c>
      <c r="D7">
        <v>0</v>
      </c>
    </row>
    <row r="8" spans="1:4" x14ac:dyDescent="0.2">
      <c r="A8">
        <v>355</v>
      </c>
      <c r="B8">
        <v>32</v>
      </c>
      <c r="C8" t="s">
        <v>49</v>
      </c>
      <c r="D8">
        <v>0</v>
      </c>
    </row>
    <row r="9" spans="1:4" x14ac:dyDescent="0.2">
      <c r="A9">
        <v>375</v>
      </c>
      <c r="B9">
        <v>45</v>
      </c>
      <c r="C9" t="s">
        <v>49</v>
      </c>
      <c r="D9">
        <v>0</v>
      </c>
    </row>
    <row r="10" spans="1:4" x14ac:dyDescent="0.2">
      <c r="A10">
        <v>460</v>
      </c>
      <c r="B10">
        <v>55</v>
      </c>
      <c r="C10" t="s">
        <v>50</v>
      </c>
      <c r="D10">
        <v>1</v>
      </c>
    </row>
    <row r="11" spans="1:4" x14ac:dyDescent="0.2">
      <c r="A11">
        <v>483</v>
      </c>
      <c r="B11">
        <v>57</v>
      </c>
      <c r="C11" t="s">
        <v>49</v>
      </c>
      <c r="D11">
        <v>0</v>
      </c>
    </row>
    <row r="12" spans="1:4" x14ac:dyDescent="0.2">
      <c r="A12">
        <v>500</v>
      </c>
      <c r="B12">
        <v>60</v>
      </c>
      <c r="C12" t="s">
        <v>50</v>
      </c>
      <c r="D12">
        <v>1</v>
      </c>
    </row>
    <row r="13" spans="1:4" x14ac:dyDescent="0.2">
      <c r="A13">
        <v>200</v>
      </c>
      <c r="B13">
        <v>59</v>
      </c>
      <c r="C13" t="s">
        <v>50</v>
      </c>
      <c r="D13">
        <v>1</v>
      </c>
    </row>
    <row r="14" spans="1:4" x14ac:dyDescent="0.2">
      <c r="A14">
        <v>550</v>
      </c>
      <c r="B14">
        <v>48</v>
      </c>
      <c r="C14" t="s">
        <v>49</v>
      </c>
      <c r="D14">
        <v>0</v>
      </c>
    </row>
    <row r="15" spans="1:4" x14ac:dyDescent="0.2">
      <c r="A15">
        <v>415</v>
      </c>
      <c r="B15">
        <v>50</v>
      </c>
      <c r="C15" t="s">
        <v>50</v>
      </c>
      <c r="D15">
        <v>1</v>
      </c>
    </row>
    <row r="16" spans="1:4" x14ac:dyDescent="0.2">
      <c r="A16">
        <v>230</v>
      </c>
      <c r="B16">
        <v>28</v>
      </c>
      <c r="C16" t="s">
        <v>49</v>
      </c>
      <c r="D16">
        <v>0</v>
      </c>
    </row>
    <row r="17" spans="1:4" x14ac:dyDescent="0.2">
      <c r="A17">
        <v>300</v>
      </c>
      <c r="B17">
        <v>37</v>
      </c>
      <c r="C17" t="s">
        <v>49</v>
      </c>
      <c r="D17">
        <v>0</v>
      </c>
    </row>
    <row r="18" spans="1:4" x14ac:dyDescent="0.2">
      <c r="A18">
        <v>350</v>
      </c>
      <c r="B18">
        <v>42</v>
      </c>
      <c r="C18" t="s">
        <v>50</v>
      </c>
      <c r="D18">
        <v>1</v>
      </c>
    </row>
    <row r="19" spans="1:4" x14ac:dyDescent="0.2">
      <c r="A19">
        <v>415</v>
      </c>
      <c r="B19">
        <v>51</v>
      </c>
      <c r="C19" t="s">
        <v>50</v>
      </c>
      <c r="D19">
        <v>1</v>
      </c>
    </row>
    <row r="20" spans="1:4" x14ac:dyDescent="0.2">
      <c r="A20">
        <v>275</v>
      </c>
      <c r="B20">
        <v>35</v>
      </c>
      <c r="C20" t="s">
        <v>50</v>
      </c>
      <c r="D20">
        <v>1</v>
      </c>
    </row>
    <row r="21" spans="1:4" x14ac:dyDescent="0.2">
      <c r="A21">
        <v>480</v>
      </c>
      <c r="B21">
        <v>57</v>
      </c>
      <c r="C21" t="s">
        <v>50</v>
      </c>
      <c r="D21">
        <v>1</v>
      </c>
    </row>
    <row r="22" spans="1:4" x14ac:dyDescent="0.2">
      <c r="A22">
        <v>268</v>
      </c>
      <c r="B22">
        <v>34</v>
      </c>
      <c r="C22" t="s">
        <v>50</v>
      </c>
      <c r="D22">
        <v>1</v>
      </c>
    </row>
    <row r="23" spans="1:4" x14ac:dyDescent="0.2">
      <c r="A23">
        <v>400</v>
      </c>
      <c r="B23">
        <v>48</v>
      </c>
      <c r="C23" t="s">
        <v>50</v>
      </c>
      <c r="D23">
        <v>1</v>
      </c>
    </row>
    <row r="24" spans="1:4" x14ac:dyDescent="0.2">
      <c r="A24">
        <v>470</v>
      </c>
      <c r="B24">
        <v>55</v>
      </c>
      <c r="C24" t="s">
        <v>49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 trees</vt:lpstr>
      <vt:lpstr>ANOVA</vt:lpstr>
      <vt:lpstr>computer data</vt:lpstr>
      <vt:lpstr>Logistic R</vt:lpstr>
      <vt:lpstr>Multinomial</vt:lpstr>
      <vt:lpstr>KNN</vt:lpstr>
      <vt:lpstr>test data</vt:lpstr>
      <vt:lpstr>Naïve bayes</vt:lpstr>
      <vt:lpstr>Linear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2016-04-25T06:40:40Z</dcterms:created>
  <dcterms:modified xsi:type="dcterms:W3CDTF">2016-05-02T04:44:49Z</dcterms:modified>
</cp:coreProperties>
</file>