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17db552a9f969/Desktop/models/"/>
    </mc:Choice>
  </mc:AlternateContent>
  <xr:revisionPtr revIDLastSave="4" documentId="13_ncr:1_{7083EDBD-5E9C-47C9-AAFE-E6C50779B616}" xr6:coauthVersionLast="47" xr6:coauthVersionMax="47" xr10:uidLastSave="{AFD016F7-95E0-4892-99A7-694531A93394}"/>
  <bookViews>
    <workbookView xWindow="-108" yWindow="-108" windowWidth="23256" windowHeight="12456" tabRatio="828" xr2:uid="{68C7248F-77A8-45AE-9E68-AB3B58D557F8}"/>
  </bookViews>
  <sheets>
    <sheet name="Basic Conventions " sheetId="7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7" l="1"/>
  <c r="D42" i="7" l="1"/>
  <c r="B83" i="7"/>
  <c r="B82" i="7"/>
  <c r="C69" i="7"/>
  <c r="E64" i="7"/>
  <c r="E65" i="7"/>
  <c r="E66" i="7"/>
  <c r="E67" i="7"/>
  <c r="D67" i="7"/>
  <c r="D66" i="7"/>
  <c r="D65" i="7"/>
  <c r="D64" i="7"/>
  <c r="D56" i="7"/>
  <c r="D59" i="7" s="1"/>
  <c r="D60" i="7" s="1"/>
  <c r="E54" i="7"/>
  <c r="E56" i="7" s="1"/>
  <c r="E59" i="7" s="1"/>
  <c r="E60" i="7" s="1"/>
  <c r="D55" i="7"/>
  <c r="D58" i="7" s="1"/>
  <c r="B28" i="7"/>
  <c r="B40" i="7"/>
  <c r="B20" i="7"/>
  <c r="B8" i="7"/>
  <c r="D43" i="7"/>
  <c r="E43" i="7"/>
  <c r="D45" i="7"/>
  <c r="E45" i="7"/>
  <c r="D47" i="7"/>
  <c r="E47" i="7"/>
  <c r="D48" i="7"/>
  <c r="E48" i="7"/>
  <c r="E42" i="7"/>
  <c r="E29" i="7"/>
  <c r="E30" i="7"/>
  <c r="E32" i="7"/>
  <c r="E34" i="7"/>
  <c r="E35" i="7"/>
  <c r="D30" i="7"/>
  <c r="D32" i="7"/>
  <c r="D34" i="7"/>
  <c r="D35" i="7"/>
  <c r="D29" i="7"/>
  <c r="F15" i="7"/>
  <c r="F48" i="7" s="1"/>
  <c r="F12" i="7"/>
  <c r="F45" i="7" s="1"/>
  <c r="G26" i="7"/>
  <c r="H26" i="7" s="1"/>
  <c r="I26" i="7" s="1"/>
  <c r="J26" i="7" s="1"/>
  <c r="K26" i="7" s="1"/>
  <c r="G25" i="7"/>
  <c r="H25" i="7" s="1"/>
  <c r="G24" i="7"/>
  <c r="G23" i="7"/>
  <c r="H23" i="7" s="1"/>
  <c r="G22" i="7"/>
  <c r="H22" i="7" s="1"/>
  <c r="I22" i="7" s="1"/>
  <c r="J22" i="7" s="1"/>
  <c r="K22" i="7" s="1"/>
  <c r="G21" i="7"/>
  <c r="H21" i="7" s="1"/>
  <c r="I21" i="7" s="1"/>
  <c r="J21" i="7" s="1"/>
  <c r="K21" i="7" s="1"/>
  <c r="E25" i="7"/>
  <c r="D25" i="7"/>
  <c r="E23" i="7"/>
  <c r="D23" i="7"/>
  <c r="E24" i="7"/>
  <c r="D24" i="7"/>
  <c r="E22" i="7"/>
  <c r="D22" i="7"/>
  <c r="E21" i="7"/>
  <c r="E11" i="7"/>
  <c r="E13" i="7" s="1"/>
  <c r="E16" i="7" s="1"/>
  <c r="E17" i="7" s="1"/>
  <c r="E18" i="7" s="1"/>
  <c r="E38" i="7" s="1"/>
  <c r="D11" i="7"/>
  <c r="D13" i="7" s="1"/>
  <c r="D16" i="7" s="1"/>
  <c r="D36" i="7" s="1"/>
  <c r="E6" i="7"/>
  <c r="F6" i="7" s="1"/>
  <c r="G6" i="7" s="1"/>
  <c r="H6" i="7" s="1"/>
  <c r="I6" i="7" s="1"/>
  <c r="J6" i="7" s="1"/>
  <c r="K6" i="7" s="1"/>
  <c r="F54" i="7" l="1"/>
  <c r="F67" i="7"/>
  <c r="F65" i="7"/>
  <c r="E55" i="7"/>
  <c r="E58" i="7" s="1"/>
  <c r="E69" i="7"/>
  <c r="E72" i="7"/>
  <c r="E73" i="7"/>
  <c r="E74" i="7"/>
  <c r="E68" i="7"/>
  <c r="E79" i="7" s="1"/>
  <c r="E36" i="7"/>
  <c r="G9" i="7"/>
  <c r="F42" i="7"/>
  <c r="E31" i="7"/>
  <c r="E51" i="7"/>
  <c r="E50" i="7"/>
  <c r="E49" i="7"/>
  <c r="E46" i="7"/>
  <c r="E44" i="7"/>
  <c r="D49" i="7"/>
  <c r="D46" i="7"/>
  <c r="D44" i="7"/>
  <c r="E37" i="7"/>
  <c r="D33" i="7"/>
  <c r="F29" i="7"/>
  <c r="E33" i="7"/>
  <c r="D31" i="7"/>
  <c r="F35" i="7"/>
  <c r="F32" i="7"/>
  <c r="F10" i="7"/>
  <c r="F14" i="7"/>
  <c r="F66" i="7" s="1"/>
  <c r="I23" i="7"/>
  <c r="H12" i="7"/>
  <c r="I25" i="7"/>
  <c r="H15" i="7"/>
  <c r="G15" i="7"/>
  <c r="G12" i="7"/>
  <c r="D17" i="7"/>
  <c r="D68" i="7" s="1"/>
  <c r="D78" i="7" s="1"/>
  <c r="H24" i="7"/>
  <c r="E83" i="7" l="1"/>
  <c r="E82" i="7"/>
  <c r="E77" i="7"/>
  <c r="G45" i="7"/>
  <c r="G65" i="7"/>
  <c r="G48" i="7"/>
  <c r="G67" i="7"/>
  <c r="H48" i="7"/>
  <c r="H67" i="7"/>
  <c r="H45" i="7"/>
  <c r="H65" i="7"/>
  <c r="E78" i="7"/>
  <c r="G35" i="7"/>
  <c r="G10" i="7"/>
  <c r="G64" i="7" s="1"/>
  <c r="E76" i="7"/>
  <c r="F56" i="7"/>
  <c r="F59" i="7" s="1"/>
  <c r="F60" i="7" s="1"/>
  <c r="G54" i="7"/>
  <c r="F55" i="7"/>
  <c r="F58" i="7" s="1"/>
  <c r="D77" i="7"/>
  <c r="F43" i="7"/>
  <c r="F64" i="7"/>
  <c r="D74" i="7"/>
  <c r="D73" i="7"/>
  <c r="D72" i="7"/>
  <c r="D79" i="7"/>
  <c r="D69" i="7"/>
  <c r="D76" i="7"/>
  <c r="G14" i="7"/>
  <c r="G66" i="7" s="1"/>
  <c r="H9" i="7"/>
  <c r="H42" i="7" s="1"/>
  <c r="G32" i="7"/>
  <c r="G29" i="7"/>
  <c r="G42" i="7"/>
  <c r="G34" i="7"/>
  <c r="G47" i="7"/>
  <c r="D37" i="7"/>
  <c r="D50" i="7"/>
  <c r="F34" i="7"/>
  <c r="F47" i="7"/>
  <c r="G11" i="7"/>
  <c r="G31" i="7" s="1"/>
  <c r="D18" i="7"/>
  <c r="F11" i="7"/>
  <c r="F44" i="7" s="1"/>
  <c r="F30" i="7"/>
  <c r="J23" i="7"/>
  <c r="I12" i="7"/>
  <c r="J25" i="7"/>
  <c r="I15" i="7"/>
  <c r="I24" i="7"/>
  <c r="H14" i="7"/>
  <c r="H66" i="7" s="1"/>
  <c r="H35" i="7" l="1"/>
  <c r="H32" i="7"/>
  <c r="G43" i="7"/>
  <c r="H29" i="7"/>
  <c r="D83" i="7"/>
  <c r="D82" i="7"/>
  <c r="D84" i="7" s="1"/>
  <c r="E84" i="7"/>
  <c r="H10" i="7"/>
  <c r="H11" i="7" s="1"/>
  <c r="H44" i="7" s="1"/>
  <c r="I45" i="7"/>
  <c r="I65" i="7"/>
  <c r="G56" i="7"/>
  <c r="G59" i="7" s="1"/>
  <c r="G60" i="7" s="1"/>
  <c r="H54" i="7"/>
  <c r="G55" i="7"/>
  <c r="G58" i="7" s="1"/>
  <c r="G30" i="7"/>
  <c r="I48" i="7"/>
  <c r="I67" i="7"/>
  <c r="I9" i="7"/>
  <c r="I42" i="7" s="1"/>
  <c r="H34" i="7"/>
  <c r="H47" i="7"/>
  <c r="D38" i="7"/>
  <c r="D51" i="7"/>
  <c r="G13" i="7"/>
  <c r="G46" i="7" s="1"/>
  <c r="G44" i="7"/>
  <c r="F13" i="7"/>
  <c r="F46" i="7" s="1"/>
  <c r="F31" i="7"/>
  <c r="I35" i="7"/>
  <c r="K25" i="7"/>
  <c r="K15" i="7" s="1"/>
  <c r="J15" i="7"/>
  <c r="K23" i="7"/>
  <c r="K12" i="7" s="1"/>
  <c r="J12" i="7"/>
  <c r="J24" i="7"/>
  <c r="H64" i="7" l="1"/>
  <c r="H43" i="7"/>
  <c r="E86" i="7"/>
  <c r="E87" i="7"/>
  <c r="H30" i="7"/>
  <c r="D87" i="7"/>
  <c r="D86" i="7"/>
  <c r="J45" i="7"/>
  <c r="J65" i="7"/>
  <c r="K45" i="7"/>
  <c r="K65" i="7"/>
  <c r="I54" i="7"/>
  <c r="H56" i="7"/>
  <c r="H59" i="7" s="1"/>
  <c r="H60" i="7" s="1"/>
  <c r="H55" i="7"/>
  <c r="H58" i="7" s="1"/>
  <c r="G16" i="7"/>
  <c r="G36" i="7" s="1"/>
  <c r="J48" i="7"/>
  <c r="J67" i="7"/>
  <c r="K48" i="7"/>
  <c r="K67" i="7"/>
  <c r="I10" i="7"/>
  <c r="I64" i="7" s="1"/>
  <c r="G33" i="7"/>
  <c r="J9" i="7"/>
  <c r="J42" i="7" s="1"/>
  <c r="I43" i="7"/>
  <c r="I14" i="7"/>
  <c r="I66" i="7" s="1"/>
  <c r="I32" i="7"/>
  <c r="I29" i="7"/>
  <c r="H13" i="7"/>
  <c r="H46" i="7" s="1"/>
  <c r="H31" i="7"/>
  <c r="I11" i="7"/>
  <c r="I44" i="7" s="1"/>
  <c r="I30" i="7"/>
  <c r="F33" i="7"/>
  <c r="F16" i="7"/>
  <c r="F49" i="7" s="1"/>
  <c r="K24" i="7"/>
  <c r="G17" i="7" l="1"/>
  <c r="G18" i="7" s="1"/>
  <c r="I34" i="7"/>
  <c r="G49" i="7"/>
  <c r="J14" i="7"/>
  <c r="J54" i="7"/>
  <c r="I56" i="7"/>
  <c r="I59" i="7" s="1"/>
  <c r="I60" i="7" s="1"/>
  <c r="I55" i="7"/>
  <c r="I58" i="7" s="1"/>
  <c r="J10" i="7"/>
  <c r="J30" i="7" s="1"/>
  <c r="J29" i="7"/>
  <c r="K9" i="7"/>
  <c r="K42" i="7" s="1"/>
  <c r="J35" i="7"/>
  <c r="J32" i="7"/>
  <c r="G50" i="7"/>
  <c r="G68" i="7"/>
  <c r="J47" i="7"/>
  <c r="J66" i="7"/>
  <c r="I47" i="7"/>
  <c r="G37" i="7"/>
  <c r="F17" i="7"/>
  <c r="F36" i="7"/>
  <c r="I13" i="7"/>
  <c r="I46" i="7" s="1"/>
  <c r="I31" i="7"/>
  <c r="H33" i="7"/>
  <c r="H16" i="7"/>
  <c r="H49" i="7" s="1"/>
  <c r="J34" i="7"/>
  <c r="J64" i="7" l="1"/>
  <c r="J43" i="7"/>
  <c r="K32" i="7"/>
  <c r="K35" i="7"/>
  <c r="J11" i="7"/>
  <c r="J44" i="7" s="1"/>
  <c r="K11" i="7"/>
  <c r="K44" i="7" s="1"/>
  <c r="K29" i="7"/>
  <c r="K54" i="7"/>
  <c r="J55" i="7"/>
  <c r="J58" i="7" s="1"/>
  <c r="J56" i="7"/>
  <c r="J59" i="7" s="1"/>
  <c r="J60" i="7" s="1"/>
  <c r="K14" i="7"/>
  <c r="K34" i="7" s="1"/>
  <c r="K10" i="7"/>
  <c r="K64" i="7" s="1"/>
  <c r="F50" i="7"/>
  <c r="F68" i="7"/>
  <c r="G76" i="7"/>
  <c r="G74" i="7"/>
  <c r="G73" i="7"/>
  <c r="G69" i="7"/>
  <c r="G77" i="7"/>
  <c r="G72" i="7"/>
  <c r="G79" i="7"/>
  <c r="G78" i="7"/>
  <c r="K47" i="7"/>
  <c r="G38" i="7"/>
  <c r="G51" i="7"/>
  <c r="J13" i="7"/>
  <c r="J46" i="7" s="1"/>
  <c r="J31" i="7"/>
  <c r="I33" i="7"/>
  <c r="I16" i="7"/>
  <c r="I49" i="7" s="1"/>
  <c r="F18" i="7"/>
  <c r="F37" i="7"/>
  <c r="H17" i="7"/>
  <c r="H68" i="7" s="1"/>
  <c r="H36" i="7"/>
  <c r="K31" i="7" l="1"/>
  <c r="K43" i="7"/>
  <c r="G83" i="7"/>
  <c r="G82" i="7"/>
  <c r="G84" i="7" s="1"/>
  <c r="K13" i="7"/>
  <c r="K46" i="7" s="1"/>
  <c r="K30" i="7"/>
  <c r="K66" i="7"/>
  <c r="K55" i="7"/>
  <c r="K58" i="7" s="1"/>
  <c r="K56" i="7"/>
  <c r="K59" i="7" s="1"/>
  <c r="K60" i="7" s="1"/>
  <c r="F69" i="7"/>
  <c r="F74" i="7"/>
  <c r="F79" i="7"/>
  <c r="F78" i="7"/>
  <c r="F77" i="7"/>
  <c r="F73" i="7"/>
  <c r="F76" i="7"/>
  <c r="F72" i="7"/>
  <c r="H73" i="7"/>
  <c r="H79" i="7"/>
  <c r="H77" i="7"/>
  <c r="H72" i="7"/>
  <c r="H69" i="7"/>
  <c r="H78" i="7"/>
  <c r="H76" i="7"/>
  <c r="H74" i="7"/>
  <c r="F38" i="7"/>
  <c r="F51" i="7"/>
  <c r="H37" i="7"/>
  <c r="H50" i="7"/>
  <c r="I36" i="7"/>
  <c r="I17" i="7"/>
  <c r="H18" i="7"/>
  <c r="J33" i="7"/>
  <c r="J16" i="7"/>
  <c r="J49" i="7" s="1"/>
  <c r="K33" i="7" l="1"/>
  <c r="K16" i="7"/>
  <c r="K49" i="7" s="1"/>
  <c r="F82" i="7"/>
  <c r="F83" i="7"/>
  <c r="H82" i="7"/>
  <c r="H83" i="7"/>
  <c r="G87" i="7"/>
  <c r="G86" i="7"/>
  <c r="I50" i="7"/>
  <c r="I68" i="7"/>
  <c r="H38" i="7"/>
  <c r="H51" i="7"/>
  <c r="I18" i="7"/>
  <c r="I37" i="7"/>
  <c r="K17" i="7"/>
  <c r="J36" i="7"/>
  <c r="J17" i="7"/>
  <c r="F84" i="7" l="1"/>
  <c r="K36" i="7"/>
  <c r="H84" i="7"/>
  <c r="F86" i="7"/>
  <c r="F87" i="7"/>
  <c r="K50" i="7"/>
  <c r="K68" i="7"/>
  <c r="J50" i="7"/>
  <c r="J68" i="7"/>
  <c r="I72" i="7"/>
  <c r="I69" i="7"/>
  <c r="I78" i="7"/>
  <c r="I79" i="7"/>
  <c r="I77" i="7"/>
  <c r="I76" i="7"/>
  <c r="I74" i="7"/>
  <c r="I73" i="7"/>
  <c r="I38" i="7"/>
  <c r="I51" i="7"/>
  <c r="J18" i="7"/>
  <c r="J37" i="7"/>
  <c r="K18" i="7"/>
  <c r="K37" i="7"/>
  <c r="I83" i="7" l="1"/>
  <c r="I82" i="7"/>
  <c r="I84" i="7" s="1"/>
  <c r="H87" i="7"/>
  <c r="H86" i="7"/>
  <c r="J74" i="7"/>
  <c r="J73" i="7"/>
  <c r="J72" i="7"/>
  <c r="J69" i="7"/>
  <c r="J79" i="7"/>
  <c r="J78" i="7"/>
  <c r="J77" i="7"/>
  <c r="J76" i="7"/>
  <c r="K69" i="7"/>
  <c r="K79" i="7"/>
  <c r="K78" i="7"/>
  <c r="K77" i="7"/>
  <c r="K76" i="7"/>
  <c r="K74" i="7"/>
  <c r="K73" i="7"/>
  <c r="K72" i="7"/>
  <c r="K38" i="7"/>
  <c r="K51" i="7"/>
  <c r="J38" i="7"/>
  <c r="J51" i="7"/>
  <c r="K82" i="7" l="1"/>
  <c r="K83" i="7"/>
  <c r="J82" i="7"/>
  <c r="J83" i="7"/>
  <c r="I86" i="7"/>
  <c r="I87" i="7"/>
  <c r="J84" i="7" l="1"/>
  <c r="K84" i="7"/>
  <c r="K87" i="7" l="1"/>
  <c r="K86" i="7"/>
  <c r="J87" i="7"/>
  <c r="J86" i="7"/>
</calcChain>
</file>

<file path=xl/sharedStrings.xml><?xml version="1.0" encoding="utf-8"?>
<sst xmlns="http://schemas.openxmlformats.org/spreadsheetml/2006/main" count="70" uniqueCount="39">
  <si>
    <t>Total</t>
  </si>
  <si>
    <t>Revenue</t>
  </si>
  <si>
    <t>COGS</t>
  </si>
  <si>
    <t>Gross Profit</t>
  </si>
  <si>
    <t>EBITDA</t>
  </si>
  <si>
    <t>Depreciation</t>
  </si>
  <si>
    <t>Interest</t>
  </si>
  <si>
    <t>EBT</t>
  </si>
  <si>
    <t>Taxes</t>
  </si>
  <si>
    <t>Net Income</t>
  </si>
  <si>
    <t>Revenue Growth</t>
  </si>
  <si>
    <t>COGS % of Revenue</t>
  </si>
  <si>
    <t xml:space="preserve"> S&amp;G Expenses</t>
  </si>
  <si>
    <t>Depreciation % Sales</t>
  </si>
  <si>
    <t>NA</t>
  </si>
  <si>
    <t>Time Periods</t>
  </si>
  <si>
    <t>Monthly Data</t>
  </si>
  <si>
    <t>Annual Data</t>
  </si>
  <si>
    <t>Monthly period</t>
  </si>
  <si>
    <t>Annual period</t>
  </si>
  <si>
    <t>Average</t>
  </si>
  <si>
    <t>Weighted Average</t>
  </si>
  <si>
    <t>Median</t>
  </si>
  <si>
    <t>Stub or Full Year</t>
  </si>
  <si>
    <t>Total Expenses</t>
  </si>
  <si>
    <t>Use IF for error checking</t>
  </si>
  <si>
    <t>Min</t>
  </si>
  <si>
    <t>Max</t>
  </si>
  <si>
    <t>Small</t>
  </si>
  <si>
    <t>Large</t>
  </si>
  <si>
    <t>Selling &amp; Adm Expenses</t>
  </si>
  <si>
    <t>#</t>
  </si>
  <si>
    <t>INR(Crores)</t>
  </si>
  <si>
    <t>Change%</t>
  </si>
  <si>
    <t>TATA STEELS</t>
  </si>
  <si>
    <t>Cost Analysis</t>
  </si>
  <si>
    <t>S&amp;D Exp.</t>
  </si>
  <si>
    <t>Weights</t>
  </si>
  <si>
    <t>Without IF error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</si>
</sst>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A&quot;"/>
    <numFmt numFmtId="165" formatCode="0&quot;E&quot;"/>
    <numFmt numFmtId="166" formatCode="#,##0.0;\(#,##0\)"/>
    <numFmt numFmtId="167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10" fontId="0" fillId="0" borderId="0" xfId="1" applyNumberFormat="1" applyFont="1"/>
    <xf numFmtId="10" fontId="5" fillId="0" borderId="0" xfId="1" applyNumberFormat="1" applyFont="1"/>
    <xf numFmtId="10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10" fontId="4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0" fillId="0" borderId="0" xfId="0" applyNumberFormat="1"/>
    <xf numFmtId="166" fontId="5" fillId="0" borderId="0" xfId="0" applyNumberFormat="1" applyFont="1"/>
    <xf numFmtId="0" fontId="2" fillId="3" borderId="0" xfId="0" applyFont="1" applyFill="1"/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/>
    <xf numFmtId="0" fontId="5" fillId="0" borderId="0" xfId="0" applyFont="1" applyAlignment="1">
      <alignment horizontal="right"/>
    </xf>
    <xf numFmtId="166" fontId="4" fillId="0" borderId="0" xfId="0" applyNumberFormat="1" applyFont="1"/>
    <xf numFmtId="166" fontId="0" fillId="0" borderId="1" xfId="0" applyNumberFormat="1" applyBorder="1"/>
    <xf numFmtId="166" fontId="6" fillId="0" borderId="0" xfId="0" applyNumberFormat="1" applyFont="1"/>
    <xf numFmtId="166" fontId="2" fillId="0" borderId="0" xfId="0" applyNumberFormat="1" applyFont="1"/>
    <xf numFmtId="166" fontId="2" fillId="0" borderId="2" xfId="0" applyNumberFormat="1" applyFont="1" applyBorder="1"/>
    <xf numFmtId="10" fontId="2" fillId="0" borderId="0" xfId="0" applyNumberFormat="1" applyFont="1"/>
    <xf numFmtId="10" fontId="0" fillId="0" borderId="1" xfId="0" applyNumberFormat="1" applyBorder="1"/>
    <xf numFmtId="10" fontId="2" fillId="0" borderId="2" xfId="0" applyNumberFormat="1" applyFont="1" applyBorder="1"/>
    <xf numFmtId="167" fontId="0" fillId="0" borderId="1" xfId="0" applyNumberFormat="1" applyBorder="1"/>
    <xf numFmtId="167" fontId="0" fillId="0" borderId="2" xfId="0" applyNumberFormat="1" applyBorder="1"/>
    <xf numFmtId="167" fontId="2" fillId="0" borderId="2" xfId="0" applyNumberFormat="1" applyFont="1" applyBorder="1"/>
    <xf numFmtId="167" fontId="2" fillId="0" borderId="0" xfId="0" applyNumberFormat="1" applyFont="1"/>
    <xf numFmtId="2" fontId="0" fillId="0" borderId="0" xfId="0" applyNumberFormat="1"/>
    <xf numFmtId="0" fontId="7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auto="1"/>
      </font>
      <fill>
        <patternFill patternType="solid">
          <bgColor theme="9" tint="0.39994506668294322"/>
        </patternFill>
      </fill>
    </dxf>
    <dxf>
      <font>
        <b val="0"/>
        <i/>
        <color theme="0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540A-7B46-491B-A507-6823B01DAF72}">
  <dimension ref="A1:K87"/>
  <sheetViews>
    <sheetView showGridLines="0" tabSelected="1" zoomScale="89" zoomScaleNormal="89" workbookViewId="0">
      <pane xSplit="1" ySplit="6" topLeftCell="B70" activePane="bottomRight" state="frozen"/>
      <selection pane="topRight" activeCell="B1" sqref="B1"/>
      <selection pane="bottomLeft" activeCell="A7" sqref="A7"/>
      <selection pane="bottomRight" activeCell="F9" sqref="F9"/>
    </sheetView>
  </sheetViews>
  <sheetFormatPr defaultRowHeight="14.4" outlineLevelRow="1" x14ac:dyDescent="0.3"/>
  <cols>
    <col min="1" max="1" width="1.88671875" style="2" customWidth="1"/>
    <col min="2" max="3" width="12.77734375" customWidth="1"/>
    <col min="4" max="11" width="10.77734375" customWidth="1"/>
    <col min="12" max="12" width="11" customWidth="1"/>
    <col min="15" max="15" width="17.5546875" bestFit="1" customWidth="1"/>
  </cols>
  <sheetData>
    <row r="1" spans="1:11" x14ac:dyDescent="0.3">
      <c r="B1" s="35" t="s">
        <v>34</v>
      </c>
      <c r="C1" s="35"/>
    </row>
    <row r="2" spans="1:11" x14ac:dyDescent="0.3">
      <c r="B2" s="35"/>
      <c r="C2" s="35"/>
    </row>
    <row r="6" spans="1:11" x14ac:dyDescent="0.3">
      <c r="B6" s="12" t="s">
        <v>32</v>
      </c>
      <c r="C6" s="12"/>
      <c r="D6" s="13">
        <v>2020</v>
      </c>
      <c r="E6" s="13">
        <f>D6+1</f>
        <v>2021</v>
      </c>
      <c r="F6" s="14">
        <f t="shared" ref="F6:K6" si="0">E6+1</f>
        <v>2022</v>
      </c>
      <c r="G6" s="14">
        <f t="shared" si="0"/>
        <v>2023</v>
      </c>
      <c r="H6" s="14">
        <f t="shared" si="0"/>
        <v>2024</v>
      </c>
      <c r="I6" s="14">
        <f t="shared" si="0"/>
        <v>2025</v>
      </c>
      <c r="J6" s="14">
        <f t="shared" si="0"/>
        <v>2026</v>
      </c>
      <c r="K6" s="14">
        <f t="shared" si="0"/>
        <v>2027</v>
      </c>
    </row>
    <row r="8" spans="1:11" x14ac:dyDescent="0.3">
      <c r="A8" s="2" t="s">
        <v>31</v>
      </c>
      <c r="B8" s="17" t="str">
        <f>"Income Statement"&amp;" - "&amp;B1</f>
        <v>Income Statement - TATA STEELS</v>
      </c>
      <c r="C8" s="17"/>
      <c r="D8" s="17"/>
      <c r="E8" s="17"/>
      <c r="F8" s="17"/>
      <c r="G8" s="17"/>
      <c r="H8" s="17"/>
      <c r="I8" s="17"/>
      <c r="J8" s="17"/>
      <c r="K8" s="17"/>
    </row>
    <row r="9" spans="1:11" outlineLevel="1" x14ac:dyDescent="0.3">
      <c r="B9" s="1" t="s">
        <v>1</v>
      </c>
      <c r="C9" s="1"/>
      <c r="D9" s="24">
        <v>20000</v>
      </c>
      <c r="E9" s="24">
        <v>22500</v>
      </c>
      <c r="F9" s="25">
        <f>E9*(1+F21)</f>
        <v>24750.000000000004</v>
      </c>
      <c r="G9" s="25">
        <f t="shared" ref="G9:K9" si="1">F9*(1+G21)</f>
        <v>27225.000000000007</v>
      </c>
      <c r="H9" s="25">
        <f t="shared" si="1"/>
        <v>29947.500000000011</v>
      </c>
      <c r="I9" s="25">
        <f t="shared" si="1"/>
        <v>32942.250000000015</v>
      </c>
      <c r="J9" s="25">
        <f t="shared" si="1"/>
        <v>36236.47500000002</v>
      </c>
      <c r="K9" s="25">
        <f t="shared" si="1"/>
        <v>39860.122500000027</v>
      </c>
    </row>
    <row r="10" spans="1:11" outlineLevel="1" x14ac:dyDescent="0.3">
      <c r="B10" t="s">
        <v>2</v>
      </c>
      <c r="D10" s="16">
        <v>8000</v>
      </c>
      <c r="E10" s="16">
        <v>9000</v>
      </c>
      <c r="F10" s="15">
        <f>F9*F22</f>
        <v>9900.0000000000018</v>
      </c>
      <c r="G10" s="15">
        <f t="shared" ref="G10:K10" si="2">G9*G22</f>
        <v>10890.000000000004</v>
      </c>
      <c r="H10" s="15">
        <f t="shared" si="2"/>
        <v>11979.000000000005</v>
      </c>
      <c r="I10" s="15">
        <f t="shared" si="2"/>
        <v>13176.900000000007</v>
      </c>
      <c r="J10" s="15">
        <f t="shared" si="2"/>
        <v>14494.590000000009</v>
      </c>
      <c r="K10" s="15">
        <f t="shared" si="2"/>
        <v>15944.049000000012</v>
      </c>
    </row>
    <row r="11" spans="1:11" outlineLevel="1" x14ac:dyDescent="0.3">
      <c r="B11" t="s">
        <v>3</v>
      </c>
      <c r="D11" s="23">
        <f>D9-D10</f>
        <v>12000</v>
      </c>
      <c r="E11" s="23">
        <f>E9-E10</f>
        <v>13500</v>
      </c>
      <c r="F11" s="23">
        <f t="shared" ref="F11:K11" si="3">F9-F10</f>
        <v>14850.000000000002</v>
      </c>
      <c r="G11" s="23">
        <f t="shared" si="3"/>
        <v>16335.000000000004</v>
      </c>
      <c r="H11" s="23">
        <f t="shared" si="3"/>
        <v>17968.500000000007</v>
      </c>
      <c r="I11" s="23">
        <f t="shared" si="3"/>
        <v>19765.350000000006</v>
      </c>
      <c r="J11" s="23">
        <f t="shared" si="3"/>
        <v>21741.885000000009</v>
      </c>
      <c r="K11" s="23">
        <f t="shared" si="3"/>
        <v>23916.073500000013</v>
      </c>
    </row>
    <row r="12" spans="1:11" outlineLevel="1" x14ac:dyDescent="0.3">
      <c r="B12" t="s">
        <v>30</v>
      </c>
      <c r="D12" s="16">
        <v>2000</v>
      </c>
      <c r="E12" s="16">
        <v>2250</v>
      </c>
      <c r="F12" s="15">
        <f>F23</f>
        <v>2500</v>
      </c>
      <c r="G12" s="15">
        <f t="shared" ref="G12:K12" si="4">G23</f>
        <v>2500</v>
      </c>
      <c r="H12" s="15">
        <f t="shared" si="4"/>
        <v>2500</v>
      </c>
      <c r="I12" s="15">
        <f t="shared" si="4"/>
        <v>2500</v>
      </c>
      <c r="J12" s="15">
        <f t="shared" si="4"/>
        <v>2500</v>
      </c>
      <c r="K12" s="15">
        <f t="shared" si="4"/>
        <v>2500</v>
      </c>
    </row>
    <row r="13" spans="1:11" outlineLevel="1" x14ac:dyDescent="0.3">
      <c r="B13" t="s">
        <v>4</v>
      </c>
      <c r="D13" s="23">
        <f>D11-D12</f>
        <v>10000</v>
      </c>
      <c r="E13" s="23">
        <f>E11-E12</f>
        <v>11250</v>
      </c>
      <c r="F13" s="23">
        <f t="shared" ref="F13:K13" si="5">F11-F12</f>
        <v>12350.000000000002</v>
      </c>
      <c r="G13" s="23">
        <f t="shared" si="5"/>
        <v>13835.000000000004</v>
      </c>
      <c r="H13" s="23">
        <f t="shared" si="5"/>
        <v>15468.500000000007</v>
      </c>
      <c r="I13" s="23">
        <f t="shared" si="5"/>
        <v>17265.350000000006</v>
      </c>
      <c r="J13" s="23">
        <f t="shared" si="5"/>
        <v>19241.885000000009</v>
      </c>
      <c r="K13" s="23">
        <f t="shared" si="5"/>
        <v>21416.073500000013</v>
      </c>
    </row>
    <row r="14" spans="1:11" outlineLevel="1" x14ac:dyDescent="0.3">
      <c r="B14" t="s">
        <v>5</v>
      </c>
      <c r="D14" s="16">
        <v>800</v>
      </c>
      <c r="E14" s="16">
        <v>900</v>
      </c>
      <c r="F14" s="15">
        <f>F9*F24</f>
        <v>1237.5000000000002</v>
      </c>
      <c r="G14" s="15">
        <f t="shared" ref="G14:K14" si="6">G9*G24</f>
        <v>1361.2500000000005</v>
      </c>
      <c r="H14" s="15">
        <f t="shared" si="6"/>
        <v>1497.3750000000007</v>
      </c>
      <c r="I14" s="15">
        <f t="shared" si="6"/>
        <v>1647.1125000000009</v>
      </c>
      <c r="J14" s="15">
        <f t="shared" si="6"/>
        <v>1811.8237500000012</v>
      </c>
      <c r="K14" s="15">
        <f t="shared" si="6"/>
        <v>1993.0061250000015</v>
      </c>
    </row>
    <row r="15" spans="1:11" outlineLevel="1" x14ac:dyDescent="0.3">
      <c r="B15" t="s">
        <v>6</v>
      </c>
      <c r="D15" s="16">
        <v>200</v>
      </c>
      <c r="E15" s="16">
        <v>225</v>
      </c>
      <c r="F15" s="15">
        <f>F25</f>
        <v>250</v>
      </c>
      <c r="G15" s="15">
        <f t="shared" ref="G15:K15" si="7">G25</f>
        <v>250</v>
      </c>
      <c r="H15" s="15">
        <f t="shared" si="7"/>
        <v>250</v>
      </c>
      <c r="I15" s="15">
        <f t="shared" si="7"/>
        <v>250</v>
      </c>
      <c r="J15" s="15">
        <f t="shared" si="7"/>
        <v>250</v>
      </c>
      <c r="K15" s="15">
        <f t="shared" si="7"/>
        <v>250</v>
      </c>
    </row>
    <row r="16" spans="1:11" outlineLevel="1" x14ac:dyDescent="0.3">
      <c r="B16" t="s">
        <v>7</v>
      </c>
      <c r="D16" s="23">
        <f>D13-SUM(D14:D15)</f>
        <v>9000</v>
      </c>
      <c r="E16" s="23">
        <f>E13-SUM(E14:E15)</f>
        <v>10125</v>
      </c>
      <c r="F16" s="23">
        <f t="shared" ref="F16:K16" si="8">F13-SUM(F14:F15)</f>
        <v>10862.500000000002</v>
      </c>
      <c r="G16" s="23">
        <f t="shared" si="8"/>
        <v>12223.750000000004</v>
      </c>
      <c r="H16" s="23">
        <f t="shared" si="8"/>
        <v>13721.125000000007</v>
      </c>
      <c r="I16" s="23">
        <f t="shared" si="8"/>
        <v>15368.237500000005</v>
      </c>
      <c r="J16" s="23">
        <f t="shared" si="8"/>
        <v>17180.061250000006</v>
      </c>
      <c r="K16" s="23">
        <f t="shared" si="8"/>
        <v>19173.067375000013</v>
      </c>
    </row>
    <row r="17" spans="1:11" outlineLevel="1" x14ac:dyDescent="0.3">
      <c r="B17" t="s">
        <v>8</v>
      </c>
      <c r="D17" s="22">
        <f>D16*D26</f>
        <v>2700</v>
      </c>
      <c r="E17" s="22">
        <f t="shared" ref="E17:K17" si="9">E16*E26</f>
        <v>3037.5</v>
      </c>
      <c r="F17" s="22">
        <f t="shared" si="9"/>
        <v>3258.7500000000005</v>
      </c>
      <c r="G17" s="22">
        <f t="shared" si="9"/>
        <v>3667.1250000000009</v>
      </c>
      <c r="H17" s="22">
        <f t="shared" si="9"/>
        <v>4116.3375000000024</v>
      </c>
      <c r="I17" s="22">
        <f t="shared" si="9"/>
        <v>4610.4712500000014</v>
      </c>
      <c r="J17" s="22">
        <f t="shared" si="9"/>
        <v>5154.0183750000015</v>
      </c>
      <c r="K17" s="22">
        <f t="shared" si="9"/>
        <v>5751.9202125000038</v>
      </c>
    </row>
    <row r="18" spans="1:11" ht="15" outlineLevel="1" thickBot="1" x14ac:dyDescent="0.35">
      <c r="B18" s="1" t="s">
        <v>9</v>
      </c>
      <c r="C18" s="1"/>
      <c r="D18" s="26">
        <f>D16-D17</f>
        <v>6300</v>
      </c>
      <c r="E18" s="26">
        <f>E16-E17</f>
        <v>7087.5</v>
      </c>
      <c r="F18" s="26">
        <f t="shared" ref="F18:K18" si="10">F16-F17</f>
        <v>7603.7500000000018</v>
      </c>
      <c r="G18" s="26">
        <f t="shared" si="10"/>
        <v>8556.6250000000036</v>
      </c>
      <c r="H18" s="26">
        <f t="shared" si="10"/>
        <v>9604.7875000000058</v>
      </c>
      <c r="I18" s="26">
        <f t="shared" si="10"/>
        <v>10757.766250000004</v>
      </c>
      <c r="J18" s="26">
        <f t="shared" si="10"/>
        <v>12026.042875000005</v>
      </c>
      <c r="K18" s="26">
        <f t="shared" si="10"/>
        <v>13421.147162500009</v>
      </c>
    </row>
    <row r="19" spans="1:11" ht="15" thickTop="1" x14ac:dyDescent="0.3"/>
    <row r="20" spans="1:11" x14ac:dyDescent="0.3">
      <c r="A20" s="2" t="s">
        <v>31</v>
      </c>
      <c r="B20" s="17" t="str">
        <f>"Assumption Drivers"&amp;" - "&amp;B1</f>
        <v>Assumption Drivers - TATA STEELS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1:11" outlineLevel="1" x14ac:dyDescent="0.3">
      <c r="B21" t="s">
        <v>10</v>
      </c>
      <c r="D21" s="21" t="s">
        <v>14</v>
      </c>
      <c r="E21" s="4">
        <f>(E9/D9)-1</f>
        <v>0.125</v>
      </c>
      <c r="F21" s="6">
        <v>0.1</v>
      </c>
      <c r="G21" s="18">
        <f>F21</f>
        <v>0.1</v>
      </c>
      <c r="H21" s="11">
        <f>G21</f>
        <v>0.1</v>
      </c>
      <c r="I21" s="11">
        <f t="shared" ref="I21:K21" si="11">H21</f>
        <v>0.1</v>
      </c>
      <c r="J21" s="11">
        <f t="shared" si="11"/>
        <v>0.1</v>
      </c>
      <c r="K21" s="11">
        <f t="shared" si="11"/>
        <v>0.1</v>
      </c>
    </row>
    <row r="22" spans="1:11" outlineLevel="1" x14ac:dyDescent="0.3">
      <c r="B22" t="s">
        <v>11</v>
      </c>
      <c r="D22" s="4">
        <f>D10/D9</f>
        <v>0.4</v>
      </c>
      <c r="E22" s="4">
        <f>E10/E9</f>
        <v>0.4</v>
      </c>
      <c r="F22" s="6">
        <v>0.4</v>
      </c>
      <c r="G22" s="18">
        <f>F22</f>
        <v>0.4</v>
      </c>
      <c r="H22" s="18">
        <f t="shared" ref="H22:K22" si="12">G22</f>
        <v>0.4</v>
      </c>
      <c r="I22" s="18">
        <f t="shared" si="12"/>
        <v>0.4</v>
      </c>
      <c r="J22" s="18">
        <f t="shared" si="12"/>
        <v>0.4</v>
      </c>
      <c r="K22" s="18">
        <f t="shared" si="12"/>
        <v>0.4</v>
      </c>
    </row>
    <row r="23" spans="1:11" outlineLevel="1" x14ac:dyDescent="0.3">
      <c r="B23" t="s">
        <v>12</v>
      </c>
      <c r="D23" s="15">
        <f>D12</f>
        <v>2000</v>
      </c>
      <c r="E23" s="15">
        <f>E12</f>
        <v>2250</v>
      </c>
      <c r="F23" s="20">
        <v>2500</v>
      </c>
      <c r="G23" s="19">
        <f>F23</f>
        <v>2500</v>
      </c>
      <c r="H23" s="19">
        <f t="shared" ref="H23:K23" si="13">G23</f>
        <v>2500</v>
      </c>
      <c r="I23" s="19">
        <f t="shared" si="13"/>
        <v>2500</v>
      </c>
      <c r="J23" s="19">
        <f t="shared" si="13"/>
        <v>2500</v>
      </c>
      <c r="K23" s="19">
        <f t="shared" si="13"/>
        <v>2500</v>
      </c>
    </row>
    <row r="24" spans="1:11" outlineLevel="1" x14ac:dyDescent="0.3">
      <c r="B24" t="s">
        <v>13</v>
      </c>
      <c r="D24" s="18">
        <f>D14/D9</f>
        <v>0.04</v>
      </c>
      <c r="E24" s="18">
        <f>E14/E9</f>
        <v>0.04</v>
      </c>
      <c r="F24" s="6">
        <v>0.05</v>
      </c>
      <c r="G24" s="18">
        <f>F24</f>
        <v>0.05</v>
      </c>
      <c r="H24" s="18">
        <f t="shared" ref="H24:K24" si="14">G24</f>
        <v>0.05</v>
      </c>
      <c r="I24" s="18">
        <f t="shared" si="14"/>
        <v>0.05</v>
      </c>
      <c r="J24" s="18">
        <f t="shared" si="14"/>
        <v>0.05</v>
      </c>
      <c r="K24" s="18">
        <f t="shared" si="14"/>
        <v>0.05</v>
      </c>
    </row>
    <row r="25" spans="1:11" outlineLevel="1" x14ac:dyDescent="0.3">
      <c r="B25" t="s">
        <v>6</v>
      </c>
      <c r="D25" s="15">
        <f>D15</f>
        <v>200</v>
      </c>
      <c r="E25" s="15">
        <f>E15</f>
        <v>225</v>
      </c>
      <c r="F25" s="20">
        <v>250</v>
      </c>
      <c r="G25" s="19">
        <f>F25</f>
        <v>250</v>
      </c>
      <c r="H25" s="19">
        <f t="shared" ref="H25:K26" si="15">G25</f>
        <v>250</v>
      </c>
      <c r="I25" s="19">
        <f t="shared" si="15"/>
        <v>250</v>
      </c>
      <c r="J25" s="19">
        <f t="shared" si="15"/>
        <v>250</v>
      </c>
      <c r="K25" s="19">
        <f t="shared" si="15"/>
        <v>250</v>
      </c>
    </row>
    <row r="26" spans="1:11" outlineLevel="1" x14ac:dyDescent="0.3">
      <c r="B26" t="s">
        <v>8</v>
      </c>
      <c r="D26" s="5">
        <v>0.3</v>
      </c>
      <c r="E26" s="5">
        <v>0.3</v>
      </c>
      <c r="F26" s="6">
        <v>0.3</v>
      </c>
      <c r="G26" s="18">
        <f>F26</f>
        <v>0.3</v>
      </c>
      <c r="H26" s="18">
        <f t="shared" si="15"/>
        <v>0.3</v>
      </c>
      <c r="I26" s="18">
        <f t="shared" si="15"/>
        <v>0.3</v>
      </c>
      <c r="J26" s="18">
        <f t="shared" si="15"/>
        <v>0.3</v>
      </c>
      <c r="K26" s="18">
        <f t="shared" si="15"/>
        <v>0.3</v>
      </c>
    </row>
    <row r="28" spans="1:11" x14ac:dyDescent="0.3">
      <c r="A28" s="2" t="s">
        <v>31</v>
      </c>
      <c r="B28" s="17" t="str">
        <f>"Common Size Statement"&amp;" - "&amp;B1</f>
        <v>Common Size Statement - TATA STEELS</v>
      </c>
      <c r="C28" s="17"/>
      <c r="D28" s="17"/>
      <c r="E28" s="17"/>
      <c r="F28" s="17"/>
      <c r="G28" s="17"/>
      <c r="H28" s="17"/>
      <c r="I28" s="17"/>
      <c r="J28" s="17"/>
      <c r="K28" s="17"/>
    </row>
    <row r="29" spans="1:11" outlineLevel="1" x14ac:dyDescent="0.3">
      <c r="B29" s="1" t="s">
        <v>1</v>
      </c>
      <c r="C29" s="1"/>
      <c r="D29" s="27">
        <f>D9/D$9</f>
        <v>1</v>
      </c>
      <c r="E29" s="27">
        <f t="shared" ref="E29:K29" si="16">E9/E$9</f>
        <v>1</v>
      </c>
      <c r="F29" s="27">
        <f t="shared" si="16"/>
        <v>1</v>
      </c>
      <c r="G29" s="27">
        <f t="shared" si="16"/>
        <v>1</v>
      </c>
      <c r="H29" s="27">
        <f t="shared" si="16"/>
        <v>1</v>
      </c>
      <c r="I29" s="27">
        <f t="shared" si="16"/>
        <v>1</v>
      </c>
      <c r="J29" s="27">
        <f t="shared" si="16"/>
        <v>1</v>
      </c>
      <c r="K29" s="27">
        <f t="shared" si="16"/>
        <v>1</v>
      </c>
    </row>
    <row r="30" spans="1:11" outlineLevel="1" x14ac:dyDescent="0.3">
      <c r="B30" t="s">
        <v>2</v>
      </c>
      <c r="D30" s="18">
        <f t="shared" ref="D30:K38" si="17">D10/D$9</f>
        <v>0.4</v>
      </c>
      <c r="E30" s="18">
        <f t="shared" si="17"/>
        <v>0.4</v>
      </c>
      <c r="F30" s="18">
        <f t="shared" si="17"/>
        <v>0.4</v>
      </c>
      <c r="G30" s="18">
        <f t="shared" si="17"/>
        <v>0.4</v>
      </c>
      <c r="H30" s="18">
        <f t="shared" si="17"/>
        <v>0.4</v>
      </c>
      <c r="I30" s="18">
        <f t="shared" si="17"/>
        <v>0.4</v>
      </c>
      <c r="J30" s="18">
        <f t="shared" si="17"/>
        <v>0.4</v>
      </c>
      <c r="K30" s="18">
        <f t="shared" si="17"/>
        <v>0.4</v>
      </c>
    </row>
    <row r="31" spans="1:11" outlineLevel="1" x14ac:dyDescent="0.3">
      <c r="B31" t="s">
        <v>3</v>
      </c>
      <c r="D31" s="28">
        <f t="shared" si="17"/>
        <v>0.6</v>
      </c>
      <c r="E31" s="28">
        <f t="shared" si="17"/>
        <v>0.6</v>
      </c>
      <c r="F31" s="28">
        <f t="shared" si="17"/>
        <v>0.6</v>
      </c>
      <c r="G31" s="28">
        <f t="shared" si="17"/>
        <v>0.6</v>
      </c>
      <c r="H31" s="28">
        <f t="shared" si="17"/>
        <v>0.6</v>
      </c>
      <c r="I31" s="28">
        <f t="shared" si="17"/>
        <v>0.59999999999999987</v>
      </c>
      <c r="J31" s="28">
        <f t="shared" si="17"/>
        <v>0.59999999999999987</v>
      </c>
      <c r="K31" s="28">
        <f t="shared" si="17"/>
        <v>0.6</v>
      </c>
    </row>
    <row r="32" spans="1:11" outlineLevel="1" x14ac:dyDescent="0.3">
      <c r="B32" t="s">
        <v>30</v>
      </c>
      <c r="D32" s="18">
        <f t="shared" si="17"/>
        <v>0.1</v>
      </c>
      <c r="E32" s="18">
        <f t="shared" si="17"/>
        <v>0.1</v>
      </c>
      <c r="F32" s="18">
        <f t="shared" si="17"/>
        <v>0.10101010101010099</v>
      </c>
      <c r="G32" s="18">
        <f t="shared" si="17"/>
        <v>9.1827364554637261E-2</v>
      </c>
      <c r="H32" s="18">
        <f t="shared" si="17"/>
        <v>8.3479422322397495E-2</v>
      </c>
      <c r="I32" s="18">
        <f t="shared" si="17"/>
        <v>7.5890383929452271E-2</v>
      </c>
      <c r="J32" s="18">
        <f t="shared" si="17"/>
        <v>6.8991258117683876E-2</v>
      </c>
      <c r="K32" s="18">
        <f t="shared" si="17"/>
        <v>6.2719325561530787E-2</v>
      </c>
    </row>
    <row r="33" spans="1:11" outlineLevel="1" x14ac:dyDescent="0.3">
      <c r="B33" t="s">
        <v>4</v>
      </c>
      <c r="D33" s="28">
        <f t="shared" si="17"/>
        <v>0.5</v>
      </c>
      <c r="E33" s="28">
        <f t="shared" si="17"/>
        <v>0.5</v>
      </c>
      <c r="F33" s="28">
        <f t="shared" si="17"/>
        <v>0.49898989898989898</v>
      </c>
      <c r="G33" s="28">
        <f t="shared" si="17"/>
        <v>0.50817263544536273</v>
      </c>
      <c r="H33" s="28">
        <f t="shared" si="17"/>
        <v>0.51652057767760251</v>
      </c>
      <c r="I33" s="28">
        <f t="shared" si="17"/>
        <v>0.52410961607054762</v>
      </c>
      <c r="J33" s="28">
        <f t="shared" si="17"/>
        <v>0.53100874188231606</v>
      </c>
      <c r="K33" s="28">
        <f t="shared" si="17"/>
        <v>0.53728067443846916</v>
      </c>
    </row>
    <row r="34" spans="1:11" outlineLevel="1" x14ac:dyDescent="0.3">
      <c r="B34" t="s">
        <v>5</v>
      </c>
      <c r="D34" s="18">
        <f t="shared" si="17"/>
        <v>0.04</v>
      </c>
      <c r="E34" s="18">
        <f t="shared" si="17"/>
        <v>0.04</v>
      </c>
      <c r="F34" s="18">
        <f t="shared" si="17"/>
        <v>0.05</v>
      </c>
      <c r="G34" s="18">
        <f t="shared" si="17"/>
        <v>0.05</v>
      </c>
      <c r="H34" s="18">
        <f t="shared" si="17"/>
        <v>0.05</v>
      </c>
      <c r="I34" s="18">
        <f t="shared" si="17"/>
        <v>0.05</v>
      </c>
      <c r="J34" s="18">
        <f t="shared" si="17"/>
        <v>0.05</v>
      </c>
      <c r="K34" s="18">
        <f t="shared" si="17"/>
        <v>0.05</v>
      </c>
    </row>
    <row r="35" spans="1:11" outlineLevel="1" x14ac:dyDescent="0.3">
      <c r="B35" t="s">
        <v>6</v>
      </c>
      <c r="D35" s="18">
        <f t="shared" si="17"/>
        <v>0.01</v>
      </c>
      <c r="E35" s="18">
        <f t="shared" si="17"/>
        <v>0.01</v>
      </c>
      <c r="F35" s="18">
        <f t="shared" si="17"/>
        <v>1.01010101010101E-2</v>
      </c>
      <c r="G35" s="18">
        <f t="shared" si="17"/>
        <v>9.1827364554637261E-3</v>
      </c>
      <c r="H35" s="18">
        <f t="shared" si="17"/>
        <v>8.3479422322397506E-3</v>
      </c>
      <c r="I35" s="18">
        <f>I15/I$9</f>
        <v>7.5890383929452269E-3</v>
      </c>
      <c r="J35" s="18">
        <f t="shared" si="17"/>
        <v>6.8991258117683868E-3</v>
      </c>
      <c r="K35" s="18">
        <f t="shared" si="17"/>
        <v>6.2719325561530785E-3</v>
      </c>
    </row>
    <row r="36" spans="1:11" outlineLevel="1" x14ac:dyDescent="0.3">
      <c r="B36" t="s">
        <v>7</v>
      </c>
      <c r="D36" s="28">
        <f t="shared" si="17"/>
        <v>0.45</v>
      </c>
      <c r="E36" s="28">
        <f t="shared" si="17"/>
        <v>0.45</v>
      </c>
      <c r="F36" s="28">
        <f t="shared" si="17"/>
        <v>0.43888888888888888</v>
      </c>
      <c r="G36" s="28">
        <f t="shared" si="17"/>
        <v>0.44898989898989899</v>
      </c>
      <c r="H36" s="28">
        <f t="shared" si="17"/>
        <v>0.4581726354453628</v>
      </c>
      <c r="I36" s="28">
        <f t="shared" si="17"/>
        <v>0.46652057767760241</v>
      </c>
      <c r="J36" s="28">
        <f t="shared" si="17"/>
        <v>0.47410961607054758</v>
      </c>
      <c r="K36" s="28">
        <f t="shared" si="17"/>
        <v>0.48100874188231613</v>
      </c>
    </row>
    <row r="37" spans="1:11" outlineLevel="1" x14ac:dyDescent="0.3">
      <c r="B37" t="s">
        <v>8</v>
      </c>
      <c r="D37" s="18">
        <f t="shared" si="17"/>
        <v>0.13500000000000001</v>
      </c>
      <c r="E37" s="18">
        <f t="shared" si="17"/>
        <v>0.13500000000000001</v>
      </c>
      <c r="F37" s="18">
        <f t="shared" si="17"/>
        <v>0.13166666666666665</v>
      </c>
      <c r="G37" s="18">
        <f t="shared" si="17"/>
        <v>0.1346969696969697</v>
      </c>
      <c r="H37" s="18">
        <f t="shared" si="17"/>
        <v>0.13745179063360885</v>
      </c>
      <c r="I37" s="18">
        <f t="shared" si="17"/>
        <v>0.13995617330328072</v>
      </c>
      <c r="J37" s="18">
        <f t="shared" si="17"/>
        <v>0.14223288482116428</v>
      </c>
      <c r="K37" s="18">
        <f t="shared" si="17"/>
        <v>0.14430262256469484</v>
      </c>
    </row>
    <row r="38" spans="1:11" ht="15" outlineLevel="1" thickBot="1" x14ac:dyDescent="0.35">
      <c r="B38" s="1" t="s">
        <v>9</v>
      </c>
      <c r="C38" s="1"/>
      <c r="D38" s="29">
        <f t="shared" si="17"/>
        <v>0.315</v>
      </c>
      <c r="E38" s="29">
        <f t="shared" si="17"/>
        <v>0.315</v>
      </c>
      <c r="F38" s="29">
        <f t="shared" si="17"/>
        <v>0.30722222222222223</v>
      </c>
      <c r="G38" s="29">
        <f t="shared" si="17"/>
        <v>0.31429292929292935</v>
      </c>
      <c r="H38" s="29">
        <f t="shared" si="17"/>
        <v>0.320720844811754</v>
      </c>
      <c r="I38" s="29">
        <f t="shared" si="17"/>
        <v>0.32656440437432172</v>
      </c>
      <c r="J38" s="29">
        <f t="shared" si="17"/>
        <v>0.33187673124938333</v>
      </c>
      <c r="K38" s="29">
        <f t="shared" si="17"/>
        <v>0.33670611931762123</v>
      </c>
    </row>
    <row r="39" spans="1:11" ht="15" thickTop="1" x14ac:dyDescent="0.3"/>
    <row r="40" spans="1:11" x14ac:dyDescent="0.3">
      <c r="A40" s="2" t="s">
        <v>31</v>
      </c>
      <c r="B40" s="17" t="str">
        <f>"Change Analysis Statement"&amp;" - "&amp;B1</f>
        <v>Change Analysis Statement - TATA STEELS</v>
      </c>
      <c r="C40" s="17"/>
      <c r="D40" s="17"/>
      <c r="E40" s="17"/>
      <c r="F40" s="17"/>
      <c r="G40" s="17"/>
      <c r="H40" s="17"/>
      <c r="I40" s="17"/>
      <c r="J40" s="17"/>
      <c r="K40" s="17"/>
    </row>
    <row r="41" spans="1:11" outlineLevel="1" x14ac:dyDescent="0.3">
      <c r="B41" s="3" t="s">
        <v>33</v>
      </c>
      <c r="C41" s="6">
        <v>0.1</v>
      </c>
    </row>
    <row r="42" spans="1:11" outlineLevel="1" x14ac:dyDescent="0.3">
      <c r="B42" s="1" t="s">
        <v>1</v>
      </c>
      <c r="C42" s="1"/>
      <c r="D42" s="33">
        <f>D9*(1+$C$41)</f>
        <v>22000</v>
      </c>
      <c r="E42" s="33">
        <f t="shared" ref="E42:K42" si="18">E9*(1+$C$41)</f>
        <v>24750.000000000004</v>
      </c>
      <c r="F42" s="33">
        <f t="shared" si="18"/>
        <v>27225.000000000007</v>
      </c>
      <c r="G42" s="33">
        <f t="shared" si="18"/>
        <v>29947.500000000011</v>
      </c>
      <c r="H42" s="33">
        <f t="shared" si="18"/>
        <v>32942.250000000015</v>
      </c>
      <c r="I42" s="33">
        <f t="shared" si="18"/>
        <v>36236.47500000002</v>
      </c>
      <c r="J42" s="33">
        <f t="shared" si="18"/>
        <v>39860.122500000027</v>
      </c>
      <c r="K42" s="33">
        <f t="shared" si="18"/>
        <v>43846.134750000034</v>
      </c>
    </row>
    <row r="43" spans="1:11" outlineLevel="1" x14ac:dyDescent="0.3">
      <c r="B43" t="s">
        <v>2</v>
      </c>
      <c r="D43" s="19">
        <f t="shared" ref="D43:K43" si="19">D10*(1+$C$41)</f>
        <v>8800</v>
      </c>
      <c r="E43" s="19">
        <f t="shared" si="19"/>
        <v>9900</v>
      </c>
      <c r="F43" s="19">
        <f t="shared" si="19"/>
        <v>10890.000000000004</v>
      </c>
      <c r="G43" s="19">
        <f t="shared" si="19"/>
        <v>11979.000000000005</v>
      </c>
      <c r="H43" s="19">
        <f t="shared" si="19"/>
        <v>13176.900000000007</v>
      </c>
      <c r="I43" s="19">
        <f t="shared" si="19"/>
        <v>14494.590000000009</v>
      </c>
      <c r="J43" s="19">
        <f t="shared" si="19"/>
        <v>15944.049000000012</v>
      </c>
      <c r="K43" s="19">
        <f t="shared" si="19"/>
        <v>17538.453900000015</v>
      </c>
    </row>
    <row r="44" spans="1:11" outlineLevel="1" x14ac:dyDescent="0.3">
      <c r="B44" t="s">
        <v>3</v>
      </c>
      <c r="D44" s="30">
        <f>D11*(1+$C$41)</f>
        <v>13200.000000000002</v>
      </c>
      <c r="E44" s="30">
        <f t="shared" ref="E44:K44" si="20">E11*(1+$C$41)</f>
        <v>14850.000000000002</v>
      </c>
      <c r="F44" s="30">
        <f t="shared" si="20"/>
        <v>16335.000000000004</v>
      </c>
      <c r="G44" s="30">
        <f t="shared" si="20"/>
        <v>17968.500000000004</v>
      </c>
      <c r="H44" s="30">
        <f t="shared" si="20"/>
        <v>19765.350000000009</v>
      </c>
      <c r="I44" s="30">
        <f t="shared" si="20"/>
        <v>21741.885000000009</v>
      </c>
      <c r="J44" s="30">
        <f t="shared" si="20"/>
        <v>23916.073500000013</v>
      </c>
      <c r="K44" s="30">
        <f t="shared" si="20"/>
        <v>26307.680850000015</v>
      </c>
    </row>
    <row r="45" spans="1:11" outlineLevel="1" x14ac:dyDescent="0.3">
      <c r="B45" t="s">
        <v>30</v>
      </c>
      <c r="D45" s="19">
        <f t="shared" ref="D45:K45" si="21">D12*(1+$C$41)</f>
        <v>2200</v>
      </c>
      <c r="E45" s="19">
        <f t="shared" si="21"/>
        <v>2475</v>
      </c>
      <c r="F45" s="19">
        <f t="shared" si="21"/>
        <v>2750</v>
      </c>
      <c r="G45" s="19">
        <f t="shared" si="21"/>
        <v>2750</v>
      </c>
      <c r="H45" s="19">
        <f t="shared" si="21"/>
        <v>2750</v>
      </c>
      <c r="I45" s="19">
        <f t="shared" si="21"/>
        <v>2750</v>
      </c>
      <c r="J45" s="19">
        <f t="shared" si="21"/>
        <v>2750</v>
      </c>
      <c r="K45" s="19">
        <f t="shared" si="21"/>
        <v>2750</v>
      </c>
    </row>
    <row r="46" spans="1:11" outlineLevel="1" x14ac:dyDescent="0.3">
      <c r="B46" t="s">
        <v>4</v>
      </c>
      <c r="D46" s="30">
        <f t="shared" ref="D46:K46" si="22">D13*(1+$C$41)</f>
        <v>11000</v>
      </c>
      <c r="E46" s="30">
        <f t="shared" si="22"/>
        <v>12375.000000000002</v>
      </c>
      <c r="F46" s="30">
        <f t="shared" si="22"/>
        <v>13585.000000000004</v>
      </c>
      <c r="G46" s="30">
        <f t="shared" si="22"/>
        <v>15218.500000000005</v>
      </c>
      <c r="H46" s="30">
        <f t="shared" si="22"/>
        <v>17015.350000000009</v>
      </c>
      <c r="I46" s="30">
        <f t="shared" si="22"/>
        <v>18991.885000000009</v>
      </c>
      <c r="J46" s="30">
        <f t="shared" si="22"/>
        <v>21166.073500000013</v>
      </c>
      <c r="K46" s="30">
        <f t="shared" si="22"/>
        <v>23557.680850000015</v>
      </c>
    </row>
    <row r="47" spans="1:11" outlineLevel="1" x14ac:dyDescent="0.3">
      <c r="B47" t="s">
        <v>5</v>
      </c>
      <c r="D47" s="19">
        <f t="shared" ref="D47:K47" si="23">D14*(1+$C$41)</f>
        <v>880.00000000000011</v>
      </c>
      <c r="E47" s="19">
        <f t="shared" si="23"/>
        <v>990.00000000000011</v>
      </c>
      <c r="F47" s="19">
        <f t="shared" si="23"/>
        <v>1361.2500000000005</v>
      </c>
      <c r="G47" s="19">
        <f t="shared" si="23"/>
        <v>1497.3750000000007</v>
      </c>
      <c r="H47" s="19">
        <f t="shared" si="23"/>
        <v>1647.1125000000009</v>
      </c>
      <c r="I47" s="19">
        <f t="shared" si="23"/>
        <v>1811.8237500000012</v>
      </c>
      <c r="J47" s="19">
        <f t="shared" si="23"/>
        <v>1993.0061250000015</v>
      </c>
      <c r="K47" s="19">
        <f t="shared" si="23"/>
        <v>2192.3067375000019</v>
      </c>
    </row>
    <row r="48" spans="1:11" outlineLevel="1" x14ac:dyDescent="0.3">
      <c r="B48" t="s">
        <v>6</v>
      </c>
      <c r="D48" s="19">
        <f t="shared" ref="D48:K48" si="24">D15*(1+$C$41)</f>
        <v>220.00000000000003</v>
      </c>
      <c r="E48" s="19">
        <f t="shared" si="24"/>
        <v>247.50000000000003</v>
      </c>
      <c r="F48" s="19">
        <f t="shared" si="24"/>
        <v>275</v>
      </c>
      <c r="G48" s="19">
        <f t="shared" si="24"/>
        <v>275</v>
      </c>
      <c r="H48" s="19">
        <f t="shared" si="24"/>
        <v>275</v>
      </c>
      <c r="I48" s="19">
        <f t="shared" si="24"/>
        <v>275</v>
      </c>
      <c r="J48" s="19">
        <f t="shared" si="24"/>
        <v>275</v>
      </c>
      <c r="K48" s="19">
        <f t="shared" si="24"/>
        <v>275</v>
      </c>
    </row>
    <row r="49" spans="1:11" outlineLevel="1" x14ac:dyDescent="0.3">
      <c r="B49" t="s">
        <v>7</v>
      </c>
      <c r="D49" s="30">
        <f t="shared" ref="D49:K49" si="25">D16*(1+$C$41)</f>
        <v>9900</v>
      </c>
      <c r="E49" s="30">
        <f t="shared" si="25"/>
        <v>11137.5</v>
      </c>
      <c r="F49" s="30">
        <f t="shared" si="25"/>
        <v>11948.750000000004</v>
      </c>
      <c r="G49" s="30">
        <f t="shared" si="25"/>
        <v>13446.125000000005</v>
      </c>
      <c r="H49" s="30">
        <f t="shared" si="25"/>
        <v>15093.237500000008</v>
      </c>
      <c r="I49" s="30">
        <f t="shared" si="25"/>
        <v>16905.061250000006</v>
      </c>
      <c r="J49" s="30">
        <f t="shared" si="25"/>
        <v>18898.06737500001</v>
      </c>
      <c r="K49" s="30">
        <f t="shared" si="25"/>
        <v>21090.374112500016</v>
      </c>
    </row>
    <row r="50" spans="1:11" outlineLevel="1" x14ac:dyDescent="0.3">
      <c r="B50" t="s">
        <v>8</v>
      </c>
      <c r="D50" s="19">
        <f t="shared" ref="D50:K50" si="26">D17*(1+$C$41)</f>
        <v>2970.0000000000005</v>
      </c>
      <c r="E50" s="19">
        <f t="shared" si="26"/>
        <v>3341.2500000000005</v>
      </c>
      <c r="F50" s="19">
        <f t="shared" si="26"/>
        <v>3584.6250000000009</v>
      </c>
      <c r="G50" s="19">
        <f t="shared" si="26"/>
        <v>4033.8375000000015</v>
      </c>
      <c r="H50" s="19">
        <f t="shared" si="26"/>
        <v>4527.9712500000032</v>
      </c>
      <c r="I50" s="19">
        <f t="shared" si="26"/>
        <v>5071.5183750000024</v>
      </c>
      <c r="J50" s="19">
        <f t="shared" si="26"/>
        <v>5669.420212500002</v>
      </c>
      <c r="K50" s="19">
        <f t="shared" si="26"/>
        <v>6327.1122337500046</v>
      </c>
    </row>
    <row r="51" spans="1:11" ht="15" outlineLevel="1" thickBot="1" x14ac:dyDescent="0.35">
      <c r="B51" s="1" t="s">
        <v>9</v>
      </c>
      <c r="C51" s="1"/>
      <c r="D51" s="32">
        <f t="shared" ref="D51:K51" si="27">D18*(1+$C$41)</f>
        <v>6930.0000000000009</v>
      </c>
      <c r="E51" s="32">
        <f t="shared" si="27"/>
        <v>7796.2500000000009</v>
      </c>
      <c r="F51" s="32">
        <f t="shared" si="27"/>
        <v>8364.1250000000018</v>
      </c>
      <c r="G51" s="32">
        <f t="shared" si="27"/>
        <v>9412.287500000004</v>
      </c>
      <c r="H51" s="32">
        <f t="shared" si="27"/>
        <v>10565.266250000008</v>
      </c>
      <c r="I51" s="32">
        <f t="shared" si="27"/>
        <v>11833.542875000006</v>
      </c>
      <c r="J51" s="32">
        <f t="shared" si="27"/>
        <v>13228.647162500007</v>
      </c>
      <c r="K51" s="32">
        <f t="shared" si="27"/>
        <v>14763.261878750011</v>
      </c>
    </row>
    <row r="52" spans="1:11" ht="15" thickTop="1" x14ac:dyDescent="0.3"/>
    <row r="54" spans="1:11" x14ac:dyDescent="0.3">
      <c r="A54" s="2" t="s">
        <v>31</v>
      </c>
      <c r="B54" s="1" t="s">
        <v>15</v>
      </c>
      <c r="C54" s="8">
        <v>44807</v>
      </c>
      <c r="D54" s="10">
        <v>0</v>
      </c>
      <c r="E54" s="3">
        <f>D54+1</f>
        <v>1</v>
      </c>
      <c r="F54" s="3">
        <f t="shared" ref="F54:K54" si="28">E54+1</f>
        <v>2</v>
      </c>
      <c r="G54" s="3">
        <f t="shared" si="28"/>
        <v>3</v>
      </c>
      <c r="H54" s="3">
        <f t="shared" si="28"/>
        <v>4</v>
      </c>
      <c r="I54" s="3">
        <f t="shared" si="28"/>
        <v>5</v>
      </c>
      <c r="J54" s="3">
        <f t="shared" si="28"/>
        <v>6</v>
      </c>
      <c r="K54" s="3">
        <f t="shared" si="28"/>
        <v>7</v>
      </c>
    </row>
    <row r="55" spans="1:11" outlineLevel="1" x14ac:dyDescent="0.3">
      <c r="B55" t="s">
        <v>16</v>
      </c>
      <c r="D55" s="7">
        <f>EOMONTH($C$54,D54)</f>
        <v>44834</v>
      </c>
      <c r="E55" s="7">
        <f t="shared" ref="E55:K55" si="29">EOMONTH($C$54,E54)</f>
        <v>44865</v>
      </c>
      <c r="F55" s="7">
        <f t="shared" si="29"/>
        <v>44895</v>
      </c>
      <c r="G55" s="7">
        <f t="shared" si="29"/>
        <v>44926</v>
      </c>
      <c r="H55" s="7">
        <f t="shared" si="29"/>
        <v>44957</v>
      </c>
      <c r="I55" s="7">
        <f t="shared" si="29"/>
        <v>44985</v>
      </c>
      <c r="J55" s="7">
        <f t="shared" si="29"/>
        <v>45016</v>
      </c>
      <c r="K55" s="7">
        <f t="shared" si="29"/>
        <v>45046</v>
      </c>
    </row>
    <row r="56" spans="1:11" outlineLevel="1" x14ac:dyDescent="0.3">
      <c r="B56" t="s">
        <v>17</v>
      </c>
      <c r="D56" s="7">
        <f>DATE(YEAR($C$54)+D54,12,31)</f>
        <v>44926</v>
      </c>
      <c r="E56" s="7">
        <f>DATE(YEAR($C$54)+E54,12,31)</f>
        <v>45291</v>
      </c>
      <c r="F56" s="7">
        <f t="shared" ref="F56:K56" si="30">DATE(YEAR($C$54)+F54,12,31)</f>
        <v>45657</v>
      </c>
      <c r="G56" s="7">
        <f t="shared" si="30"/>
        <v>46022</v>
      </c>
      <c r="H56" s="7">
        <f t="shared" si="30"/>
        <v>46387</v>
      </c>
      <c r="I56" s="7">
        <f t="shared" si="30"/>
        <v>46752</v>
      </c>
      <c r="J56" s="7">
        <f t="shared" si="30"/>
        <v>47118</v>
      </c>
      <c r="K56" s="7">
        <f t="shared" si="30"/>
        <v>47483</v>
      </c>
    </row>
    <row r="57" spans="1:11" outlineLevel="1" x14ac:dyDescent="0.3"/>
    <row r="58" spans="1:11" outlineLevel="1" x14ac:dyDescent="0.3">
      <c r="B58" t="s">
        <v>18</v>
      </c>
      <c r="D58" s="34">
        <f>YEARFRAC($C$54,D55)</f>
        <v>7.4999999999999997E-2</v>
      </c>
      <c r="E58" s="34">
        <f t="shared" ref="E58:K58" si="31">YEARFRAC($C$54,E55)</f>
        <v>0.16111111111111112</v>
      </c>
      <c r="F58" s="34">
        <f t="shared" si="31"/>
        <v>0.24166666666666667</v>
      </c>
      <c r="G58" s="34">
        <f t="shared" si="31"/>
        <v>0.32777777777777778</v>
      </c>
      <c r="H58" s="34">
        <f t="shared" si="31"/>
        <v>0.41111111111111109</v>
      </c>
      <c r="I58" s="34">
        <f t="shared" si="31"/>
        <v>0.4861111111111111</v>
      </c>
      <c r="J58" s="34">
        <f t="shared" si="31"/>
        <v>0.57777777777777772</v>
      </c>
      <c r="K58" s="34">
        <f t="shared" si="31"/>
        <v>0.65833333333333333</v>
      </c>
    </row>
    <row r="59" spans="1:11" outlineLevel="1" x14ac:dyDescent="0.3">
      <c r="B59" t="s">
        <v>19</v>
      </c>
      <c r="D59" s="34">
        <f>YEARFRAC($C$54,D56)</f>
        <v>0.32777777777777778</v>
      </c>
      <c r="E59" s="34">
        <f t="shared" ref="E59:K59" si="32">YEARFRAC($C$54,E56)</f>
        <v>1.3277777777777777</v>
      </c>
      <c r="F59" s="34">
        <f t="shared" si="32"/>
        <v>2.3277777777777779</v>
      </c>
      <c r="G59" s="34">
        <f t="shared" si="32"/>
        <v>3.3277777777777779</v>
      </c>
      <c r="H59" s="34">
        <f t="shared" si="32"/>
        <v>4.3277777777777775</v>
      </c>
      <c r="I59" s="34">
        <f t="shared" si="32"/>
        <v>5.3277777777777775</v>
      </c>
      <c r="J59" s="34">
        <f t="shared" si="32"/>
        <v>6.3277777777777775</v>
      </c>
      <c r="K59" s="34">
        <f t="shared" si="32"/>
        <v>7.3277777777777775</v>
      </c>
    </row>
    <row r="60" spans="1:11" outlineLevel="1" x14ac:dyDescent="0.3">
      <c r="B60" t="s">
        <v>23</v>
      </c>
      <c r="D60" t="str">
        <f>IF(D59&lt;1,"Stub","Full Year")</f>
        <v>Stub</v>
      </c>
      <c r="E60" t="str">
        <f t="shared" ref="E60:K60" si="33">IF(E59&lt;1,"Stub","Full Year")</f>
        <v>Full Year</v>
      </c>
      <c r="F60" t="str">
        <f t="shared" si="33"/>
        <v>Full Year</v>
      </c>
      <c r="G60" t="str">
        <f t="shared" si="33"/>
        <v>Full Year</v>
      </c>
      <c r="H60" t="str">
        <f t="shared" si="33"/>
        <v>Full Year</v>
      </c>
      <c r="I60" t="str">
        <f t="shared" si="33"/>
        <v>Full Year</v>
      </c>
      <c r="J60" t="str">
        <f t="shared" si="33"/>
        <v>Full Year</v>
      </c>
      <c r="K60" t="str">
        <f t="shared" si="33"/>
        <v>Full Year</v>
      </c>
    </row>
    <row r="62" spans="1:11" x14ac:dyDescent="0.3">
      <c r="B62" s="1" t="s">
        <v>35</v>
      </c>
    </row>
    <row r="63" spans="1:11" x14ac:dyDescent="0.3">
      <c r="C63" s="1" t="s">
        <v>37</v>
      </c>
    </row>
    <row r="64" spans="1:11" x14ac:dyDescent="0.3">
      <c r="B64" t="s">
        <v>2</v>
      </c>
      <c r="C64" s="9">
        <v>0.2</v>
      </c>
      <c r="D64" s="15">
        <f t="shared" ref="D64:K64" si="34">D10</f>
        <v>8000</v>
      </c>
      <c r="E64" s="15">
        <f t="shared" si="34"/>
        <v>9000</v>
      </c>
      <c r="F64" s="15">
        <f t="shared" si="34"/>
        <v>9900.0000000000018</v>
      </c>
      <c r="G64" s="15">
        <f t="shared" si="34"/>
        <v>10890.000000000004</v>
      </c>
      <c r="H64" s="15">
        <f t="shared" si="34"/>
        <v>11979.000000000005</v>
      </c>
      <c r="I64" s="15">
        <f t="shared" si="34"/>
        <v>13176.900000000007</v>
      </c>
      <c r="J64" s="15">
        <f t="shared" si="34"/>
        <v>14494.590000000009</v>
      </c>
      <c r="K64" s="15">
        <f t="shared" si="34"/>
        <v>15944.049000000012</v>
      </c>
    </row>
    <row r="65" spans="2:11" x14ac:dyDescent="0.3">
      <c r="B65" t="s">
        <v>36</v>
      </c>
      <c r="C65" s="9">
        <v>0.3</v>
      </c>
      <c r="D65" s="15">
        <f t="shared" ref="D65:K65" si="35">D12</f>
        <v>2000</v>
      </c>
      <c r="E65" s="15">
        <f t="shared" si="35"/>
        <v>2250</v>
      </c>
      <c r="F65" s="15">
        <f t="shared" si="35"/>
        <v>2500</v>
      </c>
      <c r="G65" s="15">
        <f t="shared" si="35"/>
        <v>2500</v>
      </c>
      <c r="H65" s="15">
        <f t="shared" si="35"/>
        <v>2500</v>
      </c>
      <c r="I65" s="15">
        <f t="shared" si="35"/>
        <v>2500</v>
      </c>
      <c r="J65" s="15">
        <f t="shared" si="35"/>
        <v>2500</v>
      </c>
      <c r="K65" s="15">
        <f t="shared" si="35"/>
        <v>2500</v>
      </c>
    </row>
    <row r="66" spans="2:11" x14ac:dyDescent="0.3">
      <c r="B66" t="s">
        <v>5</v>
      </c>
      <c r="C66" s="9">
        <v>0.15</v>
      </c>
      <c r="D66" s="15">
        <f t="shared" ref="D66:K67" si="36">D14</f>
        <v>800</v>
      </c>
      <c r="E66" s="15">
        <f t="shared" si="36"/>
        <v>900</v>
      </c>
      <c r="F66" s="15">
        <f t="shared" si="36"/>
        <v>1237.5000000000002</v>
      </c>
      <c r="G66" s="15">
        <f t="shared" si="36"/>
        <v>1361.2500000000005</v>
      </c>
      <c r="H66" s="15">
        <f t="shared" si="36"/>
        <v>1497.3750000000007</v>
      </c>
      <c r="I66" s="15">
        <f t="shared" si="36"/>
        <v>1647.1125000000009</v>
      </c>
      <c r="J66" s="15">
        <f t="shared" si="36"/>
        <v>1811.8237500000012</v>
      </c>
      <c r="K66" s="15">
        <f t="shared" si="36"/>
        <v>1993.0061250000015</v>
      </c>
    </row>
    <row r="67" spans="2:11" x14ac:dyDescent="0.3">
      <c r="B67" t="s">
        <v>6</v>
      </c>
      <c r="C67" s="9">
        <v>0.25</v>
      </c>
      <c r="D67" s="15">
        <f t="shared" si="36"/>
        <v>200</v>
      </c>
      <c r="E67" s="15">
        <f t="shared" si="36"/>
        <v>225</v>
      </c>
      <c r="F67" s="15">
        <f t="shared" si="36"/>
        <v>250</v>
      </c>
      <c r="G67" s="15">
        <f t="shared" si="36"/>
        <v>250</v>
      </c>
      <c r="H67" s="15">
        <f t="shared" si="36"/>
        <v>250</v>
      </c>
      <c r="I67" s="15">
        <f t="shared" si="36"/>
        <v>250</v>
      </c>
      <c r="J67" s="15">
        <f t="shared" si="36"/>
        <v>250</v>
      </c>
      <c r="K67" s="15">
        <f t="shared" si="36"/>
        <v>250</v>
      </c>
    </row>
    <row r="68" spans="2:11" x14ac:dyDescent="0.3">
      <c r="B68" t="s">
        <v>8</v>
      </c>
      <c r="C68" s="9">
        <v>0.1</v>
      </c>
      <c r="D68" s="15">
        <f t="shared" ref="D68:K68" si="37">D17</f>
        <v>2700</v>
      </c>
      <c r="E68" s="15">
        <f t="shared" si="37"/>
        <v>3037.5</v>
      </c>
      <c r="F68" s="15">
        <f t="shared" si="37"/>
        <v>3258.7500000000005</v>
      </c>
      <c r="G68" s="15">
        <f t="shared" si="37"/>
        <v>3667.1250000000009</v>
      </c>
      <c r="H68" s="15">
        <f t="shared" si="37"/>
        <v>4116.3375000000024</v>
      </c>
      <c r="I68" s="15">
        <f t="shared" si="37"/>
        <v>4610.4712500000014</v>
      </c>
      <c r="J68" s="15">
        <f t="shared" si="37"/>
        <v>5154.0183750000015</v>
      </c>
      <c r="K68" s="15">
        <f t="shared" si="37"/>
        <v>5751.9202125000038</v>
      </c>
    </row>
    <row r="69" spans="2:11" ht="15" thickBot="1" x14ac:dyDescent="0.35">
      <c r="B69" s="1" t="s">
        <v>0</v>
      </c>
      <c r="C69" s="26">
        <f>SUM(C64:C68)</f>
        <v>1</v>
      </c>
      <c r="D69" s="26">
        <f>SUM(D64:D68)</f>
        <v>13700</v>
      </c>
      <c r="E69" s="26">
        <f t="shared" ref="E69:K69" si="38">SUM(E64:E68)</f>
        <v>15412.5</v>
      </c>
      <c r="F69" s="26">
        <f t="shared" si="38"/>
        <v>17146.250000000004</v>
      </c>
      <c r="G69" s="26">
        <f t="shared" si="38"/>
        <v>18668.375000000004</v>
      </c>
      <c r="H69" s="26">
        <f t="shared" si="38"/>
        <v>20342.712500000009</v>
      </c>
      <c r="I69" s="26">
        <f t="shared" si="38"/>
        <v>22184.48375000001</v>
      </c>
      <c r="J69" s="26">
        <f t="shared" si="38"/>
        <v>24210.432125000014</v>
      </c>
      <c r="K69" s="26">
        <f t="shared" si="38"/>
        <v>26438.975337500018</v>
      </c>
    </row>
    <row r="70" spans="2:11" ht="15" thickTop="1" x14ac:dyDescent="0.3"/>
    <row r="72" spans="2:11" x14ac:dyDescent="0.3">
      <c r="B72" s="1" t="s">
        <v>20</v>
      </c>
      <c r="D72" s="19">
        <f>AVERAGE(D64:D68)</f>
        <v>2740</v>
      </c>
      <c r="E72" s="19">
        <f t="shared" ref="E72:K72" si="39">AVERAGE(E64:E68)</f>
        <v>3082.5</v>
      </c>
      <c r="F72" s="19">
        <f t="shared" si="39"/>
        <v>3429.2500000000009</v>
      </c>
      <c r="G72" s="19">
        <f t="shared" si="39"/>
        <v>3733.6750000000006</v>
      </c>
      <c r="H72" s="19">
        <f t="shared" si="39"/>
        <v>4068.5425000000018</v>
      </c>
      <c r="I72" s="19">
        <f t="shared" si="39"/>
        <v>4436.8967500000017</v>
      </c>
      <c r="J72" s="19">
        <f t="shared" si="39"/>
        <v>4842.0864250000031</v>
      </c>
      <c r="K72" s="19">
        <f t="shared" si="39"/>
        <v>5287.7950675000038</v>
      </c>
    </row>
    <row r="73" spans="2:11" x14ac:dyDescent="0.3">
      <c r="B73" s="1" t="s">
        <v>21</v>
      </c>
      <c r="D73" s="19">
        <f t="shared" ref="D73:K73" si="40">SUMPRODUCT($C$64:$C$68,D64:D68)</f>
        <v>2640</v>
      </c>
      <c r="E73" s="19">
        <f t="shared" si="40"/>
        <v>2970</v>
      </c>
      <c r="F73" s="19">
        <f t="shared" si="40"/>
        <v>3304.0000000000005</v>
      </c>
      <c r="G73" s="19">
        <f t="shared" si="40"/>
        <v>3561.400000000001</v>
      </c>
      <c r="H73" s="19">
        <f t="shared" si="40"/>
        <v>3844.5400000000018</v>
      </c>
      <c r="I73" s="19">
        <f t="shared" si="40"/>
        <v>4155.9940000000015</v>
      </c>
      <c r="J73" s="19">
        <f t="shared" si="40"/>
        <v>4498.5934000000025</v>
      </c>
      <c r="K73" s="19">
        <f t="shared" si="40"/>
        <v>4875.4527400000024</v>
      </c>
    </row>
    <row r="74" spans="2:11" x14ac:dyDescent="0.3">
      <c r="B74" s="1" t="s">
        <v>22</v>
      </c>
      <c r="D74" s="19">
        <f>MEDIAN(D64:D68)</f>
        <v>2000</v>
      </c>
      <c r="E74" s="19">
        <f t="shared" ref="E74:K74" si="41">MEDIAN(E64:E68)</f>
        <v>2250</v>
      </c>
      <c r="F74" s="19">
        <f t="shared" si="41"/>
        <v>2500</v>
      </c>
      <c r="G74" s="19">
        <f t="shared" si="41"/>
        <v>2500</v>
      </c>
      <c r="H74" s="19">
        <f t="shared" si="41"/>
        <v>2500</v>
      </c>
      <c r="I74" s="19">
        <f t="shared" si="41"/>
        <v>2500</v>
      </c>
      <c r="J74" s="19">
        <f t="shared" si="41"/>
        <v>2500</v>
      </c>
      <c r="K74" s="19">
        <f t="shared" si="41"/>
        <v>2500</v>
      </c>
    </row>
    <row r="75" spans="2:11" x14ac:dyDescent="0.3">
      <c r="D75" s="19"/>
      <c r="E75" s="19"/>
      <c r="F75" s="19"/>
      <c r="G75" s="19"/>
      <c r="H75" s="19"/>
      <c r="I75" s="19"/>
      <c r="J75" s="19"/>
      <c r="K75" s="19"/>
    </row>
    <row r="76" spans="2:11" x14ac:dyDescent="0.3">
      <c r="B76" s="1" t="s">
        <v>26</v>
      </c>
      <c r="D76" s="19">
        <f>MIN(D64:D68)</f>
        <v>200</v>
      </c>
      <c r="E76" s="19">
        <f t="shared" ref="E76:K76" si="42">MIN(E64:E68)</f>
        <v>225</v>
      </c>
      <c r="F76" s="19">
        <f t="shared" si="42"/>
        <v>250</v>
      </c>
      <c r="G76" s="19">
        <f t="shared" si="42"/>
        <v>250</v>
      </c>
      <c r="H76" s="19">
        <f t="shared" si="42"/>
        <v>250</v>
      </c>
      <c r="I76" s="19">
        <f t="shared" si="42"/>
        <v>250</v>
      </c>
      <c r="J76" s="19">
        <f t="shared" si="42"/>
        <v>250</v>
      </c>
      <c r="K76" s="19">
        <f t="shared" si="42"/>
        <v>250</v>
      </c>
    </row>
    <row r="77" spans="2:11" x14ac:dyDescent="0.3">
      <c r="B77" s="1" t="s">
        <v>27</v>
      </c>
      <c r="D77" s="19">
        <f>MAX(D64:D68)</f>
        <v>8000</v>
      </c>
      <c r="E77" s="19">
        <f t="shared" ref="E77:K77" si="43">MAX(E64:E68)</f>
        <v>9000</v>
      </c>
      <c r="F77" s="19">
        <f t="shared" si="43"/>
        <v>9900.0000000000018</v>
      </c>
      <c r="G77" s="19">
        <f t="shared" si="43"/>
        <v>10890.000000000004</v>
      </c>
      <c r="H77" s="19">
        <f t="shared" si="43"/>
        <v>11979.000000000005</v>
      </c>
      <c r="I77" s="19">
        <f t="shared" si="43"/>
        <v>13176.900000000007</v>
      </c>
      <c r="J77" s="19">
        <f t="shared" si="43"/>
        <v>14494.590000000009</v>
      </c>
      <c r="K77" s="19">
        <f t="shared" si="43"/>
        <v>15944.049000000012</v>
      </c>
    </row>
    <row r="78" spans="2:11" x14ac:dyDescent="0.3">
      <c r="B78" s="1" t="s">
        <v>28</v>
      </c>
      <c r="C78" s="10">
        <v>2</v>
      </c>
      <c r="D78" s="19">
        <f t="shared" ref="D78:K78" si="44">SMALL(D64:D68,$C$78)</f>
        <v>800</v>
      </c>
      <c r="E78" s="19">
        <f t="shared" si="44"/>
        <v>900</v>
      </c>
      <c r="F78" s="19">
        <f t="shared" si="44"/>
        <v>1237.5000000000002</v>
      </c>
      <c r="G78" s="19">
        <f t="shared" si="44"/>
        <v>1361.2500000000005</v>
      </c>
      <c r="H78" s="19">
        <f t="shared" si="44"/>
        <v>1497.3750000000007</v>
      </c>
      <c r="I78" s="19">
        <f t="shared" si="44"/>
        <v>1647.1125000000009</v>
      </c>
      <c r="J78" s="19">
        <f t="shared" si="44"/>
        <v>1811.8237500000012</v>
      </c>
      <c r="K78" s="19">
        <f t="shared" si="44"/>
        <v>1993.0061250000015</v>
      </c>
    </row>
    <row r="79" spans="2:11" x14ac:dyDescent="0.3">
      <c r="B79" s="1" t="s">
        <v>29</v>
      </c>
      <c r="C79" s="10">
        <v>3</v>
      </c>
      <c r="D79" s="19">
        <f t="shared" ref="D79:K79" si="45">LARGE(D64:D68,$C$79)</f>
        <v>2000</v>
      </c>
      <c r="E79" s="19">
        <f t="shared" si="45"/>
        <v>2250</v>
      </c>
      <c r="F79" s="19">
        <f t="shared" si="45"/>
        <v>2500</v>
      </c>
      <c r="G79" s="19">
        <f t="shared" si="45"/>
        <v>2500</v>
      </c>
      <c r="H79" s="19">
        <f t="shared" si="45"/>
        <v>2500</v>
      </c>
      <c r="I79" s="19">
        <f t="shared" si="45"/>
        <v>2500</v>
      </c>
      <c r="J79" s="19">
        <f t="shared" si="45"/>
        <v>2500</v>
      </c>
      <c r="K79" s="19">
        <f t="shared" si="45"/>
        <v>2500</v>
      </c>
    </row>
    <row r="80" spans="2:11" x14ac:dyDescent="0.3">
      <c r="D80" s="19"/>
      <c r="E80" s="19"/>
      <c r="F80" s="19"/>
      <c r="G80" s="19"/>
      <c r="H80" s="19"/>
      <c r="I80" s="19"/>
      <c r="J80" s="19"/>
      <c r="K80" s="19"/>
    </row>
    <row r="81" spans="2:11" x14ac:dyDescent="0.3">
      <c r="B81" s="1" t="s">
        <v>24</v>
      </c>
      <c r="D81" s="19"/>
      <c r="E81" s="19"/>
      <c r="F81" s="19"/>
      <c r="G81" s="19"/>
      <c r="H81" s="19"/>
      <c r="I81" s="19"/>
      <c r="J81" s="19"/>
      <c r="K81" s="19"/>
    </row>
    <row r="82" spans="2:11" x14ac:dyDescent="0.3">
      <c r="B82" s="1" t="str">
        <f>"if &lt; "&amp;C82</f>
        <v>if &lt; 16000</v>
      </c>
      <c r="C82" s="10">
        <v>16000</v>
      </c>
      <c r="D82" s="19">
        <f>IF(D69&lt;$C$82,D69,0)</f>
        <v>13700</v>
      </c>
      <c r="E82" s="19">
        <f t="shared" ref="E82:K82" si="46">IF(E69&lt;$C$82,E69,0)</f>
        <v>15412.5</v>
      </c>
      <c r="F82" s="19">
        <f t="shared" si="46"/>
        <v>0</v>
      </c>
      <c r="G82" s="19">
        <f t="shared" si="46"/>
        <v>0</v>
      </c>
      <c r="H82" s="19">
        <f t="shared" si="46"/>
        <v>0</v>
      </c>
      <c r="I82" s="19">
        <f t="shared" si="46"/>
        <v>0</v>
      </c>
      <c r="J82" s="19">
        <f t="shared" si="46"/>
        <v>0</v>
      </c>
      <c r="K82" s="19">
        <f t="shared" si="46"/>
        <v>0</v>
      </c>
    </row>
    <row r="83" spans="2:11" x14ac:dyDescent="0.3">
      <c r="B83" s="1" t="str">
        <f>"if &gt;= "&amp;C83</f>
        <v>if &gt;= 16000</v>
      </c>
      <c r="C83" s="10">
        <v>16000</v>
      </c>
      <c r="D83" s="19">
        <f>IF(D69&gt;=$C$83,D69,0)</f>
        <v>0</v>
      </c>
      <c r="E83" s="19">
        <f t="shared" ref="E83:K83" si="47">IF(E69&gt;=$C$83,E69,0)</f>
        <v>0</v>
      </c>
      <c r="F83" s="19">
        <f t="shared" si="47"/>
        <v>17146.250000000004</v>
      </c>
      <c r="G83" s="19">
        <f t="shared" si="47"/>
        <v>18668.375000000004</v>
      </c>
      <c r="H83" s="19">
        <f t="shared" si="47"/>
        <v>20342.712500000009</v>
      </c>
      <c r="I83" s="19">
        <f t="shared" si="47"/>
        <v>22184.48375000001</v>
      </c>
      <c r="J83" s="19">
        <f t="shared" si="47"/>
        <v>24210.432125000014</v>
      </c>
      <c r="K83" s="19">
        <f t="shared" si="47"/>
        <v>26438.975337500018</v>
      </c>
    </row>
    <row r="84" spans="2:11" ht="15" thickBot="1" x14ac:dyDescent="0.35">
      <c r="B84" s="1" t="s">
        <v>0</v>
      </c>
      <c r="C84" s="10"/>
      <c r="D84" s="31">
        <f>SUM(D82:D83)</f>
        <v>13700</v>
      </c>
      <c r="E84" s="31">
        <f t="shared" ref="E84:K84" si="48">SUM(E82:E83)</f>
        <v>15412.5</v>
      </c>
      <c r="F84" s="31">
        <f t="shared" si="48"/>
        <v>17146.250000000004</v>
      </c>
      <c r="G84" s="31">
        <f t="shared" si="48"/>
        <v>18668.375000000004</v>
      </c>
      <c r="H84" s="31">
        <f t="shared" si="48"/>
        <v>20342.712500000009</v>
      </c>
      <c r="I84" s="31">
        <f t="shared" si="48"/>
        <v>22184.48375000001</v>
      </c>
      <c r="J84" s="31">
        <f t="shared" si="48"/>
        <v>24210.432125000014</v>
      </c>
      <c r="K84" s="31">
        <f t="shared" si="48"/>
        <v>26438.975337500018</v>
      </c>
    </row>
    <row r="85" spans="2:11" ht="15" thickTop="1" x14ac:dyDescent="0.3"/>
    <row r="86" spans="2:11" x14ac:dyDescent="0.3">
      <c r="B86" s="1" t="s">
        <v>25</v>
      </c>
      <c r="D86" t="str">
        <f>IF(D84=D69,"OK","Error")</f>
        <v>OK</v>
      </c>
      <c r="E86" t="str">
        <f t="shared" ref="E86:K86" si="49">IF(E84=E69,"OK","Error")</f>
        <v>OK</v>
      </c>
      <c r="F86" t="str">
        <f t="shared" si="49"/>
        <v>OK</v>
      </c>
      <c r="G86" t="str">
        <f t="shared" si="49"/>
        <v>OK</v>
      </c>
      <c r="H86" t="str">
        <f t="shared" si="49"/>
        <v>OK</v>
      </c>
      <c r="I86" t="str">
        <f t="shared" si="49"/>
        <v>OK</v>
      </c>
      <c r="J86" t="str">
        <f t="shared" si="49"/>
        <v>OK</v>
      </c>
      <c r="K86" t="str">
        <f t="shared" si="49"/>
        <v>OK</v>
      </c>
    </row>
    <row r="87" spans="2:11" x14ac:dyDescent="0.3">
      <c r="B87" s="1" t="s">
        <v>38</v>
      </c>
      <c r="D87" t="b">
        <f>D84=D69</f>
        <v>1</v>
      </c>
      <c r="E87" t="b">
        <f t="shared" ref="E87:J87" si="50">E84=E69</f>
        <v>1</v>
      </c>
      <c r="F87" t="b">
        <f t="shared" si="50"/>
        <v>1</v>
      </c>
      <c r="G87" t="b">
        <f t="shared" si="50"/>
        <v>1</v>
      </c>
      <c r="H87" t="b">
        <f t="shared" si="50"/>
        <v>1</v>
      </c>
      <c r="I87" t="b">
        <f t="shared" si="50"/>
        <v>1</v>
      </c>
      <c r="J87" t="b">
        <f t="shared" si="50"/>
        <v>1</v>
      </c>
      <c r="K87" t="b">
        <f>K84=K69</f>
        <v>1</v>
      </c>
    </row>
  </sheetData>
  <mergeCells count="1">
    <mergeCell ref="B1:C2"/>
  </mergeCells>
  <conditionalFormatting sqref="D29:K38">
    <cfRule type="cellIs" dxfId="1" priority="3" operator="lessThan">
      <formula>0.1</formula>
    </cfRule>
  </conditionalFormatting>
  <conditionalFormatting sqref="D46:K46">
    <cfRule type="cellIs" dxfId="0" priority="2" operator="greaterThan">
      <formula>15500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Conventions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Verma</dc:creator>
  <cp:lastModifiedBy>Muskan Verma</cp:lastModifiedBy>
  <dcterms:created xsi:type="dcterms:W3CDTF">2022-12-30T14:10:27Z</dcterms:created>
  <dcterms:modified xsi:type="dcterms:W3CDTF">2025-10-02T10:41:30Z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