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9487546-FBFF-4ADD-BBE5-3F45F4145B0C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N9" i="7"/>
  <c r="N11" i="7"/>
  <c r="B10" i="7"/>
  <c r="D15" i="7"/>
  <c r="C15" i="7"/>
  <c r="B15" i="7"/>
  <c r="N10" i="7" l="1"/>
  <c r="E15" i="7"/>
  <c r="F15" i="7" s="1"/>
  <c r="W9" i="4"/>
  <c r="V9" i="4"/>
  <c r="U9" i="4"/>
  <c r="T9" i="4"/>
  <c r="S9" i="4"/>
  <c r="R9" i="4"/>
  <c r="Q9" i="4"/>
  <c r="P9" i="4"/>
  <c r="M9" i="4"/>
  <c r="L9" i="4"/>
  <c r="K9" i="4"/>
  <c r="J9" i="4"/>
  <c r="I9" i="4"/>
  <c r="H9" i="4"/>
  <c r="G9" i="4"/>
  <c r="E9" i="4"/>
  <c r="B9" i="4"/>
  <c r="B27" i="4"/>
  <c r="N86" i="6"/>
  <c r="R3" i="4"/>
  <c r="L3" i="4"/>
  <c r="AC4" i="6"/>
  <c r="AB4" i="6"/>
  <c r="AA4" i="6"/>
  <c r="AA7" i="6" s="1"/>
  <c r="Z4" i="6"/>
  <c r="Y4" i="6"/>
  <c r="X4" i="6"/>
  <c r="W4" i="6"/>
  <c r="V4" i="6"/>
  <c r="U4" i="6"/>
  <c r="T4" i="6"/>
  <c r="S4" i="6"/>
  <c r="R4" i="6"/>
  <c r="Q4" i="6"/>
  <c r="P4" i="6"/>
  <c r="S22" i="6"/>
  <c r="S25" i="6" s="1"/>
  <c r="R22" i="6"/>
  <c r="R25" i="6" s="1"/>
  <c r="Q22" i="6"/>
  <c r="P22" i="6"/>
  <c r="N84" i="6"/>
  <c r="Q19" i="6" s="1"/>
  <c r="P3" i="4" l="1"/>
  <c r="P7" i="6"/>
  <c r="AB7" i="6"/>
  <c r="U7" i="6"/>
  <c r="Y7" i="6"/>
  <c r="AC7" i="6"/>
  <c r="T7" i="6"/>
  <c r="X7" i="6"/>
  <c r="P25" i="6"/>
  <c r="Q7" i="6"/>
  <c r="Q25" i="6"/>
  <c r="R7" i="6"/>
  <c r="V7" i="6"/>
  <c r="Z7" i="6"/>
  <c r="AE13" i="6"/>
  <c r="Z13" i="6"/>
  <c r="W13" i="6"/>
  <c r="S13" i="6"/>
  <c r="AA19" i="6"/>
  <c r="W19" i="6"/>
  <c r="S19" i="6"/>
  <c r="W7" i="6"/>
  <c r="S7" i="6"/>
  <c r="AF13" i="6"/>
  <c r="AA13" i="6"/>
  <c r="X13" i="6"/>
  <c r="T13" i="6"/>
  <c r="P19" i="6"/>
  <c r="X19" i="6"/>
  <c r="T19" i="6"/>
  <c r="AC13" i="6"/>
  <c r="Y13" i="6"/>
  <c r="V13" i="6"/>
  <c r="R13" i="6"/>
  <c r="Z19" i="6"/>
  <c r="V19" i="6"/>
  <c r="R19" i="6"/>
  <c r="P13" i="6"/>
  <c r="AB13" i="6"/>
  <c r="AD13" i="6"/>
  <c r="U13" i="6"/>
  <c r="Q13" i="6"/>
  <c r="Y19" i="6"/>
  <c r="U19" i="6"/>
  <c r="N9" i="4" l="1"/>
  <c r="F9" i="4"/>
  <c r="C9" i="4"/>
  <c r="A9" i="4"/>
  <c r="AA16" i="5"/>
  <c r="Z16" i="5"/>
  <c r="Y16" i="5"/>
  <c r="X16" i="5"/>
  <c r="W16" i="5"/>
  <c r="V16" i="5"/>
  <c r="U16" i="5"/>
  <c r="T16" i="5"/>
  <c r="S16" i="5"/>
  <c r="R16" i="5"/>
  <c r="Q16" i="5"/>
  <c r="P16" i="5"/>
  <c r="AC4" i="5"/>
  <c r="AB4" i="5"/>
  <c r="AA4" i="5"/>
  <c r="Z4" i="5"/>
  <c r="Y4" i="5"/>
  <c r="X4" i="5"/>
  <c r="W4" i="5"/>
  <c r="V4" i="5"/>
  <c r="H3" i="4" s="1"/>
  <c r="U4" i="5"/>
  <c r="T4" i="5"/>
  <c r="S4" i="5"/>
  <c r="R4" i="5"/>
  <c r="C3" i="4" s="1"/>
  <c r="Q4" i="5"/>
  <c r="P4" i="5"/>
  <c r="N89" i="5"/>
  <c r="S22" i="5" l="1"/>
  <c r="Q22" i="5"/>
  <c r="P22" i="5"/>
  <c r="R22" i="5"/>
  <c r="N87" i="5"/>
  <c r="V7" i="5" s="1"/>
  <c r="X7" i="5" l="1"/>
  <c r="AA19" i="5"/>
  <c r="S19" i="5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O9" i="4" l="1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2" i="7" s="1"/>
  <c r="P16" i="3"/>
  <c r="N91" i="3"/>
  <c r="V13" i="3" s="1"/>
  <c r="AB4" i="3"/>
  <c r="S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2" i="7" s="1"/>
  <c r="J16" i="1"/>
  <c r="K15" i="4" s="1"/>
  <c r="L12" i="7" s="1"/>
  <c r="I16" i="1"/>
  <c r="H16" i="1"/>
  <c r="I15" i="4" s="1"/>
  <c r="J12" i="7" s="1"/>
  <c r="V16" i="2"/>
  <c r="G15" i="4" s="1"/>
  <c r="H12" i="7" s="1"/>
  <c r="AA16" i="2"/>
  <c r="Z16" i="2"/>
  <c r="Y16" i="2"/>
  <c r="X16" i="2"/>
  <c r="W16" i="2"/>
  <c r="H15" i="4" s="1"/>
  <c r="I12" i="7" s="1"/>
  <c r="U16" i="2"/>
  <c r="F15" i="4" s="1"/>
  <c r="G12" i="7" s="1"/>
  <c r="T16" i="2"/>
  <c r="E15" i="4" s="1"/>
  <c r="F12" i="7" s="1"/>
  <c r="S16" i="2"/>
  <c r="D15" i="4" s="1"/>
  <c r="E12" i="7" s="1"/>
  <c r="R16" i="2"/>
  <c r="C15" i="4" s="1"/>
  <c r="D12" i="7" s="1"/>
  <c r="P16" i="2"/>
  <c r="A15" i="4" s="1"/>
  <c r="B12" i="7" s="1"/>
  <c r="J15" i="4" l="1"/>
  <c r="K12" i="7" s="1"/>
  <c r="N13" i="7" s="1"/>
  <c r="R22" i="2"/>
  <c r="S22" i="2"/>
  <c r="H22" i="1"/>
  <c r="I22" i="1"/>
  <c r="D21" i="4" s="1"/>
  <c r="E16" i="7" s="1"/>
  <c r="P22" i="2"/>
  <c r="A21" i="4" s="1"/>
  <c r="B16" i="7" s="1"/>
  <c r="Q22" i="2"/>
  <c r="B21" i="4" s="1"/>
  <c r="C16" i="7" s="1"/>
  <c r="O4" i="1"/>
  <c r="N4" i="1"/>
  <c r="M4" i="1"/>
  <c r="L4" i="1"/>
  <c r="K4" i="1"/>
  <c r="J4" i="1"/>
  <c r="I4" i="1"/>
  <c r="H4" i="1"/>
  <c r="F45" i="1"/>
  <c r="C21" i="4" l="1"/>
  <c r="D16" i="7" s="1"/>
  <c r="F16" i="7" s="1"/>
  <c r="M3" i="4"/>
  <c r="F3" i="4"/>
  <c r="N12" i="7"/>
  <c r="T4" i="2"/>
  <c r="I3" i="4" s="1"/>
  <c r="AA4" i="2"/>
  <c r="T3" i="4" s="1"/>
  <c r="V4" i="2"/>
  <c r="K3" i="4" s="1"/>
  <c r="Y4" i="2"/>
  <c r="N3" i="4" s="1"/>
  <c r="Z4" i="2"/>
  <c r="Q3" i="4" s="1"/>
  <c r="X4" i="2"/>
  <c r="O3" i="4" s="1"/>
  <c r="W4" i="2"/>
  <c r="U4" i="2"/>
  <c r="J3" i="4" s="1"/>
  <c r="S4" i="2"/>
  <c r="G3" i="4" s="1"/>
  <c r="R4" i="2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E12" i="4"/>
  <c r="K12" i="4"/>
  <c r="L12" i="4"/>
  <c r="R12" i="4"/>
  <c r="S12" i="4"/>
  <c r="B12" i="4"/>
  <c r="T12" i="4"/>
  <c r="G12" i="4"/>
  <c r="I12" i="4"/>
  <c r="M12" i="4"/>
  <c r="Q12" i="4"/>
  <c r="R6" i="4"/>
  <c r="L6" i="4"/>
  <c r="H12" i="4"/>
  <c r="P12" i="4"/>
  <c r="U12" i="4"/>
  <c r="V12" i="4"/>
  <c r="P6" i="4"/>
  <c r="W12" i="4"/>
  <c r="J12" i="4"/>
  <c r="H6" i="4"/>
  <c r="C6" i="4"/>
  <c r="C12" i="4"/>
  <c r="F12" i="4"/>
  <c r="N12" i="4"/>
  <c r="S6" i="4"/>
  <c r="D12" i="4"/>
  <c r="E6" i="4"/>
  <c r="O12" i="4"/>
  <c r="D6" i="4"/>
  <c r="I6" i="4"/>
  <c r="M6" i="4"/>
  <c r="Q6" i="4"/>
  <c r="N6" i="4"/>
  <c r="G6" i="4"/>
  <c r="F6" i="4"/>
  <c r="K6" i="4"/>
  <c r="J6" i="4"/>
  <c r="O6" i="4"/>
  <c r="T6" i="4"/>
  <c r="A12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<sst xmlns="http://schemas.openxmlformats.org/spreadsheetml/2006/main" count="1445" uniqueCount="311">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</sst>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'2021'!$P$4:$AC$4</c:f>
              <c:numCache>
                <c:formatCode>General</c:formatCode>
                <c:ptCount val="14"/>
                <c:pt idx="0">
                  <c:v>37</c:v>
                </c:pt>
                <c:pt idx="1">
                  <c:v>97</c:v>
                </c:pt>
                <c:pt idx="2">
                  <c:v>5</c:v>
                </c:pt>
                <c:pt idx="3">
                  <c:v>7</c:v>
                </c:pt>
                <c:pt idx="4">
                  <c:v>27</c:v>
                </c:pt>
                <c:pt idx="5">
                  <c:v>93</c:v>
                </c:pt>
                <c:pt idx="6">
                  <c:v>106</c:v>
                </c:pt>
                <c:pt idx="7">
                  <c:v>109</c:v>
                </c:pt>
                <c:pt idx="8">
                  <c:v>1</c:v>
                </c:pt>
                <c:pt idx="9">
                  <c:v>150</c:v>
                </c:pt>
                <c:pt idx="10">
                  <c:v>489</c:v>
                </c:pt>
                <c:pt idx="11">
                  <c:v>19</c:v>
                </c:pt>
                <c:pt idx="12">
                  <c:v>1480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286-9741-1D8AEAAD8E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66351"/>
        <c:axId val="1746473839"/>
        <c:axId val="0"/>
      </c:bar3DChart>
      <c:catAx>
        <c:axId val="17464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3839"/>
        <c:crosses val="autoZero"/>
        <c:auto val="1"/>
        <c:lblAlgn val="ctr"/>
        <c:lblOffset val="100"/>
        <c:noMultiLvlLbl val="0"/>
      </c:catAx>
      <c:valAx>
        <c:axId val="174647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80-494C-96B7-3AA024F2F1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80-494C-96B7-3AA024F2F1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80-494C-96B7-3AA024F2F1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80-494C-96B7-3AA024F2F1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E80-494C-96B7-3AA024F2F1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E80-494C-96B7-3AA024F2F1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E80-494C-96B7-3AA024F2F1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E80-494C-96B7-3AA024F2F1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E80-494C-96B7-3AA024F2F1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E80-494C-96B7-3AA024F2F1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E80-494C-96B7-3AA024F2F1B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E80-494C-96B7-3AA024F2F1B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E80-494C-96B7-3AA024F2F1B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E80-494C-96B7-3AA024F2F1B2}"/>
              </c:ext>
            </c:extLst>
          </c:dPt>
          <c:cat>
            <c:strRef>
              <c:f>'2021'!$P$6:$AC$6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'2021'!$P$7:$AC$7</c:f>
              <c:numCache>
                <c:formatCode>0.00</c:formatCode>
                <c:ptCount val="14"/>
                <c:pt idx="0">
                  <c:v>1.4105985512771635</c:v>
                </c:pt>
                <c:pt idx="1">
                  <c:v>3.6980556614563476</c:v>
                </c:pt>
                <c:pt idx="2">
                  <c:v>0.19062142584826536</c:v>
                </c:pt>
                <c:pt idx="3">
                  <c:v>0.26686999618757151</c:v>
                </c:pt>
                <c:pt idx="4">
                  <c:v>1.0293556995806328</c:v>
                </c:pt>
                <c:pt idx="5">
                  <c:v>3.5455585207777354</c:v>
                </c:pt>
                <c:pt idx="6">
                  <c:v>4.0411742279832259</c:v>
                </c:pt>
                <c:pt idx="7">
                  <c:v>4.1555470834921842</c:v>
                </c:pt>
                <c:pt idx="8">
                  <c:v>3.812428516965307E-2</c:v>
                </c:pt>
                <c:pt idx="9">
                  <c:v>5.7186427754479601</c:v>
                </c:pt>
                <c:pt idx="10">
                  <c:v>18.64277544796035</c:v>
                </c:pt>
                <c:pt idx="11">
                  <c:v>0.72436141822340838</c:v>
                </c:pt>
                <c:pt idx="12">
                  <c:v>56.423942051086541</c:v>
                </c:pt>
                <c:pt idx="13">
                  <c:v>0.1143728555089592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4F6-922A-40F0C45E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Species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'2021'!$P$9:$AF$9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'2021'!$P$10:$AF$10</c:f>
              <c:numCache>
                <c:formatCode>General</c:formatCode>
                <c:ptCount val="17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51</c:v>
                </c:pt>
                <c:pt idx="4">
                  <c:v>306</c:v>
                </c:pt>
                <c:pt idx="5">
                  <c:v>1</c:v>
                </c:pt>
                <c:pt idx="6">
                  <c:v>1526</c:v>
                </c:pt>
                <c:pt idx="7">
                  <c:v>2</c:v>
                </c:pt>
                <c:pt idx="8">
                  <c:v>2</c:v>
                </c:pt>
                <c:pt idx="9">
                  <c:v>182</c:v>
                </c:pt>
                <c:pt idx="10">
                  <c:v>498</c:v>
                </c:pt>
                <c:pt idx="11">
                  <c:v>14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1B4-8486-E1D0E770E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73007"/>
        <c:axId val="1746475087"/>
        <c:axId val="0"/>
      </c:bar3DChart>
      <c:catAx>
        <c:axId val="17464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5087"/>
        <c:crosses val="autoZero"/>
        <c:auto val="1"/>
        <c:lblAlgn val="ctr"/>
        <c:lblOffset val="100"/>
        <c:noMultiLvlLbl val="0"/>
      </c:catAx>
      <c:valAx>
        <c:axId val="174647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Species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C8-4D4F-9A4D-CB8E7FC7DE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C8-4D4F-9A4D-CB8E7FC7DE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3C8-4D4F-9A4D-CB8E7FC7DE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3C8-4D4F-9A4D-CB8E7FC7DE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3C8-4D4F-9A4D-CB8E7FC7DE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3C8-4D4F-9A4D-CB8E7FC7DE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3C8-4D4F-9A4D-CB8E7FC7DE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3C8-4D4F-9A4D-CB8E7FC7DE6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3C8-4D4F-9A4D-CB8E7FC7DE6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3C8-4D4F-9A4D-CB8E7FC7DE6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3C8-4D4F-9A4D-CB8E7FC7DE6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3C8-4D4F-9A4D-CB8E7FC7DE6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3C8-4D4F-9A4D-CB8E7FC7DE6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3C8-4D4F-9A4D-CB8E7FC7DE6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3C8-4D4F-9A4D-CB8E7FC7DE6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3C8-4D4F-9A4D-CB8E7FC7DE6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3C8-4D4F-9A4D-CB8E7FC7DE6E}"/>
              </c:ext>
            </c:extLst>
          </c:dPt>
          <c:cat>
            <c:strRef>
              <c:f>'2021'!$P$12:$AF$12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'2021'!$P$13:$AF$13</c:f>
              <c:numCache>
                <c:formatCode>0.00</c:formatCode>
                <c:ptCount val="17"/>
                <c:pt idx="0">
                  <c:v>0.30499428135722456</c:v>
                </c:pt>
                <c:pt idx="1">
                  <c:v>0.15249714067861228</c:v>
                </c:pt>
                <c:pt idx="2">
                  <c:v>0.38124285169653072</c:v>
                </c:pt>
                <c:pt idx="3">
                  <c:v>1.9443385436523064</c:v>
                </c:pt>
                <c:pt idx="4">
                  <c:v>11.66603126191384</c:v>
                </c:pt>
                <c:pt idx="5">
                  <c:v>3.812428516965307E-2</c:v>
                </c:pt>
                <c:pt idx="6">
                  <c:v>58.177659168890585</c:v>
                </c:pt>
                <c:pt idx="7">
                  <c:v>7.624857033930614E-2</c:v>
                </c:pt>
                <c:pt idx="8">
                  <c:v>7.624857033930614E-2</c:v>
                </c:pt>
                <c:pt idx="9">
                  <c:v>6.9386199008768576</c:v>
                </c:pt>
                <c:pt idx="10">
                  <c:v>18.985894014487229</c:v>
                </c:pt>
                <c:pt idx="11">
                  <c:v>0.53373999237514302</c:v>
                </c:pt>
                <c:pt idx="12">
                  <c:v>3.812428516965307E-2</c:v>
                </c:pt>
                <c:pt idx="13">
                  <c:v>0.22874571101791841</c:v>
                </c:pt>
                <c:pt idx="14">
                  <c:v>3.812428516965307E-2</c:v>
                </c:pt>
                <c:pt idx="15">
                  <c:v>0.19062142584826536</c:v>
                </c:pt>
                <c:pt idx="16">
                  <c:v>0.22874571101791841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6-4A88-8A6C-50008A0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Month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'2021'!$P$16:$AA$16</c:f>
              <c:numCache>
                <c:formatCode>General</c:formatCode>
                <c:ptCount val="12"/>
                <c:pt idx="0">
                  <c:v>206</c:v>
                </c:pt>
                <c:pt idx="1">
                  <c:v>146</c:v>
                </c:pt>
                <c:pt idx="2">
                  <c:v>84</c:v>
                </c:pt>
                <c:pt idx="3">
                  <c:v>90</c:v>
                </c:pt>
                <c:pt idx="4">
                  <c:v>124</c:v>
                </c:pt>
                <c:pt idx="5">
                  <c:v>477</c:v>
                </c:pt>
                <c:pt idx="6">
                  <c:v>519</c:v>
                </c:pt>
                <c:pt idx="7">
                  <c:v>377</c:v>
                </c:pt>
                <c:pt idx="8">
                  <c:v>189</c:v>
                </c:pt>
                <c:pt idx="9">
                  <c:v>280</c:v>
                </c:pt>
                <c:pt idx="10">
                  <c:v>119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E6F-AC0E-42A8946A1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775183"/>
        <c:axId val="1731770607"/>
        <c:axId val="0"/>
      </c:bar3DChart>
      <c:catAx>
        <c:axId val="17317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70607"/>
        <c:crosses val="autoZero"/>
        <c:auto val="1"/>
        <c:lblAlgn val="ctr"/>
        <c:lblOffset val="100"/>
        <c:noMultiLvlLbl val="0"/>
      </c:catAx>
      <c:valAx>
        <c:axId val="1731770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Month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E6-4A35-B301-96DCE9B63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E6-4A35-B301-96DCE9B63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E6-4A35-B301-96DCE9B63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E6-4A35-B301-96DCE9B63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E6-4A35-B301-96DCE9B633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E6-4A35-B301-96DCE9B633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E6-4A35-B301-96DCE9B6332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E6-4A35-B301-96DCE9B6332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E6-4A35-B301-96DCE9B6332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E6-4A35-B301-96DCE9B6332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E6-4A35-B301-96DCE9B6332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E6-4A35-B301-96DCE9B63322}"/>
              </c:ext>
            </c:extLst>
          </c:dPt>
          <c:cat>
            <c:strRef>
              <c:f>'2021'!$P$18:$AA$18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'2021'!$P$19:$AA$19</c:f>
              <c:numCache>
                <c:formatCode>0.00</c:formatCode>
                <c:ptCount val="12"/>
                <c:pt idx="0">
                  <c:v>7.8536027449485317</c:v>
                </c:pt>
                <c:pt idx="1">
                  <c:v>5.5661456347693488</c:v>
                </c:pt>
                <c:pt idx="2">
                  <c:v>3.2024399542508575</c:v>
                </c:pt>
                <c:pt idx="3">
                  <c:v>3.4311856652687758</c:v>
                </c:pt>
                <c:pt idx="4">
                  <c:v>4.7274113610369799</c:v>
                </c:pt>
                <c:pt idx="5">
                  <c:v>18.185284025924513</c:v>
                </c:pt>
                <c:pt idx="6">
                  <c:v>19.786504003049942</c:v>
                </c:pt>
                <c:pt idx="7">
                  <c:v>14.372855508959207</c:v>
                </c:pt>
                <c:pt idx="8">
                  <c:v>7.2054898970644308</c:v>
                </c:pt>
                <c:pt idx="9">
                  <c:v>10.674799847502859</c:v>
                </c:pt>
                <c:pt idx="10">
                  <c:v>4.5367899351887155</c:v>
                </c:pt>
                <c:pt idx="11">
                  <c:v>0.45749142203583681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3CC-AE72-8BDB64D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Season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'2021'!$P$22:$S$22</c:f>
              <c:numCache>
                <c:formatCode>General</c:formatCode>
                <c:ptCount val="4"/>
                <c:pt idx="0">
                  <c:v>298</c:v>
                </c:pt>
                <c:pt idx="1">
                  <c:v>1373</c:v>
                </c:pt>
                <c:pt idx="2">
                  <c:v>588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BE7-9FDA-85072FB4D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83823"/>
        <c:axId val="1746463439"/>
        <c:axId val="0"/>
      </c:bar3DChart>
      <c:catAx>
        <c:axId val="17464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3439"/>
        <c:crosses val="autoZero"/>
        <c:auto val="1"/>
        <c:lblAlgn val="ctr"/>
        <c:lblOffset val="100"/>
        <c:noMultiLvlLbl val="0"/>
      </c:catAx>
      <c:valAx>
        <c:axId val="1746463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Season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50-46E5-B3E6-C4A24CA639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50-46E5-B3E6-C4A24CA639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50-46E5-B3E6-C4A24CA639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C50-46E5-B3E6-C4A24CA63911}"/>
              </c:ext>
            </c:extLst>
          </c:dPt>
          <c:cat>
            <c:strRef>
              <c:f>'2021'!$P$24:$S$24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'2021'!$P$25:$S$25</c:f>
              <c:numCache>
                <c:formatCode>0.00</c:formatCode>
                <c:ptCount val="4"/>
                <c:pt idx="0">
                  <c:v>11.361036980556614</c:v>
                </c:pt>
                <c:pt idx="1">
                  <c:v>52.344643537933663</c:v>
                </c:pt>
                <c:pt idx="2">
                  <c:v>22.417079679756004</c:v>
                </c:pt>
                <c:pt idx="3">
                  <c:v>13.877239801753715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1B2-816D-95F6B6C8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Stats'!$A$2:$T$2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Stats'!$A$3:$T$3</c:f>
              <c:numCache>
                <c:formatCode>General</c:formatCode>
                <c:ptCount val="20"/>
                <c:pt idx="0">
                  <c:v>695</c:v>
                </c:pt>
                <c:pt idx="1">
                  <c:v>321</c:v>
                </c:pt>
                <c:pt idx="2">
                  <c:v>83</c:v>
                </c:pt>
                <c:pt idx="3">
                  <c:v>6</c:v>
                </c:pt>
                <c:pt idx="4">
                  <c:v>304</c:v>
                </c:pt>
                <c:pt idx="5">
                  <c:v>193</c:v>
                </c:pt>
                <c:pt idx="6">
                  <c:v>173</c:v>
                </c:pt>
                <c:pt idx="7">
                  <c:v>1</c:v>
                </c:pt>
                <c:pt idx="8">
                  <c:v>221</c:v>
                </c:pt>
                <c:pt idx="9">
                  <c:v>651</c:v>
                </c:pt>
                <c:pt idx="10">
                  <c:v>42</c:v>
                </c:pt>
                <c:pt idx="11">
                  <c:v>1</c:v>
                </c:pt>
                <c:pt idx="12">
                  <c:v>455</c:v>
                </c:pt>
                <c:pt idx="13">
                  <c:v>818</c:v>
                </c:pt>
                <c:pt idx="14">
                  <c:v>121</c:v>
                </c:pt>
                <c:pt idx="15">
                  <c:v>19</c:v>
                </c:pt>
                <c:pt idx="16">
                  <c:v>3565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B12F-40B6-BA47-A06F04A441F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B12F-40B6-BA47-A06F04A441F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B12F-40B6-BA47-A06F04A441F8}"/>
              </c:ext>
            </c:extLst>
          </c:dPt>
          <c:cat>
            <c:strRef>
              <c:f>'Overall Stats'!$A$5:$T$5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Stats'!$A$6:$T$6</c:f>
              <c:numCache>
                <c:formatCode>0.00</c:formatCode>
                <c:ptCount val="20"/>
                <c:pt idx="0">
                  <c:v>9.0541948931735288</c:v>
                </c:pt>
                <c:pt idx="1">
                  <c:v>4.1818655549765502</c:v>
                </c:pt>
                <c:pt idx="2">
                  <c:v>1.0812923397602918</c:v>
                </c:pt>
                <c:pt idx="3">
                  <c:v>7.8165711307972896E-2</c:v>
                </c:pt>
                <c:pt idx="4">
                  <c:v>3.9603960396039604</c:v>
                </c:pt>
                <c:pt idx="5">
                  <c:v>2.5143303804064616</c:v>
                </c:pt>
                <c:pt idx="6">
                  <c:v>2.2537780093798854</c:v>
                </c:pt>
                <c:pt idx="7">
                  <c:v>1.3027618551328815E-2</c:v>
                </c:pt>
                <c:pt idx="8">
                  <c:v>2.8791036998436685</c:v>
                </c:pt>
                <c:pt idx="9">
                  <c:v>8.4809796769150605</c:v>
                </c:pt>
                <c:pt idx="10">
                  <c:v>0.54715997915581038</c:v>
                </c:pt>
                <c:pt idx="11">
                  <c:v>1.3027618551328815E-2</c:v>
                </c:pt>
                <c:pt idx="12">
                  <c:v>5.927566440854612</c:v>
                </c:pt>
                <c:pt idx="13">
                  <c:v>10.656591974986972</c:v>
                </c:pt>
                <c:pt idx="14">
                  <c:v>1.5763418447107869</c:v>
                </c:pt>
                <c:pt idx="15">
                  <c:v>0.24752475247524752</c:v>
                </c:pt>
                <c:pt idx="16">
                  <c:v>46.443460135487236</c:v>
                </c:pt>
                <c:pt idx="17">
                  <c:v>3.9082855653986448E-2</c:v>
                </c:pt>
                <c:pt idx="18">
                  <c:v>1.3027618551328815E-2</c:v>
                </c:pt>
                <c:pt idx="19">
                  <c:v>3.9082855653986448E-2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Stats'!$A$8:$W$8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Stats'!$A$9:$W$9</c:f>
              <c:numCache>
                <c:formatCode>General</c:formatCode>
                <c:ptCount val="23"/>
                <c:pt idx="0">
                  <c:v>1</c:v>
                </c:pt>
                <c:pt idx="1">
                  <c:v>186</c:v>
                </c:pt>
                <c:pt idx="2">
                  <c:v>2</c:v>
                </c:pt>
                <c:pt idx="3">
                  <c:v>33</c:v>
                </c:pt>
                <c:pt idx="4">
                  <c:v>37</c:v>
                </c:pt>
                <c:pt idx="5">
                  <c:v>3</c:v>
                </c:pt>
                <c:pt idx="6">
                  <c:v>23</c:v>
                </c:pt>
                <c:pt idx="7">
                  <c:v>55</c:v>
                </c:pt>
                <c:pt idx="8">
                  <c:v>484</c:v>
                </c:pt>
                <c:pt idx="9">
                  <c:v>1</c:v>
                </c:pt>
                <c:pt idx="10">
                  <c:v>3723</c:v>
                </c:pt>
                <c:pt idx="11">
                  <c:v>24</c:v>
                </c:pt>
                <c:pt idx="12">
                  <c:v>2</c:v>
                </c:pt>
                <c:pt idx="13">
                  <c:v>9</c:v>
                </c:pt>
                <c:pt idx="14">
                  <c:v>2</c:v>
                </c:pt>
                <c:pt idx="15">
                  <c:v>315</c:v>
                </c:pt>
                <c:pt idx="16">
                  <c:v>2725</c:v>
                </c:pt>
                <c:pt idx="17">
                  <c:v>15</c:v>
                </c:pt>
                <c:pt idx="18">
                  <c:v>2</c:v>
                </c:pt>
                <c:pt idx="19">
                  <c:v>15</c:v>
                </c:pt>
                <c:pt idx="20">
                  <c:v>1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E16-465C-8B09-5C8455BD8C5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E16-465C-8B09-5C8455BD8C5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E16-465C-8B09-5C8455BD8C5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E16-465C-8B09-5C8455BD8C5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E16-465C-8B09-5C8455BD8C50}"/>
              </c:ext>
            </c:extLst>
          </c:dPt>
          <c:cat>
            <c:strRef>
              <c:f>'Overall Stats'!$A$11:$W$11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Stats'!$A$12:$W$12</c:f>
              <c:numCache>
                <c:formatCode>0.00</c:formatCode>
                <c:ptCount val="23"/>
                <c:pt idx="0">
                  <c:v>1.3027618551328815E-2</c:v>
                </c:pt>
                <c:pt idx="1">
                  <c:v>2.4231370505471599</c:v>
                </c:pt>
                <c:pt idx="2">
                  <c:v>2.6055237102657631E-2</c:v>
                </c:pt>
                <c:pt idx="3">
                  <c:v>0.42991141219385093</c:v>
                </c:pt>
                <c:pt idx="4">
                  <c:v>0.48202188639916621</c:v>
                </c:pt>
                <c:pt idx="5">
                  <c:v>3.9082855653986448E-2</c:v>
                </c:pt>
                <c:pt idx="6">
                  <c:v>0.29963522668056281</c:v>
                </c:pt>
                <c:pt idx="7">
                  <c:v>0.71651902032308501</c:v>
                </c:pt>
                <c:pt idx="8">
                  <c:v>6.3053673788431475</c:v>
                </c:pt>
                <c:pt idx="9">
                  <c:v>1.3027618551328815E-2</c:v>
                </c:pt>
                <c:pt idx="10">
                  <c:v>48.501823866597185</c:v>
                </c:pt>
                <c:pt idx="11">
                  <c:v>0.31266284523189158</c:v>
                </c:pt>
                <c:pt idx="12">
                  <c:v>2.6055237102657631E-2</c:v>
                </c:pt>
                <c:pt idx="13">
                  <c:v>0.11724856696195936</c:v>
                </c:pt>
                <c:pt idx="14">
                  <c:v>2.6055237102657631E-2</c:v>
                </c:pt>
                <c:pt idx="15">
                  <c:v>4.1036998436685774</c:v>
                </c:pt>
                <c:pt idx="16">
                  <c:v>35.500260552371024</c:v>
                </c:pt>
                <c:pt idx="17">
                  <c:v>0.19541427826993227</c:v>
                </c:pt>
                <c:pt idx="18">
                  <c:v>2.6055237102657631E-2</c:v>
                </c:pt>
                <c:pt idx="19">
                  <c:v>0.19541427826993227</c:v>
                </c:pt>
                <c:pt idx="20">
                  <c:v>1.3027618551328815E-2</c:v>
                </c:pt>
                <c:pt idx="21">
                  <c:v>6.5138092756644089E-2</c:v>
                </c:pt>
                <c:pt idx="22">
                  <c:v>0.16935904116727463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354</c:v>
                </c:pt>
                <c:pt idx="1">
                  <c:v>495</c:v>
                </c:pt>
                <c:pt idx="2">
                  <c:v>511</c:v>
                </c:pt>
                <c:pt idx="3">
                  <c:v>272</c:v>
                </c:pt>
                <c:pt idx="4">
                  <c:v>370</c:v>
                </c:pt>
                <c:pt idx="5">
                  <c:v>906</c:v>
                </c:pt>
                <c:pt idx="6">
                  <c:v>1141</c:v>
                </c:pt>
                <c:pt idx="7">
                  <c:v>773</c:v>
                </c:pt>
                <c:pt idx="8">
                  <c:v>800</c:v>
                </c:pt>
                <c:pt idx="9">
                  <c:v>1370</c:v>
                </c:pt>
                <c:pt idx="10">
                  <c:v>595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4.6117769671704014</c:v>
                </c:pt>
                <c:pt idx="1">
                  <c:v>6.4486711829077645</c:v>
                </c:pt>
                <c:pt idx="2">
                  <c:v>6.657113079729025</c:v>
                </c:pt>
                <c:pt idx="3">
                  <c:v>3.5435122459614381</c:v>
                </c:pt>
                <c:pt idx="4">
                  <c:v>4.8202188639916628</c:v>
                </c:pt>
                <c:pt idx="5">
                  <c:v>11.803022407503908</c:v>
                </c:pt>
                <c:pt idx="6">
                  <c:v>14.864512767066179</c:v>
                </c:pt>
                <c:pt idx="7">
                  <c:v>10.070349140177177</c:v>
                </c:pt>
                <c:pt idx="8">
                  <c:v>10.422094841063053</c:v>
                </c:pt>
                <c:pt idx="9">
                  <c:v>17.84783741532048</c:v>
                </c:pt>
                <c:pt idx="10">
                  <c:v>7.7514330380406467</c:v>
                </c:pt>
                <c:pt idx="11">
                  <c:v>1.1594580510682648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1153</c:v>
                </c:pt>
                <c:pt idx="1">
                  <c:v>2820</c:v>
                </c:pt>
                <c:pt idx="2">
                  <c:v>2765</c:v>
                </c:pt>
                <c:pt idx="3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15.020844189682126</c:v>
                </c:pt>
                <c:pt idx="1">
                  <c:v>36.737884314747262</c:v>
                </c:pt>
                <c:pt idx="2">
                  <c:v>36.021365294424179</c:v>
                </c:pt>
                <c:pt idx="3">
                  <c:v>12.219906201146429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5952</xdr:colOff>
      <xdr:row>25</xdr:row>
      <xdr:rowOff>3571</xdr:rowOff>
    </xdr:from>
    <xdr:to>
      <xdr:col>21</xdr:col>
      <xdr:colOff>714373</xdr:colOff>
      <xdr:row>39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EAB3-3CDA-4FFF-97FA-721E06D5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5951</xdr:colOff>
      <xdr:row>25</xdr:row>
      <xdr:rowOff>3571</xdr:rowOff>
    </xdr:from>
    <xdr:to>
      <xdr:col>28</xdr:col>
      <xdr:colOff>654843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6F163-D009-42F1-8AF0-28B33840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5952</xdr:colOff>
      <xdr:row>40</xdr:row>
      <xdr:rowOff>3572</xdr:rowOff>
    </xdr:from>
    <xdr:to>
      <xdr:col>21</xdr:col>
      <xdr:colOff>702467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44DD0-6A97-4F5C-BCA2-205C79B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684609</xdr:colOff>
      <xdr:row>40</xdr:row>
      <xdr:rowOff>15478</xdr:rowOff>
    </xdr:from>
    <xdr:to>
      <xdr:col>29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9EF93-8156-4C75-BE86-BB4E055C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5952</xdr:colOff>
      <xdr:row>55</xdr:row>
      <xdr:rowOff>15478</xdr:rowOff>
    </xdr:from>
    <xdr:to>
      <xdr:col>21</xdr:col>
      <xdr:colOff>714373</xdr:colOff>
      <xdr:row>68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37E2-D013-42FB-8644-E635EAFD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17857</xdr:colOff>
      <xdr:row>55</xdr:row>
      <xdr:rowOff>15478</xdr:rowOff>
    </xdr:from>
    <xdr:to>
      <xdr:col>28</xdr:col>
      <xdr:colOff>654843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08041-2008-4334-869B-ECA61E5F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15478</xdr:rowOff>
    </xdr:from>
    <xdr:to>
      <xdr:col>22</xdr:col>
      <xdr:colOff>-1</xdr:colOff>
      <xdr:row>84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E9A2E-EC50-44DF-AB0A-F8DA629B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684609</xdr:colOff>
      <xdr:row>70</xdr:row>
      <xdr:rowOff>3572</xdr:rowOff>
    </xdr:from>
    <xdr:to>
      <xdr:col>29</xdr:col>
      <xdr:colOff>0</xdr:colOff>
      <xdr:row>84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61121-C9B1-4F23-A6CF-63DB82D9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K23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199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234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210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234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210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237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249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250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240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249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250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202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208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208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246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208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208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208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208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201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233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205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207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234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235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198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200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227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209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226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211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212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213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232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239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197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203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206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214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215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216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229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230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243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244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210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211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24" priority="10" operator="lessThan">
      <formula>$B$93</formula>
    </cfRule>
    <cfRule type="cellIs" dxfId="23" priority="11" operator="greaterThan">
      <formula>$B$93</formula>
    </cfRule>
    <cfRule type="cellIs" dxfId="22" priority="12" operator="greaterThan">
      <formula>$B$93</formula>
    </cfRule>
    <cfRule type="cellIs" dxfId="21" priority="13" operator="greaterThan">
      <formula>$B$93</formula>
    </cfRule>
  </conditionalFormatting>
  <conditionalFormatting sqref="C94">
    <cfRule type="cellIs" dxfId="20" priority="8" operator="lessThan">
      <formula>$C$93</formula>
    </cfRule>
    <cfRule type="cellIs" dxfId="19" priority="9" operator="greaterThan">
      <formula>$C$93</formula>
    </cfRule>
  </conditionalFormatting>
  <conditionalFormatting sqref="D94">
    <cfRule type="cellIs" dxfId="18" priority="6" operator="lessThan">
      <formula>$D$93</formula>
    </cfRule>
    <cfRule type="cellIs" dxfId="17" priority="7" operator="greaterThan">
      <formula>$D$93</formula>
    </cfRule>
  </conditionalFormatting>
  <conditionalFormatting sqref="E94">
    <cfRule type="cellIs" dxfId="16" priority="4" operator="lessThan">
      <formula>$E$93</formula>
    </cfRule>
    <cfRule type="cellIs" dxfId="15" priority="5" operator="greaterThan">
      <formula>$E$93</formula>
    </cfRule>
  </conditionalFormatting>
  <conditionalFormatting sqref="F94">
    <cfRule type="cellIs" dxfId="14" priority="2" operator="lessThan">
      <formula>$F$93</formula>
    </cfRule>
    <cfRule type="cellIs" dxfId="13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F91"/>
  <sheetViews>
    <sheetView zoomScale="80" zoomScaleNormal="80" workbookViewId="0">
      <selection activeCell="E37" sqref="E3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9.28515625" style="1" bestFit="1" customWidth="1"/>
    <col min="17" max="17" width="14.85546875" style="1" bestFit="1" customWidth="1"/>
    <col min="18" max="18" width="12.85546875" style="1" bestFit="1" customWidth="1"/>
    <col min="19" max="19" width="10.85546875" style="1" bestFit="1" customWidth="1"/>
    <col min="20" max="20" width="9.42578125" style="1" bestFit="1" customWidth="1"/>
    <col min="21" max="22" width="10.7109375" style="1" bestFit="1" customWidth="1"/>
    <col min="23" max="23" width="10.28515625" style="1" customWidth="1"/>
    <col min="24" max="25" width="13.8554687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9.85546875" style="1" bestFit="1" customWidth="1"/>
    <col min="30" max="30" width="13.85546875" style="1" customWidth="1"/>
    <col min="31" max="31" width="9.5703125" style="1" customWidth="1"/>
    <col min="32" max="32" width="7.28515625" style="1" bestFit="1" customWidth="1"/>
    <col min="33" max="16384" width="9.140625" style="1"/>
  </cols>
  <sheetData>
    <row r="1" spans="1:32" ht="27" x14ac:dyDescent="0.5">
      <c r="A1" s="2" t="s">
        <v>251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2" ht="21" thickBot="1" x14ac:dyDescent="0.35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32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279</v>
      </c>
      <c r="Y3" s="14" t="s">
        <v>46</v>
      </c>
      <c r="Z3" s="14" t="s">
        <v>58</v>
      </c>
      <c r="AA3" s="14" t="s">
        <v>277</v>
      </c>
      <c r="AB3" s="14" t="s">
        <v>5</v>
      </c>
      <c r="AC3" s="40" t="s">
        <v>278</v>
      </c>
    </row>
    <row r="4" spans="1:32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>
        <f>SUM(N4:N9)</f>
        <v>37</v>
      </c>
      <c r="Q4" s="14">
        <f>SUM(N10:N12)</f>
        <v>97</v>
      </c>
      <c r="R4" s="14">
        <f>SUM(N13)</f>
        <v>5</v>
      </c>
      <c r="S4" s="14">
        <f>SUM(N14)</f>
        <v>7</v>
      </c>
      <c r="T4" s="14">
        <f>SUM(N15:N17)</f>
        <v>27</v>
      </c>
      <c r="U4" s="14">
        <f>SUM(N18:N27)</f>
        <v>93</v>
      </c>
      <c r="V4" s="14">
        <f>SUM(N28:N31)</f>
        <v>106</v>
      </c>
      <c r="W4" s="14">
        <f>SUM(N32:N38)</f>
        <v>109</v>
      </c>
      <c r="X4" s="14">
        <f>SUM(N39)</f>
        <v>1</v>
      </c>
      <c r="Y4" s="14">
        <f>SUM(N40:N49)</f>
        <v>150</v>
      </c>
      <c r="Z4" s="14">
        <f>SUM(N50:N54)</f>
        <v>489</v>
      </c>
      <c r="AA4" s="14">
        <f>SUM(N55:N57)</f>
        <v>19</v>
      </c>
      <c r="AB4" s="14">
        <f>SUM(N58:N82)</f>
        <v>1480</v>
      </c>
      <c r="AC4" s="30">
        <f>SUM(N83)</f>
        <v>3</v>
      </c>
    </row>
    <row r="5" spans="1:32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9"/>
    </row>
    <row r="6" spans="1:32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292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279</v>
      </c>
      <c r="Y6" s="14" t="s">
        <v>46</v>
      </c>
      <c r="Z6" s="14" t="s">
        <v>58</v>
      </c>
      <c r="AA6" s="14" t="s">
        <v>277</v>
      </c>
      <c r="AB6" s="14" t="s">
        <v>5</v>
      </c>
      <c r="AC6" s="30" t="s">
        <v>278</v>
      </c>
      <c r="AD6" s="39"/>
    </row>
    <row r="7" spans="1:32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>
        <f>SUM(P4/$N$84*100)</f>
        <v>1.4105985512771635</v>
      </c>
      <c r="Q7" s="23">
        <f t="shared" ref="Q7:AC7" si="0">SUM(Q4/$N$84*100)</f>
        <v>3.6980556614563476</v>
      </c>
      <c r="R7" s="23">
        <f t="shared" si="0"/>
        <v>0.19062142584826536</v>
      </c>
      <c r="S7" s="23">
        <f t="shared" si="0"/>
        <v>0.26686999618757151</v>
      </c>
      <c r="T7" s="23">
        <f t="shared" si="0"/>
        <v>1.0293556995806328</v>
      </c>
      <c r="U7" s="23">
        <f t="shared" si="0"/>
        <v>3.5455585207777354</v>
      </c>
      <c r="V7" s="23">
        <f t="shared" si="0"/>
        <v>4.0411742279832259</v>
      </c>
      <c r="W7" s="23">
        <f t="shared" si="0"/>
        <v>4.1555470834921842</v>
      </c>
      <c r="X7" s="23">
        <f t="shared" si="0"/>
        <v>3.812428516965307E-2</v>
      </c>
      <c r="Y7" s="23">
        <f t="shared" si="0"/>
        <v>5.7186427754479601</v>
      </c>
      <c r="Z7" s="23">
        <f t="shared" si="0"/>
        <v>18.64277544796035</v>
      </c>
      <c r="AA7" s="23">
        <f t="shared" si="0"/>
        <v>0.72436141822340838</v>
      </c>
      <c r="AB7" s="23">
        <f t="shared" si="0"/>
        <v>56.423942051086541</v>
      </c>
      <c r="AC7" s="23">
        <f t="shared" si="0"/>
        <v>0.1143728555089592</v>
      </c>
      <c r="AD7" s="24"/>
    </row>
    <row r="8" spans="1:32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46" t="s">
        <v>64</v>
      </c>
      <c r="Q9" s="46" t="s">
        <v>125</v>
      </c>
      <c r="R9" s="45" t="s">
        <v>114</v>
      </c>
      <c r="S9" s="46" t="s">
        <v>191</v>
      </c>
      <c r="T9" s="46" t="s">
        <v>250</v>
      </c>
      <c r="U9" s="46" t="s">
        <v>305</v>
      </c>
      <c r="V9" s="46" t="s">
        <v>62</v>
      </c>
      <c r="W9" s="46" t="s">
        <v>117</v>
      </c>
      <c r="X9" s="46" t="s">
        <v>306</v>
      </c>
      <c r="Y9" s="46" t="s">
        <v>113</v>
      </c>
      <c r="Z9" s="46" t="s">
        <v>60</v>
      </c>
      <c r="AA9" s="46" t="s">
        <v>308</v>
      </c>
      <c r="AB9" s="46" t="s">
        <v>118</v>
      </c>
      <c r="AC9" s="46" t="s">
        <v>132</v>
      </c>
      <c r="AD9" s="46" t="s">
        <v>307</v>
      </c>
      <c r="AE9" s="46" t="s">
        <v>304</v>
      </c>
      <c r="AF9" s="40" t="s">
        <v>61</v>
      </c>
    </row>
    <row r="10" spans="1:32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268</v>
      </c>
      <c r="P10" s="14">
        <v>8</v>
      </c>
      <c r="Q10" s="14">
        <v>4</v>
      </c>
      <c r="R10" s="14">
        <v>10</v>
      </c>
      <c r="S10" s="14">
        <v>51</v>
      </c>
      <c r="T10" s="14">
        <v>306</v>
      </c>
      <c r="U10" s="14">
        <v>1</v>
      </c>
      <c r="V10" s="14">
        <v>1526</v>
      </c>
      <c r="W10" s="14">
        <v>2</v>
      </c>
      <c r="X10" s="14">
        <v>2</v>
      </c>
      <c r="Y10" s="14">
        <v>182</v>
      </c>
      <c r="Z10" s="14">
        <v>498</v>
      </c>
      <c r="AA10" s="14">
        <v>14</v>
      </c>
      <c r="AB10" s="14">
        <v>1</v>
      </c>
      <c r="AC10" s="14">
        <v>6</v>
      </c>
      <c r="AD10" s="14">
        <v>1</v>
      </c>
      <c r="AE10" s="14">
        <v>5</v>
      </c>
      <c r="AF10" s="14">
        <v>6</v>
      </c>
    </row>
    <row r="11" spans="1:32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270</v>
      </c>
      <c r="P12" s="30" t="s">
        <v>64</v>
      </c>
      <c r="Q12" s="30" t="s">
        <v>125</v>
      </c>
      <c r="R12" s="1" t="s">
        <v>114</v>
      </c>
      <c r="S12" s="30" t="s">
        <v>191</v>
      </c>
      <c r="T12" s="30" t="s">
        <v>250</v>
      </c>
      <c r="U12" s="14" t="s">
        <v>305</v>
      </c>
      <c r="V12" s="30" t="s">
        <v>62</v>
      </c>
      <c r="W12" s="30" t="s">
        <v>117</v>
      </c>
      <c r="X12" s="14" t="s">
        <v>306</v>
      </c>
      <c r="Y12" s="14" t="s">
        <v>113</v>
      </c>
      <c r="Z12" s="40" t="s">
        <v>60</v>
      </c>
      <c r="AA12" s="14" t="s">
        <v>308</v>
      </c>
      <c r="AB12" s="14" t="s">
        <v>118</v>
      </c>
      <c r="AC12" s="46" t="s">
        <v>132</v>
      </c>
      <c r="AD12" s="14" t="s">
        <v>307</v>
      </c>
      <c r="AE12" s="46" t="s">
        <v>304</v>
      </c>
      <c r="AF12" s="17" t="s">
        <v>61</v>
      </c>
    </row>
    <row r="13" spans="1:32" x14ac:dyDescent="0.2">
      <c r="A13" s="1" t="s">
        <v>208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>
        <f>SUM(P10/$N$84*100)</f>
        <v>0.30499428135722456</v>
      </c>
      <c r="Q13" s="23">
        <f t="shared" ref="Q13:X13" si="1">SUM(Q10/$N$84*100)</f>
        <v>0.15249714067861228</v>
      </c>
      <c r="R13" s="23">
        <f t="shared" si="1"/>
        <v>0.38124285169653072</v>
      </c>
      <c r="S13" s="23">
        <f t="shared" si="1"/>
        <v>1.9443385436523064</v>
      </c>
      <c r="T13" s="23">
        <f t="shared" si="1"/>
        <v>11.66603126191384</v>
      </c>
      <c r="U13" s="23">
        <f t="shared" si="1"/>
        <v>3.812428516965307E-2</v>
      </c>
      <c r="V13" s="23">
        <f t="shared" si="1"/>
        <v>58.177659168890585</v>
      </c>
      <c r="W13" s="23">
        <f t="shared" si="1"/>
        <v>7.624857033930614E-2</v>
      </c>
      <c r="X13" s="23">
        <f t="shared" si="1"/>
        <v>7.624857033930614E-2</v>
      </c>
      <c r="Y13" s="23">
        <f t="shared" ref="Y13:AF13" si="2">SUM(Y10/$N$84*100)</f>
        <v>6.9386199008768576</v>
      </c>
      <c r="Z13" s="23">
        <f t="shared" si="2"/>
        <v>18.985894014487229</v>
      </c>
      <c r="AA13" s="23">
        <f t="shared" si="2"/>
        <v>0.53373999237514302</v>
      </c>
      <c r="AB13" s="23">
        <f t="shared" si="2"/>
        <v>3.812428516965307E-2</v>
      </c>
      <c r="AC13" s="23">
        <f t="shared" si="2"/>
        <v>0.22874571101791841</v>
      </c>
      <c r="AD13" s="23">
        <f t="shared" si="2"/>
        <v>3.812428516965307E-2</v>
      </c>
      <c r="AE13" s="23">
        <f t="shared" si="2"/>
        <v>0.19062142584826536</v>
      </c>
      <c r="AF13" s="23">
        <f t="shared" si="2"/>
        <v>0.22874571101791841</v>
      </c>
    </row>
    <row r="14" spans="1:32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</row>
    <row r="15" spans="1:32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294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2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295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262</v>
      </c>
      <c r="P19" s="23">
        <f>SUM(P16/$N$84*100)</f>
        <v>7.8536027449485317</v>
      </c>
      <c r="Q19" s="23">
        <f t="shared" ref="Q19:AA19" si="3">SUM(Q16/$N$84*100)</f>
        <v>5.5661456347693488</v>
      </c>
      <c r="R19" s="23">
        <f t="shared" si="3"/>
        <v>3.2024399542508575</v>
      </c>
      <c r="S19" s="23">
        <f t="shared" si="3"/>
        <v>3.4311856652687758</v>
      </c>
      <c r="T19" s="23">
        <f t="shared" si="3"/>
        <v>4.7274113610369799</v>
      </c>
      <c r="U19" s="23">
        <f t="shared" si="3"/>
        <v>18.185284025924513</v>
      </c>
      <c r="V19" s="23">
        <f t="shared" si="3"/>
        <v>19.786504003049942</v>
      </c>
      <c r="W19" s="23">
        <f t="shared" si="3"/>
        <v>14.372855508959207</v>
      </c>
      <c r="X19" s="23">
        <f t="shared" si="3"/>
        <v>7.2054898970644308</v>
      </c>
      <c r="Y19" s="23">
        <f t="shared" si="3"/>
        <v>10.674799847502859</v>
      </c>
      <c r="Z19" s="23">
        <f t="shared" si="3"/>
        <v>4.5367899351887155</v>
      </c>
      <c r="AA19" s="23">
        <f t="shared" si="3"/>
        <v>0.45749142203583681</v>
      </c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>
        <f>SUM(P22/$N$84*100)</f>
        <v>11.361036980556614</v>
      </c>
      <c r="Q25" s="23">
        <f t="shared" ref="Q25:S25" si="4">SUM(Q22/$N$84*100)</f>
        <v>52.344643537933663</v>
      </c>
      <c r="R25" s="23">
        <f t="shared" si="4"/>
        <v>22.417079679756004</v>
      </c>
      <c r="S25" s="23">
        <f t="shared" si="4"/>
        <v>13.877239801753715</v>
      </c>
      <c r="T25" s="23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299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258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258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261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272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298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300</v>
      </c>
    </row>
    <row r="39" spans="1:15" x14ac:dyDescent="0.2">
      <c r="A39" s="1" t="s">
        <v>279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263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264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265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266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267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269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288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301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302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252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255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256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257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271</v>
      </c>
    </row>
    <row r="55" spans="1:15" x14ac:dyDescent="0.2">
      <c r="A55" s="1" t="s">
        <v>277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280</v>
      </c>
    </row>
    <row r="56" spans="1:15" x14ac:dyDescent="0.2">
      <c r="A56" s="1" t="s">
        <v>277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281</v>
      </c>
    </row>
    <row r="57" spans="1:15" x14ac:dyDescent="0.2">
      <c r="A57" s="1" t="s">
        <v>277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282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253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254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259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260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241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274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275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276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284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285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230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286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287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289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290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291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218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293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296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297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303</v>
      </c>
    </row>
    <row r="83" spans="1:15" x14ac:dyDescent="0.2">
      <c r="A83" s="1" t="s">
        <v>278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283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>
        <v>80</v>
      </c>
      <c r="O85" s="14"/>
    </row>
    <row r="86" spans="1:15" ht="15.75" x14ac:dyDescent="0.25">
      <c r="A86" s="29" t="s">
        <v>137</v>
      </c>
      <c r="N86" s="20">
        <f>AVERAGE(N4:N83)</f>
        <v>32.787500000000001</v>
      </c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P20:S20"/>
    <mergeCell ref="P23:S23"/>
    <mergeCell ref="P8:AF8"/>
    <mergeCell ref="P11:AF11"/>
    <mergeCell ref="B2:M2"/>
    <mergeCell ref="P2:AC2"/>
    <mergeCell ref="P5:AC5"/>
    <mergeCell ref="P14:AA14"/>
    <mergeCell ref="P17:AA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16"/>
  <sheetViews>
    <sheetView tabSelected="1" workbookViewId="0">
      <selection activeCell="A17" sqref="A1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10.42578125" bestFit="1" customWidth="1"/>
    <col min="6" max="6" width="8.8554687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309</v>
      </c>
      <c r="B1" s="3"/>
      <c r="C1" s="3"/>
      <c r="D1" s="3"/>
      <c r="E1" s="3"/>
      <c r="F1" s="4"/>
      <c r="G1" s="4"/>
      <c r="N1" s="16"/>
    </row>
    <row r="2" spans="1:15" ht="20.25" x14ac:dyDescent="0.3">
      <c r="A2" s="44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4" t="s">
        <v>6</v>
      </c>
      <c r="O2" s="44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</row>
    <row r="4" spans="1:15" ht="15.75" x14ac:dyDescent="0.25">
      <c r="A4" s="1" t="s">
        <v>5</v>
      </c>
      <c r="B4" s="14">
        <v>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28</v>
      </c>
      <c r="O4" s="14" t="s">
        <v>253</v>
      </c>
    </row>
    <row r="5" spans="1:15" ht="15.75" x14ac:dyDescent="0.25">
      <c r="A5" s="1" t="s">
        <v>5</v>
      </c>
      <c r="B5" s="14">
        <v>18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20</v>
      </c>
      <c r="O5" s="14" t="s">
        <v>126</v>
      </c>
    </row>
    <row r="6" spans="1:15" ht="15.75" x14ac:dyDescent="0.25">
      <c r="A6" s="1" t="s">
        <v>5</v>
      </c>
      <c r="B6" s="14">
        <v>27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22</v>
      </c>
      <c r="O6" s="14" t="s">
        <v>108</v>
      </c>
    </row>
    <row r="7" spans="1:15" ht="15.75" x14ac:dyDescent="0.25">
      <c r="A7" s="1" t="s">
        <v>5</v>
      </c>
      <c r="B7" s="14"/>
      <c r="C7" s="14">
        <v>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11</v>
      </c>
      <c r="O7" s="14" t="s">
        <v>193</v>
      </c>
    </row>
    <row r="8" spans="1:15" ht="15.75" x14ac:dyDescent="0.25">
      <c r="A8" s="1" t="s">
        <v>17</v>
      </c>
      <c r="B8" s="14"/>
      <c r="C8" s="14">
        <v>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13</v>
      </c>
      <c r="O8" s="14" t="s">
        <v>76</v>
      </c>
    </row>
    <row r="9" spans="1:15" ht="15.75" x14ac:dyDescent="0.25">
      <c r="A9" s="18" t="s">
        <v>135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9">
        <f>SUM(N4:N8)</f>
        <v>94</v>
      </c>
    </row>
    <row r="10" spans="1:15" ht="15.75" x14ac:dyDescent="0.25">
      <c r="A10" s="18" t="s">
        <v>310</v>
      </c>
      <c r="B10" s="36">
        <f>SUM(N4:N6)</f>
        <v>70</v>
      </c>
      <c r="C10" s="36">
        <f>SUM(N7:N8)</f>
        <v>24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20">
        <f>SUM(N11*12)</f>
        <v>564</v>
      </c>
    </row>
    <row r="11" spans="1:15" ht="15.75" x14ac:dyDescent="0.25">
      <c r="A11" s="18" t="s">
        <v>195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0">
        <f>AVERAGE(B10:C10)</f>
        <v>47</v>
      </c>
    </row>
    <row r="12" spans="1:15" ht="15.75" x14ac:dyDescent="0.25">
      <c r="A12" s="18" t="s">
        <v>194</v>
      </c>
      <c r="B12" s="27">
        <f>SUM('Overall Stats'!A15/4)</f>
        <v>88.5</v>
      </c>
      <c r="C12" s="27">
        <f>SUM('Overall Stats'!B15/4)</f>
        <v>123.75</v>
      </c>
      <c r="D12" s="27">
        <f>SUM('Overall Stats'!C15/4)</f>
        <v>127.75</v>
      </c>
      <c r="E12" s="27">
        <f>SUM('Overall Stats'!D15/4)</f>
        <v>68</v>
      </c>
      <c r="F12" s="27">
        <f>SUM('Overall Stats'!E15/4)</f>
        <v>92.5</v>
      </c>
      <c r="G12" s="27">
        <f>SUM('Overall Stats'!F15/4)</f>
        <v>226.5</v>
      </c>
      <c r="H12" s="27">
        <f>SUM('Overall Stats'!G15/4)</f>
        <v>285.25</v>
      </c>
      <c r="I12" s="27">
        <f>SUM('Overall Stats'!H15/4)</f>
        <v>193.25</v>
      </c>
      <c r="J12" s="27">
        <f>SUM('Overall Stats'!I15/5)</f>
        <v>160</v>
      </c>
      <c r="K12" s="27">
        <f>SUM('Overall Stats'!J15/5)</f>
        <v>274</v>
      </c>
      <c r="L12" s="27">
        <f>SUM('Overall Stats'!K15/5)</f>
        <v>119</v>
      </c>
      <c r="M12" s="27">
        <f>SUM('Overall Stats'!L15/5)</f>
        <v>17.8</v>
      </c>
      <c r="N12" s="20">
        <f>SUM(B12:M12)</f>
        <v>1776.3</v>
      </c>
    </row>
    <row r="13" spans="1:15" ht="15.75" x14ac:dyDescent="0.25">
      <c r="A13" s="29" t="s">
        <v>196</v>
      </c>
      <c r="B13" s="14"/>
      <c r="C13" s="14"/>
      <c r="D13" s="14"/>
      <c r="E13" s="14"/>
      <c r="F13" s="14"/>
      <c r="G13" s="1"/>
      <c r="H13" s="1"/>
      <c r="I13" s="1"/>
      <c r="J13" s="1"/>
      <c r="K13" s="1"/>
      <c r="L13" s="1"/>
      <c r="M13" s="1"/>
      <c r="N13" s="20">
        <f>AVERAGE(B12:M12)</f>
        <v>148.02500000000001</v>
      </c>
    </row>
    <row r="14" spans="1:15" ht="15.75" x14ac:dyDescent="0.25">
      <c r="A14" s="29" t="s">
        <v>221</v>
      </c>
      <c r="B14" s="19" t="s">
        <v>224</v>
      </c>
      <c r="C14" s="19" t="s">
        <v>222</v>
      </c>
      <c r="D14" s="19" t="s">
        <v>225</v>
      </c>
      <c r="E14" s="19" t="s">
        <v>223</v>
      </c>
      <c r="F14" s="19" t="s">
        <v>135</v>
      </c>
      <c r="G14" s="1"/>
      <c r="H14" s="1"/>
      <c r="I14" s="1"/>
      <c r="J14" s="1"/>
      <c r="K14" s="1"/>
      <c r="L14" s="1"/>
      <c r="M14" s="1"/>
      <c r="N14" s="14"/>
    </row>
    <row r="15" spans="1:15" ht="15.75" x14ac:dyDescent="0.25">
      <c r="A15" s="18" t="s">
        <v>220</v>
      </c>
      <c r="B15" s="35">
        <f>SUM(D10:F10)</f>
        <v>0</v>
      </c>
      <c r="C15" s="35">
        <f>SUM(G10:I10)</f>
        <v>0</v>
      </c>
      <c r="D15" s="35">
        <f>SUM(J10:L10)</f>
        <v>0</v>
      </c>
      <c r="E15" s="35">
        <f>SUM(B10:C10,M10)</f>
        <v>94</v>
      </c>
      <c r="F15" s="35">
        <f>SUM(B15:E15)</f>
        <v>94</v>
      </c>
      <c r="G15" s="1"/>
      <c r="H15" s="1"/>
      <c r="I15" s="1"/>
      <c r="J15" s="1"/>
      <c r="K15" s="1"/>
      <c r="L15" s="1"/>
      <c r="M15" s="1"/>
      <c r="N15" s="14"/>
    </row>
    <row r="16" spans="1:15" ht="15.75" x14ac:dyDescent="0.25">
      <c r="A16" s="18" t="s">
        <v>219</v>
      </c>
      <c r="B16" s="35">
        <f>SUM('Overall Stats'!A21/4)</f>
        <v>288.25</v>
      </c>
      <c r="C16" s="35">
        <f>SUM('Overall Stats'!B21/4)</f>
        <v>705</v>
      </c>
      <c r="D16" s="35">
        <f>SUM('Overall Stats'!C21/4)</f>
        <v>691.25</v>
      </c>
      <c r="E16" s="35">
        <f>SUM('Overall Stats'!D21/5)</f>
        <v>187.6</v>
      </c>
      <c r="F16" s="36">
        <f>SUM(B16:E16)</f>
        <v>1872.1</v>
      </c>
      <c r="G16" s="1"/>
      <c r="H16" s="1"/>
      <c r="I16" s="1"/>
      <c r="J16" s="1"/>
      <c r="K16" s="1"/>
      <c r="L16" s="1"/>
      <c r="M16" s="1"/>
      <c r="N16" s="14"/>
    </row>
  </sheetData>
  <mergeCells count="1">
    <mergeCell ref="B2:M2"/>
  </mergeCells>
  <conditionalFormatting sqref="B16">
    <cfRule type="cellIs" dxfId="12" priority="13" operator="lessThan">
      <formula>287</formula>
    </cfRule>
  </conditionalFormatting>
  <conditionalFormatting sqref="B15">
    <cfRule type="cellIs" dxfId="11" priority="10" operator="equal">
      <formula>288</formula>
    </cfRule>
    <cfRule type="cellIs" dxfId="10" priority="11" operator="greaterThan">
      <formula>288</formula>
    </cfRule>
    <cfRule type="cellIs" dxfId="9" priority="12" operator="lessThan">
      <formula>288</formula>
    </cfRule>
  </conditionalFormatting>
  <conditionalFormatting sqref="C15">
    <cfRule type="cellIs" dxfId="8" priority="7" operator="greaterThan">
      <formula>704</formula>
    </cfRule>
    <cfRule type="cellIs" dxfId="7" priority="8" operator="lessThan">
      <formula>705</formula>
    </cfRule>
    <cfRule type="cellIs" dxfId="6" priority="9" operator="greaterThan">
      <formula>705</formula>
    </cfRule>
  </conditionalFormatting>
  <conditionalFormatting sqref="D15">
    <cfRule type="cellIs" dxfId="5" priority="5" operator="lessThan">
      <formula>691</formula>
    </cfRule>
    <cfRule type="cellIs" dxfId="4" priority="6" operator="greaterThan">
      <formula>690</formula>
    </cfRule>
  </conditionalFormatting>
  <conditionalFormatting sqref="E15">
    <cfRule type="cellIs" dxfId="3" priority="3" operator="lessThan">
      <formula>188</formula>
    </cfRule>
    <cfRule type="cellIs" dxfId="2" priority="4" operator="greaterThan">
      <formula>187</formula>
    </cfRule>
  </conditionalFormatting>
  <conditionalFormatting sqref="F15">
    <cfRule type="cellIs" dxfId="1" priority="1" operator="lessThan">
      <formula>1872</formula>
    </cfRule>
    <cfRule type="cellIs" dxfId="0" priority="2" operator="greaterThan">
      <formula>1871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X28"/>
  <sheetViews>
    <sheetView zoomScale="80" zoomScaleNormal="80" workbookViewId="0">
      <selection activeCell="Q55" sqref="Q5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2.42578125" bestFit="1" customWidth="1"/>
    <col min="14" max="15" width="10.5703125" bestFit="1" customWidth="1"/>
    <col min="16" max="16" width="8.5703125" bestFit="1" customWidth="1"/>
    <col min="17" max="17" width="12.28515625" bestFit="1" customWidth="1"/>
    <col min="18" max="18" width="10.85546875" bestFit="1" customWidth="1"/>
    <col min="19" max="19" width="8.42578125" bestFit="1" customWidth="1"/>
    <col min="20" max="20" width="13.140625" customWidth="1"/>
    <col min="21" max="21" width="13.85546875" customWidth="1"/>
    <col min="22" max="22" width="9.5703125" customWidth="1"/>
    <col min="23" max="23" width="7.28515625" bestFit="1" customWidth="1"/>
  </cols>
  <sheetData>
    <row r="1" spans="1:24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4" ht="16.5" thickTop="1" x14ac:dyDescent="0.25">
      <c r="A2" s="14" t="s">
        <v>22</v>
      </c>
      <c r="B2" s="14" t="s">
        <v>44</v>
      </c>
      <c r="C2" s="14" t="s">
        <v>208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234</v>
      </c>
      <c r="I2" s="14" t="s">
        <v>17</v>
      </c>
      <c r="J2" s="11" t="s">
        <v>13</v>
      </c>
      <c r="K2" s="14" t="s">
        <v>96</v>
      </c>
      <c r="L2" s="14" t="s">
        <v>279</v>
      </c>
      <c r="M2" s="14" t="s">
        <v>46</v>
      </c>
      <c r="N2" s="14" t="s">
        <v>58</v>
      </c>
      <c r="O2" s="14" t="s">
        <v>43</v>
      </c>
      <c r="P2" s="14" t="s">
        <v>277</v>
      </c>
      <c r="Q2" s="30" t="s">
        <v>5</v>
      </c>
      <c r="R2" s="34" t="s">
        <v>278</v>
      </c>
      <c r="S2" s="34" t="s">
        <v>160</v>
      </c>
      <c r="T2" s="14" t="s">
        <v>91</v>
      </c>
    </row>
    <row r="3" spans="1:24" ht="15.75" x14ac:dyDescent="0.25">
      <c r="A3" s="14">
        <f>SUM('2017'!H4+'2018'!P4+'2019'!P4+'2020'!P4+'2021'!P4)</f>
        <v>695</v>
      </c>
      <c r="B3" s="14">
        <f>SUM('2017'!I4+'2018'!Q4+'2019'!Q4+'2020'!Q4+'2021'!Q4)</f>
        <v>321</v>
      </c>
      <c r="C3" s="14">
        <f>SUM('2020'!R4+'2021'!R4)</f>
        <v>83</v>
      </c>
      <c r="D3" s="14">
        <f>SUM('2019'!R4)</f>
        <v>6</v>
      </c>
      <c r="E3" s="14">
        <f>SUM('2019'!S4+'2020'!S4+'2021'!S4)</f>
        <v>304</v>
      </c>
      <c r="F3" s="14">
        <f>SUM('2017'!J4+'2018'!R4+'2019'!T4+'2020'!T4+'2021'!T4)</f>
        <v>193</v>
      </c>
      <c r="G3" s="14">
        <f>SUM('2018'!S4+'2019'!U4+'2020'!U4+'2021'!U4)</f>
        <v>173</v>
      </c>
      <c r="H3" s="14">
        <f>SUM('2020'!V4)</f>
        <v>1</v>
      </c>
      <c r="I3" s="14">
        <f>SUM('2017'!K4+'2018'!T4+'2019'!V4+'2020'!W4+'2021'!V4)</f>
        <v>221</v>
      </c>
      <c r="J3" s="14">
        <f>SUM('2017'!L4+'2018'!U4+'2019'!W4+'2020'!X4+'2021'!W4)</f>
        <v>651</v>
      </c>
      <c r="K3" s="14">
        <f>SUM('2018'!V4)</f>
        <v>42</v>
      </c>
      <c r="L3" s="14">
        <f>SUM('2021'!X4)</f>
        <v>1</v>
      </c>
      <c r="M3" s="14">
        <f>SUM('2017'!M4+'2018'!W4+'2019'!X4+'2020'!Y4+'2021'!Y4)</f>
        <v>455</v>
      </c>
      <c r="N3" s="14">
        <f>SUM('2018'!Y4+'2019'!Y4+'2020'!Z4+'2021'!Z4)</f>
        <v>818</v>
      </c>
      <c r="O3" s="14">
        <f>SUM('2017'!N4+'2018'!X4+'2019'!Z4+'2020'!AA4)</f>
        <v>121</v>
      </c>
      <c r="P3" s="14">
        <f>SUM('2021'!AA4)</f>
        <v>19</v>
      </c>
      <c r="Q3" s="14">
        <f>SUM('2017'!O4+'2018'!Z4+'2019'!AA4+'2020'!AB4+'2021'!AB4)</f>
        <v>3565</v>
      </c>
      <c r="R3" s="14">
        <f>SUM('2021'!AC4)</f>
        <v>3</v>
      </c>
      <c r="S3" s="14">
        <f>SUM('2019'!AB4)</f>
        <v>1</v>
      </c>
      <c r="T3" s="14">
        <f>SUM('2018'!AA4+'2020'!AC4)</f>
        <v>3</v>
      </c>
    </row>
    <row r="4" spans="1:24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4" ht="16.5" thickTop="1" x14ac:dyDescent="0.25">
      <c r="A5" s="14" t="s">
        <v>22</v>
      </c>
      <c r="B5" s="14" t="s">
        <v>44</v>
      </c>
      <c r="C5" s="14" t="s">
        <v>208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234</v>
      </c>
      <c r="I5" s="14" t="s">
        <v>17</v>
      </c>
      <c r="J5" s="11" t="s">
        <v>13</v>
      </c>
      <c r="K5" s="14" t="s">
        <v>96</v>
      </c>
      <c r="L5" s="14" t="s">
        <v>279</v>
      </c>
      <c r="M5" s="14" t="s">
        <v>46</v>
      </c>
      <c r="N5" s="14" t="s">
        <v>58</v>
      </c>
      <c r="O5" s="14" t="s">
        <v>43</v>
      </c>
      <c r="P5" s="14" t="s">
        <v>277</v>
      </c>
      <c r="Q5" s="14" t="s">
        <v>5</v>
      </c>
      <c r="R5" s="34" t="s">
        <v>278</v>
      </c>
      <c r="S5" s="14" t="s">
        <v>160</v>
      </c>
      <c r="T5" s="14" t="s">
        <v>91</v>
      </c>
    </row>
    <row r="6" spans="1:24" ht="15.75" x14ac:dyDescent="0.25">
      <c r="A6" s="23">
        <f t="shared" ref="A6:T6" si="0">SUM(A3/$B$26*100)</f>
        <v>9.0541948931735288</v>
      </c>
      <c r="B6" s="23">
        <f t="shared" si="0"/>
        <v>4.1818655549765502</v>
      </c>
      <c r="C6" s="23">
        <f t="shared" si="0"/>
        <v>1.0812923397602918</v>
      </c>
      <c r="D6" s="23">
        <f t="shared" si="0"/>
        <v>7.8165711307972896E-2</v>
      </c>
      <c r="E6" s="23">
        <f t="shared" si="0"/>
        <v>3.9603960396039604</v>
      </c>
      <c r="F6" s="23">
        <f t="shared" si="0"/>
        <v>2.5143303804064616</v>
      </c>
      <c r="G6" s="23">
        <f t="shared" si="0"/>
        <v>2.2537780093798854</v>
      </c>
      <c r="H6" s="23">
        <f t="shared" si="0"/>
        <v>1.3027618551328815E-2</v>
      </c>
      <c r="I6" s="23">
        <f t="shared" si="0"/>
        <v>2.8791036998436685</v>
      </c>
      <c r="J6" s="23">
        <f t="shared" si="0"/>
        <v>8.4809796769150605</v>
      </c>
      <c r="K6" s="23">
        <f t="shared" si="0"/>
        <v>0.54715997915581038</v>
      </c>
      <c r="L6" s="23">
        <f t="shared" si="0"/>
        <v>1.3027618551328815E-2</v>
      </c>
      <c r="M6" s="23">
        <f t="shared" si="0"/>
        <v>5.927566440854612</v>
      </c>
      <c r="N6" s="23">
        <f t="shared" si="0"/>
        <v>10.656591974986972</v>
      </c>
      <c r="O6" s="23">
        <f t="shared" si="0"/>
        <v>1.5763418447107869</v>
      </c>
      <c r="P6" s="23">
        <f t="shared" si="0"/>
        <v>0.24752475247524752</v>
      </c>
      <c r="Q6" s="23">
        <f t="shared" si="0"/>
        <v>46.443460135487236</v>
      </c>
      <c r="R6" s="23">
        <f t="shared" si="0"/>
        <v>3.9082855653986448E-2</v>
      </c>
      <c r="S6" s="23">
        <f t="shared" si="0"/>
        <v>1.3027618551328815E-2</v>
      </c>
      <c r="T6" s="23">
        <f t="shared" si="0"/>
        <v>3.9082855653986448E-2</v>
      </c>
      <c r="U6" s="33"/>
    </row>
    <row r="7" spans="1:24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spans="1:24" ht="16.5" customHeight="1" thickTop="1" x14ac:dyDescent="0.25">
      <c r="A8" s="30" t="s">
        <v>249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250</v>
      </c>
      <c r="J8" s="14" t="s">
        <v>305</v>
      </c>
      <c r="K8" s="14" t="s">
        <v>62</v>
      </c>
      <c r="L8" s="14" t="s">
        <v>117</v>
      </c>
      <c r="M8" s="14" t="s">
        <v>306</v>
      </c>
      <c r="N8" s="14" t="s">
        <v>116</v>
      </c>
      <c r="O8" s="14" t="s">
        <v>190</v>
      </c>
      <c r="P8" s="14" t="s">
        <v>113</v>
      </c>
      <c r="Q8" s="14" t="s">
        <v>60</v>
      </c>
      <c r="R8" s="14" t="s">
        <v>115</v>
      </c>
      <c r="S8" s="14" t="s">
        <v>118</v>
      </c>
      <c r="T8" s="14" t="s">
        <v>132</v>
      </c>
      <c r="U8" s="14" t="s">
        <v>307</v>
      </c>
      <c r="V8" s="14" t="s">
        <v>304</v>
      </c>
      <c r="W8" s="30" t="s">
        <v>61</v>
      </c>
    </row>
    <row r="9" spans="1:24" s="14" customFormat="1" ht="15.75" customHeight="1" x14ac:dyDescent="0.2">
      <c r="A9" s="14">
        <f>SUM('2020'!P10)</f>
        <v>1</v>
      </c>
      <c r="B9" s="14">
        <f>SUM('2017'!I10+'2018'!R10+'2019'!P10+'2020'!Q10+'2021'!P10)</f>
        <v>186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SUM('2018'!S10+'2019'!R10+'2020'!S10+'2021'!Q10)</f>
        <v>37</v>
      </c>
      <c r="F9" s="14">
        <f>SUM('2018'!T10+'2020'!T10)</f>
        <v>3</v>
      </c>
      <c r="G9" s="14">
        <f>SUM('2018'!U10+'2020'!U10+'2021'!R10)</f>
        <v>23</v>
      </c>
      <c r="H9" s="14">
        <f>SUM('2019'!S10+'2020'!V10+'2021'!S10)</f>
        <v>55</v>
      </c>
      <c r="I9" s="14">
        <f>SUM('2020'!W10+'2021'!T10)</f>
        <v>484</v>
      </c>
      <c r="J9" s="14">
        <f>SUM('2021'!U10)</f>
        <v>1</v>
      </c>
      <c r="K9" s="14">
        <f>SUM('2017'!K10+'2018'!V10+'2019'!T10+'2020'!X10+'2021'!V10)</f>
        <v>3723</v>
      </c>
      <c r="L9" s="14">
        <f>SUM('2018'!W10+'2019'!U10+'2020'!Y10+'2021'!W10)</f>
        <v>24</v>
      </c>
      <c r="M9" s="14">
        <f>SUM('2021'!X10)</f>
        <v>2</v>
      </c>
      <c r="N9" s="14">
        <f>SUM('2018'!X10+'2019'!V10+'2020'!Z10)</f>
        <v>9</v>
      </c>
      <c r="O9" s="14">
        <f>SUM('2019'!W10)</f>
        <v>2</v>
      </c>
      <c r="P9" s="14">
        <f>SUM('2018'!Y10+'2020'!AA10+'2021'!Y10)</f>
        <v>315</v>
      </c>
      <c r="Q9" s="14">
        <f>SUM('2017'!J10+'2018'!Z10+'2019'!X10+'2020'!AB10+'2021'!Z10)</f>
        <v>2725</v>
      </c>
      <c r="R9" s="14">
        <f>SUM('2018'!AA10+'2021'!AA10)</f>
        <v>15</v>
      </c>
      <c r="S9" s="14">
        <f>SUM('2018'!AB10+'2021'!AB10)</f>
        <v>2</v>
      </c>
      <c r="T9" s="14">
        <f>SUM('2018'!AC10+'2019'!Y10+'2021'!AC10)</f>
        <v>15</v>
      </c>
      <c r="U9" s="14">
        <f>SUM('2021'!AD10)</f>
        <v>1</v>
      </c>
      <c r="V9" s="14">
        <f>SUM('2021'!AE10)</f>
        <v>5</v>
      </c>
      <c r="W9" s="14">
        <f>SUM('2017'!L10+'2018'!AD10+'2019'!Z10+'2020'!AC10+'2021'!AF10)</f>
        <v>13</v>
      </c>
    </row>
    <row r="10" spans="1:24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4" ht="16.5" thickTop="1" x14ac:dyDescent="0.25">
      <c r="A11" s="30" t="s">
        <v>249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250</v>
      </c>
      <c r="J11" s="14" t="s">
        <v>305</v>
      </c>
      <c r="K11" s="14" t="s">
        <v>62</v>
      </c>
      <c r="L11" s="14" t="s">
        <v>117</v>
      </c>
      <c r="M11" s="14" t="s">
        <v>306</v>
      </c>
      <c r="N11" s="14" t="s">
        <v>116</v>
      </c>
      <c r="O11" s="14" t="s">
        <v>190</v>
      </c>
      <c r="P11" s="14" t="s">
        <v>113</v>
      </c>
      <c r="Q11" s="14" t="s">
        <v>60</v>
      </c>
      <c r="R11" s="14" t="s">
        <v>115</v>
      </c>
      <c r="S11" s="14" t="s">
        <v>118</v>
      </c>
      <c r="T11" s="30" t="s">
        <v>132</v>
      </c>
      <c r="U11" s="14" t="s">
        <v>307</v>
      </c>
      <c r="V11" s="14" t="s">
        <v>304</v>
      </c>
      <c r="W11" s="17" t="s">
        <v>61</v>
      </c>
    </row>
    <row r="12" spans="1:24" s="14" customFormat="1" ht="15.75" customHeight="1" x14ac:dyDescent="0.2">
      <c r="A12" s="23">
        <f>SUM(A9/$B$26*100)</f>
        <v>1.3027618551328815E-2</v>
      </c>
      <c r="B12" s="23">
        <f t="shared" ref="B12:W12" si="1">SUM(B9/$B$26*100)</f>
        <v>2.4231370505471599</v>
      </c>
      <c r="C12" s="23">
        <f t="shared" si="1"/>
        <v>2.6055237102657631E-2</v>
      </c>
      <c r="D12" s="23">
        <f t="shared" si="1"/>
        <v>0.42991141219385093</v>
      </c>
      <c r="E12" s="23">
        <f t="shared" si="1"/>
        <v>0.48202188639916621</v>
      </c>
      <c r="F12" s="23">
        <f t="shared" si="1"/>
        <v>3.9082855653986448E-2</v>
      </c>
      <c r="G12" s="23">
        <f t="shared" si="1"/>
        <v>0.29963522668056281</v>
      </c>
      <c r="H12" s="23">
        <f t="shared" si="1"/>
        <v>0.71651902032308501</v>
      </c>
      <c r="I12" s="23">
        <f t="shared" si="1"/>
        <v>6.3053673788431475</v>
      </c>
      <c r="J12" s="23">
        <f t="shared" si="1"/>
        <v>1.3027618551328815E-2</v>
      </c>
      <c r="K12" s="23">
        <f t="shared" si="1"/>
        <v>48.501823866597185</v>
      </c>
      <c r="L12" s="23">
        <f t="shared" si="1"/>
        <v>0.31266284523189158</v>
      </c>
      <c r="M12" s="23">
        <f t="shared" si="1"/>
        <v>2.6055237102657631E-2</v>
      </c>
      <c r="N12" s="23">
        <f t="shared" si="1"/>
        <v>0.11724856696195936</v>
      </c>
      <c r="O12" s="23">
        <f t="shared" si="1"/>
        <v>2.6055237102657631E-2</v>
      </c>
      <c r="P12" s="23">
        <f t="shared" si="1"/>
        <v>4.1036998436685774</v>
      </c>
      <c r="Q12" s="23">
        <f t="shared" si="1"/>
        <v>35.500260552371024</v>
      </c>
      <c r="R12" s="23">
        <f t="shared" si="1"/>
        <v>0.19541427826993227</v>
      </c>
      <c r="S12" s="23">
        <f t="shared" si="1"/>
        <v>2.6055237102657631E-2</v>
      </c>
      <c r="T12" s="23">
        <f t="shared" si="1"/>
        <v>0.19541427826993227</v>
      </c>
      <c r="U12" s="23">
        <f t="shared" si="1"/>
        <v>1.3027618551328815E-2</v>
      </c>
      <c r="V12" s="23">
        <f t="shared" si="1"/>
        <v>6.5138092756644089E-2</v>
      </c>
      <c r="W12" s="23">
        <f t="shared" si="1"/>
        <v>0.16935904116727463</v>
      </c>
      <c r="X12" s="23"/>
    </row>
    <row r="13" spans="1:24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24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24" ht="15.75" x14ac:dyDescent="0.25">
      <c r="A15" s="14">
        <f>SUM('2018'!P16+'2019'!P16+'2020'!P16+'2021'!P16)</f>
        <v>354</v>
      </c>
      <c r="B15" s="14">
        <f>SUM('2018'!Q16+'2019'!Q16+'2020'!Q16+'2021'!Q16)</f>
        <v>495</v>
      </c>
      <c r="C15" s="14">
        <f>SUM('2018'!R16+'2019'!R16+'2020'!R16+'2021'!R16)</f>
        <v>511</v>
      </c>
      <c r="D15" s="14">
        <f>SUM('2018'!S16+'2019'!S16+'2020'!S16+'2021'!S16)</f>
        <v>272</v>
      </c>
      <c r="E15" s="14">
        <f>SUM('2018'!T16+'2019'!T16+'2020'!T16+'2021'!T16)</f>
        <v>370</v>
      </c>
      <c r="F15" s="14">
        <f>SUM('2018'!U16+'2019'!U16+'2020'!U16+'2021'!U16)</f>
        <v>906</v>
      </c>
      <c r="G15" s="14">
        <f>SUM('2018'!V16+'2019'!V16+'2020'!V16+'2021'!V16)</f>
        <v>1141</v>
      </c>
      <c r="H15" s="14">
        <f>SUM('2018'!W16+'2019'!W16+'2020'!W16+'2021'!W16)</f>
        <v>773</v>
      </c>
      <c r="I15" s="14">
        <f>SUM('2017'!H16+'2018'!X16+'2019'!X16+'2020'!X16+'2021'!X16)</f>
        <v>800</v>
      </c>
      <c r="J15" s="14">
        <f>SUM('2017'!I16+'2018'!Y16+'2019'!Y16+'2020'!Y16+'2021'!Y16)</f>
        <v>1370</v>
      </c>
      <c r="K15" s="14">
        <f>SUM('2017'!J16+'2018'!Z16+'2019'!Z16+'2020'!Z16+'2021'!Z16)</f>
        <v>595</v>
      </c>
      <c r="L15" s="14">
        <f>SUM('2017'!K16+'2018'!AA16+'2019'!AA16+'2020'!AA16+'2021'!AA16)</f>
        <v>89</v>
      </c>
    </row>
    <row r="16" spans="1:24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4.6117769671704014</v>
      </c>
      <c r="B18" s="23">
        <f t="shared" ref="B18:L18" si="2">SUM(B15/$B$26*100)</f>
        <v>6.4486711829077645</v>
      </c>
      <c r="C18" s="23">
        <f t="shared" si="2"/>
        <v>6.657113079729025</v>
      </c>
      <c r="D18" s="23">
        <f t="shared" si="2"/>
        <v>3.5435122459614381</v>
      </c>
      <c r="E18" s="23">
        <f t="shared" si="2"/>
        <v>4.8202188639916628</v>
      </c>
      <c r="F18" s="23">
        <f t="shared" si="2"/>
        <v>11.803022407503908</v>
      </c>
      <c r="G18" s="23">
        <f t="shared" si="2"/>
        <v>14.864512767066179</v>
      </c>
      <c r="H18" s="23">
        <f t="shared" si="2"/>
        <v>10.070349140177177</v>
      </c>
      <c r="I18" s="23">
        <f t="shared" si="2"/>
        <v>10.422094841063053</v>
      </c>
      <c r="J18" s="23">
        <f t="shared" si="2"/>
        <v>17.84783741532048</v>
      </c>
      <c r="K18" s="23">
        <f t="shared" si="2"/>
        <v>7.7514330380406467</v>
      </c>
      <c r="L18" s="23">
        <f t="shared" si="2"/>
        <v>1.1594580510682648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SUM('2018'!P22+'2019'!P22+'2020'!P22+'2021'!P22)</f>
        <v>1153</v>
      </c>
      <c r="B21" s="14">
        <f>SUM('2018'!Q22+'2019'!Q22+'2020'!Q22+'2021'!Q22)</f>
        <v>2820</v>
      </c>
      <c r="C21" s="14">
        <f>SUM('2017'!H22+'2018'!R22+'2019'!R22+'2020'!R22+'2021'!R22)</f>
        <v>2765</v>
      </c>
      <c r="D21" s="14">
        <f>SUM('2017'!I22+'2018'!S22+'2019'!S22+'2020'!S22+'2021'!S22)</f>
        <v>938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15.020844189682126</v>
      </c>
      <c r="B24" s="23">
        <f t="shared" ref="B24:D24" si="3">SUM(B21/$B$26*100)</f>
        <v>36.737884314747262</v>
      </c>
      <c r="C24" s="23">
        <f t="shared" si="3"/>
        <v>36.021365294424179</v>
      </c>
      <c r="D24" s="23">
        <f t="shared" si="3"/>
        <v>12.219906201146429</v>
      </c>
    </row>
    <row r="26" spans="1:12" ht="15.75" x14ac:dyDescent="0.25">
      <c r="A26" s="18" t="s">
        <v>135</v>
      </c>
      <c r="B26" s="21">
        <f>SUM('2017'!F43+'2018'!N94+'2019'!N91+'2020'!N87+'2021'!N84)</f>
        <v>7676</v>
      </c>
    </row>
    <row r="27" spans="1:12" ht="15.75" x14ac:dyDescent="0.25">
      <c r="A27" s="18" t="s">
        <v>136</v>
      </c>
      <c r="B27" s="22">
        <f>SUM('2017'!F44+'2018'!N95+'2019'!N92+'2020'!N88+'2021'!N85)</f>
        <v>379</v>
      </c>
    </row>
    <row r="28" spans="1:12" ht="15.75" x14ac:dyDescent="0.25">
      <c r="A28" s="18" t="s">
        <v>137</v>
      </c>
      <c r="B28" s="22">
        <f>SUM(B26/B27)</f>
        <v>20.253298153034301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16:L16"/>
    <mergeCell ref="A13:L13"/>
    <mergeCell ref="A1:T1"/>
    <mergeCell ref="A4:T4"/>
    <mergeCell ref="A7:W7"/>
    <mergeCell ref="A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2022-02-07T05:30:49Z</dcterms:modified>
</cp:coreProperties>
</file>