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5639E4E9-AA57-4E2E-84D9-4E3567AC852D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2021" sheetId="6" r:id="rId5"/>
    <sheet name="Overall Stats" sheetId="4" r:id="rId6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2" i="6" l="1"/>
  <c r="J61" i="6"/>
  <c r="N60" i="6"/>
  <c r="I61" i="6"/>
  <c r="H61" i="6"/>
  <c r="G61" i="6"/>
  <c r="F61" i="6"/>
  <c r="E61" i="6"/>
  <c r="D61" i="6"/>
  <c r="C61" i="6"/>
  <c r="B61" i="6"/>
  <c r="N61" i="6" l="1"/>
  <c r="E67" i="6"/>
  <c r="D67" i="6"/>
  <c r="C67" i="6"/>
  <c r="B67" i="6"/>
  <c r="F67" i="6" l="1"/>
  <c r="S9" i="4"/>
  <c r="O9" i="4"/>
  <c r="N9" i="4"/>
  <c r="L9" i="4"/>
  <c r="K9" i="4"/>
  <c r="J9" i="4"/>
  <c r="I9" i="4"/>
  <c r="H9" i="4"/>
  <c r="G9" i="4"/>
  <c r="F9" i="4"/>
  <c r="E9" i="4"/>
  <c r="C9" i="4"/>
  <c r="B9" i="4"/>
  <c r="A9" i="4"/>
  <c r="B27" i="4"/>
  <c r="H3" i="4"/>
  <c r="C3" i="4"/>
  <c r="AA16" i="5"/>
  <c r="Z16" i="5"/>
  <c r="Y16" i="5"/>
  <c r="X16" i="5"/>
  <c r="W16" i="5"/>
  <c r="V16" i="5"/>
  <c r="U16" i="5"/>
  <c r="T16" i="5"/>
  <c r="S16" i="5"/>
  <c r="R16" i="5"/>
  <c r="Q16" i="5"/>
  <c r="P16" i="5"/>
  <c r="S22" i="5" s="1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N89" i="5"/>
  <c r="Q22" i="5" l="1"/>
  <c r="AA19" i="5"/>
  <c r="X7" i="5"/>
  <c r="P22" i="5"/>
  <c r="R22" i="5"/>
  <c r="N87" i="5"/>
  <c r="V7" i="5" s="1"/>
  <c r="S19" i="5" l="1"/>
  <c r="R25" i="5"/>
  <c r="U13" i="5"/>
  <c r="AA13" i="5"/>
  <c r="V13" i="5"/>
  <c r="AB13" i="5"/>
  <c r="Q13" i="5"/>
  <c r="W13" i="5"/>
  <c r="AC13" i="5"/>
  <c r="R13" i="5"/>
  <c r="P13" i="5"/>
  <c r="Z19" i="5"/>
  <c r="Z7" i="5"/>
  <c r="S13" i="5"/>
  <c r="Y13" i="5"/>
  <c r="T13" i="5"/>
  <c r="Z13" i="5"/>
  <c r="S7" i="5"/>
  <c r="Y7" i="5"/>
  <c r="X13" i="5"/>
  <c r="T19" i="5"/>
  <c r="T7" i="5"/>
  <c r="U19" i="5"/>
  <c r="Q19" i="5"/>
  <c r="Y19" i="5"/>
  <c r="Q7" i="5"/>
  <c r="AA7" i="5"/>
  <c r="AC7" i="5"/>
  <c r="R19" i="5"/>
  <c r="P25" i="5"/>
  <c r="U7" i="5"/>
  <c r="W7" i="5"/>
  <c r="W19" i="5"/>
  <c r="R7" i="5"/>
  <c r="Q25" i="5"/>
  <c r="P19" i="5"/>
  <c r="V19" i="5"/>
  <c r="X19" i="5"/>
  <c r="S25" i="5"/>
  <c r="AB7" i="5"/>
  <c r="P7" i="5"/>
  <c r="Q16" i="2"/>
  <c r="R9" i="4" l="1"/>
  <c r="M9" i="4"/>
  <c r="D9" i="4"/>
  <c r="U16" i="3"/>
  <c r="AA16" i="3"/>
  <c r="Z16" i="3"/>
  <c r="Y16" i="3"/>
  <c r="X16" i="3"/>
  <c r="W16" i="3"/>
  <c r="V16" i="3"/>
  <c r="T16" i="3"/>
  <c r="S16" i="3"/>
  <c r="R16" i="3"/>
  <c r="Q16" i="3"/>
  <c r="B15" i="4" s="1"/>
  <c r="C63" i="6" s="1"/>
  <c r="P16" i="3"/>
  <c r="N91" i="3"/>
  <c r="V13" i="3" s="1"/>
  <c r="AB4" i="3"/>
  <c r="P3" i="4" s="1"/>
  <c r="AA4" i="3"/>
  <c r="Z4" i="3"/>
  <c r="Y4" i="3"/>
  <c r="X4" i="3"/>
  <c r="W4" i="3"/>
  <c r="V4" i="3"/>
  <c r="U4" i="3"/>
  <c r="T4" i="3"/>
  <c r="S4" i="3"/>
  <c r="E3" i="4" s="1"/>
  <c r="R4" i="3"/>
  <c r="D3" i="4" s="1"/>
  <c r="Q4" i="3"/>
  <c r="P4" i="3"/>
  <c r="N93" i="3"/>
  <c r="U7" i="3" l="1"/>
  <c r="AA7" i="3"/>
  <c r="P7" i="3"/>
  <c r="AA19" i="3"/>
  <c r="Q22" i="3"/>
  <c r="Q25" i="3" s="1"/>
  <c r="P13" i="3"/>
  <c r="P19" i="3"/>
  <c r="W19" i="3"/>
  <c r="X7" i="3"/>
  <c r="AB7" i="3"/>
  <c r="W13" i="3"/>
  <c r="P22" i="3"/>
  <c r="P25" i="3" s="1"/>
  <c r="U19" i="3"/>
  <c r="Q13" i="3"/>
  <c r="V7" i="3"/>
  <c r="W7" i="3"/>
  <c r="Q19" i="3"/>
  <c r="S7" i="3"/>
  <c r="U13" i="3"/>
  <c r="S19" i="3"/>
  <c r="Z19" i="3"/>
  <c r="V19" i="3"/>
  <c r="Q7" i="3"/>
  <c r="Y13" i="3"/>
  <c r="X19" i="3"/>
  <c r="Y19" i="3"/>
  <c r="Y7" i="3"/>
  <c r="T7" i="3"/>
  <c r="Z7" i="3"/>
  <c r="S13" i="3"/>
  <c r="T19" i="3"/>
  <c r="Z13" i="3"/>
  <c r="T13" i="3"/>
  <c r="R22" i="3"/>
  <c r="R25" i="3" s="1"/>
  <c r="S22" i="3"/>
  <c r="S25" i="3" s="1"/>
  <c r="R7" i="3"/>
  <c r="X13" i="3"/>
  <c r="R13" i="3"/>
  <c r="R19" i="3"/>
  <c r="K16" i="1"/>
  <c r="L15" i="4" s="1"/>
  <c r="M63" i="6" s="1"/>
  <c r="J16" i="1"/>
  <c r="K15" i="4" s="1"/>
  <c r="L63" i="6" s="1"/>
  <c r="I16" i="1"/>
  <c r="H16" i="1"/>
  <c r="I15" i="4" s="1"/>
  <c r="J63" i="6" s="1"/>
  <c r="V16" i="2"/>
  <c r="G15" i="4" s="1"/>
  <c r="H63" i="6" s="1"/>
  <c r="AA16" i="2"/>
  <c r="Z16" i="2"/>
  <c r="Y16" i="2"/>
  <c r="X16" i="2"/>
  <c r="W16" i="2"/>
  <c r="H15" i="4" s="1"/>
  <c r="I63" i="6" s="1"/>
  <c r="U16" i="2"/>
  <c r="F15" i="4" s="1"/>
  <c r="G63" i="6" s="1"/>
  <c r="T16" i="2"/>
  <c r="E15" i="4" s="1"/>
  <c r="F63" i="6" s="1"/>
  <c r="S16" i="2"/>
  <c r="D15" i="4" s="1"/>
  <c r="E63" i="6" s="1"/>
  <c r="R16" i="2"/>
  <c r="C15" i="4" s="1"/>
  <c r="D63" i="6" s="1"/>
  <c r="P16" i="2"/>
  <c r="A15" i="4" s="1"/>
  <c r="B63" i="6" s="1"/>
  <c r="J15" i="4" l="1"/>
  <c r="K63" i="6" s="1"/>
  <c r="N64" i="6" s="1"/>
  <c r="R22" i="2"/>
  <c r="S22" i="2"/>
  <c r="H22" i="1"/>
  <c r="I22" i="1"/>
  <c r="P22" i="2"/>
  <c r="A21" i="4" s="1"/>
  <c r="B66" i="6" s="1"/>
  <c r="Q22" i="2"/>
  <c r="B21" i="4" s="1"/>
  <c r="C66" i="6" s="1"/>
  <c r="Q9" i="4"/>
  <c r="P9" i="4"/>
  <c r="O4" i="1"/>
  <c r="N4" i="1"/>
  <c r="M4" i="1"/>
  <c r="L4" i="1"/>
  <c r="K4" i="1"/>
  <c r="J4" i="1"/>
  <c r="I4" i="1"/>
  <c r="H4" i="1"/>
  <c r="F45" i="1"/>
  <c r="N63" i="6" l="1"/>
  <c r="A3" i="4"/>
  <c r="D21" i="4"/>
  <c r="E66" i="6" s="1"/>
  <c r="C21" i="4"/>
  <c r="D66" i="6" s="1"/>
  <c r="T4" i="2"/>
  <c r="I3" i="4" s="1"/>
  <c r="AA4" i="2"/>
  <c r="Q3" i="4" s="1"/>
  <c r="V4" i="2"/>
  <c r="K3" i="4" s="1"/>
  <c r="Y4" i="2"/>
  <c r="M3" i="4" s="1"/>
  <c r="Z4" i="2"/>
  <c r="O3" i="4" s="1"/>
  <c r="X4" i="2"/>
  <c r="N3" i="4" s="1"/>
  <c r="W4" i="2"/>
  <c r="L3" i="4" s="1"/>
  <c r="U4" i="2"/>
  <c r="J3" i="4" s="1"/>
  <c r="S4" i="2"/>
  <c r="G3" i="4" s="1"/>
  <c r="R4" i="2"/>
  <c r="F3" i="4" s="1"/>
  <c r="Q4" i="2"/>
  <c r="B3" i="4" s="1"/>
  <c r="P4" i="2"/>
  <c r="F66" i="6" l="1"/>
  <c r="N94" i="2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s="1"/>
  <c r="B6" i="4" l="1"/>
  <c r="C12" i="4"/>
  <c r="K12" i="4"/>
  <c r="L12" i="4"/>
  <c r="I12" i="4"/>
  <c r="J12" i="4"/>
  <c r="B12" i="4"/>
  <c r="C6" i="4"/>
  <c r="G12" i="4"/>
  <c r="A12" i="4"/>
  <c r="H12" i="4"/>
  <c r="O12" i="4"/>
  <c r="H6" i="4"/>
  <c r="N12" i="4"/>
  <c r="S12" i="4"/>
  <c r="E12" i="4"/>
  <c r="F12" i="4"/>
  <c r="E6" i="4"/>
  <c r="R12" i="4"/>
  <c r="M12" i="4"/>
  <c r="D6" i="4"/>
  <c r="P6" i="4"/>
  <c r="D12" i="4"/>
  <c r="Q12" i="4"/>
  <c r="P12" i="4"/>
  <c r="N6" i="4"/>
  <c r="Q6" i="4"/>
  <c r="O6" i="4"/>
  <c r="J6" i="4"/>
  <c r="F6" i="4"/>
  <c r="I6" i="4"/>
  <c r="M6" i="4"/>
  <c r="L6" i="4"/>
  <c r="G6" i="4"/>
  <c r="K6" i="4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A6" i="4"/>
  <c r="B28" i="4"/>
</calcChain>
</file>

<file path=xl/sharedStrings.xml><?xml version="1.0" encoding="utf-8"?>
<sst xmlns="http://schemas.openxmlformats.org/spreadsheetml/2006/main" count="1251" uniqueCount="293">
  <si>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</si>
  <si>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</si>
  <si>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</si>
  <si>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</si>
  <si>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</si>
  <si>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</si>
  <si>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</si>
  <si>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</si>
  <si>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</si>
  <si>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</si>
  <si>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</si>
  <si>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</si>
  <si>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</si>
  <si>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</si>
  <si>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</si>
  <si>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</si>
  <si>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</si>
  <si>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</si>
  <si>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</si>
  <si>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</si>
  <si>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</si>
  <si>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</si>
  <si>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</si>
  <si>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</si>
  <si>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</si>
  <si>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</si>
  <si>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</si>
  <si>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</si>
  <si>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</si>
  <si>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</si>
  <si>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</si>
  <si>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</si>
  <si>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</si>
  <si>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</si>
  <si>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</si>
  <si>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</si>
  <si>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</si>
  <si>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</si>
  <si>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</si>
  <si>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</si>
  <si>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</si>
  <si>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</si>
  <si>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</si>
  <si>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</si>
  <si>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</si>
  <si>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</si>
  <si>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</si>
  <si>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</si>
  <si>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</si>
  <si>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</si>
  <si>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</si>
  <si>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</si>
  <si>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</si>
  <si>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</si>
  <si>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</si>
  <si>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</si>
  <si>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</si>
  <si>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</si>
  <si>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</si>
  <si>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</si>
  <si>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</si>
  <si>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</si>
  <si>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</si>
  <si>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</si>
  <si>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</si>
  <si>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</si>
  <si>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</si>
  <si>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</si>
  <si>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</si>
  <si>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</si>
  <si>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</si>
  <si>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</si>
  <si>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</si>
  <si>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</si>
  <si>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</si>
  <si>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</si>
  <si>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</si>
  <si>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</si>
  <si>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</si>
  <si>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</si>
  <si>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</si>
  <si>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</si>
  <si>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</si>
  <si>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</si>
  <si>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</si>
  <si>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</si>
  <si>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</si>
  <si>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</si>
  <si>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</si>
  <si>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</si>
  <si>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</si>
  <si>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</si>
  <si>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</si>
  <si>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</si>
  <si>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</si>
  <si>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</si>
  <si>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</si>
  <si>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</si>
  <si>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</si>
  <si>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</si>
  <si>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</si>
  <si>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</si>
  <si>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</si>
  <si>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</si>
  <si>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</si>
  <si>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</si>
  <si>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</si>
  <si>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</si>
  <si>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</si>
  <si>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</si>
  <si>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</si>
  <si>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</si>
  <si>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</si>
  <si>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</si>
  <si>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</si>
  <si>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</si>
  <si>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</si>
  <si>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</si>
  <si>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</si>
  <si>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</si>
  <si>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</si>
  <si>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</si>
  <si>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</si>
  <si>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</si>
  <si>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</si>
  <si>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</si>
  <si>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</si>
  <si>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</si>
  <si>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</si>
  <si>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</si>
  <si>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</si>
  <si>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</si>
  <si>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</si>
  <si>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</si>
  <si>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</si>
  <si>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</si>
  <si>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</si>
  <si>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</si>
  <si>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</si>
  <si>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</si>
  <si>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</si>
  <si>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</si>
  <si>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</si>
  <si>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</si>
  <si>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</si>
  <si>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</si>
  <si>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</si>
  <si>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</si>
  <si>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</si>
  <si>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</si>
  <si>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</si>
  <si>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</si>
  <si>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</si>
  <si>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</si>
  <si>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</si>
  <si>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</si>
  <si>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</si>
  <si>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</si>
  <si>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</si>
  <si>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</si>
  <si>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</si>
  <si>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</si>
  <si>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</si>
  <si>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</si>
  <si>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</si>
  <si>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</si>
  <si>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</si>
  <si>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</si>
  <si>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</si>
  <si>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</si>
  <si>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</si>
  <si>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</si>
  <si>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</si>
  <si>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</si>
  <si>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</si>
  <si>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</si>
  <si>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</si>
  <si>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</si>
  <si>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</si>
  <si>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</si>
  <si>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</si>
  <si>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</si>
  <si>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</si>
  <si>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</si>
  <si>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</si>
  <si>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</si>
  <si>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</si>
  <si>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</si>
  <si>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</si>
  <si>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</si>
  <si>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</si>
  <si>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</si>
  <si>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</si>
  <si>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</si>
  <si>
    <t>PROJECTION</t>
  </si>
  <si>
    <t>RUNNING PROJECTION</t>
  </si>
  <si>
    <t>RUNNING PROJECTION AVG.</t>
  </si>
  <si>
    <t>PROJECTION AVG.</t>
  </si>
  <si>
    <t>12 Cutthroat 1 Rainbow</t>
  </si>
  <si>
    <t>21 Rainbow</t>
  </si>
  <si>
    <t>Fishing Report 2020</t>
  </si>
  <si>
    <t>56 Rainbow</t>
  </si>
  <si>
    <t>28 Rainbow</t>
  </si>
  <si>
    <t>29 Rainbow</t>
  </si>
  <si>
    <t>20 Cutthroat 1 Rainbow</t>
  </si>
  <si>
    <t>61 Rainbow</t>
  </si>
  <si>
    <t>1 Cutthroat 1 Rainbow</t>
  </si>
  <si>
    <t>3 Cutthroat 1 Kokanee 3 Rainbow</t>
  </si>
  <si>
    <t>1 LM Bass</t>
  </si>
  <si>
    <t>Farmington</t>
  </si>
  <si>
    <t>2 Cutthroat 4 Rainbow</t>
  </si>
  <si>
    <t>Willard</t>
  </si>
  <si>
    <t>1 Crappie</t>
  </si>
  <si>
    <t>1 Carp 16 Crappie 1 Perch</t>
  </si>
  <si>
    <t>1 Carp 2 Crappie</t>
  </si>
  <si>
    <t>30 Cutthroat 1 Kokanee</t>
  </si>
  <si>
    <t>62 Cutthroat 1 Kokanee</t>
  </si>
  <si>
    <t>33 Cutthroat</t>
  </si>
  <si>
    <t>70 Cutthroat 1 Kokanee</t>
  </si>
  <si>
    <t>50 Cutthroat</t>
  </si>
  <si>
    <t>SEASON PROJECTION</t>
  </si>
  <si>
    <t>SEASON TOTAL</t>
  </si>
  <si>
    <t>SEASON</t>
  </si>
  <si>
    <t>SUMMER</t>
  </si>
  <si>
    <t>WINTER</t>
  </si>
  <si>
    <t>SPRING</t>
  </si>
  <si>
    <t>FALL</t>
  </si>
  <si>
    <t>3 Chub 16 Cutthroat</t>
  </si>
  <si>
    <t>4 BH. Catfish 8 C. Catfish</t>
  </si>
  <si>
    <t>96 Cutthroat</t>
  </si>
  <si>
    <t>57 Cutthroat</t>
  </si>
  <si>
    <t>61 Cutthroat</t>
  </si>
  <si>
    <t>1 Bluegill 30 Crappie 29 Perch</t>
  </si>
  <si>
    <t>1 BH. Catfish 105 Crappie 1 Perch</t>
  </si>
  <si>
    <t>6 Perch</t>
  </si>
  <si>
    <t>Ibantik</t>
  </si>
  <si>
    <t>1 Brook</t>
  </si>
  <si>
    <t>47 Cutthroat 3 Rainbow</t>
  </si>
  <si>
    <t>11 Rainbow 1 Wiper</t>
  </si>
  <si>
    <t>3 Bluegill 12 Rainbow</t>
  </si>
  <si>
    <t>19 BH. Catfish 23 Crappie 83 Perch</t>
  </si>
  <si>
    <t>1 Bluegill 5 Rainbow</t>
  </si>
  <si>
    <t>100 Cutthroat</t>
  </si>
  <si>
    <t>2 Bluegill 2 LM Bass 1 Rainbow</t>
  </si>
  <si>
    <t>118 Cutthroat 3 Rainbow</t>
  </si>
  <si>
    <t>36 Cutthroat 1 Rainbow</t>
  </si>
  <si>
    <t>91 Cutthroat</t>
  </si>
  <si>
    <t>1 ALBO Rainbow 46 Rainbow</t>
  </si>
  <si>
    <t>85 Cutthroat 3 Rainbow</t>
  </si>
  <si>
    <t>9 Perch</t>
  </si>
  <si>
    <t>ALBO Rainbow</t>
  </si>
  <si>
    <t>Crappie</t>
  </si>
  <si>
    <t>Fishing Report 2021</t>
  </si>
  <si>
    <t>8 Crappie 5 Perch</t>
  </si>
  <si>
    <t>28 Cutthroat</t>
  </si>
  <si>
    <t>12 Cutthroat</t>
  </si>
  <si>
    <t>1 BH. Catfish 14 Crappie 45 Perch</t>
  </si>
  <si>
    <t>5 Crappie 88 Perch</t>
  </si>
  <si>
    <t>7 Crappie 44 Perch</t>
  </si>
  <si>
    <t>24 Rainbow</t>
  </si>
  <si>
    <t>21 Cutthroat 1 Kokanee</t>
  </si>
  <si>
    <t>13 Cutthroat 2 Rainbow</t>
  </si>
  <si>
    <t>33 Rainbow</t>
  </si>
  <si>
    <t>26 Rainbow</t>
  </si>
  <si>
    <t>1 Cutthroat 4 Rainbow</t>
  </si>
  <si>
    <t>2 Cutthroat 3 Rainbow</t>
  </si>
  <si>
    <t>4 Cutthroat 4 Rainbow 1 Splake 1 Tiger</t>
  </si>
  <si>
    <t>4 Cutthroat 1 Rainbow</t>
  </si>
  <si>
    <t>1 Cutthroat 5 Rainbow</t>
  </si>
  <si>
    <t>1 Kokanee 39 Rainbow</t>
  </si>
  <si>
    <t>3 Chub 1 Cutthroat 2 Rainbow</t>
  </si>
  <si>
    <t>35 Rainbow</t>
  </si>
  <si>
    <t>272 Crappie</t>
  </si>
  <si>
    <t>10 C. Catfish 4 Wiper</t>
  </si>
  <si>
    <t>55 Cutthroat</t>
  </si>
  <si>
    <t>36 Cutthroat</t>
  </si>
  <si>
    <t>99 Cutthroat 1 Rainbow</t>
  </si>
  <si>
    <t>121 Cutthroat</t>
  </si>
  <si>
    <t>Sawbill</t>
  </si>
  <si>
    <t>Superior</t>
  </si>
  <si>
    <t>Lichen</t>
  </si>
  <si>
    <t>2 SM Bass 1 Walleye</t>
  </si>
  <si>
    <t>7 SM Bass 4 Walleye</t>
  </si>
  <si>
    <t>5 SM Bass</t>
  </si>
  <si>
    <t>1 Coho 2 Lake Trout</t>
  </si>
  <si>
    <t>102 Cutthroat 1 Rainbow</t>
  </si>
  <si>
    <t>111 Cutthroat</t>
  </si>
  <si>
    <t>85 Cutthroat 1 Rainbow</t>
  </si>
  <si>
    <t>61 Cutthroat 1 Rainbow</t>
  </si>
  <si>
    <t>48 Chub</t>
  </si>
  <si>
    <t>49 Cutthroat</t>
  </si>
  <si>
    <t>62 Cutthroat</t>
  </si>
  <si>
    <t>103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</si>
</sst>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  <border>
      <left/>
      <right/>
      <top style="thick">
        <color theme="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" fontId="2" fillId="0" borderId="0" xfId="0" applyNumberFormat="1" applyFont="1"/>
    <xf numFmtId="0" fontId="7" fillId="0" borderId="0" xfId="0" applyFont="1" applyAlignment="1">
      <alignment horizontal="center"/>
    </xf>
    <xf numFmtId="0" fontId="2" fillId="0" borderId="0" xfId="0" applyFont="1" applyBorder="1"/>
    <xf numFmtId="0" fontId="2" fillId="0" borderId="5" xfId="0" applyFont="1" applyBorder="1" applyAlignment="1">
      <alignment horizontal="center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center"/>
    </xf>
    <xf numFmtId="0" fontId="7" fillId="0" borderId="2" xfId="0" applyFont="1" applyBorder="1" applyAlignme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0" fillId="0" borderId="1" xfId="0" applyBorder="1"/>
    <xf numFmtId="0" fontId="0" fillId="3" borderId="0" xfId="0" applyFill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218853893263342E-2"/>
          <c:y val="0.21747703412073491"/>
          <c:w val="0.92725590551181103"/>
          <c:h val="0.56694954797316999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'2019'!$P$3:$AB$3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'2019'!$P$4:$AB$4</c:f>
              <c:numCache>
                <c:formatCode>General</c:formatCode>
                <c:ptCount val="13"/>
                <c:pt idx="0">
                  <c:v>217</c:v>
                </c:pt>
                <c:pt idx="1">
                  <c:v>121</c:v>
                </c:pt>
                <c:pt idx="2">
                  <c:v>6</c:v>
                </c:pt>
                <c:pt idx="3">
                  <c:v>238</c:v>
                </c:pt>
                <c:pt idx="4">
                  <c:v>56</c:v>
                </c:pt>
                <c:pt idx="5">
                  <c:v>52</c:v>
                </c:pt>
                <c:pt idx="6">
                  <c:v>29</c:v>
                </c:pt>
                <c:pt idx="7">
                  <c:v>45</c:v>
                </c:pt>
                <c:pt idx="8">
                  <c:v>221</c:v>
                </c:pt>
                <c:pt idx="9">
                  <c:v>2</c:v>
                </c:pt>
                <c:pt idx="10">
                  <c:v>71</c:v>
                </c:pt>
                <c:pt idx="11">
                  <c:v>525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4-44B7-B1F7-F499B27FED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3638128"/>
        <c:axId val="1154065184"/>
        <c:axId val="0"/>
      </c:bar3DChart>
      <c:catAx>
        <c:axId val="114363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5184"/>
        <c:crosses val="autoZero"/>
        <c:auto val="1"/>
        <c:lblAlgn val="ctr"/>
        <c:lblOffset val="100"/>
        <c:noMultiLvlLbl val="0"/>
      </c:catAx>
      <c:valAx>
        <c:axId val="1154065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363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412-4A01-939A-9AE620F3191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412-4A01-939A-9AE620F319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412-4A01-939A-9AE620F3191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412-4A01-939A-9AE620F3191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412-4A01-939A-9AE620F3191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412-4A01-939A-9AE620F3191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412-4A01-939A-9AE620F31914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412-4A01-939A-9AE620F3191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412-4A01-939A-9AE620F31914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412-4A01-939A-9AE620F31914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412-4A01-939A-9AE620F31914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412-4A01-939A-9AE620F31914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E412-4A01-939A-9AE620F31914}"/>
              </c:ext>
            </c:extLst>
          </c:dPt>
          <c:cat>
            <c:strRef>
              <c:f>'2019'!$P$6:$AB$6</c:f>
              <c:strCache>
                <c:ptCount val="13"/>
                <c:pt idx="0">
                  <c:v>Adams</c:v>
                </c:pt>
                <c:pt idx="1">
                  <c:v>East Canyon</c:v>
                </c:pt>
                <c:pt idx="2">
                  <c:v>Glassmans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Jensen</c:v>
                </c:pt>
                <c:pt idx="7">
                  <c:v>Kaysville</c:v>
                </c:pt>
                <c:pt idx="8">
                  <c:v>Lost Creek</c:v>
                </c:pt>
                <c:pt idx="9">
                  <c:v>Pineview</c:v>
                </c:pt>
                <c:pt idx="10">
                  <c:v>Rockport</c:v>
                </c:pt>
                <c:pt idx="11">
                  <c:v>Strawberry</c:v>
                </c:pt>
                <c:pt idx="12">
                  <c:v>Tropic</c:v>
                </c:pt>
              </c:strCache>
            </c:strRef>
          </c:cat>
          <c:val>
            <c:numRef>
              <c:f>'2019'!$P$7:$AB$7</c:f>
              <c:numCache>
                <c:formatCode>0.00</c:formatCode>
                <c:ptCount val="13"/>
                <c:pt idx="0">
                  <c:v>13.69949494949495</c:v>
                </c:pt>
                <c:pt idx="1">
                  <c:v>7.6388888888888893</c:v>
                </c:pt>
                <c:pt idx="2">
                  <c:v>0.37878787878787878</c:v>
                </c:pt>
                <c:pt idx="3">
                  <c:v>15.025252525252524</c:v>
                </c:pt>
                <c:pt idx="4">
                  <c:v>3.535353535353535</c:v>
                </c:pt>
                <c:pt idx="5">
                  <c:v>3.2828282828282833</c:v>
                </c:pt>
                <c:pt idx="6">
                  <c:v>1.8308080808080809</c:v>
                </c:pt>
                <c:pt idx="7">
                  <c:v>2.8409090909090908</c:v>
                </c:pt>
                <c:pt idx="8">
                  <c:v>13.952020202020202</c:v>
                </c:pt>
                <c:pt idx="9">
                  <c:v>0.12626262626262627</c:v>
                </c:pt>
                <c:pt idx="10">
                  <c:v>4.4823232323232318</c:v>
                </c:pt>
                <c:pt idx="11">
                  <c:v>33.143939393939391</c:v>
                </c:pt>
                <c:pt idx="12">
                  <c:v>6.3131313131313135E-2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3-4160-B9F8-32F69C4A2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'2019'!$P$9:$Z$9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'2019'!$P$10:$Z$10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637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923</c:v>
                </c:pt>
                <c:pt idx="9">
                  <c:v>7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4D90-9F4C-97EBDEEE26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45858400"/>
        <c:axId val="1154013184"/>
        <c:axId val="0"/>
      </c:bar3DChart>
      <c:catAx>
        <c:axId val="11458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13184"/>
        <c:crosses val="autoZero"/>
        <c:auto val="1"/>
        <c:lblAlgn val="ctr"/>
        <c:lblOffset val="100"/>
        <c:noMultiLvlLbl val="0"/>
      </c:catAx>
      <c:valAx>
        <c:axId val="11540131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458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B9C-4825-AC02-621194EB72A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B9C-4825-AC02-621194EB72A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B9C-4825-AC02-621194EB72A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B9C-4825-AC02-621194EB72A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B9C-4825-AC02-621194EB72A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B9C-4825-AC02-621194EB72A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B9C-4825-AC02-621194EB72A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B9C-4825-AC02-621194EB72A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B9C-4825-AC02-621194EB72A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B9C-4825-AC02-621194EB72A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B9C-4825-AC02-621194EB72A3}"/>
              </c:ext>
            </c:extLst>
          </c:dPt>
          <c:cat>
            <c:strRef>
              <c:f>'2019'!$P$12:$Z$12</c:f>
              <c:strCache>
                <c:ptCount val="11"/>
                <c:pt idx="0">
                  <c:v>Bluegill</c:v>
                </c:pt>
                <c:pt idx="1">
                  <c:v>Brown</c:v>
                </c:pt>
                <c:pt idx="2">
                  <c:v>BH. Catfish</c:v>
                </c:pt>
                <c:pt idx="3">
                  <c:v>Chub</c:v>
                </c:pt>
                <c:pt idx="4">
                  <c:v>Cutthroat</c:v>
                </c:pt>
                <c:pt idx="5">
                  <c:v>Kokanee</c:v>
                </c:pt>
                <c:pt idx="6">
                  <c:v>LM Bass</c:v>
                </c:pt>
                <c:pt idx="7">
                  <c:v>Muskie</c:v>
                </c:pt>
                <c:pt idx="8">
                  <c:v>Rainbow</c:v>
                </c:pt>
                <c:pt idx="9">
                  <c:v>Tiger</c:v>
                </c:pt>
                <c:pt idx="10">
                  <c:v>Wiper</c:v>
                </c:pt>
              </c:strCache>
            </c:strRef>
          </c:cat>
          <c:val>
            <c:numRef>
              <c:f>'2019'!$P$13:$Z$13</c:f>
              <c:numCache>
                <c:formatCode>0.00</c:formatCode>
                <c:ptCount val="11"/>
                <c:pt idx="0">
                  <c:v>6.3131313131313135E-2</c:v>
                </c:pt>
                <c:pt idx="1">
                  <c:v>0.12626262626262627</c:v>
                </c:pt>
                <c:pt idx="2">
                  <c:v>6.3131313131313135E-2</c:v>
                </c:pt>
                <c:pt idx="3">
                  <c:v>6.3131313131313135E-2</c:v>
                </c:pt>
                <c:pt idx="4">
                  <c:v>40.214646464646464</c:v>
                </c:pt>
                <c:pt idx="5">
                  <c:v>0.37878787878787878</c:v>
                </c:pt>
                <c:pt idx="6">
                  <c:v>0.12626262626262627</c:v>
                </c:pt>
                <c:pt idx="7">
                  <c:v>0.12626262626262627</c:v>
                </c:pt>
                <c:pt idx="8">
                  <c:v>58.270202020202021</c:v>
                </c:pt>
                <c:pt idx="9">
                  <c:v>0.44191919191919188</c:v>
                </c:pt>
                <c:pt idx="10">
                  <c:v>0.12626262626262627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2-42F0-92FC-92D3B227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'2019'!$P$16:$AA$16</c:f>
              <c:numCache>
                <c:formatCode>General</c:formatCode>
                <c:ptCount val="12"/>
                <c:pt idx="0">
                  <c:v>27</c:v>
                </c:pt>
                <c:pt idx="1">
                  <c:v>40</c:v>
                </c:pt>
                <c:pt idx="2">
                  <c:v>58</c:v>
                </c:pt>
                <c:pt idx="3">
                  <c:v>92</c:v>
                </c:pt>
                <c:pt idx="4">
                  <c:v>154</c:v>
                </c:pt>
                <c:pt idx="5">
                  <c:v>97</c:v>
                </c:pt>
                <c:pt idx="6">
                  <c:v>165</c:v>
                </c:pt>
                <c:pt idx="7">
                  <c:v>107</c:v>
                </c:pt>
                <c:pt idx="8">
                  <c:v>36</c:v>
                </c:pt>
                <c:pt idx="9">
                  <c:v>447</c:v>
                </c:pt>
                <c:pt idx="10">
                  <c:v>353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C35-BE34-1226F24F60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54693232"/>
        <c:axId val="1155855536"/>
        <c:axId val="0"/>
      </c:bar3DChart>
      <c:catAx>
        <c:axId val="11546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855536"/>
        <c:crosses val="autoZero"/>
        <c:auto val="1"/>
        <c:lblAlgn val="ctr"/>
        <c:lblOffset val="100"/>
        <c:noMultiLvlLbl val="0"/>
      </c:catAx>
      <c:valAx>
        <c:axId val="11558555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546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</a:t>
            </a:r>
            <a:r>
              <a:rPr lang="en-US" baseline="0"/>
              <a:t>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E2B-475C-93B8-D3EA358C25B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E2B-475C-93B8-D3EA358C25B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E2B-475C-93B8-D3EA358C25B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E2B-475C-93B8-D3EA358C25B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E2B-475C-93B8-D3EA358C25B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E2B-475C-93B8-D3EA358C25B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E2B-475C-93B8-D3EA358C25B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E2B-475C-93B8-D3EA358C25B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E2B-475C-93B8-D3EA358C25B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E2B-475C-93B8-D3EA358C25B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E2B-475C-93B8-D3EA358C25B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E2B-475C-93B8-D3EA358C25B1}"/>
              </c:ext>
            </c:extLst>
          </c:dPt>
          <c:cat>
            <c:strRef>
              <c:f>'2019'!$P$18:$AA$18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'2019'!$P$19:$AA$19</c:f>
              <c:numCache>
                <c:formatCode>0.00</c:formatCode>
                <c:ptCount val="12"/>
                <c:pt idx="0">
                  <c:v>1.7045454545454544</c:v>
                </c:pt>
                <c:pt idx="1">
                  <c:v>2.5252525252525251</c:v>
                </c:pt>
                <c:pt idx="2">
                  <c:v>3.6616161616161618</c:v>
                </c:pt>
                <c:pt idx="3">
                  <c:v>5.808080808080808</c:v>
                </c:pt>
                <c:pt idx="4">
                  <c:v>9.7222222222222232</c:v>
                </c:pt>
                <c:pt idx="5">
                  <c:v>6.1237373737373737</c:v>
                </c:pt>
                <c:pt idx="6">
                  <c:v>10.416666666666668</c:v>
                </c:pt>
                <c:pt idx="7">
                  <c:v>6.7550505050505052</c:v>
                </c:pt>
                <c:pt idx="8">
                  <c:v>2.2727272727272729</c:v>
                </c:pt>
                <c:pt idx="9">
                  <c:v>28.219696969696972</c:v>
                </c:pt>
                <c:pt idx="10">
                  <c:v>22.285353535353536</c:v>
                </c:pt>
                <c:pt idx="11">
                  <c:v>0.50505050505050508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59-4DEE-94A6-698C3CFD7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'2019'!$P$21:$S$21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'2019'!$P$22:$S$22</c:f>
              <c:numCache>
                <c:formatCode>General</c:formatCode>
                <c:ptCount val="4"/>
                <c:pt idx="0">
                  <c:v>304</c:v>
                </c:pt>
                <c:pt idx="1">
                  <c:v>369</c:v>
                </c:pt>
                <c:pt idx="2">
                  <c:v>836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A-4341-BF18-A2437237E2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80156544"/>
        <c:axId val="1155776912"/>
        <c:axId val="0"/>
      </c:bar3DChart>
      <c:catAx>
        <c:axId val="118015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776912"/>
        <c:crosses val="autoZero"/>
        <c:auto val="1"/>
        <c:lblAlgn val="ctr"/>
        <c:lblOffset val="100"/>
        <c:noMultiLvlLbl val="0"/>
      </c:catAx>
      <c:valAx>
        <c:axId val="1155776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01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0F6-4077-93C6-A8B386BA688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0F6-4077-93C6-A8B386BA688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0F6-4077-93C6-A8B386BA688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0F6-4077-93C6-A8B386BA688E}"/>
              </c:ext>
            </c:extLst>
          </c:dPt>
          <c:cat>
            <c:strRef>
              <c:f>'2019'!$P$24:$S$24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'2019'!$P$25:$S$25</c:f>
              <c:numCache>
                <c:formatCode>0.00</c:formatCode>
                <c:ptCount val="4"/>
                <c:pt idx="0">
                  <c:v>19.19191919191919</c:v>
                </c:pt>
                <c:pt idx="1">
                  <c:v>23.295454545454543</c:v>
                </c:pt>
                <c:pt idx="2">
                  <c:v>52.777777777777779</c:v>
                </c:pt>
                <c:pt idx="3">
                  <c:v>4.7348484848484844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BA7-A09F-72F1FCAC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'2020'!$P$3:$AC$3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'2020'!$P$4:$AC$4</c:f>
              <c:numCache>
                <c:formatCode>General</c:formatCode>
                <c:ptCount val="14"/>
                <c:pt idx="0">
                  <c:v>54</c:v>
                </c:pt>
                <c:pt idx="1">
                  <c:v>51</c:v>
                </c:pt>
                <c:pt idx="2">
                  <c:v>78</c:v>
                </c:pt>
                <c:pt idx="3">
                  <c:v>59</c:v>
                </c:pt>
                <c:pt idx="4">
                  <c:v>24</c:v>
                </c:pt>
                <c:pt idx="5">
                  <c:v>20</c:v>
                </c:pt>
                <c:pt idx="6">
                  <c:v>1</c:v>
                </c:pt>
                <c:pt idx="7">
                  <c:v>76</c:v>
                </c:pt>
                <c:pt idx="8">
                  <c:v>183</c:v>
                </c:pt>
                <c:pt idx="9">
                  <c:v>31</c:v>
                </c:pt>
                <c:pt idx="10">
                  <c:v>323</c:v>
                </c:pt>
                <c:pt idx="11">
                  <c:v>6</c:v>
                </c:pt>
                <c:pt idx="12">
                  <c:v>1109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2-4041-9319-20AAABB913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986671791"/>
        <c:axId val="986658895"/>
        <c:axId val="0"/>
      </c:bar3DChart>
      <c:catAx>
        <c:axId val="9866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58895"/>
        <c:crosses val="autoZero"/>
        <c:auto val="1"/>
        <c:lblAlgn val="ctr"/>
        <c:lblOffset val="100"/>
        <c:noMultiLvlLbl val="0"/>
      </c:catAx>
      <c:valAx>
        <c:axId val="9866588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66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BF2-40E8-8670-18A9A91ED9C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BF2-40E8-8670-18A9A91ED9C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BF2-40E8-8670-18A9A91ED9C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BF2-40E8-8670-18A9A91ED9C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BF2-40E8-8670-18A9A91ED9C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BF2-40E8-8670-18A9A91ED9C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BF2-40E8-8670-18A9A91ED9C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BF2-40E8-8670-18A9A91ED9CE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BF2-40E8-8670-18A9A91ED9CE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BF2-40E8-8670-18A9A91ED9CE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BF2-40E8-8670-18A9A91ED9CE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BF2-40E8-8670-18A9A91ED9CE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2BF2-40E8-8670-18A9A91ED9CE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2BF2-40E8-8670-18A9A91ED9CE}"/>
              </c:ext>
            </c:extLst>
          </c:dPt>
          <c:cat>
            <c:strRef>
              <c:f>'2020'!$P$6:$AC$6</c:f>
              <c:strCache>
                <c:ptCount val="14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Good Ski</c:v>
                </c:pt>
                <c:pt idx="4">
                  <c:v>Hobbs</c:v>
                </c:pt>
                <c:pt idx="5">
                  <c:v>Holmes</c:v>
                </c:pt>
                <c:pt idx="6">
                  <c:v>Ibantik</c:v>
                </c:pt>
                <c:pt idx="7">
                  <c:v>Jensen</c:v>
                </c:pt>
                <c:pt idx="8">
                  <c:v>Kaysville</c:v>
                </c:pt>
                <c:pt idx="9">
                  <c:v>Lost Creek</c:v>
                </c:pt>
                <c:pt idx="10">
                  <c:v>Pineview</c:v>
                </c:pt>
                <c:pt idx="11">
                  <c:v>Rockport</c:v>
                </c:pt>
                <c:pt idx="12">
                  <c:v>Strawberry</c:v>
                </c:pt>
                <c:pt idx="13">
                  <c:v>Willard</c:v>
                </c:pt>
              </c:strCache>
            </c:strRef>
          </c:cat>
          <c:val>
            <c:numRef>
              <c:f>'2020'!$P$7:$AC$7</c:f>
              <c:numCache>
                <c:formatCode>0.00</c:formatCode>
                <c:ptCount val="14"/>
                <c:pt idx="0">
                  <c:v>2.6785714285714284</c:v>
                </c:pt>
                <c:pt idx="1">
                  <c:v>2.5297619047619047</c:v>
                </c:pt>
                <c:pt idx="2">
                  <c:v>3.8690476190476191</c:v>
                </c:pt>
                <c:pt idx="3">
                  <c:v>2.9265873015873014</c:v>
                </c:pt>
                <c:pt idx="4">
                  <c:v>1.1904761904761905</c:v>
                </c:pt>
                <c:pt idx="5">
                  <c:v>0.99206349206349198</c:v>
                </c:pt>
                <c:pt idx="6">
                  <c:v>4.96031746031746E-2</c:v>
                </c:pt>
                <c:pt idx="7">
                  <c:v>3.7698412698412698</c:v>
                </c:pt>
                <c:pt idx="8">
                  <c:v>9.0773809523809526</c:v>
                </c:pt>
                <c:pt idx="9">
                  <c:v>1.5376984126984126</c:v>
                </c:pt>
                <c:pt idx="10">
                  <c:v>16.021825396825399</c:v>
                </c:pt>
                <c:pt idx="11">
                  <c:v>0.29761904761904762</c:v>
                </c:pt>
                <c:pt idx="12">
                  <c:v>55.00992063492064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1-4A2F-9452-0CEEACD8B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'2020'!$P$9:$AC$9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'2020'!$P$10:$AC$10</c:f>
              <c:numCache>
                <c:formatCode>General</c:formatCode>
                <c:ptCount val="14"/>
                <c:pt idx="0">
                  <c:v>1</c:v>
                </c:pt>
                <c:pt idx="1">
                  <c:v>11</c:v>
                </c:pt>
                <c:pt idx="2">
                  <c:v>1</c:v>
                </c:pt>
                <c:pt idx="3">
                  <c:v>24</c:v>
                </c:pt>
                <c:pt idx="4">
                  <c:v>2</c:v>
                </c:pt>
                <c:pt idx="5">
                  <c:v>8</c:v>
                </c:pt>
                <c:pt idx="6">
                  <c:v>3</c:v>
                </c:pt>
                <c:pt idx="7">
                  <c:v>178</c:v>
                </c:pt>
                <c:pt idx="8">
                  <c:v>1113</c:v>
                </c:pt>
                <c:pt idx="9">
                  <c:v>4</c:v>
                </c:pt>
                <c:pt idx="10">
                  <c:v>3</c:v>
                </c:pt>
                <c:pt idx="11">
                  <c:v>129</c:v>
                </c:pt>
                <c:pt idx="12">
                  <c:v>538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8-4D52-BAEF-31E186F8E3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1631"/>
        <c:axId val="1117903711"/>
        <c:axId val="0"/>
      </c:bar3DChart>
      <c:catAx>
        <c:axId val="111790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03711"/>
        <c:crosses val="autoZero"/>
        <c:auto val="1"/>
        <c:lblAlgn val="ctr"/>
        <c:lblOffset val="100"/>
        <c:noMultiLvlLbl val="0"/>
      </c:catAx>
      <c:valAx>
        <c:axId val="111790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SPECIES</a:t>
            </a:r>
            <a:r>
              <a:rPr lang="en-US" baseline="0"/>
              <a:t>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941-41AD-9C11-26B98EAAA82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941-41AD-9C11-26B98EAAA82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941-41AD-9C11-26B98EAAA82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941-41AD-9C11-26B98EAAA82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941-41AD-9C11-26B98EAAA82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941-41AD-9C11-26B98EAAA82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941-41AD-9C11-26B98EAAA82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941-41AD-9C11-26B98EAAA82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941-41AD-9C11-26B98EAAA82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941-41AD-9C11-26B98EAAA82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941-41AD-9C11-26B98EAAA82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941-41AD-9C11-26B98EAAA82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941-41AD-9C11-26B98EAAA82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941-41AD-9C11-26B98EAAA826}"/>
              </c:ext>
            </c:extLst>
          </c:dPt>
          <c:cat>
            <c:strRef>
              <c:f>'2020'!$P$12:$AC$12</c:f>
              <c:strCache>
                <c:ptCount val="14"/>
                <c:pt idx="0">
                  <c:v>ALBO Rainbow</c:v>
                </c:pt>
                <c:pt idx="1">
                  <c:v>Bluegill</c:v>
                </c:pt>
                <c:pt idx="2">
                  <c:v>Brook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Perch</c:v>
                </c:pt>
                <c:pt idx="12">
                  <c:v>Rainbow</c:v>
                </c:pt>
                <c:pt idx="13">
                  <c:v>Wiper</c:v>
                </c:pt>
              </c:strCache>
            </c:strRef>
          </c:cat>
          <c:val>
            <c:numRef>
              <c:f>'2020'!$P$13:$AC$13</c:f>
              <c:numCache>
                <c:formatCode>0.00</c:formatCode>
                <c:ptCount val="14"/>
                <c:pt idx="0">
                  <c:v>4.96031746031746E-2</c:v>
                </c:pt>
                <c:pt idx="1">
                  <c:v>0.54563492063492058</c:v>
                </c:pt>
                <c:pt idx="2">
                  <c:v>4.96031746031746E-2</c:v>
                </c:pt>
                <c:pt idx="3">
                  <c:v>1.1904761904761905</c:v>
                </c:pt>
                <c:pt idx="4">
                  <c:v>9.9206349206349201E-2</c:v>
                </c:pt>
                <c:pt idx="5">
                  <c:v>0.3968253968253968</c:v>
                </c:pt>
                <c:pt idx="6">
                  <c:v>0.14880952380952381</c:v>
                </c:pt>
                <c:pt idx="7">
                  <c:v>8.8293650793650791</c:v>
                </c:pt>
                <c:pt idx="8">
                  <c:v>55.208333333333336</c:v>
                </c:pt>
                <c:pt idx="9">
                  <c:v>0.1984126984126984</c:v>
                </c:pt>
                <c:pt idx="10">
                  <c:v>0.14880952380952381</c:v>
                </c:pt>
                <c:pt idx="11">
                  <c:v>6.3988095238095237</c:v>
                </c:pt>
                <c:pt idx="12">
                  <c:v>26.686507936507937</c:v>
                </c:pt>
                <c:pt idx="13">
                  <c:v>4.96031746031746E-2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ACC-B471-DDCF93540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</a:t>
            </a:r>
            <a:r>
              <a:rPr lang="en-US" baseline="0"/>
              <a:t>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'2020'!$P$16:$AA$16</c:f>
              <c:numCache>
                <c:formatCode>General</c:formatCode>
                <c:ptCount val="12"/>
                <c:pt idx="0">
                  <c:v>41</c:v>
                </c:pt>
                <c:pt idx="1">
                  <c:v>176</c:v>
                </c:pt>
                <c:pt idx="2">
                  <c:v>175</c:v>
                </c:pt>
                <c:pt idx="3">
                  <c:v>25</c:v>
                </c:pt>
                <c:pt idx="4">
                  <c:v>51</c:v>
                </c:pt>
                <c:pt idx="5">
                  <c:v>175</c:v>
                </c:pt>
                <c:pt idx="6">
                  <c:v>304</c:v>
                </c:pt>
                <c:pt idx="7">
                  <c:v>285</c:v>
                </c:pt>
                <c:pt idx="8">
                  <c:v>349</c:v>
                </c:pt>
                <c:pt idx="9">
                  <c:v>334</c:v>
                </c:pt>
                <c:pt idx="10">
                  <c:v>92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22-40CE-A895-B34439ADE3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855039"/>
        <c:axId val="1117873759"/>
        <c:axId val="0"/>
      </c:bar3DChart>
      <c:catAx>
        <c:axId val="111785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873759"/>
        <c:crosses val="autoZero"/>
        <c:auto val="1"/>
        <c:lblAlgn val="ctr"/>
        <c:lblOffset val="100"/>
        <c:noMultiLvlLbl val="0"/>
      </c:catAx>
      <c:valAx>
        <c:axId val="111787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85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7EF-4E93-AB19-3C3E21A15D8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7EF-4E93-AB19-3C3E21A15D8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7EF-4E93-AB19-3C3E21A15D8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7EF-4E93-AB19-3C3E21A15D8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7EF-4E93-AB19-3C3E21A15D8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7EF-4E93-AB19-3C3E21A15D8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7EF-4E93-AB19-3C3E21A15D8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7EF-4E93-AB19-3C3E21A15D8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7EF-4E93-AB19-3C3E21A15D8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7EF-4E93-AB19-3C3E21A15D8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7EF-4E93-AB19-3C3E21A15D8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7EF-4E93-AB19-3C3E21A15D83}"/>
              </c:ext>
            </c:extLst>
          </c:dPt>
          <c:cat>
            <c:strRef>
              <c:f>'2020'!$P$18:$AA$18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'2020'!$P$19:$AA$19</c:f>
              <c:numCache>
                <c:formatCode>0.00</c:formatCode>
                <c:ptCount val="12"/>
                <c:pt idx="0">
                  <c:v>2.0337301587301586</c:v>
                </c:pt>
                <c:pt idx="1">
                  <c:v>8.7301587301587293</c:v>
                </c:pt>
                <c:pt idx="2">
                  <c:v>8.6805555555555554</c:v>
                </c:pt>
                <c:pt idx="3">
                  <c:v>1.2400793650793651</c:v>
                </c:pt>
                <c:pt idx="4">
                  <c:v>2.5297619047619047</c:v>
                </c:pt>
                <c:pt idx="5">
                  <c:v>8.6805555555555554</c:v>
                </c:pt>
                <c:pt idx="6">
                  <c:v>15.079365079365079</c:v>
                </c:pt>
                <c:pt idx="7">
                  <c:v>14.136904761904761</c:v>
                </c:pt>
                <c:pt idx="8">
                  <c:v>17.311507936507937</c:v>
                </c:pt>
                <c:pt idx="9">
                  <c:v>16.567460317460316</c:v>
                </c:pt>
                <c:pt idx="10">
                  <c:v>4.5634920634920633</c:v>
                </c:pt>
                <c:pt idx="11">
                  <c:v>0.4464285714285714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0-4CF6-BE31-E0A8F1E47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'2020'!$P$21:$S$21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'2020'!$P$22:$S$22</c:f>
              <c:numCache>
                <c:formatCode>General</c:formatCode>
                <c:ptCount val="4"/>
                <c:pt idx="0">
                  <c:v>251</c:v>
                </c:pt>
                <c:pt idx="1">
                  <c:v>764</c:v>
                </c:pt>
                <c:pt idx="2">
                  <c:v>775</c:v>
                </c:pt>
                <c:pt idx="3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E-40CA-9488-F972FBCAE1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117908703"/>
        <c:axId val="1117922015"/>
        <c:axId val="0"/>
      </c:bar3DChart>
      <c:catAx>
        <c:axId val="111790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2015"/>
        <c:crosses val="autoZero"/>
        <c:auto val="1"/>
        <c:lblAlgn val="ctr"/>
        <c:lblOffset val="100"/>
        <c:noMultiLvlLbl val="0"/>
      </c:catAx>
      <c:valAx>
        <c:axId val="1117922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1790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FISH CAUGHT per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B2-46AF-A71C-BBE281AE2F3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B2-46AF-A71C-BBE281AE2F3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B2-46AF-A71C-BBE281AE2F3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B2-46AF-A71C-BBE281AE2F3B}"/>
              </c:ext>
            </c:extLst>
          </c:dPt>
          <c:cat>
            <c:strRef>
              <c:f>'2020'!$P$24:$S$24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'2020'!$P$25:$S$25</c:f>
              <c:numCache>
                <c:formatCode>0.00</c:formatCode>
                <c:ptCount val="4"/>
                <c:pt idx="0">
                  <c:v>12.450396825396826</c:v>
                </c:pt>
                <c:pt idx="1">
                  <c:v>37.896825396825392</c:v>
                </c:pt>
                <c:pt idx="2">
                  <c:v>38.442460317460316</c:v>
                </c:pt>
                <c:pt idx="3">
                  <c:v>11.21031746031746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4-431D-A53A-67BCE7C3B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Stats'!$A$2:$Q$2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Stats'!$A$3:$Q$3</c:f>
              <c:numCache>
                <c:formatCode>General</c:formatCode>
                <c:ptCount val="17"/>
                <c:pt idx="0">
                  <c:v>658</c:v>
                </c:pt>
                <c:pt idx="1">
                  <c:v>224</c:v>
                </c:pt>
                <c:pt idx="2">
                  <c:v>78</c:v>
                </c:pt>
                <c:pt idx="3">
                  <c:v>6</c:v>
                </c:pt>
                <c:pt idx="4">
                  <c:v>297</c:v>
                </c:pt>
                <c:pt idx="5">
                  <c:v>166</c:v>
                </c:pt>
                <c:pt idx="6">
                  <c:v>80</c:v>
                </c:pt>
                <c:pt idx="7">
                  <c:v>1</c:v>
                </c:pt>
                <c:pt idx="8">
                  <c:v>115</c:v>
                </c:pt>
                <c:pt idx="9">
                  <c:v>542</c:v>
                </c:pt>
                <c:pt idx="10">
                  <c:v>42</c:v>
                </c:pt>
                <c:pt idx="11">
                  <c:v>305</c:v>
                </c:pt>
                <c:pt idx="12">
                  <c:v>329</c:v>
                </c:pt>
                <c:pt idx="13">
                  <c:v>121</c:v>
                </c:pt>
                <c:pt idx="14">
                  <c:v>2085</c:v>
                </c:pt>
                <c:pt idx="15">
                  <c:v>1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C763-4E34-98A4-A5B5815F96B8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C763-4E34-98A4-A5B5815F96B8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C763-4E34-98A4-A5B5815F96B8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BC15-41FF-8FF8-7F8029764055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BC15-41FF-8FF8-7F8029764055}"/>
              </c:ext>
            </c:extLst>
          </c:dPt>
          <c:cat>
            <c:strRef>
              <c:f>'Overall Stats'!$A$5:$Q$5</c:f>
              <c:strCache>
                <c:ptCount val="17"/>
                <c:pt idx="0">
                  <c:v>Adams</c:v>
                </c:pt>
                <c:pt idx="1">
                  <c:v>East Canyon</c:v>
                </c:pt>
                <c:pt idx="2">
                  <c:v>Farmington</c:v>
                </c:pt>
                <c:pt idx="3">
                  <c:v>Glassmans</c:v>
                </c:pt>
                <c:pt idx="4">
                  <c:v>Good Ski</c:v>
                </c:pt>
                <c:pt idx="5">
                  <c:v>Hobbs</c:v>
                </c:pt>
                <c:pt idx="6">
                  <c:v>Holmes</c:v>
                </c:pt>
                <c:pt idx="7">
                  <c:v>Ibantik</c:v>
                </c:pt>
                <c:pt idx="8">
                  <c:v>Jensen</c:v>
                </c:pt>
                <c:pt idx="9">
                  <c:v>Kaysville</c:v>
                </c:pt>
                <c:pt idx="10">
                  <c:v>Kens</c:v>
                </c:pt>
                <c:pt idx="11">
                  <c:v>Lost Creek</c:v>
                </c:pt>
                <c:pt idx="12">
                  <c:v>Pineview</c:v>
                </c:pt>
                <c:pt idx="13">
                  <c:v>Rockport</c:v>
                </c:pt>
                <c:pt idx="14">
                  <c:v>Strawberry</c:v>
                </c:pt>
                <c:pt idx="15">
                  <c:v>Tropic</c:v>
                </c:pt>
                <c:pt idx="16">
                  <c:v>Willard Bay</c:v>
                </c:pt>
              </c:strCache>
            </c:strRef>
          </c:cat>
          <c:val>
            <c:numRef>
              <c:f>'Overall Stats'!$A$6:$Q$6</c:f>
              <c:numCache>
                <c:formatCode>0.00</c:formatCode>
                <c:ptCount val="17"/>
                <c:pt idx="0">
                  <c:v>13.021967148228775</c:v>
                </c:pt>
                <c:pt idx="1">
                  <c:v>4.433010093014051</c:v>
                </c:pt>
                <c:pt idx="2">
                  <c:v>1.543637443103107</c:v>
                </c:pt>
                <c:pt idx="3">
                  <c:v>0.11874134177716208</c:v>
                </c:pt>
                <c:pt idx="4">
                  <c:v>5.8776964179695232</c:v>
                </c:pt>
                <c:pt idx="5">
                  <c:v>3.2851771225014841</c:v>
                </c:pt>
                <c:pt idx="6">
                  <c:v>1.583217890362161</c:v>
                </c:pt>
                <c:pt idx="7">
                  <c:v>1.9790223629527013E-2</c:v>
                </c:pt>
                <c:pt idx="8">
                  <c:v>2.2758757173956066</c:v>
                </c:pt>
                <c:pt idx="9">
                  <c:v>10.72630120720364</c:v>
                </c:pt>
                <c:pt idx="10">
                  <c:v>0.83118939244013457</c:v>
                </c:pt>
                <c:pt idx="11">
                  <c:v>6.0360182070057391</c:v>
                </c:pt>
                <c:pt idx="12">
                  <c:v>6.5109835741143876</c:v>
                </c:pt>
                <c:pt idx="13">
                  <c:v>2.3946170591727687</c:v>
                </c:pt>
                <c:pt idx="14">
                  <c:v>41.262616267563821</c:v>
                </c:pt>
                <c:pt idx="15">
                  <c:v>1.9790223629527013E-2</c:v>
                </c:pt>
                <c:pt idx="16">
                  <c:v>5.9370670888581042E-2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Stats'!$B$8:$S$8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Stats'!$B$9:$S$9</c:f>
              <c:numCache>
                <c:formatCode>General</c:formatCode>
                <c:ptCount val="18"/>
                <c:pt idx="0">
                  <c:v>178</c:v>
                </c:pt>
                <c:pt idx="1">
                  <c:v>2</c:v>
                </c:pt>
                <c:pt idx="2">
                  <c:v>33</c:v>
                </c:pt>
                <c:pt idx="3">
                  <c:v>33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178</c:v>
                </c:pt>
                <c:pt idx="8">
                  <c:v>2197</c:v>
                </c:pt>
                <c:pt idx="9">
                  <c:v>22</c:v>
                </c:pt>
                <c:pt idx="10">
                  <c:v>9</c:v>
                </c:pt>
                <c:pt idx="11">
                  <c:v>2</c:v>
                </c:pt>
                <c:pt idx="12">
                  <c:v>133</c:v>
                </c:pt>
                <c:pt idx="13">
                  <c:v>2227</c:v>
                </c:pt>
                <c:pt idx="14">
                  <c:v>1</c:v>
                </c:pt>
                <c:pt idx="15">
                  <c:v>1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DFEF-48DA-AD7B-CA19D09860D4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DFEF-48DA-AD7B-CA19D09860D4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31A6-4CD1-B842-4D49282DAD12}"/>
              </c:ext>
            </c:extLst>
          </c:dPt>
          <c:cat>
            <c:strRef>
              <c:f>'Overall Stats'!$B$11:$S$11</c:f>
              <c:strCache>
                <c:ptCount val="18"/>
                <c:pt idx="0">
                  <c:v>Bluegill</c:v>
                </c:pt>
                <c:pt idx="1">
                  <c:v>Brook</c:v>
                </c:pt>
                <c:pt idx="2">
                  <c:v>Brown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Chub</c:v>
                </c:pt>
                <c:pt idx="7">
                  <c:v>Crappie</c:v>
                </c:pt>
                <c:pt idx="8">
                  <c:v>Cutthroat</c:v>
                </c:pt>
                <c:pt idx="9">
                  <c:v>Kokanee</c:v>
                </c:pt>
                <c:pt idx="10">
                  <c:v>LM Bass</c:v>
                </c:pt>
                <c:pt idx="11">
                  <c:v>Muskie</c:v>
                </c:pt>
                <c:pt idx="12">
                  <c:v>Perch</c:v>
                </c:pt>
                <c:pt idx="13">
                  <c:v>Rainbow</c:v>
                </c:pt>
                <c:pt idx="14">
                  <c:v>SM Bass</c:v>
                </c:pt>
                <c:pt idx="15">
                  <c:v>Splake</c:v>
                </c:pt>
                <c:pt idx="16">
                  <c:v>Tiger</c:v>
                </c:pt>
                <c:pt idx="17">
                  <c:v>Wiper</c:v>
                </c:pt>
              </c:strCache>
            </c:strRef>
          </c:cat>
          <c:val>
            <c:numRef>
              <c:f>'Overall Stats'!$B$12:$S$12</c:f>
              <c:numCache>
                <c:formatCode>0.00</c:formatCode>
                <c:ptCount val="18"/>
                <c:pt idx="0">
                  <c:v>3.5226598060558083</c:v>
                </c:pt>
                <c:pt idx="1">
                  <c:v>3.9580447259054026E-2</c:v>
                </c:pt>
                <c:pt idx="2">
                  <c:v>0.6530773797743914</c:v>
                </c:pt>
                <c:pt idx="3">
                  <c:v>0.6530773797743914</c:v>
                </c:pt>
                <c:pt idx="4">
                  <c:v>5.9370670888581042E-2</c:v>
                </c:pt>
                <c:pt idx="5">
                  <c:v>0.25727290718385121</c:v>
                </c:pt>
                <c:pt idx="6">
                  <c:v>7.9160894518108052E-2</c:v>
                </c:pt>
                <c:pt idx="7">
                  <c:v>3.5226598060558083</c:v>
                </c:pt>
                <c:pt idx="8">
                  <c:v>43.479121314070852</c:v>
                </c:pt>
                <c:pt idx="9">
                  <c:v>0.43538491984959427</c:v>
                </c:pt>
                <c:pt idx="10">
                  <c:v>0.17811201266574311</c:v>
                </c:pt>
                <c:pt idx="11">
                  <c:v>3.9580447259054026E-2</c:v>
                </c:pt>
                <c:pt idx="12">
                  <c:v>2.6320997427270929</c:v>
                </c:pt>
                <c:pt idx="13">
                  <c:v>44.072828022956664</c:v>
                </c:pt>
                <c:pt idx="14">
                  <c:v>1.9790223629527013E-2</c:v>
                </c:pt>
                <c:pt idx="15">
                  <c:v>1.9790223629527013E-2</c:v>
                </c:pt>
                <c:pt idx="16">
                  <c:v>0.17811201266574311</c:v>
                </c:pt>
                <c:pt idx="17">
                  <c:v>0.13853156540668909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148</c:v>
                </c:pt>
                <c:pt idx="1">
                  <c:v>349</c:v>
                </c:pt>
                <c:pt idx="2">
                  <c:v>427</c:v>
                </c:pt>
                <c:pt idx="3">
                  <c:v>182</c:v>
                </c:pt>
                <c:pt idx="4">
                  <c:v>246</c:v>
                </c:pt>
                <c:pt idx="5">
                  <c:v>429</c:v>
                </c:pt>
                <c:pt idx="6">
                  <c:v>622</c:v>
                </c:pt>
                <c:pt idx="7">
                  <c:v>396</c:v>
                </c:pt>
                <c:pt idx="8">
                  <c:v>611</c:v>
                </c:pt>
                <c:pt idx="9">
                  <c:v>1090</c:v>
                </c:pt>
                <c:pt idx="10">
                  <c:v>476</c:v>
                </c:pt>
                <c:pt idx="11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2.9289530971699977</c:v>
                </c:pt>
                <c:pt idx="1">
                  <c:v>6.9067880467049276</c:v>
                </c:pt>
                <c:pt idx="2">
                  <c:v>8.4504254898080351</c:v>
                </c:pt>
                <c:pt idx="3">
                  <c:v>3.6018207005739162</c:v>
                </c:pt>
                <c:pt idx="4">
                  <c:v>4.8683950128636448</c:v>
                </c:pt>
                <c:pt idx="5">
                  <c:v>8.4900059370670888</c:v>
                </c:pt>
                <c:pt idx="6">
                  <c:v>12.309519097565802</c:v>
                </c:pt>
                <c:pt idx="7">
                  <c:v>7.8369285572926977</c:v>
                </c:pt>
                <c:pt idx="8">
                  <c:v>12.091826637641006</c:v>
                </c:pt>
                <c:pt idx="9">
                  <c:v>21.571343756184444</c:v>
                </c:pt>
                <c:pt idx="10">
                  <c:v>9.4201464476548598</c:v>
                </c:pt>
                <c:pt idx="11">
                  <c:v>1.5238472194735799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855</c:v>
                </c:pt>
                <c:pt idx="1">
                  <c:v>1447</c:v>
                </c:pt>
                <c:pt idx="2">
                  <c:v>2177</c:v>
                </c:pt>
                <c:pt idx="3">
                  <c:v>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16.920641203245594</c:v>
                </c:pt>
                <c:pt idx="1">
                  <c:v>28.636453591925587</c:v>
                </c:pt>
                <c:pt idx="2">
                  <c:v>43.083316841480304</c:v>
                </c:pt>
                <c:pt idx="3">
                  <c:v>11.359588363348507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2453877</xdr:colOff>
      <xdr:row>25</xdr:row>
      <xdr:rowOff>5952</xdr:rowOff>
    </xdr:from>
    <xdr:to>
      <xdr:col>21</xdr:col>
      <xdr:colOff>9525</xdr:colOff>
      <xdr:row>38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8E05-B9AE-4568-A461-BA39A4DEE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25</xdr:row>
      <xdr:rowOff>14286</xdr:rowOff>
    </xdr:from>
    <xdr:to>
      <xdr:col>28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5C153-A752-416A-97ED-842392B6E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2381</xdr:colOff>
      <xdr:row>40</xdr:row>
      <xdr:rowOff>7142</xdr:rowOff>
    </xdr:from>
    <xdr:to>
      <xdr:col>20</xdr:col>
      <xdr:colOff>685799</xdr:colOff>
      <xdr:row>53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9F37F5-321F-4FC5-8FE0-C2DE3ECC4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9525</xdr:colOff>
      <xdr:row>40</xdr:row>
      <xdr:rowOff>11907</xdr:rowOff>
    </xdr:from>
    <xdr:to>
      <xdr:col>28</xdr:col>
      <xdr:colOff>0</xdr:colOff>
      <xdr:row>54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02F2FD-581F-4C87-9BCB-0264AC5BE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2456261</xdr:colOff>
      <xdr:row>55</xdr:row>
      <xdr:rowOff>5953</xdr:rowOff>
    </xdr:from>
    <xdr:to>
      <xdr:col>21</xdr:col>
      <xdr:colOff>9525</xdr:colOff>
      <xdr:row>69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3CF2CA-525B-4282-96F6-79EA275A4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5953</xdr:colOff>
      <xdr:row>55</xdr:row>
      <xdr:rowOff>5952</xdr:rowOff>
    </xdr:from>
    <xdr:to>
      <xdr:col>28</xdr:col>
      <xdr:colOff>0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4F48C8F-BDE6-4C3E-A531-2AFF93B7B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2456259</xdr:colOff>
      <xdr:row>69</xdr:row>
      <xdr:rowOff>196452</xdr:rowOff>
    </xdr:from>
    <xdr:to>
      <xdr:col>21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6979206-7719-4B49-A277-F13645BD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1190</xdr:colOff>
      <xdr:row>70</xdr:row>
      <xdr:rowOff>13097</xdr:rowOff>
    </xdr:from>
    <xdr:to>
      <xdr:col>28</xdr:col>
      <xdr:colOff>0</xdr:colOff>
      <xdr:row>84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A997E7F-F5E3-4F49-AFAA-70226BB97C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5951</xdr:colOff>
      <xdr:row>25</xdr:row>
      <xdr:rowOff>3571</xdr:rowOff>
    </xdr:from>
    <xdr:to>
      <xdr:col>20</xdr:col>
      <xdr:colOff>0</xdr:colOff>
      <xdr:row>39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9FD5D5-F3A2-4CAE-86F9-E395A3E300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760810</xdr:colOff>
      <xdr:row>24</xdr:row>
      <xdr:rowOff>196451</xdr:rowOff>
    </xdr:from>
    <xdr:to>
      <xdr:col>27</xdr:col>
      <xdr:colOff>0</xdr:colOff>
      <xdr:row>38</xdr:row>
      <xdr:rowOff>200024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682FAB-0C64-405A-87BB-1A11B4C4F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5953</xdr:colOff>
      <xdr:row>40</xdr:row>
      <xdr:rowOff>15477</xdr:rowOff>
    </xdr:from>
    <xdr:to>
      <xdr:col>20</xdr:col>
      <xdr:colOff>0</xdr:colOff>
      <xdr:row>54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F007F-9A15-4C89-A9F0-60E424574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5952</xdr:colOff>
      <xdr:row>40</xdr:row>
      <xdr:rowOff>15477</xdr:rowOff>
    </xdr:from>
    <xdr:to>
      <xdr:col>26</xdr:col>
      <xdr:colOff>785812</xdr:colOff>
      <xdr:row>53</xdr:row>
      <xdr:rowOff>202405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5BEAE1-B3F9-4FAE-8246-767BB5CBB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17859</xdr:colOff>
      <xdr:row>55</xdr:row>
      <xdr:rowOff>3571</xdr:rowOff>
    </xdr:from>
    <xdr:to>
      <xdr:col>20</xdr:col>
      <xdr:colOff>0</xdr:colOff>
      <xdr:row>69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31B580-37D7-45B7-857F-F2B55CB36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5952</xdr:colOff>
      <xdr:row>55</xdr:row>
      <xdr:rowOff>3571</xdr:rowOff>
    </xdr:from>
    <xdr:to>
      <xdr:col>26</xdr:col>
      <xdr:colOff>785812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00B5396-5CEB-46E8-98E5-EDA708EF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5953</xdr:colOff>
      <xdr:row>70</xdr:row>
      <xdr:rowOff>3572</xdr:rowOff>
    </xdr:from>
    <xdr:to>
      <xdr:col>20</xdr:col>
      <xdr:colOff>0</xdr:colOff>
      <xdr:row>84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2E742-7AB9-439E-A3EA-B5B573B26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5952</xdr:colOff>
      <xdr:row>70</xdr:row>
      <xdr:rowOff>15478</xdr:rowOff>
    </xdr:from>
    <xdr:to>
      <xdr:col>26</xdr:col>
      <xdr:colOff>785812</xdr:colOff>
      <xdr:row>84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901968-09AF-427A-B3D1-5DF0D1291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14</xdr:col>
      <xdr:colOff>0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14</xdr:col>
      <xdr:colOff>0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R4" sqref="R4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48" t="s">
        <v>8</v>
      </c>
      <c r="C2" s="48"/>
      <c r="D2" s="48"/>
      <c r="E2" s="48"/>
      <c r="F2" s="7" t="s">
        <v>6</v>
      </c>
      <c r="G2" s="7" t="s">
        <v>7</v>
      </c>
      <c r="H2" s="49" t="s">
        <v>111</v>
      </c>
      <c r="I2" s="49"/>
      <c r="J2" s="49"/>
      <c r="K2" s="49"/>
      <c r="L2" s="49"/>
      <c r="M2" s="49"/>
      <c r="N2" s="49"/>
      <c r="O2" s="4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50" t="s">
        <v>127</v>
      </c>
      <c r="I5" s="50"/>
      <c r="J5" s="50"/>
      <c r="K5" s="50"/>
      <c r="L5" s="50"/>
      <c r="M5" s="50"/>
      <c r="N5" s="50"/>
      <c r="O5" s="5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49" t="s">
        <v>119</v>
      </c>
      <c r="I8" s="49"/>
      <c r="J8" s="49"/>
      <c r="K8" s="49"/>
      <c r="L8" s="4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50" t="s">
        <v>128</v>
      </c>
      <c r="I11" s="50"/>
      <c r="J11" s="50"/>
      <c r="K11" s="50"/>
      <c r="L11" s="5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49" t="s">
        <v>139</v>
      </c>
      <c r="I14" s="49"/>
      <c r="J14" s="49"/>
      <c r="K14" s="4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50" t="s">
        <v>140</v>
      </c>
      <c r="I17" s="50"/>
      <c r="J17" s="50"/>
      <c r="K17" s="5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49" t="s">
        <v>138</v>
      </c>
      <c r="I20" s="49"/>
      <c r="J20" s="49"/>
      <c r="K20" s="4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50" t="s">
        <v>145</v>
      </c>
      <c r="I23" s="50"/>
      <c r="J23" s="50"/>
      <c r="K23" s="5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xmlns:xlrd2="http://schemas.microsoft.com/office/spreadsheetml/2017/richdata2"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zoomScale="80" zoomScaleNormal="80" workbookViewId="0">
      <selection activeCell="M87" sqref="M8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50" t="s">
        <v>145</v>
      </c>
      <c r="Q23" s="50"/>
      <c r="R23" s="50"/>
      <c r="S23" s="5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xmlns:xlrd2="http://schemas.microsoft.com/office/spreadsheetml/2017/richdata2"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opLeftCell="A10" zoomScale="80" zoomScaleNormal="80" workbookViewId="0">
      <selection activeCell="A24" sqref="A24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7" t="s">
        <v>6</v>
      </c>
      <c r="O2" s="7" t="s">
        <v>7</v>
      </c>
      <c r="P2" s="49" t="s">
        <v>111</v>
      </c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3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49" t="s">
        <v>119</v>
      </c>
      <c r="Q8" s="49"/>
      <c r="R8" s="49"/>
      <c r="S8" s="49"/>
      <c r="T8" s="49"/>
      <c r="U8" s="49"/>
      <c r="V8" s="49"/>
      <c r="W8" s="49"/>
      <c r="X8" s="49"/>
      <c r="Y8" s="49"/>
      <c r="Z8" s="49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23">
        <f>SUM(P10/$N91*100)</f>
        <v>6.3131313131313135E-2</v>
      </c>
      <c r="Q13" s="23">
        <f t="shared" ref="Q13:Z13" si="1">SUM(Q10/$N91*100)</f>
        <v>0.12626262626262627</v>
      </c>
      <c r="R13" s="23">
        <f t="shared" si="1"/>
        <v>6.3131313131313135E-2</v>
      </c>
      <c r="S13" s="23">
        <f t="shared" si="1"/>
        <v>6.3131313131313135E-2</v>
      </c>
      <c r="T13" s="23">
        <f t="shared" si="1"/>
        <v>40.214646464646464</v>
      </c>
      <c r="U13" s="23">
        <f t="shared" si="1"/>
        <v>0.37878787878787878</v>
      </c>
      <c r="V13" s="23">
        <f t="shared" si="1"/>
        <v>0.12626262626262627</v>
      </c>
      <c r="W13" s="23">
        <f t="shared" si="1"/>
        <v>0.12626262626262627</v>
      </c>
      <c r="X13" s="23">
        <f t="shared" si="1"/>
        <v>58.270202020202021</v>
      </c>
      <c r="Y13" s="23">
        <f t="shared" si="1"/>
        <v>0.44191919191919188</v>
      </c>
      <c r="Z13" s="23">
        <f t="shared" si="1"/>
        <v>0.12626262626262627</v>
      </c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>
        <f>SUM(N74:N75)</f>
        <v>27</v>
      </c>
      <c r="Q16" s="14">
        <f>SUM(N47:N50,N76:N77)</f>
        <v>40</v>
      </c>
      <c r="R16" s="14">
        <f>SUM(N38,N51,N53:N58,N78)</f>
        <v>58</v>
      </c>
      <c r="S16" s="14">
        <f>SUM(N4:N5,N16,N32:N33,N39:N45,N52,N59)</f>
        <v>92</v>
      </c>
      <c r="T16" s="14">
        <f>SUM(N34:N37,N61:N63,N79)</f>
        <v>154</v>
      </c>
      <c r="U16" s="14">
        <f>SUM(N17,N71,N80,N90)</f>
        <v>97</v>
      </c>
      <c r="V16" s="14">
        <f>SUM(N18,N60,N64,N72,N81:N83)</f>
        <v>165</v>
      </c>
      <c r="W16" s="14">
        <f>SUM(N65,N69:N70,N84:N85)</f>
        <v>107</v>
      </c>
      <c r="X16" s="14">
        <f>SUM(N6:N7,N19,N46,N22)</f>
        <v>36</v>
      </c>
      <c r="Y16" s="14">
        <f>SUM(N8:N15,N20:N21,N23:N24,N73,N86:N87)</f>
        <v>447</v>
      </c>
      <c r="Z16" s="14">
        <f>SUM(N25:N31,N66:N68,N88)</f>
        <v>353</v>
      </c>
      <c r="AA16" s="14">
        <f>SUM(N89)</f>
        <v>8</v>
      </c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23">
        <f>SUM(P16/$N91*100)</f>
        <v>1.7045454545454544</v>
      </c>
      <c r="Q19" s="23">
        <f t="shared" ref="Q19:AA19" si="2">SUM(Q16/$N91*100)</f>
        <v>2.5252525252525251</v>
      </c>
      <c r="R19" s="23">
        <f t="shared" si="2"/>
        <v>3.6616161616161618</v>
      </c>
      <c r="S19" s="23">
        <f t="shared" si="2"/>
        <v>5.808080808080808</v>
      </c>
      <c r="T19" s="23">
        <f t="shared" si="2"/>
        <v>9.7222222222222232</v>
      </c>
      <c r="U19" s="23">
        <f t="shared" si="2"/>
        <v>6.1237373737373737</v>
      </c>
      <c r="V19" s="23">
        <f t="shared" si="2"/>
        <v>10.416666666666668</v>
      </c>
      <c r="W19" s="23">
        <f t="shared" si="2"/>
        <v>6.7550505050505052</v>
      </c>
      <c r="X19" s="23">
        <f t="shared" si="2"/>
        <v>2.2727272727272729</v>
      </c>
      <c r="Y19" s="23">
        <f t="shared" si="2"/>
        <v>28.219696969696972</v>
      </c>
      <c r="Z19" s="23">
        <f t="shared" si="2"/>
        <v>22.285353535353536</v>
      </c>
      <c r="AA19" s="23">
        <f t="shared" si="2"/>
        <v>0.50505050505050508</v>
      </c>
      <c r="AB19" s="14"/>
      <c r="AC19" s="23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P22" s="14">
        <f>SUM(R16:T16)</f>
        <v>304</v>
      </c>
      <c r="Q22" s="14">
        <f>SUM(U16:W16)</f>
        <v>369</v>
      </c>
      <c r="R22" s="14">
        <f>SUM(X16:Z16)</f>
        <v>836</v>
      </c>
      <c r="S22" s="14">
        <f>SUM(P16:Q16,AA16)</f>
        <v>75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23">
        <f>SUM(P22/$N91*100)</f>
        <v>19.19191919191919</v>
      </c>
      <c r="Q25" s="23">
        <f t="shared" ref="Q25:S25" si="3">SUM(Q22/$N91*100)</f>
        <v>23.295454545454543</v>
      </c>
      <c r="R25" s="23">
        <f t="shared" si="3"/>
        <v>52.777777777777779</v>
      </c>
      <c r="S25" s="23">
        <f t="shared" si="3"/>
        <v>4.7348484848484844</v>
      </c>
      <c r="T25" s="14"/>
      <c r="U25" s="23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xmlns:xlrd2="http://schemas.microsoft.com/office/spreadsheetml/2017/richdata2"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559"/>
  <sheetViews>
    <sheetView topLeftCell="E1" zoomScale="80" zoomScaleNormal="80" workbookViewId="0">
      <selection activeCell="J60" sqref="J60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38" style="1" bestFit="1" customWidth="1"/>
    <col min="16" max="16" width="17.140625" style="1" bestFit="1" customWidth="1"/>
    <col min="17" max="17" width="14.85546875" style="1" bestFit="1" customWidth="1"/>
    <col min="18" max="18" width="12.85546875" style="1" bestFit="1" customWidth="1"/>
    <col min="19" max="20" width="13" style="1" bestFit="1" customWidth="1"/>
    <col min="21" max="21" width="11.42578125" style="1" bestFit="1" customWidth="1"/>
    <col min="22" max="23" width="10.7109375" style="1" bestFit="1" customWidth="1"/>
    <col min="24" max="25" width="12.42578125" style="1" customWidth="1"/>
    <col min="26" max="26" width="11.5703125" style="1" bestFit="1" customWidth="1"/>
    <col min="27" max="27" width="11.85546875" style="1" bestFit="1" customWidth="1"/>
    <col min="28" max="28" width="12.28515625" style="1" bestFit="1" customWidth="1"/>
    <col min="29" max="29" width="8.42578125" style="1" bestFit="1" customWidth="1"/>
    <col min="30" max="16384" width="9.140625" style="1"/>
  </cols>
  <sheetData>
    <row r="1" spans="1:30" ht="27" x14ac:dyDescent="0.5">
      <c r="A1" s="2" t="s">
        <v>200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28" t="s">
        <v>6</v>
      </c>
      <c r="O2" s="28" t="s">
        <v>7</v>
      </c>
      <c r="P2" s="51" t="s">
        <v>111</v>
      </c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4" t="s">
        <v>209</v>
      </c>
      <c r="S3" s="14" t="s">
        <v>172</v>
      </c>
      <c r="T3" s="11" t="s">
        <v>15</v>
      </c>
      <c r="U3" s="14" t="s">
        <v>84</v>
      </c>
      <c r="V3" s="14" t="s">
        <v>235</v>
      </c>
      <c r="W3" s="14" t="s">
        <v>17</v>
      </c>
      <c r="X3" s="11" t="s">
        <v>13</v>
      </c>
      <c r="Y3" s="14" t="s">
        <v>46</v>
      </c>
      <c r="Z3" s="14" t="s">
        <v>58</v>
      </c>
      <c r="AA3" s="14" t="s">
        <v>43</v>
      </c>
      <c r="AB3" s="14" t="s">
        <v>5</v>
      </c>
      <c r="AC3" s="40" t="s">
        <v>211</v>
      </c>
      <c r="AD3" s="39"/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5</v>
      </c>
      <c r="O4" s="14" t="s">
        <v>23</v>
      </c>
      <c r="P4" s="14">
        <f>SUM(N4:N13)</f>
        <v>54</v>
      </c>
      <c r="Q4" s="14">
        <f>SUM(N14:N16)</f>
        <v>51</v>
      </c>
      <c r="R4" s="14">
        <f>SUM(N17:N22)</f>
        <v>78</v>
      </c>
      <c r="S4" s="14">
        <f>SUM(N23:N27)</f>
        <v>59</v>
      </c>
      <c r="T4" s="14">
        <f>SUM(N28:N32)</f>
        <v>24</v>
      </c>
      <c r="U4" s="14">
        <f>SUM(N33:N38)</f>
        <v>20</v>
      </c>
      <c r="V4" s="14">
        <f>SUM(N39)</f>
        <v>1</v>
      </c>
      <c r="W4" s="14">
        <f>SUM(N40:N44)</f>
        <v>76</v>
      </c>
      <c r="X4" s="14">
        <f>SUM(N45:N50)</f>
        <v>183</v>
      </c>
      <c r="Y4" s="14">
        <f>SUM(N51:N54)</f>
        <v>31</v>
      </c>
      <c r="Z4" s="14">
        <f>SUM(N55:N61)</f>
        <v>323</v>
      </c>
      <c r="AA4" s="14">
        <f>SUM(N62)</f>
        <v>6</v>
      </c>
      <c r="AB4" s="14">
        <f>SUM(N63:N85)</f>
        <v>1109</v>
      </c>
      <c r="AC4" s="30">
        <f>SUM(N86)</f>
        <v>1</v>
      </c>
      <c r="AD4" s="31"/>
    </row>
    <row r="5" spans="1:30" ht="21" thickBot="1" x14ac:dyDescent="0.35">
      <c r="A5" s="1" t="s">
        <v>22</v>
      </c>
      <c r="B5" s="14"/>
      <c r="C5" s="14"/>
      <c r="D5" s="14">
        <v>22</v>
      </c>
      <c r="E5" s="14"/>
      <c r="F5" s="14"/>
      <c r="G5" s="14"/>
      <c r="H5" s="14"/>
      <c r="I5" s="14"/>
      <c r="J5" s="14"/>
      <c r="K5" s="14"/>
      <c r="L5" s="14"/>
      <c r="M5" s="14"/>
      <c r="N5" s="14">
        <v>4</v>
      </c>
      <c r="O5" s="14" t="s">
        <v>59</v>
      </c>
      <c r="P5" s="50" t="s">
        <v>127</v>
      </c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2"/>
      <c r="AC5" s="31"/>
      <c r="AD5" s="31"/>
    </row>
    <row r="6" spans="1:30" ht="16.5" thickTop="1" x14ac:dyDescent="0.25">
      <c r="A6" s="1" t="s">
        <v>22</v>
      </c>
      <c r="B6" s="14"/>
      <c r="C6" s="14"/>
      <c r="D6" s="14"/>
      <c r="E6" s="14">
        <v>19</v>
      </c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4" t="s">
        <v>209</v>
      </c>
      <c r="S6" s="14" t="s">
        <v>172</v>
      </c>
      <c r="T6" s="11" t="s">
        <v>15</v>
      </c>
      <c r="U6" s="14" t="s">
        <v>84</v>
      </c>
      <c r="V6" s="14" t="s">
        <v>235</v>
      </c>
      <c r="W6" s="14" t="s">
        <v>17</v>
      </c>
      <c r="X6" s="11" t="s">
        <v>13</v>
      </c>
      <c r="Y6" s="14" t="s">
        <v>46</v>
      </c>
      <c r="Z6" s="14" t="s">
        <v>58</v>
      </c>
      <c r="AA6" s="14" t="s">
        <v>43</v>
      </c>
      <c r="AB6" s="17" t="s">
        <v>5</v>
      </c>
      <c r="AC6" s="17" t="s">
        <v>211</v>
      </c>
      <c r="AD6" s="31"/>
    </row>
    <row r="7" spans="1:30" ht="15.75" x14ac:dyDescent="0.25">
      <c r="A7" s="1" t="s">
        <v>22</v>
      </c>
      <c r="B7" s="14"/>
      <c r="C7" s="14"/>
      <c r="D7" s="14"/>
      <c r="E7" s="14">
        <v>20</v>
      </c>
      <c r="F7" s="14"/>
      <c r="G7" s="14"/>
      <c r="H7" s="14"/>
      <c r="I7" s="14"/>
      <c r="J7" s="14"/>
      <c r="K7" s="14"/>
      <c r="L7" s="14"/>
      <c r="M7" s="14"/>
      <c r="N7" s="14">
        <v>2</v>
      </c>
      <c r="O7" s="14" t="s">
        <v>41</v>
      </c>
      <c r="P7" s="23">
        <f>SUM(P4/$N87*100)</f>
        <v>2.6785714285714284</v>
      </c>
      <c r="Q7" s="23">
        <f t="shared" ref="Q7:AC7" si="0">SUM(Q4/$N87*100)</f>
        <v>2.5297619047619047</v>
      </c>
      <c r="R7" s="23">
        <f t="shared" si="0"/>
        <v>3.8690476190476191</v>
      </c>
      <c r="S7" s="23">
        <f t="shared" si="0"/>
        <v>2.9265873015873014</v>
      </c>
      <c r="T7" s="23">
        <f t="shared" si="0"/>
        <v>1.1904761904761905</v>
      </c>
      <c r="U7" s="23">
        <f t="shared" si="0"/>
        <v>0.99206349206349198</v>
      </c>
      <c r="V7" s="23">
        <f t="shared" si="0"/>
        <v>4.96031746031746E-2</v>
      </c>
      <c r="W7" s="23">
        <f t="shared" si="0"/>
        <v>3.7698412698412698</v>
      </c>
      <c r="X7" s="23">
        <f t="shared" si="0"/>
        <v>9.0773809523809526</v>
      </c>
      <c r="Y7" s="23">
        <f t="shared" si="0"/>
        <v>1.5376984126984126</v>
      </c>
      <c r="Z7" s="23">
        <f t="shared" si="0"/>
        <v>16.021825396825399</v>
      </c>
      <c r="AA7" s="23">
        <f t="shared" si="0"/>
        <v>0.29761904761904762</v>
      </c>
      <c r="AB7" s="23">
        <f t="shared" si="0"/>
        <v>55.00992063492064</v>
      </c>
      <c r="AC7" s="23">
        <f t="shared" si="0"/>
        <v>4.96031746031746E-2</v>
      </c>
      <c r="AD7" s="41"/>
    </row>
    <row r="8" spans="1:30" ht="21" thickBot="1" x14ac:dyDescent="0.35">
      <c r="A8" s="1" t="s">
        <v>22</v>
      </c>
      <c r="B8" s="14"/>
      <c r="C8" s="14"/>
      <c r="D8" s="14"/>
      <c r="E8" s="14"/>
      <c r="F8" s="14"/>
      <c r="G8" s="14"/>
      <c r="H8" s="14"/>
      <c r="I8" s="14"/>
      <c r="J8" s="14">
        <v>14</v>
      </c>
      <c r="K8" s="14"/>
      <c r="L8" s="14"/>
      <c r="M8" s="14"/>
      <c r="N8" s="14">
        <v>12</v>
      </c>
      <c r="O8" s="14" t="s">
        <v>238</v>
      </c>
      <c r="P8" s="51" t="s">
        <v>119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30"/>
      <c r="AC8" s="31"/>
      <c r="AD8" s="31"/>
    </row>
    <row r="9" spans="1:30" ht="16.5" thickTop="1" x14ac:dyDescent="0.25">
      <c r="A9" s="1" t="s">
        <v>22</v>
      </c>
      <c r="B9" s="14"/>
      <c r="C9" s="14"/>
      <c r="D9" s="14"/>
      <c r="E9" s="14"/>
      <c r="F9" s="14"/>
      <c r="G9" s="14"/>
      <c r="H9" s="14"/>
      <c r="I9" s="14"/>
      <c r="J9" s="14">
        <v>15</v>
      </c>
      <c r="K9" s="14"/>
      <c r="L9" s="14"/>
      <c r="M9" s="14"/>
      <c r="N9" s="14">
        <v>9</v>
      </c>
      <c r="O9" s="14" t="s">
        <v>34</v>
      </c>
      <c r="P9" s="39" t="s">
        <v>250</v>
      </c>
      <c r="Q9" s="30" t="s">
        <v>64</v>
      </c>
      <c r="R9" s="30" t="s">
        <v>112</v>
      </c>
      <c r="S9" s="30" t="s">
        <v>125</v>
      </c>
      <c r="T9" s="14" t="s">
        <v>130</v>
      </c>
      <c r="U9" s="30" t="s">
        <v>114</v>
      </c>
      <c r="V9" s="30" t="s">
        <v>191</v>
      </c>
      <c r="W9" s="30" t="s">
        <v>251</v>
      </c>
      <c r="X9" s="30" t="s">
        <v>62</v>
      </c>
      <c r="Y9" s="30" t="s">
        <v>117</v>
      </c>
      <c r="Z9" s="30" t="s">
        <v>116</v>
      </c>
      <c r="AA9" s="14" t="s">
        <v>113</v>
      </c>
      <c r="AB9" s="40" t="s">
        <v>60</v>
      </c>
      <c r="AC9" s="40" t="s">
        <v>61</v>
      </c>
      <c r="AD9" s="31"/>
    </row>
    <row r="10" spans="1:30" ht="15.75" x14ac:dyDescent="0.25">
      <c r="A10" s="1" t="s">
        <v>22</v>
      </c>
      <c r="B10" s="14"/>
      <c r="C10" s="14"/>
      <c r="D10" s="14"/>
      <c r="E10" s="14"/>
      <c r="F10" s="14"/>
      <c r="G10" s="14"/>
      <c r="H10" s="14"/>
      <c r="I10" s="14"/>
      <c r="J10" s="14">
        <v>23</v>
      </c>
      <c r="K10" s="14"/>
      <c r="L10" s="14"/>
      <c r="M10" s="14"/>
      <c r="N10" s="14">
        <v>6</v>
      </c>
      <c r="O10" s="14" t="s">
        <v>241</v>
      </c>
      <c r="P10" s="14">
        <v>1</v>
      </c>
      <c r="Q10" s="14">
        <v>11</v>
      </c>
      <c r="R10" s="14">
        <v>1</v>
      </c>
      <c r="S10" s="14">
        <v>24</v>
      </c>
      <c r="T10" s="14">
        <v>2</v>
      </c>
      <c r="U10" s="14">
        <v>8</v>
      </c>
      <c r="V10" s="14">
        <v>3</v>
      </c>
      <c r="W10" s="14">
        <v>178</v>
      </c>
      <c r="X10" s="14">
        <v>1113</v>
      </c>
      <c r="Y10" s="14">
        <v>4</v>
      </c>
      <c r="Z10" s="14">
        <v>3</v>
      </c>
      <c r="AA10" s="14">
        <v>129</v>
      </c>
      <c r="AB10" s="14">
        <v>538</v>
      </c>
      <c r="AC10" s="14">
        <v>1</v>
      </c>
      <c r="AD10" s="31"/>
    </row>
    <row r="11" spans="1:30" ht="21" thickBot="1" x14ac:dyDescent="0.35">
      <c r="A11" s="1" t="s">
        <v>22</v>
      </c>
      <c r="B11" s="14"/>
      <c r="C11" s="14"/>
      <c r="D11" s="14"/>
      <c r="E11" s="14"/>
      <c r="F11" s="14"/>
      <c r="G11" s="14"/>
      <c r="H11" s="14"/>
      <c r="I11" s="14"/>
      <c r="J11" s="14">
        <v>28</v>
      </c>
      <c r="K11" s="14"/>
      <c r="L11" s="14"/>
      <c r="M11" s="14"/>
      <c r="N11" s="14">
        <v>5</v>
      </c>
      <c r="O11" s="14" t="s">
        <v>243</v>
      </c>
      <c r="P11" s="50" t="s">
        <v>128</v>
      </c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43"/>
      <c r="AB11" s="44"/>
      <c r="AC11" s="45"/>
      <c r="AD11" s="31"/>
    </row>
    <row r="12" spans="1:30" ht="16.5" thickTop="1" x14ac:dyDescent="0.25">
      <c r="A12" s="1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12</v>
      </c>
      <c r="L12" s="14"/>
      <c r="M12" s="14"/>
      <c r="N12" s="14">
        <v>7</v>
      </c>
      <c r="O12" s="14" t="s">
        <v>68</v>
      </c>
      <c r="P12" s="39" t="s">
        <v>250</v>
      </c>
      <c r="Q12" s="30" t="s">
        <v>64</v>
      </c>
      <c r="R12" s="30" t="s">
        <v>112</v>
      </c>
      <c r="S12" s="30" t="s">
        <v>125</v>
      </c>
      <c r="T12" s="14" t="s">
        <v>130</v>
      </c>
      <c r="U12" s="30" t="s">
        <v>114</v>
      </c>
      <c r="V12" s="30" t="s">
        <v>191</v>
      </c>
      <c r="W12" s="30" t="s">
        <v>251</v>
      </c>
      <c r="X12" s="30" t="s">
        <v>62</v>
      </c>
      <c r="Y12" s="30" t="s">
        <v>117</v>
      </c>
      <c r="Z12" s="30" t="s">
        <v>116</v>
      </c>
      <c r="AA12" s="14" t="s">
        <v>113</v>
      </c>
      <c r="AB12" s="30" t="s">
        <v>60</v>
      </c>
      <c r="AC12" s="30" t="s">
        <v>61</v>
      </c>
      <c r="AD12" s="31"/>
    </row>
    <row r="13" spans="1:30" ht="15.75" x14ac:dyDescent="0.25">
      <c r="A13" s="1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13</v>
      </c>
      <c r="L13" s="14"/>
      <c r="M13" s="14"/>
      <c r="N13" s="14">
        <v>3</v>
      </c>
      <c r="O13" s="14" t="s">
        <v>79</v>
      </c>
      <c r="P13" s="23">
        <f>SUM(P10/$N87*100)</f>
        <v>4.96031746031746E-2</v>
      </c>
      <c r="Q13" s="23">
        <f t="shared" ref="Q13:AC13" si="1">SUM(Q10/$N87*100)</f>
        <v>0.54563492063492058</v>
      </c>
      <c r="R13" s="23">
        <f t="shared" si="1"/>
        <v>4.96031746031746E-2</v>
      </c>
      <c r="S13" s="23">
        <f t="shared" si="1"/>
        <v>1.1904761904761905</v>
      </c>
      <c r="T13" s="23">
        <f t="shared" si="1"/>
        <v>9.9206349206349201E-2</v>
      </c>
      <c r="U13" s="23">
        <f t="shared" si="1"/>
        <v>0.3968253968253968</v>
      </c>
      <c r="V13" s="23">
        <f t="shared" si="1"/>
        <v>0.14880952380952381</v>
      </c>
      <c r="W13" s="23">
        <f t="shared" si="1"/>
        <v>8.8293650793650791</v>
      </c>
      <c r="X13" s="23">
        <f t="shared" si="1"/>
        <v>55.208333333333336</v>
      </c>
      <c r="Y13" s="23">
        <f t="shared" si="1"/>
        <v>0.1984126984126984</v>
      </c>
      <c r="Z13" s="23">
        <f t="shared" si="1"/>
        <v>0.14880952380952381</v>
      </c>
      <c r="AA13" s="23">
        <f t="shared" si="1"/>
        <v>6.3988095238095237</v>
      </c>
      <c r="AB13" s="23">
        <f t="shared" si="1"/>
        <v>26.686507936507937</v>
      </c>
      <c r="AC13" s="23">
        <f t="shared" si="1"/>
        <v>4.96031746031746E-2</v>
      </c>
      <c r="AD13" s="31"/>
    </row>
    <row r="14" spans="1:30" ht="21" thickBot="1" x14ac:dyDescent="0.35">
      <c r="A14" s="1" t="s">
        <v>44</v>
      </c>
      <c r="B14" s="14"/>
      <c r="C14" s="14"/>
      <c r="D14" s="14"/>
      <c r="E14" s="14"/>
      <c r="F14" s="14">
        <v>28</v>
      </c>
      <c r="G14" s="14"/>
      <c r="H14" s="14"/>
      <c r="I14" s="14"/>
      <c r="J14" s="14"/>
      <c r="K14" s="14"/>
      <c r="L14" s="14"/>
      <c r="M14" s="14"/>
      <c r="N14" s="14">
        <v>29</v>
      </c>
      <c r="O14" s="14" t="s">
        <v>203</v>
      </c>
      <c r="P14" s="49" t="s">
        <v>139</v>
      </c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30"/>
      <c r="AC14" s="31"/>
      <c r="AD14" s="31"/>
    </row>
    <row r="15" spans="1:30" ht="16.5" thickTop="1" x14ac:dyDescent="0.25">
      <c r="A15" s="1" t="s">
        <v>44</v>
      </c>
      <c r="B15" s="14"/>
      <c r="C15" s="14"/>
      <c r="D15" s="14"/>
      <c r="E15" s="14"/>
      <c r="F15" s="14"/>
      <c r="G15" s="14">
        <v>2</v>
      </c>
      <c r="H15" s="14"/>
      <c r="I15" s="14"/>
      <c r="J15" s="14"/>
      <c r="K15" s="14"/>
      <c r="L15" s="14"/>
      <c r="M15" s="14"/>
      <c r="N15" s="14">
        <v>19</v>
      </c>
      <c r="O15" s="14" t="s">
        <v>149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30"/>
      <c r="AC15" s="31"/>
      <c r="AD15" s="31"/>
    </row>
    <row r="16" spans="1:30" ht="15.75" x14ac:dyDescent="0.25">
      <c r="A16" s="1" t="s">
        <v>44</v>
      </c>
      <c r="B16" s="14"/>
      <c r="C16" s="14"/>
      <c r="D16" s="14"/>
      <c r="E16" s="14"/>
      <c r="F16" s="14"/>
      <c r="G16" s="14">
        <v>24</v>
      </c>
      <c r="H16" s="14"/>
      <c r="I16" s="14"/>
      <c r="J16" s="14"/>
      <c r="K16" s="14"/>
      <c r="L16" s="14"/>
      <c r="M16" s="14"/>
      <c r="N16" s="14">
        <v>3</v>
      </c>
      <c r="O16" s="14" t="s">
        <v>79</v>
      </c>
      <c r="P16" s="14">
        <f>SUM(N40:N41,N63:N64)</f>
        <v>41</v>
      </c>
      <c r="Q16" s="14">
        <f>SUM(N23:N25,N42:N45,N65:N66)</f>
        <v>176</v>
      </c>
      <c r="R16" s="14">
        <f>SUM(N4:N5,N28:N29,N33,N46:N49,N67:N69)</f>
        <v>175</v>
      </c>
      <c r="S16" s="14">
        <f>SUM(N6:N7,N17,N26,N34:N36,N51:N52,N86)</f>
        <v>25</v>
      </c>
      <c r="T16" s="14">
        <f>SUM(N14,N55:N57)</f>
        <v>51</v>
      </c>
      <c r="U16" s="14">
        <f>SUM(N15:N16,N62,N70:N73)</f>
        <v>175</v>
      </c>
      <c r="V16" s="14">
        <f>SUM(N50,N53,N74:N77)</f>
        <v>304</v>
      </c>
      <c r="W16" s="14">
        <f>SUM(N58:N59,N78:N79)</f>
        <v>285</v>
      </c>
      <c r="X16" s="14">
        <f>SUM(N8:N11,N27,N30:N31,N37:N39,N60,N80:N81)</f>
        <v>349</v>
      </c>
      <c r="Y16" s="14">
        <f>SUM(N12:N13,N18:N22,N32,N82:N84)</f>
        <v>334</v>
      </c>
      <c r="Z16" s="14">
        <f>SUM(N54,N85)</f>
        <v>92</v>
      </c>
      <c r="AA16" s="14">
        <f>SUM(N61)</f>
        <v>9</v>
      </c>
      <c r="AB16" s="30"/>
      <c r="AC16" s="31"/>
      <c r="AD16" s="31"/>
    </row>
    <row r="17" spans="1:30" ht="21" thickBot="1" x14ac:dyDescent="0.35">
      <c r="A17" s="1" t="s">
        <v>209</v>
      </c>
      <c r="B17" s="14"/>
      <c r="C17" s="14"/>
      <c r="D17" s="14"/>
      <c r="E17" s="14">
        <v>9</v>
      </c>
      <c r="F17" s="14"/>
      <c r="G17" s="14"/>
      <c r="H17" s="14"/>
      <c r="I17" s="14"/>
      <c r="J17" s="14"/>
      <c r="K17" s="14"/>
      <c r="L17" s="14"/>
      <c r="M17" s="14"/>
      <c r="N17" s="14">
        <v>4</v>
      </c>
      <c r="O17" s="14" t="s">
        <v>59</v>
      </c>
      <c r="P17" s="50" t="s">
        <v>140</v>
      </c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30"/>
      <c r="AC17" s="31"/>
      <c r="AD17" s="31"/>
    </row>
    <row r="18" spans="1:30" ht="16.5" thickTop="1" x14ac:dyDescent="0.25">
      <c r="A18" s="1" t="s">
        <v>209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21</v>
      </c>
      <c r="L18" s="14"/>
      <c r="M18" s="14"/>
      <c r="N18" s="14">
        <v>47</v>
      </c>
      <c r="O18" s="14" t="s">
        <v>247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30"/>
      <c r="AC18" s="31"/>
      <c r="AD18" s="31"/>
    </row>
    <row r="19" spans="1:30" ht="15.75" x14ac:dyDescent="0.25">
      <c r="A19" s="1" t="s">
        <v>209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26</v>
      </c>
      <c r="L19" s="14"/>
      <c r="M19" s="14"/>
      <c r="N19" s="14">
        <v>8</v>
      </c>
      <c r="O19" s="14" t="s">
        <v>66</v>
      </c>
      <c r="P19" s="23">
        <f>SUM(P16/$N87*100)</f>
        <v>2.0337301587301586</v>
      </c>
      <c r="Q19" s="23">
        <f t="shared" ref="Q19:AA19" si="2">SUM(Q16/$N87*100)</f>
        <v>8.7301587301587293</v>
      </c>
      <c r="R19" s="23">
        <f t="shared" si="2"/>
        <v>8.6805555555555554</v>
      </c>
      <c r="S19" s="23">
        <f t="shared" si="2"/>
        <v>1.2400793650793651</v>
      </c>
      <c r="T19" s="23">
        <f t="shared" si="2"/>
        <v>2.5297619047619047</v>
      </c>
      <c r="U19" s="23">
        <f t="shared" si="2"/>
        <v>8.6805555555555554</v>
      </c>
      <c r="V19" s="23">
        <f t="shared" si="2"/>
        <v>15.079365079365079</v>
      </c>
      <c r="W19" s="23">
        <f t="shared" si="2"/>
        <v>14.136904761904761</v>
      </c>
      <c r="X19" s="23">
        <f t="shared" si="2"/>
        <v>17.311507936507937</v>
      </c>
      <c r="Y19" s="23">
        <f t="shared" si="2"/>
        <v>16.567460317460316</v>
      </c>
      <c r="Z19" s="23">
        <f t="shared" si="2"/>
        <v>4.5634920634920633</v>
      </c>
      <c r="AA19" s="23">
        <f t="shared" si="2"/>
        <v>0.4464285714285714</v>
      </c>
      <c r="AB19" s="42"/>
      <c r="AC19" s="31"/>
      <c r="AD19" s="31"/>
    </row>
    <row r="20" spans="1:30" ht="21" thickBot="1" x14ac:dyDescent="0.35">
      <c r="A20" s="1" t="s">
        <v>209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27</v>
      </c>
      <c r="L20" s="14"/>
      <c r="M20" s="14"/>
      <c r="N20" s="14">
        <v>2</v>
      </c>
      <c r="O20" s="14" t="s">
        <v>41</v>
      </c>
      <c r="P20" s="49" t="s">
        <v>138</v>
      </c>
      <c r="Q20" s="49"/>
      <c r="R20" s="49"/>
      <c r="S20" s="49"/>
      <c r="T20" s="14"/>
      <c r="U20" s="14"/>
      <c r="V20" s="14"/>
      <c r="W20" s="14"/>
      <c r="X20" s="14"/>
      <c r="Y20" s="14"/>
      <c r="Z20" s="14"/>
      <c r="AA20" s="14"/>
      <c r="AB20" s="30"/>
      <c r="AC20" s="31"/>
      <c r="AD20" s="31"/>
    </row>
    <row r="21" spans="1:30" ht="16.5" thickTop="1" x14ac:dyDescent="0.25">
      <c r="A21" s="1" t="s">
        <v>209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28</v>
      </c>
      <c r="L21" s="14"/>
      <c r="M21" s="14"/>
      <c r="N21" s="14">
        <v>16</v>
      </c>
      <c r="O21" s="14" t="s">
        <v>28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30"/>
      <c r="AC21" s="31"/>
      <c r="AD21" s="31"/>
    </row>
    <row r="22" spans="1:30" ht="15.75" x14ac:dyDescent="0.25">
      <c r="A22" s="1" t="s">
        <v>209</v>
      </c>
      <c r="B22" s="14"/>
      <c r="C22" s="14"/>
      <c r="D22" s="14"/>
      <c r="E22" s="14"/>
      <c r="F22" s="14"/>
      <c r="G22" s="14"/>
      <c r="H22" s="14"/>
      <c r="I22" s="14"/>
      <c r="J22" s="14"/>
      <c r="K22" s="14">
        <v>30</v>
      </c>
      <c r="L22" s="14"/>
      <c r="M22" s="14"/>
      <c r="N22" s="14">
        <v>1</v>
      </c>
      <c r="O22" s="14" t="s">
        <v>18</v>
      </c>
      <c r="P22" s="14">
        <f>SUM(R16:T16)</f>
        <v>251</v>
      </c>
      <c r="Q22" s="14">
        <f>SUM(U16:W16)</f>
        <v>764</v>
      </c>
      <c r="R22" s="14">
        <f>SUM(X16:Z16)</f>
        <v>775</v>
      </c>
      <c r="S22" s="14">
        <f>SUM(P16:Q16,AA16)</f>
        <v>226</v>
      </c>
      <c r="T22" s="14"/>
      <c r="U22" s="14"/>
      <c r="V22" s="14"/>
      <c r="W22" s="14"/>
      <c r="X22" s="14"/>
      <c r="Y22" s="14"/>
      <c r="Z22" s="14"/>
      <c r="AA22" s="14"/>
      <c r="AB22" s="30"/>
      <c r="AC22" s="31"/>
      <c r="AD22" s="31"/>
    </row>
    <row r="23" spans="1:30" ht="21" thickBot="1" x14ac:dyDescent="0.35">
      <c r="A23" s="1" t="s">
        <v>172</v>
      </c>
      <c r="B23" s="14"/>
      <c r="C23" s="14">
        <v>20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>
        <v>2</v>
      </c>
      <c r="O23" s="14" t="s">
        <v>41</v>
      </c>
      <c r="P23" s="50" t="s">
        <v>145</v>
      </c>
      <c r="Q23" s="50"/>
      <c r="R23" s="50"/>
      <c r="S23" s="50"/>
      <c r="T23" s="14"/>
      <c r="U23" s="14"/>
      <c r="V23" s="14"/>
      <c r="W23" s="14"/>
      <c r="X23" s="14"/>
      <c r="Y23" s="14"/>
      <c r="Z23" s="14"/>
      <c r="AA23" s="14"/>
      <c r="AB23" s="30"/>
      <c r="AC23" s="31"/>
      <c r="AD23" s="31"/>
    </row>
    <row r="24" spans="1:30" ht="16.5" thickTop="1" x14ac:dyDescent="0.25">
      <c r="A24" s="1" t="s">
        <v>172</v>
      </c>
      <c r="B24" s="14"/>
      <c r="C24" s="14">
        <v>21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>
        <v>17</v>
      </c>
      <c r="O24" s="14" t="s">
        <v>83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30"/>
      <c r="AC24" s="31"/>
      <c r="AD24" s="31"/>
    </row>
    <row r="25" spans="1:30" ht="15.75" x14ac:dyDescent="0.25">
      <c r="A25" s="1" t="s">
        <v>172</v>
      </c>
      <c r="B25" s="14"/>
      <c r="C25" s="14">
        <v>26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>
        <v>28</v>
      </c>
      <c r="O25" s="14" t="s">
        <v>202</v>
      </c>
      <c r="P25" s="23">
        <f>SUM(P22/$N87*100)</f>
        <v>12.450396825396826</v>
      </c>
      <c r="Q25" s="23">
        <f t="shared" ref="Q25:S25" si="3">SUM(Q22/$N87*100)</f>
        <v>37.896825396825392</v>
      </c>
      <c r="R25" s="23">
        <f t="shared" si="3"/>
        <v>38.442460317460316</v>
      </c>
      <c r="S25" s="23">
        <f t="shared" si="3"/>
        <v>11.21031746031746</v>
      </c>
      <c r="T25" s="14"/>
      <c r="U25" s="14"/>
      <c r="V25" s="14"/>
      <c r="W25" s="14"/>
      <c r="X25" s="14"/>
      <c r="Y25" s="14"/>
      <c r="Z25" s="14"/>
      <c r="AA25" s="14"/>
      <c r="AB25" s="30"/>
      <c r="AC25" s="31"/>
      <c r="AD25" s="31"/>
    </row>
    <row r="26" spans="1:30" ht="15.75" x14ac:dyDescent="0.25">
      <c r="A26" s="1" t="s">
        <v>172</v>
      </c>
      <c r="B26" s="14"/>
      <c r="C26" s="14"/>
      <c r="D26" s="14"/>
      <c r="E26" s="14">
        <v>10</v>
      </c>
      <c r="F26" s="14"/>
      <c r="G26" s="14"/>
      <c r="H26" s="14"/>
      <c r="I26" s="14"/>
      <c r="J26" s="14"/>
      <c r="K26" s="14"/>
      <c r="L26" s="14"/>
      <c r="M26" s="14"/>
      <c r="N26" s="14">
        <v>6</v>
      </c>
      <c r="O26" s="14" t="s">
        <v>25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30"/>
      <c r="AC26" s="31"/>
      <c r="AD26" s="31"/>
    </row>
    <row r="27" spans="1:30" ht="15.75" x14ac:dyDescent="0.25">
      <c r="A27" s="1" t="s">
        <v>172</v>
      </c>
      <c r="B27" s="14"/>
      <c r="C27" s="14"/>
      <c r="D27" s="14"/>
      <c r="E27" s="14"/>
      <c r="F27" s="14"/>
      <c r="G27" s="14"/>
      <c r="H27" s="14"/>
      <c r="I27" s="14"/>
      <c r="J27" s="14">
        <v>2</v>
      </c>
      <c r="K27" s="14"/>
      <c r="L27" s="14"/>
      <c r="M27" s="14"/>
      <c r="N27" s="14">
        <v>6</v>
      </c>
      <c r="O27" s="14" t="s">
        <v>234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30"/>
      <c r="AC27" s="31"/>
      <c r="AD27" s="31"/>
    </row>
    <row r="28" spans="1:30" ht="15.75" x14ac:dyDescent="0.25">
      <c r="A28" s="1" t="s">
        <v>15</v>
      </c>
      <c r="B28" s="14"/>
      <c r="C28" s="14"/>
      <c r="D28" s="14">
        <v>15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2</v>
      </c>
      <c r="O28" s="14" t="s">
        <v>206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30"/>
      <c r="AC28" s="31"/>
      <c r="AD28" s="31"/>
    </row>
    <row r="29" spans="1:30" ht="15.75" x14ac:dyDescent="0.25">
      <c r="A29" s="1" t="s">
        <v>15</v>
      </c>
      <c r="B29" s="14"/>
      <c r="C29" s="14"/>
      <c r="D29" s="14">
        <v>23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16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0"/>
      <c r="AC29" s="31"/>
      <c r="AD29" s="31"/>
    </row>
    <row r="30" spans="1:30" ht="15.75" x14ac:dyDescent="0.25">
      <c r="A30" s="1" t="s">
        <v>15</v>
      </c>
      <c r="B30" s="14"/>
      <c r="C30" s="14"/>
      <c r="D30" s="14"/>
      <c r="E30" s="14"/>
      <c r="F30" s="14"/>
      <c r="G30" s="14"/>
      <c r="H30" s="14"/>
      <c r="I30" s="14"/>
      <c r="J30" s="14">
        <v>16</v>
      </c>
      <c r="K30" s="14"/>
      <c r="L30" s="14"/>
      <c r="M30" s="14"/>
      <c r="N30" s="14">
        <v>15</v>
      </c>
      <c r="O30" s="14" t="s">
        <v>239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0"/>
      <c r="AC30" s="31"/>
      <c r="AD30" s="31"/>
    </row>
    <row r="31" spans="1:30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/>
      <c r="J31" s="14">
        <v>21</v>
      </c>
      <c r="K31" s="14"/>
      <c r="L31" s="14"/>
      <c r="M31" s="14"/>
      <c r="N31" s="14">
        <v>5</v>
      </c>
      <c r="O31" s="14" t="s">
        <v>10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0"/>
      <c r="AC31" s="31"/>
      <c r="AD31" s="31"/>
    </row>
    <row r="32" spans="1:30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/>
      <c r="K32" s="14">
        <v>5</v>
      </c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0"/>
      <c r="AC32" s="31"/>
      <c r="AD32" s="31"/>
    </row>
    <row r="33" spans="1:30" ht="15.75" x14ac:dyDescent="0.25">
      <c r="A33" s="1" t="s">
        <v>84</v>
      </c>
      <c r="B33" s="14"/>
      <c r="C33" s="14"/>
      <c r="D33" s="14">
        <v>26</v>
      </c>
      <c r="E33" s="14"/>
      <c r="F33" s="14"/>
      <c r="G33" s="14"/>
      <c r="H33" s="14"/>
      <c r="I33" s="14"/>
      <c r="J33" s="14"/>
      <c r="K33" s="14"/>
      <c r="L33" s="14"/>
      <c r="M33" s="14"/>
      <c r="N33" s="14">
        <v>2</v>
      </c>
      <c r="O33" s="14" t="s">
        <v>41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0"/>
      <c r="AC33" s="31"/>
      <c r="AD33" s="31"/>
    </row>
    <row r="34" spans="1:30" ht="15.75" x14ac:dyDescent="0.25">
      <c r="A34" s="1" t="s">
        <v>84</v>
      </c>
      <c r="B34" s="14"/>
      <c r="C34" s="14"/>
      <c r="D34" s="14"/>
      <c r="E34" s="14">
        <v>2</v>
      </c>
      <c r="F34" s="14"/>
      <c r="G34" s="14"/>
      <c r="H34" s="14"/>
      <c r="I34" s="14"/>
      <c r="J34" s="14"/>
      <c r="K34" s="14"/>
      <c r="L34" s="14"/>
      <c r="M34" s="14"/>
      <c r="N34" s="14">
        <v>1</v>
      </c>
      <c r="O34" s="14" t="s">
        <v>18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0"/>
      <c r="AC34" s="31"/>
      <c r="AD34" s="31"/>
    </row>
    <row r="35" spans="1:30" ht="15.75" x14ac:dyDescent="0.25">
      <c r="A35" s="1" t="s">
        <v>84</v>
      </c>
      <c r="B35" s="14"/>
      <c r="C35" s="14"/>
      <c r="D35" s="14"/>
      <c r="E35" s="14">
        <v>3</v>
      </c>
      <c r="F35" s="14"/>
      <c r="G35" s="14"/>
      <c r="H35" s="14"/>
      <c r="I35" s="14"/>
      <c r="J35" s="14"/>
      <c r="K35" s="14"/>
      <c r="L35" s="14"/>
      <c r="M35" s="14"/>
      <c r="N35" s="14">
        <v>1</v>
      </c>
      <c r="O35" s="14" t="s">
        <v>208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0"/>
      <c r="AC35" s="31"/>
      <c r="AD35" s="31"/>
    </row>
    <row r="36" spans="1:30" ht="15.75" x14ac:dyDescent="0.25">
      <c r="A36" s="1" t="s">
        <v>84</v>
      </c>
      <c r="B36" s="14"/>
      <c r="C36" s="14"/>
      <c r="D36" s="14"/>
      <c r="E36" s="14">
        <v>8</v>
      </c>
      <c r="F36" s="14"/>
      <c r="G36" s="14"/>
      <c r="H36" s="14"/>
      <c r="I36" s="14"/>
      <c r="J36" s="14"/>
      <c r="K36" s="14"/>
      <c r="L36" s="14"/>
      <c r="M36" s="14"/>
      <c r="N36" s="14">
        <v>1</v>
      </c>
      <c r="O36" s="14" t="s">
        <v>18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0"/>
      <c r="AC36" s="31"/>
      <c r="AD36" s="31"/>
    </row>
    <row r="37" spans="1:30" ht="15.75" x14ac:dyDescent="0.25">
      <c r="A37" s="1" t="s">
        <v>84</v>
      </c>
      <c r="B37" s="14"/>
      <c r="C37" s="14"/>
      <c r="D37" s="14"/>
      <c r="E37" s="14"/>
      <c r="F37" s="14"/>
      <c r="G37" s="14"/>
      <c r="H37" s="14"/>
      <c r="I37" s="14"/>
      <c r="J37" s="14">
        <v>29</v>
      </c>
      <c r="K37" s="14"/>
      <c r="L37" s="14"/>
      <c r="M37" s="14"/>
      <c r="N37" s="14">
        <v>11</v>
      </c>
      <c r="O37" s="14" t="s">
        <v>45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0"/>
      <c r="AC37" s="31"/>
      <c r="AD37" s="31"/>
    </row>
    <row r="38" spans="1:30" ht="15.75" x14ac:dyDescent="0.25">
      <c r="A38" s="1" t="s">
        <v>84</v>
      </c>
      <c r="B38" s="14"/>
      <c r="C38" s="14"/>
      <c r="D38" s="14"/>
      <c r="E38" s="14"/>
      <c r="F38" s="14"/>
      <c r="G38" s="14"/>
      <c r="H38" s="14"/>
      <c r="I38" s="14"/>
      <c r="J38" s="14">
        <v>30</v>
      </c>
      <c r="K38" s="14"/>
      <c r="L38" s="14"/>
      <c r="M38" s="14"/>
      <c r="N38" s="14">
        <v>4</v>
      </c>
      <c r="O38" s="14" t="s">
        <v>59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0"/>
      <c r="AC38" s="31"/>
      <c r="AD38" s="31"/>
    </row>
    <row r="39" spans="1:30" ht="15.75" x14ac:dyDescent="0.25">
      <c r="A39" s="1" t="s">
        <v>235</v>
      </c>
      <c r="B39" s="14"/>
      <c r="C39" s="14"/>
      <c r="D39" s="14"/>
      <c r="E39" s="14"/>
      <c r="F39" s="14"/>
      <c r="G39" s="14"/>
      <c r="H39" s="14"/>
      <c r="I39" s="14"/>
      <c r="J39" s="14">
        <v>12</v>
      </c>
      <c r="K39" s="14"/>
      <c r="L39" s="14"/>
      <c r="M39" s="14"/>
      <c r="N39" s="14">
        <v>1</v>
      </c>
      <c r="O39" s="14" t="s">
        <v>236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0"/>
      <c r="AC39" s="31"/>
      <c r="AD39" s="31"/>
    </row>
    <row r="40" spans="1:30" ht="15.75" x14ac:dyDescent="0.25">
      <c r="A40" s="1" t="s">
        <v>17</v>
      </c>
      <c r="B40" s="14">
        <v>18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5</v>
      </c>
      <c r="O40" s="14" t="s">
        <v>23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0"/>
      <c r="AC40" s="31"/>
      <c r="AD40" s="31"/>
    </row>
    <row r="41" spans="1:30" ht="15.75" x14ac:dyDescent="0.25">
      <c r="A41" s="1" t="s">
        <v>17</v>
      </c>
      <c r="B41" s="14">
        <v>25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16</v>
      </c>
      <c r="O41" s="14" t="s">
        <v>28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0"/>
      <c r="AC41" s="31"/>
      <c r="AD41" s="31"/>
    </row>
    <row r="42" spans="1:30" ht="15.75" x14ac:dyDescent="0.25">
      <c r="A42" s="1" t="s">
        <v>17</v>
      </c>
      <c r="B42" s="14"/>
      <c r="C42" s="14">
        <v>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20</v>
      </c>
      <c r="O42" s="14" t="s">
        <v>69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0"/>
      <c r="AC42" s="31"/>
      <c r="AD42" s="31"/>
    </row>
    <row r="43" spans="1:30" ht="15.75" x14ac:dyDescent="0.25">
      <c r="A43" s="1" t="s">
        <v>17</v>
      </c>
      <c r="B43" s="14"/>
      <c r="C43" s="14">
        <v>8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14</v>
      </c>
      <c r="O43" s="14" t="s">
        <v>67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0"/>
      <c r="AC43" s="31"/>
      <c r="AD43" s="31"/>
    </row>
    <row r="44" spans="1:30" ht="15.75" x14ac:dyDescent="0.25">
      <c r="A44" s="1" t="s">
        <v>17</v>
      </c>
      <c r="B44" s="14"/>
      <c r="C44" s="14">
        <v>9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21</v>
      </c>
      <c r="O44" s="14" t="s">
        <v>199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0"/>
      <c r="AC44" s="31"/>
      <c r="AD44" s="31"/>
    </row>
    <row r="45" spans="1:30" ht="15.75" x14ac:dyDescent="0.25">
      <c r="A45" s="1" t="s">
        <v>13</v>
      </c>
      <c r="B45" s="14"/>
      <c r="C45" s="14">
        <v>23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56</v>
      </c>
      <c r="O45" s="14" t="s">
        <v>201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0"/>
      <c r="AC45" s="31"/>
      <c r="AD45" s="31"/>
    </row>
    <row r="46" spans="1:30" ht="15.75" x14ac:dyDescent="0.25">
      <c r="A46" s="1" t="s">
        <v>13</v>
      </c>
      <c r="B46" s="14"/>
      <c r="C46" s="14"/>
      <c r="D46" s="14">
        <v>2</v>
      </c>
      <c r="E46" s="14"/>
      <c r="F46" s="14"/>
      <c r="G46" s="14"/>
      <c r="H46" s="14"/>
      <c r="I46" s="14"/>
      <c r="J46" s="14"/>
      <c r="K46" s="14"/>
      <c r="L46" s="14"/>
      <c r="M46" s="14"/>
      <c r="N46" s="14">
        <v>29</v>
      </c>
      <c r="O46" s="14" t="s">
        <v>203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0"/>
      <c r="AC46" s="31"/>
      <c r="AD46" s="31"/>
    </row>
    <row r="47" spans="1:30" ht="15.75" x14ac:dyDescent="0.25">
      <c r="A47" s="1" t="s">
        <v>13</v>
      </c>
      <c r="B47" s="14"/>
      <c r="C47" s="14"/>
      <c r="D47" s="14">
        <v>5</v>
      </c>
      <c r="E47" s="14"/>
      <c r="F47" s="14"/>
      <c r="G47" s="14"/>
      <c r="H47" s="14"/>
      <c r="I47" s="14"/>
      <c r="J47" s="14"/>
      <c r="K47" s="14"/>
      <c r="L47" s="14"/>
      <c r="M47" s="14"/>
      <c r="N47" s="14">
        <v>61</v>
      </c>
      <c r="O47" s="14" t="s">
        <v>205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0"/>
      <c r="AC47" s="31"/>
      <c r="AD47" s="31"/>
    </row>
    <row r="48" spans="1:30" ht="15.75" x14ac:dyDescent="0.25">
      <c r="A48" s="1" t="s">
        <v>13</v>
      </c>
      <c r="B48" s="14"/>
      <c r="C48" s="14"/>
      <c r="D48" s="14">
        <v>27</v>
      </c>
      <c r="E48" s="14"/>
      <c r="F48" s="14"/>
      <c r="G48" s="14"/>
      <c r="H48" s="14"/>
      <c r="I48" s="14"/>
      <c r="J48" s="14"/>
      <c r="K48" s="14"/>
      <c r="L48" s="14"/>
      <c r="M48" s="14"/>
      <c r="N48" s="14">
        <v>17</v>
      </c>
      <c r="O48" s="14" t="s">
        <v>83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0"/>
      <c r="AC48" s="31"/>
      <c r="AD48" s="31"/>
    </row>
    <row r="49" spans="1:30" ht="15.75" x14ac:dyDescent="0.25">
      <c r="A49" s="1" t="s">
        <v>13</v>
      </c>
      <c r="B49" s="14"/>
      <c r="C49" s="14"/>
      <c r="D49" s="14">
        <v>31</v>
      </c>
      <c r="E49" s="14"/>
      <c r="F49" s="14"/>
      <c r="G49" s="14"/>
      <c r="H49" s="14"/>
      <c r="I49" s="14"/>
      <c r="J49" s="14"/>
      <c r="K49" s="14"/>
      <c r="L49" s="14"/>
      <c r="M49" s="14"/>
      <c r="N49" s="14">
        <v>8</v>
      </c>
      <c r="O49" s="14" t="s">
        <v>66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0"/>
      <c r="AC49" s="31"/>
      <c r="AD49" s="31"/>
    </row>
    <row r="50" spans="1:30" ht="15.75" x14ac:dyDescent="0.25">
      <c r="A50" s="1" t="s">
        <v>13</v>
      </c>
      <c r="B50" s="14"/>
      <c r="C50" s="14"/>
      <c r="D50" s="14"/>
      <c r="E50" s="14"/>
      <c r="F50" s="14"/>
      <c r="G50" s="14"/>
      <c r="H50" s="14">
        <v>14</v>
      </c>
      <c r="I50" s="14"/>
      <c r="J50" s="14"/>
      <c r="K50" s="14"/>
      <c r="L50" s="14"/>
      <c r="M50" s="14"/>
      <c r="N50" s="14">
        <v>12</v>
      </c>
      <c r="O50" s="14" t="s">
        <v>228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0"/>
      <c r="AC50" s="31"/>
      <c r="AD50" s="31"/>
    </row>
    <row r="51" spans="1:30" ht="15.75" x14ac:dyDescent="0.25">
      <c r="A51" s="1" t="s">
        <v>46</v>
      </c>
      <c r="B51" s="14"/>
      <c r="C51" s="14"/>
      <c r="D51" s="14"/>
      <c r="E51" s="14">
        <v>18</v>
      </c>
      <c r="F51" s="14"/>
      <c r="G51" s="14"/>
      <c r="H51" s="14"/>
      <c r="I51" s="14"/>
      <c r="J51" s="14"/>
      <c r="K51" s="14"/>
      <c r="L51" s="14"/>
      <c r="M51" s="14"/>
      <c r="N51" s="14">
        <v>6</v>
      </c>
      <c r="O51" s="14" t="s">
        <v>210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0"/>
      <c r="AC51" s="31"/>
      <c r="AD51" s="31"/>
    </row>
    <row r="52" spans="1:30" ht="15.75" x14ac:dyDescent="0.25">
      <c r="A52" s="1" t="s">
        <v>46</v>
      </c>
      <c r="B52" s="14"/>
      <c r="C52" s="14"/>
      <c r="D52" s="14"/>
      <c r="E52" s="14">
        <v>22</v>
      </c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41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30"/>
      <c r="AC52" s="31"/>
      <c r="AD52" s="31"/>
    </row>
    <row r="53" spans="1:30" ht="15.75" x14ac:dyDescent="0.25">
      <c r="A53" s="1" t="s">
        <v>46</v>
      </c>
      <c r="B53" s="14"/>
      <c r="C53" s="14"/>
      <c r="D53" s="14"/>
      <c r="E53" s="14"/>
      <c r="F53" s="14"/>
      <c r="G53" s="14"/>
      <c r="H53" s="14">
        <v>8</v>
      </c>
      <c r="I53" s="14"/>
      <c r="J53" s="14"/>
      <c r="K53" s="14"/>
      <c r="L53" s="14"/>
      <c r="M53" s="14"/>
      <c r="N53" s="14">
        <v>19</v>
      </c>
      <c r="O53" s="14" t="s">
        <v>227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0"/>
      <c r="AC53" s="31"/>
      <c r="AD53" s="31"/>
    </row>
    <row r="54" spans="1:30" ht="15.75" x14ac:dyDescent="0.25">
      <c r="A54" s="1" t="s">
        <v>46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>
        <v>17</v>
      </c>
      <c r="M54" s="14"/>
      <c r="N54" s="14">
        <v>4</v>
      </c>
      <c r="O54" s="14" t="s">
        <v>70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0"/>
      <c r="AC54" s="31"/>
      <c r="AD54" s="31"/>
    </row>
    <row r="55" spans="1:30" ht="15.75" x14ac:dyDescent="0.25">
      <c r="A55" s="1" t="s">
        <v>58</v>
      </c>
      <c r="B55" s="14"/>
      <c r="C55" s="14"/>
      <c r="D55" s="14"/>
      <c r="E55" s="14"/>
      <c r="F55" s="14">
        <v>6</v>
      </c>
      <c r="G55" s="14"/>
      <c r="H55" s="14"/>
      <c r="I55" s="14"/>
      <c r="J55" s="14"/>
      <c r="K55" s="14"/>
      <c r="L55" s="14"/>
      <c r="M55" s="14"/>
      <c r="N55" s="14">
        <v>1</v>
      </c>
      <c r="O55" s="14" t="s">
        <v>212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0"/>
      <c r="AC55" s="31"/>
      <c r="AD55" s="31"/>
    </row>
    <row r="56" spans="1:30" ht="15.75" x14ac:dyDescent="0.25">
      <c r="A56" s="1" t="s">
        <v>58</v>
      </c>
      <c r="B56" s="14"/>
      <c r="C56" s="14"/>
      <c r="D56" s="14"/>
      <c r="E56" s="14"/>
      <c r="F56" s="14">
        <v>8</v>
      </c>
      <c r="G56" s="14"/>
      <c r="H56" s="14"/>
      <c r="I56" s="14"/>
      <c r="J56" s="14"/>
      <c r="K56" s="14"/>
      <c r="L56" s="14"/>
      <c r="M56" s="14"/>
      <c r="N56" s="14">
        <v>18</v>
      </c>
      <c r="O56" s="14" t="s">
        <v>213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30"/>
      <c r="AC56" s="31"/>
      <c r="AD56" s="31"/>
    </row>
    <row r="57" spans="1:30" ht="15.75" x14ac:dyDescent="0.25">
      <c r="A57" s="1" t="s">
        <v>58</v>
      </c>
      <c r="B57" s="14"/>
      <c r="C57" s="14"/>
      <c r="D57" s="14"/>
      <c r="E57" s="14"/>
      <c r="F57" s="14">
        <v>14</v>
      </c>
      <c r="G57" s="14"/>
      <c r="H57" s="14"/>
      <c r="I57" s="14"/>
      <c r="J57" s="14"/>
      <c r="K57" s="14"/>
      <c r="L57" s="14"/>
      <c r="M57" s="14"/>
      <c r="N57" s="14">
        <v>3</v>
      </c>
      <c r="O57" s="14" t="s">
        <v>214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30"/>
      <c r="AC57" s="31"/>
      <c r="AD57" s="31"/>
    </row>
    <row r="58" spans="1:30" ht="15.75" x14ac:dyDescent="0.25">
      <c r="A58" s="1" t="s">
        <v>58</v>
      </c>
      <c r="B58" s="14"/>
      <c r="C58" s="14"/>
      <c r="D58" s="14"/>
      <c r="E58" s="14"/>
      <c r="F58" s="14"/>
      <c r="G58" s="14"/>
      <c r="H58" s="14"/>
      <c r="I58" s="14">
        <v>12</v>
      </c>
      <c r="J58" s="14"/>
      <c r="K58" s="14"/>
      <c r="L58" s="14"/>
      <c r="M58" s="14"/>
      <c r="N58" s="14">
        <v>60</v>
      </c>
      <c r="O58" s="14" t="s">
        <v>232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30"/>
      <c r="AC58" s="31"/>
      <c r="AD58" s="31"/>
    </row>
    <row r="59" spans="1:30" ht="15.75" x14ac:dyDescent="0.25">
      <c r="A59" s="1" t="s">
        <v>58</v>
      </c>
      <c r="B59" s="14"/>
      <c r="C59" s="14"/>
      <c r="D59" s="14"/>
      <c r="E59" s="14"/>
      <c r="F59" s="14"/>
      <c r="G59" s="14"/>
      <c r="H59" s="14"/>
      <c r="I59" s="14">
        <v>27</v>
      </c>
      <c r="J59" s="14"/>
      <c r="K59" s="14"/>
      <c r="L59" s="14"/>
      <c r="M59" s="14"/>
      <c r="N59" s="14">
        <v>107</v>
      </c>
      <c r="O59" s="14" t="s">
        <v>233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30"/>
      <c r="AC59" s="31"/>
      <c r="AD59" s="31"/>
    </row>
    <row r="60" spans="1:30" ht="15.75" x14ac:dyDescent="0.25">
      <c r="A60" s="1" t="s">
        <v>58</v>
      </c>
      <c r="B60" s="14"/>
      <c r="C60" s="14"/>
      <c r="D60" s="14"/>
      <c r="E60" s="14"/>
      <c r="F60" s="14"/>
      <c r="G60" s="14"/>
      <c r="H60" s="14"/>
      <c r="I60" s="14"/>
      <c r="J60" s="14">
        <v>22</v>
      </c>
      <c r="K60" s="14"/>
      <c r="L60" s="14"/>
      <c r="M60" s="14"/>
      <c r="N60" s="14">
        <v>125</v>
      </c>
      <c r="O60" s="14" t="s">
        <v>240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30"/>
      <c r="AC60" s="31"/>
      <c r="AD60" s="31"/>
    </row>
    <row r="61" spans="1:30" ht="15.75" x14ac:dyDescent="0.25">
      <c r="A61" s="1" t="s">
        <v>58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>
        <v>30</v>
      </c>
      <c r="N61" s="14">
        <v>9</v>
      </c>
      <c r="O61" s="14" t="s">
        <v>249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30"/>
      <c r="AC61" s="31"/>
      <c r="AD61" s="31"/>
    </row>
    <row r="62" spans="1:30" ht="15.75" x14ac:dyDescent="0.25">
      <c r="A62" s="1" t="s">
        <v>43</v>
      </c>
      <c r="B62" s="14"/>
      <c r="C62" s="14"/>
      <c r="D62" s="14"/>
      <c r="E62" s="14"/>
      <c r="F62" s="14"/>
      <c r="G62" s="14">
        <v>18</v>
      </c>
      <c r="H62" s="14"/>
      <c r="I62" s="14"/>
      <c r="J62" s="14"/>
      <c r="K62" s="14"/>
      <c r="L62" s="14"/>
      <c r="M62" s="14"/>
      <c r="N62" s="14">
        <v>6</v>
      </c>
      <c r="O62" s="14" t="s">
        <v>25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30"/>
      <c r="AC62" s="31"/>
      <c r="AD62" s="31"/>
    </row>
    <row r="63" spans="1:30" ht="15.75" x14ac:dyDescent="0.25">
      <c r="A63" s="1" t="s">
        <v>5</v>
      </c>
      <c r="B63" s="14">
        <v>19</v>
      </c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>
        <v>7</v>
      </c>
      <c r="O63" s="14" t="s">
        <v>85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30"/>
      <c r="AC63" s="31"/>
      <c r="AD63" s="31"/>
    </row>
    <row r="64" spans="1:30" ht="15.75" x14ac:dyDescent="0.25">
      <c r="A64" s="1" t="s">
        <v>5</v>
      </c>
      <c r="B64" s="14">
        <v>20</v>
      </c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13</v>
      </c>
      <c r="O64" s="14" t="s">
        <v>198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30"/>
      <c r="AC64" s="31"/>
      <c r="AD64" s="31"/>
    </row>
    <row r="65" spans="1:30" ht="15.75" x14ac:dyDescent="0.25">
      <c r="A65" s="1" t="s">
        <v>5</v>
      </c>
      <c r="B65" s="14"/>
      <c r="C65" s="14">
        <v>1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>
        <v>7</v>
      </c>
      <c r="O65" s="14" t="s">
        <v>85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30"/>
      <c r="AC65" s="31"/>
      <c r="AD65" s="31"/>
    </row>
    <row r="66" spans="1:30" ht="15.75" x14ac:dyDescent="0.25">
      <c r="A66" s="1" t="s">
        <v>5</v>
      </c>
      <c r="B66" s="14"/>
      <c r="C66" s="14">
        <v>15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>
        <v>11</v>
      </c>
      <c r="O66" s="14" t="s">
        <v>193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30"/>
      <c r="AC66" s="31"/>
      <c r="AD66" s="31"/>
    </row>
    <row r="67" spans="1:30" ht="15.75" x14ac:dyDescent="0.25">
      <c r="A67" s="1" t="s">
        <v>5</v>
      </c>
      <c r="B67" s="14"/>
      <c r="C67" s="14"/>
      <c r="D67" s="14">
        <v>3</v>
      </c>
      <c r="E67" s="14"/>
      <c r="F67" s="14"/>
      <c r="G67" s="14"/>
      <c r="H67" s="14"/>
      <c r="I67" s="14"/>
      <c r="J67" s="14"/>
      <c r="K67" s="14"/>
      <c r="L67" s="14"/>
      <c r="M67" s="14"/>
      <c r="N67" s="14">
        <v>21</v>
      </c>
      <c r="O67" s="14" t="s">
        <v>204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30"/>
      <c r="AC67" s="31"/>
      <c r="AD67" s="31"/>
    </row>
    <row r="68" spans="1:30" ht="15.75" x14ac:dyDescent="0.25">
      <c r="A68" s="1" t="s">
        <v>5</v>
      </c>
      <c r="B68" s="14"/>
      <c r="C68" s="14"/>
      <c r="D68" s="14">
        <v>16</v>
      </c>
      <c r="E68" s="14"/>
      <c r="F68" s="14"/>
      <c r="G68" s="14"/>
      <c r="H68" s="14"/>
      <c r="I68" s="14"/>
      <c r="J68" s="14"/>
      <c r="K68" s="14"/>
      <c r="L68" s="14"/>
      <c r="M68" s="14"/>
      <c r="N68" s="14">
        <v>7</v>
      </c>
      <c r="O68" s="14" t="s">
        <v>207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30"/>
      <c r="AC68" s="31"/>
      <c r="AD68" s="31"/>
    </row>
    <row r="69" spans="1:30" ht="15.75" x14ac:dyDescent="0.25">
      <c r="A69" s="1" t="s">
        <v>5</v>
      </c>
      <c r="B69" s="14"/>
      <c r="C69" s="14"/>
      <c r="D69" s="14">
        <v>29</v>
      </c>
      <c r="E69" s="14"/>
      <c r="F69" s="14"/>
      <c r="G69" s="14"/>
      <c r="H69" s="14"/>
      <c r="I69" s="14"/>
      <c r="J69" s="14"/>
      <c r="K69" s="14"/>
      <c r="L69" s="14"/>
      <c r="M69" s="14"/>
      <c r="N69" s="14">
        <v>18</v>
      </c>
      <c r="O69" s="14" t="s">
        <v>152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30"/>
      <c r="AC69" s="31"/>
      <c r="AD69" s="31"/>
    </row>
    <row r="70" spans="1:30" ht="15.75" x14ac:dyDescent="0.25">
      <c r="A70" s="1" t="s">
        <v>5</v>
      </c>
      <c r="B70" s="14"/>
      <c r="C70" s="14"/>
      <c r="D70" s="14"/>
      <c r="E70" s="14"/>
      <c r="F70" s="14"/>
      <c r="G70" s="14">
        <v>4</v>
      </c>
      <c r="H70" s="14"/>
      <c r="I70" s="14"/>
      <c r="J70" s="14"/>
      <c r="K70" s="14"/>
      <c r="L70" s="14"/>
      <c r="M70" s="14"/>
      <c r="N70" s="14">
        <v>31</v>
      </c>
      <c r="O70" s="14" t="s">
        <v>215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30"/>
      <c r="AC70" s="31"/>
      <c r="AD70" s="31"/>
    </row>
    <row r="71" spans="1:30" ht="15.75" x14ac:dyDescent="0.25">
      <c r="A71" s="1" t="s">
        <v>5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20</v>
      </c>
      <c r="O71" s="14" t="s">
        <v>126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30"/>
      <c r="AC71" s="31"/>
      <c r="AD71" s="31"/>
    </row>
    <row r="72" spans="1:30" ht="15.75" x14ac:dyDescent="0.25">
      <c r="A72" s="1" t="s">
        <v>5</v>
      </c>
      <c r="B72" s="14"/>
      <c r="C72" s="14"/>
      <c r="D72" s="14"/>
      <c r="E72" s="14"/>
      <c r="F72" s="14"/>
      <c r="G72" s="14">
        <v>11</v>
      </c>
      <c r="H72" s="14"/>
      <c r="I72" s="14"/>
      <c r="J72" s="14"/>
      <c r="K72" s="14"/>
      <c r="L72" s="14"/>
      <c r="M72" s="14"/>
      <c r="N72" s="14">
        <v>63</v>
      </c>
      <c r="O72" s="14" t="s">
        <v>216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30"/>
      <c r="AC72" s="31"/>
      <c r="AD72" s="31"/>
    </row>
    <row r="73" spans="1:30" ht="15.75" x14ac:dyDescent="0.25">
      <c r="A73" s="1" t="s">
        <v>5</v>
      </c>
      <c r="B73" s="14"/>
      <c r="C73" s="14"/>
      <c r="D73" s="14"/>
      <c r="E73" s="14"/>
      <c r="F73" s="14"/>
      <c r="G73" s="14">
        <v>12</v>
      </c>
      <c r="H73" s="14"/>
      <c r="I73" s="14"/>
      <c r="J73" s="14"/>
      <c r="K73" s="14"/>
      <c r="L73" s="14"/>
      <c r="M73" s="14"/>
      <c r="N73" s="14">
        <v>33</v>
      </c>
      <c r="O73" s="14" t="s">
        <v>217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30"/>
      <c r="AC73" s="31"/>
      <c r="AD73" s="31"/>
    </row>
    <row r="74" spans="1:30" ht="15.75" x14ac:dyDescent="0.25">
      <c r="A74" s="1" t="s">
        <v>5</v>
      </c>
      <c r="B74" s="14"/>
      <c r="C74" s="14"/>
      <c r="D74" s="14"/>
      <c r="E74" s="14"/>
      <c r="F74" s="14"/>
      <c r="G74" s="14"/>
      <c r="H74" s="14">
        <v>2</v>
      </c>
      <c r="I74" s="14"/>
      <c r="J74" s="14"/>
      <c r="K74" s="14"/>
      <c r="L74" s="14"/>
      <c r="M74" s="14"/>
      <c r="N74" s="14">
        <v>71</v>
      </c>
      <c r="O74" s="14" t="s">
        <v>218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30"/>
      <c r="AC74" s="31"/>
      <c r="AD74" s="31"/>
    </row>
    <row r="75" spans="1:30" ht="15.75" x14ac:dyDescent="0.25">
      <c r="A75" s="1" t="s">
        <v>5</v>
      </c>
      <c r="B75" s="14"/>
      <c r="C75" s="14"/>
      <c r="D75" s="14"/>
      <c r="E75" s="14"/>
      <c r="F75" s="14"/>
      <c r="G75" s="14"/>
      <c r="H75" s="14">
        <v>3</v>
      </c>
      <c r="I75" s="14"/>
      <c r="J75" s="14"/>
      <c r="K75" s="14"/>
      <c r="L75" s="14"/>
      <c r="M75" s="14"/>
      <c r="N75" s="14">
        <v>50</v>
      </c>
      <c r="O75" s="14" t="s">
        <v>219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30"/>
      <c r="AC75" s="31"/>
      <c r="AD75" s="31"/>
    </row>
    <row r="76" spans="1:30" ht="15.75" x14ac:dyDescent="0.25">
      <c r="A76" s="1" t="s">
        <v>5</v>
      </c>
      <c r="B76" s="14"/>
      <c r="C76" s="14"/>
      <c r="D76" s="14"/>
      <c r="E76" s="14"/>
      <c r="F76" s="14"/>
      <c r="G76" s="14"/>
      <c r="H76" s="14">
        <v>17</v>
      </c>
      <c r="I76" s="14"/>
      <c r="J76" s="14"/>
      <c r="K76" s="14"/>
      <c r="L76" s="14"/>
      <c r="M76" s="14"/>
      <c r="N76" s="14">
        <v>96</v>
      </c>
      <c r="O76" s="14" t="s">
        <v>229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30"/>
      <c r="AC76" s="31"/>
      <c r="AD76" s="31"/>
    </row>
    <row r="77" spans="1:30" ht="15.75" x14ac:dyDescent="0.25">
      <c r="A77" s="1" t="s">
        <v>5</v>
      </c>
      <c r="B77" s="14"/>
      <c r="C77" s="14"/>
      <c r="D77" s="14"/>
      <c r="E77" s="14"/>
      <c r="F77" s="14"/>
      <c r="G77" s="14"/>
      <c r="H77" s="14">
        <v>18</v>
      </c>
      <c r="I77" s="14"/>
      <c r="J77" s="14"/>
      <c r="K77" s="14"/>
      <c r="L77" s="14"/>
      <c r="M77" s="14"/>
      <c r="N77" s="14">
        <v>56</v>
      </c>
      <c r="O77" s="14" t="s">
        <v>164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30"/>
      <c r="AC77" s="31"/>
      <c r="AD77" s="31"/>
    </row>
    <row r="78" spans="1:30" ht="15.75" x14ac:dyDescent="0.25">
      <c r="A78" s="1" t="s">
        <v>5</v>
      </c>
      <c r="B78" s="14"/>
      <c r="C78" s="14"/>
      <c r="D78" s="14"/>
      <c r="E78" s="14"/>
      <c r="F78" s="14"/>
      <c r="G78" s="14"/>
      <c r="H78" s="14"/>
      <c r="I78" s="14">
        <v>1</v>
      </c>
      <c r="J78" s="14"/>
      <c r="K78" s="14"/>
      <c r="L78" s="14"/>
      <c r="M78" s="14"/>
      <c r="N78" s="14">
        <v>57</v>
      </c>
      <c r="O78" s="14" t="s">
        <v>230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30"/>
      <c r="AC78" s="31"/>
      <c r="AD78" s="31"/>
    </row>
    <row r="79" spans="1:30" ht="15.75" x14ac:dyDescent="0.25">
      <c r="A79" s="1" t="s">
        <v>5</v>
      </c>
      <c r="B79" s="14"/>
      <c r="C79" s="14"/>
      <c r="D79" s="14"/>
      <c r="E79" s="14"/>
      <c r="F79" s="14"/>
      <c r="G79" s="14"/>
      <c r="H79" s="14"/>
      <c r="I79" s="14">
        <v>2</v>
      </c>
      <c r="J79" s="14"/>
      <c r="K79" s="14"/>
      <c r="L79" s="14"/>
      <c r="M79" s="14"/>
      <c r="N79" s="14">
        <v>61</v>
      </c>
      <c r="O79" s="14" t="s">
        <v>231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30"/>
      <c r="AC79" s="31"/>
      <c r="AD79" s="31"/>
    </row>
    <row r="80" spans="1:30" ht="15.75" x14ac:dyDescent="0.25">
      <c r="A80" s="1" t="s">
        <v>5</v>
      </c>
      <c r="B80" s="14"/>
      <c r="C80" s="14"/>
      <c r="D80" s="14"/>
      <c r="E80" s="14"/>
      <c r="F80" s="14"/>
      <c r="G80" s="14"/>
      <c r="H80" s="14"/>
      <c r="I80" s="14"/>
      <c r="J80" s="14">
        <v>13</v>
      </c>
      <c r="K80" s="14"/>
      <c r="L80" s="14"/>
      <c r="M80" s="14"/>
      <c r="N80" s="14">
        <v>50</v>
      </c>
      <c r="O80" s="14" t="s">
        <v>237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30"/>
      <c r="AC80" s="31"/>
      <c r="AD80" s="31"/>
    </row>
    <row r="81" spans="1:30" ht="15.75" x14ac:dyDescent="0.25">
      <c r="A81" s="1" t="s">
        <v>5</v>
      </c>
      <c r="B81" s="14"/>
      <c r="C81" s="14"/>
      <c r="D81" s="14"/>
      <c r="E81" s="14"/>
      <c r="F81" s="14"/>
      <c r="G81" s="14"/>
      <c r="H81" s="14"/>
      <c r="I81" s="14"/>
      <c r="J81" s="14">
        <v>27</v>
      </c>
      <c r="K81" s="14"/>
      <c r="L81" s="14"/>
      <c r="M81" s="14"/>
      <c r="N81" s="14">
        <v>100</v>
      </c>
      <c r="O81" s="14" t="s">
        <v>242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30"/>
      <c r="AC81" s="31"/>
      <c r="AD81" s="31"/>
    </row>
    <row r="82" spans="1:30" ht="15.75" x14ac:dyDescent="0.25">
      <c r="A82" s="1" t="s">
        <v>5</v>
      </c>
      <c r="B82" s="14"/>
      <c r="C82" s="14"/>
      <c r="D82" s="14"/>
      <c r="E82" s="14"/>
      <c r="F82" s="14"/>
      <c r="G82" s="14"/>
      <c r="H82" s="14"/>
      <c r="I82" s="14"/>
      <c r="J82" s="14"/>
      <c r="K82" s="14">
        <v>6</v>
      </c>
      <c r="L82" s="14"/>
      <c r="M82" s="14"/>
      <c r="N82" s="14">
        <v>121</v>
      </c>
      <c r="O82" s="14" t="s">
        <v>244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30"/>
      <c r="AC82" s="31"/>
      <c r="AD82" s="31"/>
    </row>
    <row r="83" spans="1:30" ht="15.75" x14ac:dyDescent="0.25">
      <c r="A83" s="1" t="s">
        <v>5</v>
      </c>
      <c r="B83" s="14"/>
      <c r="C83" s="14"/>
      <c r="D83" s="14"/>
      <c r="E83" s="14"/>
      <c r="F83" s="14"/>
      <c r="G83" s="14"/>
      <c r="H83" s="14"/>
      <c r="I83" s="14"/>
      <c r="J83" s="14"/>
      <c r="K83" s="14">
        <v>7</v>
      </c>
      <c r="L83" s="14"/>
      <c r="M83" s="14"/>
      <c r="N83" s="14">
        <v>37</v>
      </c>
      <c r="O83" s="14" t="s">
        <v>245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30"/>
      <c r="AC83" s="31"/>
      <c r="AD83" s="31"/>
    </row>
    <row r="84" spans="1:30" ht="15.75" x14ac:dyDescent="0.25">
      <c r="A84" s="1" t="s">
        <v>5</v>
      </c>
      <c r="B84" s="14"/>
      <c r="C84" s="14"/>
      <c r="D84" s="14"/>
      <c r="E84" s="14"/>
      <c r="F84" s="14"/>
      <c r="G84" s="14"/>
      <c r="H84" s="14"/>
      <c r="I84" s="14"/>
      <c r="J84" s="14"/>
      <c r="K84" s="14">
        <v>20</v>
      </c>
      <c r="L84" s="14"/>
      <c r="M84" s="14"/>
      <c r="N84" s="14">
        <v>91</v>
      </c>
      <c r="O84" s="14" t="s">
        <v>246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30"/>
      <c r="AC84" s="31"/>
      <c r="AD84" s="31"/>
    </row>
    <row r="85" spans="1:30" ht="15.75" x14ac:dyDescent="0.25">
      <c r="A85" s="1" t="s">
        <v>5</v>
      </c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>
        <v>3</v>
      </c>
      <c r="M85" s="14"/>
      <c r="N85" s="14">
        <v>88</v>
      </c>
      <c r="O85" s="14" t="s">
        <v>248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30"/>
      <c r="AC85" s="31"/>
      <c r="AD85" s="31"/>
    </row>
    <row r="86" spans="1:30" ht="15.75" x14ac:dyDescent="0.25">
      <c r="A86" s="1" t="s">
        <v>211</v>
      </c>
      <c r="B86" s="14"/>
      <c r="C86" s="14"/>
      <c r="D86" s="14"/>
      <c r="E86" s="14">
        <v>29</v>
      </c>
      <c r="F86" s="14"/>
      <c r="G86" s="14"/>
      <c r="H86" s="14"/>
      <c r="I86" s="14"/>
      <c r="J86" s="14"/>
      <c r="K86" s="14"/>
      <c r="L86" s="14"/>
      <c r="M86" s="14"/>
      <c r="N86" s="14">
        <v>1</v>
      </c>
      <c r="O86" s="14" t="s">
        <v>212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30"/>
      <c r="AC86" s="31"/>
      <c r="AD86" s="31"/>
    </row>
    <row r="87" spans="1:30" ht="15.75" x14ac:dyDescent="0.25">
      <c r="A87" s="18" t="s">
        <v>135</v>
      </c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9">
        <f>SUM(N4:N86)</f>
        <v>2016</v>
      </c>
      <c r="O87" s="14"/>
      <c r="T87" s="14"/>
      <c r="U87" s="14"/>
      <c r="V87" s="14"/>
      <c r="W87" s="14"/>
      <c r="X87" s="14"/>
      <c r="Y87" s="14"/>
      <c r="Z87" s="14"/>
      <c r="AA87" s="14"/>
      <c r="AB87"/>
      <c r="AC87" s="31"/>
      <c r="AD87" s="31"/>
    </row>
    <row r="88" spans="1:30" ht="20.25" x14ac:dyDescent="0.3">
      <c r="A88" s="29" t="s">
        <v>136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20">
        <v>83</v>
      </c>
      <c r="O88" s="14"/>
      <c r="T88" s="14"/>
      <c r="U88" s="14"/>
      <c r="V88" s="14"/>
      <c r="W88" s="14"/>
      <c r="X88" s="14"/>
      <c r="Y88" s="14"/>
      <c r="Z88" s="14"/>
      <c r="AA88" s="14"/>
      <c r="AB88" s="32"/>
      <c r="AC88" s="31"/>
      <c r="AD88" s="31"/>
    </row>
    <row r="89" spans="1:30" ht="15.75" x14ac:dyDescent="0.25">
      <c r="A89" s="29" t="s">
        <v>137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20">
        <f>AVERAGE(N4:N86)</f>
        <v>24.289156626506024</v>
      </c>
      <c r="O89" s="14"/>
      <c r="T89" s="14"/>
      <c r="U89" s="14"/>
      <c r="V89" s="14"/>
      <c r="W89" s="14"/>
      <c r="X89" s="14"/>
      <c r="Y89" s="14"/>
      <c r="Z89" s="14"/>
      <c r="AA89" s="14"/>
      <c r="AB89" s="30"/>
      <c r="AC89" s="31"/>
      <c r="AD89" s="31"/>
    </row>
    <row r="90" spans="1:30" ht="20.25" x14ac:dyDescent="0.3">
      <c r="A90" s="18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20"/>
      <c r="O90" s="14"/>
      <c r="T90" s="14"/>
      <c r="U90" s="14"/>
      <c r="V90" s="14"/>
      <c r="W90" s="14"/>
      <c r="X90" s="14"/>
      <c r="Y90" s="14"/>
      <c r="Z90" s="14"/>
      <c r="AA90" s="14"/>
      <c r="AB90" s="14"/>
      <c r="AC90" s="32"/>
      <c r="AD90" s="32"/>
    </row>
    <row r="91" spans="1:30" ht="20.25" x14ac:dyDescent="0.3">
      <c r="A91" s="29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20"/>
      <c r="O91" s="14"/>
      <c r="T91" s="14"/>
      <c r="U91" s="14"/>
      <c r="V91" s="14"/>
      <c r="W91" s="14"/>
      <c r="X91" s="14"/>
      <c r="Y91" s="14"/>
      <c r="Z91" s="14"/>
      <c r="AA91" s="14"/>
      <c r="AB91" s="32"/>
      <c r="AC91" s="30"/>
      <c r="AD91" s="30"/>
    </row>
    <row r="92" spans="1:30" ht="20.25" x14ac:dyDescent="0.3">
      <c r="A92" s="29"/>
      <c r="B92" s="19"/>
      <c r="C92" s="19"/>
      <c r="D92" s="19"/>
      <c r="E92" s="19"/>
      <c r="F92" s="19"/>
      <c r="G92" s="14"/>
      <c r="H92" s="14"/>
      <c r="I92" s="14"/>
      <c r="J92" s="14"/>
      <c r="K92" s="14"/>
      <c r="L92" s="14"/>
      <c r="M92" s="14"/>
      <c r="N92" s="20"/>
      <c r="O92" s="14"/>
      <c r="T92" s="14"/>
      <c r="U92" s="14"/>
      <c r="V92" s="14"/>
      <c r="W92" s="14"/>
      <c r="X92" s="14"/>
      <c r="Y92" s="14"/>
      <c r="Z92" s="14"/>
      <c r="AA92" s="14"/>
      <c r="AB92" s="32"/>
      <c r="AC92" s="30"/>
      <c r="AD92" s="30"/>
    </row>
    <row r="93" spans="1:30" ht="15.75" x14ac:dyDescent="0.25">
      <c r="A93" s="18"/>
      <c r="B93" s="35"/>
      <c r="C93" s="35"/>
      <c r="D93" s="35"/>
      <c r="E93" s="35"/>
      <c r="F93" s="35"/>
      <c r="G93" s="37"/>
      <c r="O93" s="14"/>
      <c r="AB93" s="30"/>
      <c r="AC93" s="30"/>
      <c r="AD93" s="30"/>
    </row>
    <row r="94" spans="1:30" ht="20.25" x14ac:dyDescent="0.3">
      <c r="A94" s="18"/>
      <c r="B94" s="36"/>
      <c r="C94" s="36"/>
      <c r="D94" s="36"/>
      <c r="E94" s="36"/>
      <c r="F94" s="36"/>
      <c r="G94" s="14"/>
      <c r="H94" s="14"/>
      <c r="I94" s="14"/>
      <c r="J94" s="14"/>
      <c r="K94" s="14"/>
      <c r="L94" s="14"/>
      <c r="M94" s="14"/>
      <c r="N94" s="14"/>
      <c r="O94" s="14"/>
      <c r="AB94" s="14"/>
      <c r="AC94" s="32"/>
      <c r="AD94" s="32"/>
    </row>
    <row r="95" spans="1:30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AB95" s="14"/>
      <c r="AC95" s="30"/>
      <c r="AD95" s="30"/>
    </row>
    <row r="96" spans="1:30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AB96" s="14"/>
      <c r="AC96" s="30"/>
      <c r="AD96" s="30"/>
    </row>
    <row r="97" spans="2:30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AB97" s="14"/>
      <c r="AC97" s="30"/>
      <c r="AD97" s="30"/>
    </row>
    <row r="98" spans="2:30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AB98" s="14"/>
      <c r="AC98" s="30"/>
      <c r="AD98" s="30"/>
    </row>
    <row r="99" spans="2:30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AB99" s="14"/>
      <c r="AC99" s="30"/>
      <c r="AD99" s="30"/>
    </row>
    <row r="100" spans="2:30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AB100" s="14"/>
      <c r="AC100" s="30"/>
      <c r="AD100" s="30"/>
    </row>
    <row r="101" spans="2:30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AB101" s="14"/>
      <c r="AC101" s="30"/>
      <c r="AD101" s="30"/>
    </row>
    <row r="102" spans="2:30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AB102" s="14"/>
      <c r="AC102" s="30"/>
      <c r="AD102" s="30"/>
    </row>
    <row r="103" spans="2:30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AB103" s="14"/>
      <c r="AC103" s="30"/>
      <c r="AD103" s="30"/>
    </row>
    <row r="104" spans="2:30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AB104" s="14"/>
      <c r="AC104" s="30"/>
      <c r="AD104" s="30"/>
    </row>
    <row r="105" spans="2:30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30"/>
      <c r="AD105" s="30"/>
    </row>
    <row r="106" spans="2:30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AC106" s="30"/>
      <c r="AD106" s="30"/>
    </row>
    <row r="107" spans="2:30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AC107" s="30"/>
      <c r="AD107" s="30"/>
    </row>
    <row r="108" spans="2:30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2:30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2:30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2:30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2:30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2:15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2:15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2:15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2:15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2:15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2:15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2:15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2:15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2:15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2:15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2:15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2:15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2:15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2:15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2:15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2:15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2:15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2:15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2:15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2:15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2:15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2:15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2:15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2:15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2:15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2:15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2:15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2:15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2:15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2:15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2:15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2:15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2:15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2:15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2:15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2:15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2:15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2:15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2:15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2:15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2:15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2:15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2:15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2:15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2:15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2:15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2:15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2:15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2:15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2:15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2:15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2:15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2:15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2:15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2:15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2:15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2:15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2:15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2:15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2:15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2:15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2:15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2:15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2:15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2:15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2:15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2:15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2:15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2:15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2:15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2:15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2:15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2:15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2:15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2:15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2:15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2:15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2:15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2:15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2:15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2:15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2:15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2:15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2:15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2:15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2:15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2:15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2:15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2:15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2:15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2:15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2:15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2:15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2:15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2:15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2:15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2:15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2:15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2:15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2:15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2:15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2:15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2:15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2:15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2:15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2:15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2:15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2:15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2:15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2:15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2:15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2:15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2:15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2:15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2:15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2:15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2:15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2:15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2:15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2:15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2:15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2:15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2:15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2:15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2:15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2:15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2:15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2:15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2:15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2:15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2:15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2:15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2:15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2:15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2:15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2:15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2:15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2:15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2:15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2:15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2:15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2:15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2:15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2:15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2:15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2:15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2:15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2:15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2:15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2:15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2:15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2:15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2:15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2:15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2:15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2:15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2:15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2:15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2:15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2:15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2:15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2:15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2:15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2:15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2:15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2:15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2:15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2:15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2:15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2:15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2:15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2:15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2:15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2:15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2:15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</row>
    <row r="288" spans="2:15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</row>
    <row r="289" spans="2:15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</row>
    <row r="290" spans="2:15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</row>
    <row r="291" spans="2:15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</row>
    <row r="292" spans="2:15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</row>
    <row r="293" spans="2:15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</row>
    <row r="294" spans="2:15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</row>
    <row r="295" spans="2:15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</row>
    <row r="296" spans="2:15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</row>
    <row r="297" spans="2:15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</row>
    <row r="298" spans="2:15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</row>
    <row r="299" spans="2:15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</row>
    <row r="300" spans="2:15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</row>
    <row r="301" spans="2:15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</row>
    <row r="302" spans="2:15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</row>
    <row r="303" spans="2:15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</row>
    <row r="304" spans="2:15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</row>
    <row r="305" spans="2:15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</row>
    <row r="306" spans="2:15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</row>
    <row r="307" spans="2:15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</row>
    <row r="308" spans="2:15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</row>
    <row r="309" spans="2:15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</row>
    <row r="310" spans="2:15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</row>
    <row r="311" spans="2:15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</row>
    <row r="312" spans="2:15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</row>
    <row r="313" spans="2:15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</row>
    <row r="314" spans="2:15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</row>
    <row r="315" spans="2:15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</row>
    <row r="316" spans="2:15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</row>
    <row r="317" spans="2:15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</row>
    <row r="318" spans="2:15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</row>
    <row r="319" spans="2:15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</row>
    <row r="320" spans="2:15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</row>
    <row r="321" spans="2:15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</row>
    <row r="322" spans="2:15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</row>
    <row r="323" spans="2:15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</row>
    <row r="324" spans="2:15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</row>
    <row r="325" spans="2:15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</row>
    <row r="326" spans="2:15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</row>
    <row r="327" spans="2:15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</row>
    <row r="328" spans="2:15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</row>
    <row r="329" spans="2:15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</row>
    <row r="330" spans="2:15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</row>
    <row r="331" spans="2:15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</row>
    <row r="332" spans="2:15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</row>
    <row r="333" spans="2:15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</row>
    <row r="334" spans="2:15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</row>
    <row r="335" spans="2:15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</row>
    <row r="336" spans="2:15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</row>
    <row r="337" spans="2:15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</row>
    <row r="338" spans="2:15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</row>
    <row r="339" spans="2:15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</row>
    <row r="340" spans="2:15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</row>
    <row r="341" spans="2:15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</row>
    <row r="342" spans="2:15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</row>
    <row r="343" spans="2:15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</row>
    <row r="344" spans="2:15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</row>
    <row r="345" spans="2:15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</row>
    <row r="346" spans="2:15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</row>
    <row r="347" spans="2:15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</row>
    <row r="348" spans="2:15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</row>
    <row r="349" spans="2:15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</row>
    <row r="350" spans="2:15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</row>
    <row r="351" spans="2:15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</row>
    <row r="352" spans="2:15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</row>
    <row r="353" spans="2:15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</row>
    <row r="354" spans="2:15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</row>
    <row r="355" spans="2:15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</row>
    <row r="356" spans="2:15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</row>
    <row r="357" spans="2:15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</row>
    <row r="358" spans="2:15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</row>
    <row r="359" spans="2:15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</row>
    <row r="360" spans="2:15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</row>
    <row r="361" spans="2:15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</row>
    <row r="362" spans="2:15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</row>
    <row r="363" spans="2:15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</row>
    <row r="364" spans="2:15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</row>
    <row r="365" spans="2:15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</row>
    <row r="366" spans="2:15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</row>
    <row r="367" spans="2:15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</row>
    <row r="368" spans="2:15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</row>
    <row r="369" spans="2:15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</row>
    <row r="370" spans="2:15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</row>
    <row r="371" spans="2:15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</row>
    <row r="372" spans="2:15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</row>
    <row r="373" spans="2:15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</row>
    <row r="374" spans="2:15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</row>
    <row r="375" spans="2:15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</row>
    <row r="376" spans="2:15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</row>
    <row r="377" spans="2:15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</row>
    <row r="378" spans="2:15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</row>
    <row r="379" spans="2:15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</row>
    <row r="380" spans="2:15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</row>
    <row r="381" spans="2:15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</row>
    <row r="382" spans="2:15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</row>
    <row r="383" spans="2:15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</row>
    <row r="384" spans="2:15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</row>
    <row r="385" spans="2:15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</row>
    <row r="386" spans="2:15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</row>
    <row r="387" spans="2:15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</row>
    <row r="388" spans="2:15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</row>
    <row r="389" spans="2:15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</row>
    <row r="390" spans="2:15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</row>
    <row r="391" spans="2:15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</row>
    <row r="392" spans="2:15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</row>
    <row r="393" spans="2:15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</row>
    <row r="394" spans="2:15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</row>
    <row r="395" spans="2:15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</row>
    <row r="396" spans="2:15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</row>
    <row r="397" spans="2:15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</row>
    <row r="398" spans="2:15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</row>
    <row r="399" spans="2:15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</row>
    <row r="400" spans="2:15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</row>
    <row r="401" spans="2:15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</row>
    <row r="402" spans="2:15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</row>
    <row r="403" spans="2:15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</row>
    <row r="404" spans="2:15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</row>
    <row r="405" spans="2:15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</row>
    <row r="406" spans="2:15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</row>
    <row r="407" spans="2:15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</row>
    <row r="408" spans="2:15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</row>
    <row r="409" spans="2:15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</row>
    <row r="410" spans="2:15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</row>
    <row r="411" spans="2:15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</row>
    <row r="412" spans="2:15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</row>
    <row r="413" spans="2:15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</row>
    <row r="414" spans="2:15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</row>
    <row r="415" spans="2:15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</row>
    <row r="416" spans="2:15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</row>
    <row r="417" spans="2:15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</row>
    <row r="418" spans="2:15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</row>
    <row r="419" spans="2:15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</row>
    <row r="420" spans="2:15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</row>
    <row r="421" spans="2:15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</row>
    <row r="422" spans="2:15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</row>
    <row r="423" spans="2:15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</row>
    <row r="424" spans="2:15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</row>
    <row r="425" spans="2:15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</row>
    <row r="426" spans="2:15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</row>
    <row r="427" spans="2:15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</row>
    <row r="428" spans="2:15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</row>
    <row r="429" spans="2:15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</row>
    <row r="430" spans="2:15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</row>
    <row r="431" spans="2:15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</row>
    <row r="432" spans="2:15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</row>
    <row r="433" spans="2:15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</row>
    <row r="434" spans="2:15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</row>
    <row r="435" spans="2:15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</row>
    <row r="436" spans="2:15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</row>
    <row r="437" spans="2:15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</row>
    <row r="438" spans="2:15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</row>
    <row r="439" spans="2:15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</row>
    <row r="440" spans="2:15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</row>
    <row r="441" spans="2:15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</row>
    <row r="442" spans="2:15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</row>
    <row r="443" spans="2:15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</row>
    <row r="444" spans="2:15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</row>
    <row r="445" spans="2:15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</row>
    <row r="446" spans="2:15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</row>
    <row r="447" spans="2:15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</row>
    <row r="448" spans="2:15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</row>
    <row r="449" spans="2:15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</row>
    <row r="450" spans="2:15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</row>
    <row r="451" spans="2:15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</row>
    <row r="452" spans="2:15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</row>
    <row r="453" spans="2:15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</row>
    <row r="454" spans="2:15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</row>
    <row r="455" spans="2:15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</row>
    <row r="456" spans="2:15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</row>
    <row r="457" spans="2:15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</row>
    <row r="458" spans="2:15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</row>
    <row r="459" spans="2:15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</row>
    <row r="460" spans="2:15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</row>
    <row r="461" spans="2:15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</row>
    <row r="462" spans="2:15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</row>
    <row r="463" spans="2:15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</row>
    <row r="464" spans="2:15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</row>
    <row r="465" spans="2:15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</row>
    <row r="466" spans="2:15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</row>
    <row r="467" spans="2:15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</row>
    <row r="468" spans="2:15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</row>
    <row r="469" spans="2:15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</row>
    <row r="470" spans="2:15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</row>
    <row r="471" spans="2:15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</row>
    <row r="472" spans="2:15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</row>
    <row r="473" spans="2:15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</row>
    <row r="474" spans="2:15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</row>
    <row r="475" spans="2:15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</row>
    <row r="476" spans="2:15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</row>
    <row r="477" spans="2:15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</row>
    <row r="478" spans="2:15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</row>
    <row r="479" spans="2:15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</row>
    <row r="480" spans="2:15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</row>
    <row r="481" spans="2:15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</row>
    <row r="482" spans="2:15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</row>
    <row r="483" spans="2:15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</row>
    <row r="484" spans="2:15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</row>
    <row r="485" spans="2:15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</row>
    <row r="486" spans="2:15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</row>
    <row r="487" spans="2:15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</row>
    <row r="488" spans="2:15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</row>
    <row r="489" spans="2:15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</row>
    <row r="490" spans="2:15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</row>
    <row r="491" spans="2:15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</row>
    <row r="492" spans="2:15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</row>
    <row r="493" spans="2:15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</row>
    <row r="494" spans="2:15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</row>
    <row r="495" spans="2:15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</row>
    <row r="496" spans="2:15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</row>
    <row r="497" spans="2:15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</row>
    <row r="498" spans="2:15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</row>
    <row r="499" spans="2:15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</row>
    <row r="500" spans="2:15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</row>
    <row r="501" spans="2:15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</row>
    <row r="502" spans="2:15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</row>
    <row r="503" spans="2:15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</row>
    <row r="504" spans="2:15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</row>
    <row r="505" spans="2:15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</row>
    <row r="506" spans="2:15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</row>
    <row r="507" spans="2:15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</row>
    <row r="508" spans="2:15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</row>
    <row r="509" spans="2:15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</row>
    <row r="510" spans="2:15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</row>
    <row r="511" spans="2:15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</row>
    <row r="512" spans="2:15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</row>
    <row r="513" spans="2:15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</row>
    <row r="514" spans="2:15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</row>
    <row r="515" spans="2:15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</row>
    <row r="516" spans="2:15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</row>
    <row r="517" spans="2:15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</row>
    <row r="518" spans="2:15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</row>
    <row r="519" spans="2:15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</row>
    <row r="520" spans="2:15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</row>
    <row r="521" spans="2:15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</row>
    <row r="522" spans="2:15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</row>
    <row r="523" spans="2:15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</row>
    <row r="524" spans="2:15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</row>
    <row r="525" spans="2:15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</row>
    <row r="526" spans="2:15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</row>
    <row r="527" spans="2:15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</row>
    <row r="528" spans="2:15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</row>
    <row r="529" spans="2:15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</row>
    <row r="530" spans="2:15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</row>
    <row r="531" spans="2:15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</row>
    <row r="532" spans="2:15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</row>
    <row r="533" spans="2:15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</row>
    <row r="534" spans="2:15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</row>
    <row r="535" spans="2:15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</row>
    <row r="536" spans="2:15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</row>
    <row r="537" spans="2:15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</row>
    <row r="538" spans="2:15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</row>
    <row r="539" spans="2:15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</row>
    <row r="540" spans="2:15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</row>
    <row r="541" spans="2:15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</row>
    <row r="542" spans="2:15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</row>
    <row r="543" spans="2:15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</row>
    <row r="544" spans="2:15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</row>
    <row r="545" spans="2:15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</row>
    <row r="546" spans="2:15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</row>
    <row r="547" spans="2:15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</row>
    <row r="548" spans="2:15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</row>
    <row r="549" spans="2:15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</row>
    <row r="550" spans="2:15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</row>
    <row r="551" spans="2:15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</row>
    <row r="552" spans="2:15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</row>
    <row r="553" spans="2:15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</row>
    <row r="554" spans="2:15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</row>
    <row r="555" spans="2:15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</row>
    <row r="556" spans="2:15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</row>
    <row r="557" spans="2:15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</row>
    <row r="558" spans="2:15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</row>
    <row r="559" spans="2:15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</row>
  </sheetData>
  <sortState xmlns:xlrd2="http://schemas.microsoft.com/office/spreadsheetml/2017/richdata2" ref="A4:O86">
    <sortCondition ref="A4:A86"/>
  </sortState>
  <mergeCells count="9">
    <mergeCell ref="P20:S20"/>
    <mergeCell ref="P23:S23"/>
    <mergeCell ref="P17:AA17"/>
    <mergeCell ref="P14:AA14"/>
    <mergeCell ref="B2:M2"/>
    <mergeCell ref="P2:AB2"/>
    <mergeCell ref="P5:AB5"/>
    <mergeCell ref="P11:Z11"/>
    <mergeCell ref="P8:AA8"/>
  </mergeCells>
  <conditionalFormatting sqref="B94">
    <cfRule type="cellIs" dxfId="25" priority="10" operator="lessThan">
      <formula>$B$93</formula>
    </cfRule>
    <cfRule type="cellIs" dxfId="24" priority="11" operator="greaterThan">
      <formula>$B$93</formula>
    </cfRule>
    <cfRule type="cellIs" dxfId="23" priority="12" operator="greaterThan">
      <formula>$B$93</formula>
    </cfRule>
    <cfRule type="cellIs" dxfId="22" priority="13" operator="greaterThan">
      <formula>$B$93</formula>
    </cfRule>
  </conditionalFormatting>
  <conditionalFormatting sqref="C94">
    <cfRule type="cellIs" dxfId="21" priority="8" operator="lessThan">
      <formula>$C$93</formula>
    </cfRule>
    <cfRule type="cellIs" dxfId="20" priority="9" operator="greaterThan">
      <formula>$C$93</formula>
    </cfRule>
  </conditionalFormatting>
  <conditionalFormatting sqref="D94">
    <cfRule type="cellIs" dxfId="19" priority="6" operator="lessThan">
      <formula>$D$93</formula>
    </cfRule>
    <cfRule type="cellIs" dxfId="18" priority="7" operator="greaterThan">
      <formula>$D$93</formula>
    </cfRule>
  </conditionalFormatting>
  <conditionalFormatting sqref="E94">
    <cfRule type="cellIs" dxfId="17" priority="4" operator="lessThan">
      <formula>$E$93</formula>
    </cfRule>
    <cfRule type="cellIs" dxfId="16" priority="5" operator="greaterThan">
      <formula>$E$93</formula>
    </cfRule>
  </conditionalFormatting>
  <conditionalFormatting sqref="F94">
    <cfRule type="cellIs" dxfId="15" priority="2" operator="lessThan">
      <formula>$F$93</formula>
    </cfRule>
    <cfRule type="cellIs" dxfId="14" priority="3" operator="greaterThan">
      <formula>$F$93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33166-208F-436F-9A60-145AA34521D2}">
  <dimension ref="A1:O67"/>
  <sheetViews>
    <sheetView tabSelected="1" topLeftCell="A31" workbookViewId="0">
      <selection activeCell="G65" sqref="G65"/>
    </sheetView>
  </sheetViews>
  <sheetFormatPr defaultRowHeight="15" x14ac:dyDescent="0.2"/>
  <cols>
    <col min="1" max="1" width="40.28515625" style="1" bestFit="1" customWidth="1"/>
    <col min="2" max="2" width="12.140625" style="1" customWidth="1"/>
    <col min="3" max="3" width="13.28515625" style="1" bestFit="1" customWidth="1"/>
    <col min="4" max="4" width="9.85546875" style="1" bestFit="1" customWidth="1"/>
    <col min="5" max="5" width="10.42578125" style="1" bestFit="1" customWidth="1"/>
    <col min="6" max="6" width="8.8554687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4" bestFit="1" customWidth="1"/>
    <col min="15" max="15" width="41.28515625" style="1" bestFit="1" customWidth="1"/>
    <col min="16" max="16384" width="9.140625" style="1"/>
  </cols>
  <sheetData>
    <row r="1" spans="1:15" ht="27" x14ac:dyDescent="0.5">
      <c r="A1" s="2" t="s">
        <v>252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 s="16"/>
      <c r="O1"/>
    </row>
    <row r="2" spans="1:15" ht="20.25" x14ac:dyDescent="0.3">
      <c r="A2" s="38" t="s">
        <v>0</v>
      </c>
      <c r="B2" s="48" t="s">
        <v>8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38" t="s">
        <v>6</v>
      </c>
      <c r="O2" s="38" t="s">
        <v>7</v>
      </c>
    </row>
    <row r="3" spans="1:15" ht="18.75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47"/>
      <c r="O3" s="15"/>
    </row>
    <row r="4" spans="1:15" x14ac:dyDescent="0.2">
      <c r="A4" s="1" t="s">
        <v>58</v>
      </c>
      <c r="B4" s="14">
        <v>1</v>
      </c>
      <c r="N4" s="14">
        <v>13</v>
      </c>
      <c r="O4" s="14" t="s">
        <v>253</v>
      </c>
    </row>
    <row r="5" spans="1:15" x14ac:dyDescent="0.2">
      <c r="A5" s="1" t="s">
        <v>5</v>
      </c>
      <c r="B5" s="14">
        <v>6</v>
      </c>
      <c r="N5" s="14">
        <v>28</v>
      </c>
      <c r="O5" s="14" t="s">
        <v>254</v>
      </c>
    </row>
    <row r="6" spans="1:15" x14ac:dyDescent="0.2">
      <c r="A6" s="1" t="s">
        <v>5</v>
      </c>
      <c r="B6" s="14">
        <v>12</v>
      </c>
      <c r="N6" s="14">
        <v>12</v>
      </c>
      <c r="O6" s="14" t="s">
        <v>255</v>
      </c>
    </row>
    <row r="7" spans="1:15" x14ac:dyDescent="0.2">
      <c r="A7" s="1" t="s">
        <v>58</v>
      </c>
      <c r="B7" s="14">
        <v>18</v>
      </c>
      <c r="N7" s="14">
        <v>60</v>
      </c>
      <c r="O7" s="14" t="s">
        <v>256</v>
      </c>
    </row>
    <row r="8" spans="1:15" x14ac:dyDescent="0.2">
      <c r="A8" s="1" t="s">
        <v>58</v>
      </c>
      <c r="B8" s="14">
        <v>26</v>
      </c>
      <c r="N8" s="14">
        <v>93</v>
      </c>
      <c r="O8" s="14" t="s">
        <v>257</v>
      </c>
    </row>
    <row r="9" spans="1:15" x14ac:dyDescent="0.2">
      <c r="A9" s="1" t="s">
        <v>58</v>
      </c>
      <c r="B9" s="14"/>
      <c r="C9" s="14">
        <v>9</v>
      </c>
      <c r="N9" s="14">
        <v>51</v>
      </c>
      <c r="O9" s="14" t="s">
        <v>258</v>
      </c>
    </row>
    <row r="10" spans="1:15" x14ac:dyDescent="0.2">
      <c r="A10" s="1" t="s">
        <v>17</v>
      </c>
      <c r="B10" s="14"/>
      <c r="C10" s="14">
        <v>21</v>
      </c>
      <c r="N10" s="14">
        <v>24</v>
      </c>
      <c r="O10" s="14" t="s">
        <v>259</v>
      </c>
    </row>
    <row r="11" spans="1:15" x14ac:dyDescent="0.2">
      <c r="A11" s="1" t="s">
        <v>5</v>
      </c>
      <c r="B11" s="14"/>
      <c r="C11" s="14">
        <v>23</v>
      </c>
      <c r="N11" s="14">
        <v>22</v>
      </c>
      <c r="O11" s="14" t="s">
        <v>260</v>
      </c>
    </row>
    <row r="12" spans="1:15" x14ac:dyDescent="0.2">
      <c r="A12" s="1" t="s">
        <v>17</v>
      </c>
      <c r="B12" s="14"/>
      <c r="C12" s="14">
        <v>25</v>
      </c>
      <c r="N12" s="14">
        <v>25</v>
      </c>
      <c r="O12" s="14" t="s">
        <v>72</v>
      </c>
    </row>
    <row r="13" spans="1:15" x14ac:dyDescent="0.2">
      <c r="A13" s="1" t="s">
        <v>17</v>
      </c>
      <c r="B13" s="14"/>
      <c r="C13" s="14">
        <v>28</v>
      </c>
      <c r="N13" s="14">
        <v>24</v>
      </c>
      <c r="O13" s="14" t="s">
        <v>259</v>
      </c>
    </row>
    <row r="14" spans="1:15" x14ac:dyDescent="0.2">
      <c r="A14" s="1" t="s">
        <v>5</v>
      </c>
      <c r="B14" s="14"/>
      <c r="C14" s="14"/>
      <c r="D14" s="14">
        <v>2</v>
      </c>
      <c r="N14" s="14">
        <v>6</v>
      </c>
      <c r="O14" s="14" t="s">
        <v>153</v>
      </c>
    </row>
    <row r="15" spans="1:15" x14ac:dyDescent="0.2">
      <c r="A15" s="1" t="s">
        <v>13</v>
      </c>
      <c r="B15" s="14"/>
      <c r="C15" s="14"/>
      <c r="D15" s="14">
        <v>4</v>
      </c>
      <c r="N15" s="14">
        <v>17</v>
      </c>
      <c r="O15" s="14" t="s">
        <v>83</v>
      </c>
    </row>
    <row r="16" spans="1:15" x14ac:dyDescent="0.2">
      <c r="A16" s="1" t="s">
        <v>13</v>
      </c>
      <c r="B16" s="14"/>
      <c r="C16" s="14"/>
      <c r="D16" s="14">
        <v>8</v>
      </c>
      <c r="N16" s="14">
        <v>4</v>
      </c>
      <c r="O16" s="14" t="s">
        <v>59</v>
      </c>
    </row>
    <row r="17" spans="1:15" x14ac:dyDescent="0.2">
      <c r="A17" s="1" t="s">
        <v>5</v>
      </c>
      <c r="B17" s="14"/>
      <c r="C17" s="14"/>
      <c r="D17" s="14">
        <v>11</v>
      </c>
      <c r="N17" s="14">
        <v>15</v>
      </c>
      <c r="O17" s="14" t="s">
        <v>261</v>
      </c>
    </row>
    <row r="18" spans="1:15" x14ac:dyDescent="0.2">
      <c r="A18" s="1" t="s">
        <v>13</v>
      </c>
      <c r="B18" s="14"/>
      <c r="C18" s="14"/>
      <c r="D18" s="14">
        <v>14</v>
      </c>
      <c r="N18" s="14">
        <v>7</v>
      </c>
      <c r="O18" s="14" t="s">
        <v>68</v>
      </c>
    </row>
    <row r="19" spans="1:15" x14ac:dyDescent="0.2">
      <c r="A19" s="1" t="s">
        <v>17</v>
      </c>
      <c r="B19" s="14"/>
      <c r="C19" s="14"/>
      <c r="D19" s="14">
        <v>18</v>
      </c>
      <c r="N19" s="14">
        <v>33</v>
      </c>
      <c r="O19" s="14" t="s">
        <v>262</v>
      </c>
    </row>
    <row r="20" spans="1:15" x14ac:dyDescent="0.2">
      <c r="A20" s="1" t="s">
        <v>84</v>
      </c>
      <c r="B20" s="14"/>
      <c r="C20" s="14"/>
      <c r="D20" s="14">
        <v>31</v>
      </c>
      <c r="N20" s="14">
        <v>2</v>
      </c>
      <c r="O20" s="14" t="s">
        <v>41</v>
      </c>
    </row>
    <row r="21" spans="1:15" x14ac:dyDescent="0.2">
      <c r="A21" s="1" t="s">
        <v>5</v>
      </c>
      <c r="B21" s="14"/>
      <c r="C21" s="14"/>
      <c r="D21" s="14"/>
      <c r="E21" s="14">
        <v>1</v>
      </c>
      <c r="N21" s="14">
        <v>18</v>
      </c>
      <c r="O21" s="14" t="s">
        <v>152</v>
      </c>
    </row>
    <row r="22" spans="1:15" x14ac:dyDescent="0.2">
      <c r="A22" s="1" t="s">
        <v>22</v>
      </c>
      <c r="B22" s="14"/>
      <c r="C22" s="14"/>
      <c r="D22" s="14"/>
      <c r="E22" s="14">
        <v>2</v>
      </c>
      <c r="N22" s="14">
        <v>5</v>
      </c>
      <c r="O22" s="14" t="s">
        <v>23</v>
      </c>
    </row>
    <row r="23" spans="1:15" x14ac:dyDescent="0.2">
      <c r="A23" s="1" t="s">
        <v>84</v>
      </c>
      <c r="B23" s="14"/>
      <c r="C23" s="14"/>
      <c r="D23" s="14"/>
      <c r="E23" s="14">
        <v>9</v>
      </c>
      <c r="N23" s="14">
        <v>26</v>
      </c>
      <c r="O23" s="14" t="s">
        <v>263</v>
      </c>
    </row>
    <row r="24" spans="1:15" x14ac:dyDescent="0.2">
      <c r="A24" s="1" t="s">
        <v>84</v>
      </c>
      <c r="B24" s="14"/>
      <c r="C24" s="14"/>
      <c r="D24" s="14"/>
      <c r="E24" s="14">
        <v>12</v>
      </c>
      <c r="N24" s="14">
        <v>6</v>
      </c>
      <c r="O24" s="14" t="s">
        <v>25</v>
      </c>
    </row>
    <row r="25" spans="1:15" x14ac:dyDescent="0.2">
      <c r="A25" s="1" t="s">
        <v>46</v>
      </c>
      <c r="B25" s="14"/>
      <c r="C25" s="14"/>
      <c r="D25" s="14"/>
      <c r="E25" s="14">
        <v>18</v>
      </c>
      <c r="N25" s="14">
        <v>5</v>
      </c>
      <c r="O25" s="14" t="s">
        <v>264</v>
      </c>
    </row>
    <row r="26" spans="1:15" x14ac:dyDescent="0.2">
      <c r="A26" s="1" t="s">
        <v>84</v>
      </c>
      <c r="B26" s="14"/>
      <c r="C26" s="14"/>
      <c r="D26" s="14"/>
      <c r="E26" s="14">
        <v>20</v>
      </c>
      <c r="N26" s="14">
        <v>11</v>
      </c>
      <c r="O26" s="14" t="s">
        <v>45</v>
      </c>
    </row>
    <row r="27" spans="1:15" x14ac:dyDescent="0.2">
      <c r="A27" s="1" t="s">
        <v>84</v>
      </c>
      <c r="B27" s="14"/>
      <c r="C27" s="14"/>
      <c r="D27" s="14"/>
      <c r="E27" s="14">
        <v>23</v>
      </c>
      <c r="N27" s="14">
        <v>5</v>
      </c>
      <c r="O27" s="14" t="s">
        <v>23</v>
      </c>
    </row>
    <row r="28" spans="1:15" x14ac:dyDescent="0.2">
      <c r="A28" s="1" t="s">
        <v>84</v>
      </c>
      <c r="B28" s="14"/>
      <c r="C28" s="14"/>
      <c r="D28" s="14"/>
      <c r="E28" s="14">
        <v>28</v>
      </c>
      <c r="N28" s="14">
        <v>9</v>
      </c>
      <c r="O28" s="14" t="s">
        <v>34</v>
      </c>
    </row>
    <row r="29" spans="1:15" x14ac:dyDescent="0.2">
      <c r="A29" s="1" t="s">
        <v>46</v>
      </c>
      <c r="B29" s="14"/>
      <c r="C29" s="14"/>
      <c r="D29" s="14"/>
      <c r="E29" s="14">
        <v>29</v>
      </c>
      <c r="N29" s="14">
        <v>5</v>
      </c>
      <c r="O29" s="14" t="s">
        <v>265</v>
      </c>
    </row>
    <row r="30" spans="1:15" x14ac:dyDescent="0.2">
      <c r="A30" s="1" t="s">
        <v>46</v>
      </c>
      <c r="B30" s="14"/>
      <c r="C30" s="14"/>
      <c r="D30" s="14"/>
      <c r="E30" s="14"/>
      <c r="F30" s="14">
        <v>6</v>
      </c>
      <c r="G30" s="14"/>
      <c r="H30" s="14"/>
      <c r="I30" s="14"/>
      <c r="J30" s="14"/>
      <c r="K30" s="14"/>
      <c r="L30" s="14"/>
      <c r="M30" s="14"/>
      <c r="N30" s="14">
        <v>10</v>
      </c>
      <c r="O30" s="14" t="s">
        <v>266</v>
      </c>
    </row>
    <row r="31" spans="1:15" x14ac:dyDescent="0.2">
      <c r="A31" s="1" t="s">
        <v>46</v>
      </c>
      <c r="B31" s="14"/>
      <c r="C31" s="14"/>
      <c r="D31" s="14"/>
      <c r="E31" s="14"/>
      <c r="F31" s="14">
        <v>11</v>
      </c>
      <c r="G31" s="14"/>
      <c r="H31" s="14"/>
      <c r="I31" s="14"/>
      <c r="J31" s="14"/>
      <c r="K31" s="14"/>
      <c r="L31" s="14"/>
      <c r="M31" s="14"/>
      <c r="N31" s="14">
        <v>5</v>
      </c>
      <c r="O31" s="14" t="s">
        <v>267</v>
      </c>
    </row>
    <row r="32" spans="1:15" x14ac:dyDescent="0.2">
      <c r="A32" s="1" t="s">
        <v>46</v>
      </c>
      <c r="B32" s="14"/>
      <c r="C32" s="14"/>
      <c r="D32" s="14"/>
      <c r="E32" s="14"/>
      <c r="F32" s="14">
        <v>12</v>
      </c>
      <c r="G32" s="14"/>
      <c r="H32" s="14"/>
      <c r="I32" s="14"/>
      <c r="J32" s="14"/>
      <c r="K32" s="14"/>
      <c r="L32" s="14"/>
      <c r="M32" s="14"/>
      <c r="N32" s="14">
        <v>6</v>
      </c>
      <c r="O32" s="14" t="s">
        <v>268</v>
      </c>
    </row>
    <row r="33" spans="1:15" x14ac:dyDescent="0.2">
      <c r="A33" s="1" t="s">
        <v>44</v>
      </c>
      <c r="B33" s="14"/>
      <c r="C33" s="14"/>
      <c r="D33" s="14"/>
      <c r="E33" s="14"/>
      <c r="F33" s="14">
        <v>13</v>
      </c>
      <c r="G33" s="14"/>
      <c r="H33" s="14"/>
      <c r="I33" s="14"/>
      <c r="J33" s="14"/>
      <c r="K33" s="14"/>
      <c r="L33" s="14"/>
      <c r="M33" s="14"/>
      <c r="N33" s="14">
        <v>40</v>
      </c>
      <c r="O33" s="14" t="s">
        <v>269</v>
      </c>
    </row>
    <row r="34" spans="1:15" x14ac:dyDescent="0.2">
      <c r="A34" s="1" t="s">
        <v>44</v>
      </c>
      <c r="B34" s="14"/>
      <c r="C34" s="14"/>
      <c r="D34" s="14"/>
      <c r="E34" s="14"/>
      <c r="F34" s="14">
        <v>16</v>
      </c>
      <c r="G34" s="14"/>
      <c r="H34" s="14"/>
      <c r="I34" s="14"/>
      <c r="J34" s="14"/>
      <c r="K34" s="14"/>
      <c r="L34" s="14"/>
      <c r="M34" s="14"/>
      <c r="N34" s="14">
        <v>22</v>
      </c>
      <c r="O34" s="14" t="s">
        <v>182</v>
      </c>
    </row>
    <row r="35" spans="1:15" x14ac:dyDescent="0.2">
      <c r="A35" s="1" t="s">
        <v>46</v>
      </c>
      <c r="B35" s="14"/>
      <c r="C35" s="14"/>
      <c r="D35" s="14"/>
      <c r="E35" s="14"/>
      <c r="F35" s="14">
        <v>18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270</v>
      </c>
    </row>
    <row r="36" spans="1:15" x14ac:dyDescent="0.2">
      <c r="A36" s="1" t="s">
        <v>44</v>
      </c>
      <c r="B36" s="14"/>
      <c r="C36" s="14"/>
      <c r="D36" s="14"/>
      <c r="E36" s="14"/>
      <c r="F36" s="14">
        <v>28</v>
      </c>
      <c r="G36" s="14"/>
      <c r="H36" s="14"/>
      <c r="I36" s="14"/>
      <c r="J36" s="14"/>
      <c r="K36" s="14"/>
      <c r="L36" s="14"/>
      <c r="M36" s="14"/>
      <c r="N36" s="14">
        <v>35</v>
      </c>
      <c r="O36" s="14" t="s">
        <v>271</v>
      </c>
    </row>
    <row r="37" spans="1:15" x14ac:dyDescent="0.2">
      <c r="A37" s="1" t="s">
        <v>58</v>
      </c>
      <c r="B37" s="14"/>
      <c r="C37" s="14"/>
      <c r="D37" s="14"/>
      <c r="E37" s="14"/>
      <c r="F37" s="14"/>
      <c r="G37" s="14">
        <v>1</v>
      </c>
      <c r="H37" s="14"/>
      <c r="I37" s="14"/>
      <c r="J37" s="14"/>
      <c r="K37" s="14"/>
      <c r="L37" s="14"/>
      <c r="M37" s="14"/>
      <c r="N37" s="14">
        <v>272</v>
      </c>
      <c r="O37" s="14" t="s">
        <v>272</v>
      </c>
    </row>
    <row r="38" spans="1:15" x14ac:dyDescent="0.2">
      <c r="A38" s="1" t="s">
        <v>13</v>
      </c>
      <c r="B38" s="14"/>
      <c r="C38" s="14"/>
      <c r="D38" s="14"/>
      <c r="E38" s="14"/>
      <c r="F38" s="14"/>
      <c r="G38" s="14">
        <v>8</v>
      </c>
      <c r="H38" s="14"/>
      <c r="I38" s="14"/>
      <c r="J38" s="14"/>
      <c r="K38" s="14"/>
      <c r="L38" s="14"/>
      <c r="M38" s="14"/>
      <c r="N38" s="14">
        <v>14</v>
      </c>
      <c r="O38" s="14" t="s">
        <v>273</v>
      </c>
    </row>
    <row r="39" spans="1:15" x14ac:dyDescent="0.2">
      <c r="A39" s="1" t="s">
        <v>5</v>
      </c>
      <c r="B39" s="14"/>
      <c r="C39" s="14"/>
      <c r="D39" s="14"/>
      <c r="E39" s="14"/>
      <c r="F39" s="14"/>
      <c r="G39" s="14">
        <v>16</v>
      </c>
      <c r="H39" s="14"/>
      <c r="I39" s="14"/>
      <c r="J39" s="14"/>
      <c r="K39" s="14"/>
      <c r="L39" s="14"/>
      <c r="M39" s="14"/>
      <c r="N39" s="14">
        <v>100</v>
      </c>
      <c r="O39" s="14" t="s">
        <v>242</v>
      </c>
    </row>
    <row r="40" spans="1:15" x14ac:dyDescent="0.2">
      <c r="A40" s="1" t="s">
        <v>5</v>
      </c>
      <c r="B40" s="14"/>
      <c r="C40" s="14"/>
      <c r="D40" s="14"/>
      <c r="E40" s="14"/>
      <c r="F40" s="14"/>
      <c r="G40" s="14">
        <v>20</v>
      </c>
      <c r="H40" s="14"/>
      <c r="I40" s="14"/>
      <c r="J40" s="14"/>
      <c r="K40" s="14"/>
      <c r="L40" s="14"/>
      <c r="M40" s="14"/>
      <c r="N40" s="14">
        <v>55</v>
      </c>
      <c r="O40" s="14" t="s">
        <v>274</v>
      </c>
    </row>
    <row r="41" spans="1:15" x14ac:dyDescent="0.2">
      <c r="A41" s="1" t="s">
        <v>5</v>
      </c>
      <c r="B41" s="14"/>
      <c r="C41" s="14"/>
      <c r="D41" s="14"/>
      <c r="E41" s="14"/>
      <c r="F41" s="14"/>
      <c r="G41" s="14">
        <v>21</v>
      </c>
      <c r="H41" s="14"/>
      <c r="I41" s="14"/>
      <c r="J41" s="14"/>
      <c r="K41" s="14"/>
      <c r="L41" s="14"/>
      <c r="M41" s="14"/>
      <c r="N41" s="14">
        <v>36</v>
      </c>
      <c r="O41" s="14" t="s">
        <v>275</v>
      </c>
    </row>
    <row r="42" spans="1:15" x14ac:dyDescent="0.2">
      <c r="A42" s="1" t="s">
        <v>5</v>
      </c>
      <c r="B42" s="14"/>
      <c r="C42" s="14"/>
      <c r="D42" s="14"/>
      <c r="E42" s="14"/>
      <c r="F42" s="14"/>
      <c r="G42" s="14"/>
      <c r="H42" s="14">
        <v>1</v>
      </c>
      <c r="I42" s="14"/>
      <c r="J42" s="14"/>
      <c r="K42" s="14"/>
      <c r="L42" s="14"/>
      <c r="M42" s="14"/>
      <c r="N42" s="14">
        <v>100</v>
      </c>
      <c r="O42" s="14" t="s">
        <v>276</v>
      </c>
    </row>
    <row r="43" spans="1:15" x14ac:dyDescent="0.2">
      <c r="A43" s="1" t="s">
        <v>5</v>
      </c>
      <c r="B43" s="14"/>
      <c r="C43" s="14"/>
      <c r="D43" s="14"/>
      <c r="E43" s="14"/>
      <c r="F43" s="14"/>
      <c r="G43" s="14"/>
      <c r="H43" s="14">
        <v>2</v>
      </c>
      <c r="I43" s="14"/>
      <c r="J43" s="14"/>
      <c r="K43" s="14"/>
      <c r="L43" s="14"/>
      <c r="M43" s="14"/>
      <c r="N43" s="14">
        <v>121</v>
      </c>
      <c r="O43" s="14" t="s">
        <v>277</v>
      </c>
    </row>
    <row r="44" spans="1:15" x14ac:dyDescent="0.2">
      <c r="A44" s="1" t="s">
        <v>278</v>
      </c>
      <c r="B44" s="14"/>
      <c r="C44" s="14"/>
      <c r="D44" s="14"/>
      <c r="E44" s="14"/>
      <c r="F44" s="14"/>
      <c r="G44" s="14"/>
      <c r="H44" s="14">
        <v>9</v>
      </c>
      <c r="I44" s="14"/>
      <c r="J44" s="14"/>
      <c r="K44" s="14"/>
      <c r="L44" s="14"/>
      <c r="M44" s="14"/>
      <c r="N44" s="14">
        <v>3</v>
      </c>
      <c r="O44" s="14" t="s">
        <v>281</v>
      </c>
    </row>
    <row r="45" spans="1:15" x14ac:dyDescent="0.2">
      <c r="A45" s="1" t="s">
        <v>278</v>
      </c>
      <c r="B45" s="14"/>
      <c r="C45" s="14"/>
      <c r="D45" s="14"/>
      <c r="E45" s="14"/>
      <c r="F45" s="14"/>
      <c r="G45" s="14"/>
      <c r="H45" s="14">
        <v>10</v>
      </c>
      <c r="I45" s="14"/>
      <c r="J45" s="14"/>
      <c r="K45" s="14"/>
      <c r="L45" s="14"/>
      <c r="M45" s="14"/>
      <c r="N45" s="14">
        <v>11</v>
      </c>
      <c r="O45" s="14" t="s">
        <v>282</v>
      </c>
    </row>
    <row r="46" spans="1:15" x14ac:dyDescent="0.2">
      <c r="A46" s="1" t="s">
        <v>278</v>
      </c>
      <c r="B46" s="14"/>
      <c r="C46" s="14"/>
      <c r="D46" s="14"/>
      <c r="E46" s="14"/>
      <c r="F46" s="14"/>
      <c r="G46" s="14"/>
      <c r="H46" s="14">
        <v>11</v>
      </c>
      <c r="I46" s="14"/>
      <c r="J46" s="14"/>
      <c r="K46" s="14"/>
      <c r="L46" s="14"/>
      <c r="M46" s="14"/>
      <c r="N46" s="14">
        <v>5</v>
      </c>
      <c r="O46" s="14" t="s">
        <v>283</v>
      </c>
    </row>
    <row r="47" spans="1:15" x14ac:dyDescent="0.2">
      <c r="A47" s="1" t="s">
        <v>279</v>
      </c>
      <c r="B47" s="14"/>
      <c r="C47" s="14"/>
      <c r="D47" s="14"/>
      <c r="E47" s="14"/>
      <c r="F47" s="14"/>
      <c r="G47" s="14"/>
      <c r="H47" s="14">
        <v>12</v>
      </c>
      <c r="I47" s="14"/>
      <c r="J47" s="14"/>
      <c r="K47" s="14"/>
      <c r="L47" s="14"/>
      <c r="M47" s="14"/>
      <c r="N47" s="14">
        <v>3</v>
      </c>
      <c r="O47" s="14" t="s">
        <v>284</v>
      </c>
    </row>
    <row r="48" spans="1:15" x14ac:dyDescent="0.2">
      <c r="A48" s="1" t="s">
        <v>280</v>
      </c>
      <c r="B48" s="14"/>
      <c r="C48" s="14"/>
      <c r="D48" s="14"/>
      <c r="E48" s="14"/>
      <c r="F48" s="14"/>
      <c r="G48" s="14"/>
      <c r="H48" s="14">
        <v>13</v>
      </c>
      <c r="I48" s="14"/>
      <c r="J48" s="14"/>
      <c r="K48" s="14"/>
      <c r="L48" s="14"/>
      <c r="M48" s="14"/>
      <c r="N48" s="14">
        <v>1</v>
      </c>
      <c r="O48" s="14" t="s">
        <v>168</v>
      </c>
    </row>
    <row r="49" spans="1:15" x14ac:dyDescent="0.2">
      <c r="A49" s="1" t="s">
        <v>5</v>
      </c>
      <c r="B49" s="14"/>
      <c r="C49" s="14"/>
      <c r="D49" s="14"/>
      <c r="E49" s="14"/>
      <c r="F49" s="14"/>
      <c r="G49" s="14"/>
      <c r="H49" s="14">
        <v>18</v>
      </c>
      <c r="I49" s="14"/>
      <c r="J49" s="14"/>
      <c r="K49" s="14"/>
      <c r="L49" s="14"/>
      <c r="M49" s="14"/>
      <c r="N49" s="14">
        <v>103</v>
      </c>
      <c r="O49" s="14" t="s">
        <v>285</v>
      </c>
    </row>
    <row r="50" spans="1:15" x14ac:dyDescent="0.2">
      <c r="A50" s="1" t="s">
        <v>5</v>
      </c>
      <c r="B50" s="14"/>
      <c r="C50" s="14"/>
      <c r="D50" s="14"/>
      <c r="E50" s="14"/>
      <c r="F50" s="14"/>
      <c r="G50" s="14"/>
      <c r="H50" s="14">
        <v>22</v>
      </c>
      <c r="I50" s="14"/>
      <c r="J50" s="14"/>
      <c r="K50" s="14"/>
      <c r="L50" s="14"/>
      <c r="M50" s="14"/>
      <c r="N50" s="14">
        <v>111</v>
      </c>
      <c r="O50" s="14" t="s">
        <v>286</v>
      </c>
    </row>
    <row r="51" spans="1:15" x14ac:dyDescent="0.2">
      <c r="A51" s="1" t="s">
        <v>5</v>
      </c>
      <c r="B51" s="14"/>
      <c r="C51" s="14"/>
      <c r="D51" s="14"/>
      <c r="E51" s="14"/>
      <c r="F51" s="14"/>
      <c r="G51" s="14"/>
      <c r="H51" s="14">
        <v>23</v>
      </c>
      <c r="I51" s="14"/>
      <c r="J51" s="14"/>
      <c r="K51" s="14"/>
      <c r="L51" s="14"/>
      <c r="M51" s="14"/>
      <c r="N51" s="14">
        <v>61</v>
      </c>
      <c r="O51" s="14" t="s">
        <v>231</v>
      </c>
    </row>
    <row r="52" spans="1:15" x14ac:dyDescent="0.2">
      <c r="A52" s="1" t="s">
        <v>5</v>
      </c>
      <c r="B52" s="14"/>
      <c r="C52" s="14"/>
      <c r="D52" s="14"/>
      <c r="E52" s="14"/>
      <c r="F52" s="14"/>
      <c r="G52" s="14"/>
      <c r="H52" s="14"/>
      <c r="I52" s="14">
        <v>5</v>
      </c>
      <c r="J52" s="14"/>
      <c r="K52" s="14"/>
      <c r="L52" s="14"/>
      <c r="M52" s="14"/>
      <c r="N52" s="14">
        <v>86</v>
      </c>
      <c r="O52" s="14" t="s">
        <v>287</v>
      </c>
    </row>
    <row r="53" spans="1:15" x14ac:dyDescent="0.2">
      <c r="A53" s="1" t="s">
        <v>5</v>
      </c>
      <c r="B53" s="14"/>
      <c r="C53" s="14"/>
      <c r="D53" s="14"/>
      <c r="E53" s="14"/>
      <c r="F53" s="14"/>
      <c r="G53" s="14"/>
      <c r="H53" s="14"/>
      <c r="I53" s="14">
        <v>11</v>
      </c>
      <c r="J53" s="14"/>
      <c r="K53" s="14"/>
      <c r="L53" s="14"/>
      <c r="M53" s="14"/>
      <c r="N53" s="14">
        <v>62</v>
      </c>
      <c r="O53" s="14" t="s">
        <v>288</v>
      </c>
    </row>
    <row r="54" spans="1:15" x14ac:dyDescent="0.2">
      <c r="A54" s="1" t="s">
        <v>46</v>
      </c>
      <c r="B54" s="14"/>
      <c r="C54" s="14"/>
      <c r="D54" s="14"/>
      <c r="E54" s="14"/>
      <c r="F54" s="14"/>
      <c r="G54" s="14"/>
      <c r="H54" s="14"/>
      <c r="I54" s="14">
        <v>15</v>
      </c>
      <c r="J54" s="14"/>
      <c r="K54" s="14"/>
      <c r="L54" s="14"/>
      <c r="M54" s="14"/>
      <c r="N54" s="14">
        <v>48</v>
      </c>
      <c r="O54" s="14" t="s">
        <v>289</v>
      </c>
    </row>
    <row r="55" spans="1:15" x14ac:dyDescent="0.2">
      <c r="A55" s="1" t="s">
        <v>5</v>
      </c>
      <c r="B55" s="14"/>
      <c r="C55" s="14"/>
      <c r="D55" s="14"/>
      <c r="E55" s="14"/>
      <c r="F55" s="14"/>
      <c r="G55" s="14"/>
      <c r="H55" s="14"/>
      <c r="I55" s="14">
        <v>20</v>
      </c>
      <c r="J55" s="14"/>
      <c r="K55" s="14"/>
      <c r="L55" s="14"/>
      <c r="M55" s="14"/>
      <c r="N55" s="14">
        <v>70</v>
      </c>
      <c r="O55" s="14" t="s">
        <v>175</v>
      </c>
    </row>
    <row r="56" spans="1:15" x14ac:dyDescent="0.2">
      <c r="A56" s="1" t="s">
        <v>5</v>
      </c>
      <c r="B56" s="14"/>
      <c r="C56" s="14"/>
      <c r="D56" s="14"/>
      <c r="E56" s="14"/>
      <c r="F56" s="14"/>
      <c r="G56" s="14"/>
      <c r="H56" s="14"/>
      <c r="I56" s="14">
        <v>25</v>
      </c>
      <c r="J56" s="14"/>
      <c r="K56" s="14"/>
      <c r="L56" s="14"/>
      <c r="M56" s="14"/>
      <c r="N56" s="14">
        <v>49</v>
      </c>
      <c r="O56" s="14" t="s">
        <v>290</v>
      </c>
    </row>
    <row r="57" spans="1:15" x14ac:dyDescent="0.2">
      <c r="A57" s="1" t="s">
        <v>5</v>
      </c>
      <c r="B57" s="14"/>
      <c r="C57" s="14"/>
      <c r="D57" s="14"/>
      <c r="E57" s="14"/>
      <c r="F57" s="14"/>
      <c r="G57" s="14"/>
      <c r="H57" s="14"/>
      <c r="I57" s="14">
        <v>26</v>
      </c>
      <c r="J57" s="14"/>
      <c r="K57" s="14"/>
      <c r="L57" s="14"/>
      <c r="M57" s="14"/>
      <c r="N57" s="14">
        <v>62</v>
      </c>
      <c r="O57" s="14" t="s">
        <v>291</v>
      </c>
    </row>
    <row r="58" spans="1:15" x14ac:dyDescent="0.2">
      <c r="A58" s="1" t="s">
        <v>22</v>
      </c>
      <c r="B58" s="14"/>
      <c r="C58" s="14"/>
      <c r="D58" s="14"/>
      <c r="E58" s="14"/>
      <c r="F58" s="14"/>
      <c r="G58" s="14"/>
      <c r="H58" s="14"/>
      <c r="I58" s="14"/>
      <c r="J58" s="14">
        <v>13</v>
      </c>
      <c r="K58" s="14"/>
      <c r="L58" s="14"/>
      <c r="M58" s="14"/>
      <c r="N58" s="14">
        <v>2</v>
      </c>
      <c r="O58" s="14" t="s">
        <v>41</v>
      </c>
    </row>
    <row r="59" spans="1:15" x14ac:dyDescent="0.2">
      <c r="A59" s="1" t="s">
        <v>5</v>
      </c>
      <c r="B59" s="14"/>
      <c r="C59" s="14"/>
      <c r="D59" s="14"/>
      <c r="E59" s="14"/>
      <c r="F59" s="14"/>
      <c r="G59" s="14"/>
      <c r="H59" s="14"/>
      <c r="I59" s="14"/>
      <c r="J59" s="14">
        <v>14</v>
      </c>
      <c r="K59" s="14"/>
      <c r="L59" s="14"/>
      <c r="M59" s="14"/>
      <c r="N59" s="14">
        <v>103</v>
      </c>
      <c r="O59" s="14" t="s">
        <v>292</v>
      </c>
    </row>
    <row r="60" spans="1:15" ht="15.75" x14ac:dyDescent="0.25">
      <c r="A60" s="18" t="s">
        <v>135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9">
        <f>SUM(N4:N59)</f>
        <v>2128</v>
      </c>
      <c r="O60" s="14"/>
    </row>
    <row r="61" spans="1:15" ht="15.75" x14ac:dyDescent="0.25">
      <c r="A61" s="18" t="s">
        <v>195</v>
      </c>
      <c r="B61" s="36">
        <f>SUM(N4:N8)</f>
        <v>206</v>
      </c>
      <c r="C61" s="36">
        <f>SUM(N9:N13)</f>
        <v>146</v>
      </c>
      <c r="D61" s="36">
        <f>SUM(N14:N20)</f>
        <v>84</v>
      </c>
      <c r="E61" s="36">
        <f>SUM(N21:N29)</f>
        <v>90</v>
      </c>
      <c r="F61" s="36">
        <f>SUM(N30:N36)</f>
        <v>124</v>
      </c>
      <c r="G61" s="36">
        <f>SUM(N37:N41)</f>
        <v>477</v>
      </c>
      <c r="H61" s="36">
        <f>SUM(N42:N51)</f>
        <v>519</v>
      </c>
      <c r="I61" s="36">
        <f>SUM(N52:N57)</f>
        <v>377</v>
      </c>
      <c r="J61" s="36">
        <f>SUM(N58:N59)</f>
        <v>105</v>
      </c>
      <c r="K61" s="36">
        <v>0</v>
      </c>
      <c r="L61" s="36">
        <v>0</v>
      </c>
      <c r="M61" s="36">
        <v>0</v>
      </c>
      <c r="N61" s="20">
        <f>SUM(N62*12)</f>
        <v>2837.3333333333335</v>
      </c>
      <c r="O61" s="14"/>
    </row>
    <row r="62" spans="1:15" ht="15.75" x14ac:dyDescent="0.25">
      <c r="A62" s="18" t="s">
        <v>196</v>
      </c>
      <c r="N62" s="20">
        <f>AVERAGE(B61:J61)</f>
        <v>236.44444444444446</v>
      </c>
      <c r="O62" s="14"/>
    </row>
    <row r="63" spans="1:15" ht="15.75" x14ac:dyDescent="0.25">
      <c r="A63" s="18" t="s">
        <v>194</v>
      </c>
      <c r="B63" s="27">
        <f>SUM('Overall Stats'!A15/3)</f>
        <v>49.333333333333336</v>
      </c>
      <c r="C63" s="27">
        <f>SUM('Overall Stats'!B15/3)</f>
        <v>116.33333333333333</v>
      </c>
      <c r="D63" s="27">
        <f>SUM('Overall Stats'!C15/3)</f>
        <v>142.33333333333334</v>
      </c>
      <c r="E63" s="27">
        <f>SUM('Overall Stats'!D15/3)</f>
        <v>60.666666666666664</v>
      </c>
      <c r="F63" s="27">
        <f>SUM('Overall Stats'!E15/3)</f>
        <v>82</v>
      </c>
      <c r="G63" s="27">
        <f>SUM('Overall Stats'!F15/3)</f>
        <v>143</v>
      </c>
      <c r="H63" s="27">
        <f>SUM('Overall Stats'!G15/3)</f>
        <v>207.33333333333334</v>
      </c>
      <c r="I63" s="27">
        <f>SUM('Overall Stats'!H15/3)</f>
        <v>132</v>
      </c>
      <c r="J63" s="27">
        <f>SUM('Overall Stats'!I15/4)</f>
        <v>152.75</v>
      </c>
      <c r="K63" s="27">
        <f>SUM('Overall Stats'!J15/4)</f>
        <v>272.5</v>
      </c>
      <c r="L63" s="27">
        <f>SUM('Overall Stats'!K15/4)</f>
        <v>119</v>
      </c>
      <c r="M63" s="27">
        <f>SUM('Overall Stats'!L15/4)</f>
        <v>19.25</v>
      </c>
      <c r="N63" s="20">
        <f>SUM(B63:M63)</f>
        <v>1496.5</v>
      </c>
      <c r="O63" s="14"/>
    </row>
    <row r="64" spans="1:15" ht="15.75" x14ac:dyDescent="0.25">
      <c r="A64" s="29" t="s">
        <v>197</v>
      </c>
      <c r="B64" s="14"/>
      <c r="C64" s="14"/>
      <c r="D64" s="14"/>
      <c r="E64" s="14"/>
      <c r="F64" s="14"/>
      <c r="N64" s="20">
        <f>AVERAGE(B63:M63)</f>
        <v>124.70833333333333</v>
      </c>
      <c r="O64" s="14"/>
    </row>
    <row r="65" spans="1:15" ht="15.75" x14ac:dyDescent="0.25">
      <c r="A65" s="29" t="s">
        <v>222</v>
      </c>
      <c r="B65" s="19" t="s">
        <v>225</v>
      </c>
      <c r="C65" s="19" t="s">
        <v>223</v>
      </c>
      <c r="D65" s="19" t="s">
        <v>226</v>
      </c>
      <c r="E65" s="19" t="s">
        <v>224</v>
      </c>
      <c r="F65" s="19" t="s">
        <v>135</v>
      </c>
      <c r="O65" s="14"/>
    </row>
    <row r="66" spans="1:15" ht="15.75" x14ac:dyDescent="0.25">
      <c r="A66" s="18" t="s">
        <v>220</v>
      </c>
      <c r="B66" s="35">
        <f>SUM('Overall Stats'!A21/3)</f>
        <v>285</v>
      </c>
      <c r="C66" s="35">
        <f>SUM('Overall Stats'!B21/3)</f>
        <v>482.33333333333331</v>
      </c>
      <c r="D66" s="35">
        <f>SUM('Overall Stats'!C21/4)</f>
        <v>544.25</v>
      </c>
      <c r="E66" s="35">
        <f>SUM('Overall Stats'!D21/4)</f>
        <v>143.5</v>
      </c>
      <c r="F66" s="35">
        <f>SUM(B66:E66)</f>
        <v>1455.0833333333333</v>
      </c>
      <c r="O66" s="14"/>
    </row>
    <row r="67" spans="1:15" ht="15.75" x14ac:dyDescent="0.25">
      <c r="A67" s="18" t="s">
        <v>221</v>
      </c>
      <c r="B67" s="36">
        <f>SUM(D61:F61)</f>
        <v>298</v>
      </c>
      <c r="C67" s="36">
        <f>SUM(G61:I61)</f>
        <v>1373</v>
      </c>
      <c r="D67" s="36">
        <f>SUM(J61:L61)</f>
        <v>105</v>
      </c>
      <c r="E67" s="36">
        <f>SUM(B61:C61,M61)</f>
        <v>352</v>
      </c>
      <c r="F67" s="36">
        <f>SUM(B67:E67)</f>
        <v>2128</v>
      </c>
      <c r="O67" s="14"/>
    </row>
  </sheetData>
  <mergeCells count="1">
    <mergeCell ref="B2:M2"/>
  </mergeCells>
  <conditionalFormatting sqref="B67:F67">
    <cfRule type="cellIs" dxfId="13" priority="19" operator="lessThan">
      <formula>$B$148</formula>
    </cfRule>
    <cfRule type="cellIs" dxfId="12" priority="20" operator="greaterThan">
      <formula>$B$148</formula>
    </cfRule>
    <cfRule type="cellIs" dxfId="11" priority="21" operator="greaterThan">
      <formula>$B$148</formula>
    </cfRule>
    <cfRule type="cellIs" dxfId="10" priority="22" operator="greaterThan">
      <formula>$B$148</formula>
    </cfRule>
  </conditionalFormatting>
  <conditionalFormatting sqref="B67">
    <cfRule type="cellIs" dxfId="9" priority="9" operator="greaterThan">
      <formula>284</formula>
    </cfRule>
    <cfRule type="cellIs" dxfId="8" priority="10" operator="lessThan">
      <formula>285</formula>
    </cfRule>
  </conditionalFormatting>
  <conditionalFormatting sqref="C67">
    <cfRule type="cellIs" dxfId="7" priority="7" operator="greaterThan">
      <formula>481</formula>
    </cfRule>
    <cfRule type="cellIs" dxfId="6" priority="8" operator="lessThan">
      <formula>482</formula>
    </cfRule>
  </conditionalFormatting>
  <conditionalFormatting sqref="D67">
    <cfRule type="cellIs" dxfId="5" priority="5" operator="greaterThan">
      <formula>543</formula>
    </cfRule>
    <cfRule type="cellIs" dxfId="4" priority="6" operator="lessThan">
      <formula>544</formula>
    </cfRule>
  </conditionalFormatting>
  <conditionalFormatting sqref="E67">
    <cfRule type="cellIs" dxfId="3" priority="3" operator="greaterThan">
      <formula>143</formula>
    </cfRule>
    <cfRule type="cellIs" dxfId="2" priority="4" operator="lessThan">
      <formula>144</formula>
    </cfRule>
  </conditionalFormatting>
  <conditionalFormatting sqref="F67">
    <cfRule type="cellIs" dxfId="1" priority="1" operator="greaterThan">
      <formula>1454</formula>
    </cfRule>
    <cfRule type="cellIs" dxfId="0" priority="2" operator="lessThan">
      <formula>1455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S28"/>
  <sheetViews>
    <sheetView zoomScale="80" zoomScaleNormal="80" workbookViewId="0">
      <selection activeCell="P18" sqref="P18"/>
    </sheetView>
  </sheetViews>
  <sheetFormatPr defaultRowHeight="15" x14ac:dyDescent="0.25"/>
  <cols>
    <col min="1" max="1" width="23.140625" customWidth="1"/>
    <col min="2" max="2" width="14.85546875" bestFit="1" customWidth="1"/>
    <col min="3" max="3" width="12.85546875" bestFit="1" customWidth="1"/>
    <col min="4" max="5" width="13" bestFit="1" customWidth="1"/>
    <col min="6" max="6" width="7.85546875" bestFit="1" customWidth="1"/>
    <col min="7" max="7" width="11.42578125" bestFit="1" customWidth="1"/>
    <col min="8" max="8" width="8.5703125" bestFit="1" customWidth="1"/>
    <col min="9" max="9" width="12.42578125" customWidth="1"/>
    <col min="10" max="10" width="10.7109375" bestFit="1" customWidth="1"/>
    <col min="11" max="11" width="11.5703125" bestFit="1" customWidth="1"/>
    <col min="12" max="12" width="12.42578125" customWidth="1"/>
    <col min="13" max="13" width="10.28515625" customWidth="1"/>
    <col min="14" max="14" width="10.5703125" bestFit="1" customWidth="1"/>
    <col min="15" max="15" width="12.28515625" bestFit="1" customWidth="1"/>
    <col min="16" max="16" width="10.85546875" bestFit="1" customWidth="1"/>
    <col min="17" max="17" width="13.140625" customWidth="1"/>
    <col min="18" max="18" width="6.42578125" bestFit="1" customWidth="1"/>
  </cols>
  <sheetData>
    <row r="1" spans="1:19" ht="21" thickBot="1" x14ac:dyDescent="0.35">
      <c r="A1" s="49" t="s">
        <v>111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6"/>
      <c r="Q1" s="46"/>
    </row>
    <row r="2" spans="1:19" ht="16.5" thickTop="1" x14ac:dyDescent="0.25">
      <c r="A2" s="14" t="s">
        <v>22</v>
      </c>
      <c r="B2" s="14" t="s">
        <v>44</v>
      </c>
      <c r="C2" s="14" t="s">
        <v>209</v>
      </c>
      <c r="D2" s="14" t="s">
        <v>170</v>
      </c>
      <c r="E2" s="14" t="s">
        <v>172</v>
      </c>
      <c r="F2" s="11" t="s">
        <v>15</v>
      </c>
      <c r="G2" s="14" t="s">
        <v>84</v>
      </c>
      <c r="H2" s="14" t="s">
        <v>235</v>
      </c>
      <c r="I2" s="14" t="s">
        <v>17</v>
      </c>
      <c r="J2" s="11" t="s">
        <v>13</v>
      </c>
      <c r="K2" s="14" t="s">
        <v>96</v>
      </c>
      <c r="L2" s="14" t="s">
        <v>46</v>
      </c>
      <c r="M2" s="14" t="s">
        <v>58</v>
      </c>
      <c r="N2" s="14" t="s">
        <v>43</v>
      </c>
      <c r="O2" s="30" t="s">
        <v>5</v>
      </c>
      <c r="P2" s="34" t="s">
        <v>160</v>
      </c>
      <c r="Q2" s="14" t="s">
        <v>91</v>
      </c>
    </row>
    <row r="3" spans="1:19" ht="15.75" x14ac:dyDescent="0.25">
      <c r="A3" s="14">
        <f>SUM('2017'!H4+'2018'!P4+'2019'!P4+'2020'!P4)</f>
        <v>658</v>
      </c>
      <c r="B3" s="14">
        <f>SUM('2017'!I4+'2018'!Q4+'2019'!Q4+'2020'!Q4)</f>
        <v>224</v>
      </c>
      <c r="C3" s="14">
        <f>SUM('2020'!R4)</f>
        <v>78</v>
      </c>
      <c r="D3" s="14">
        <f>SUM('2019'!R4)</f>
        <v>6</v>
      </c>
      <c r="E3" s="14">
        <f>SUM('2019'!S4+'2020'!S4)</f>
        <v>297</v>
      </c>
      <c r="F3" s="14">
        <f>SUM('2017'!J4+'2018'!R4+'2019'!T4+'2020'!T4)</f>
        <v>166</v>
      </c>
      <c r="G3" s="14">
        <f>SUM('2018'!S4+'2019'!U4+'2020'!U4)</f>
        <v>80</v>
      </c>
      <c r="H3" s="14">
        <f>SUM('2020'!V4)</f>
        <v>1</v>
      </c>
      <c r="I3" s="14">
        <f>SUM('2017'!K4+'2018'!T4+'2019'!V4+'2020'!W4)</f>
        <v>115</v>
      </c>
      <c r="J3" s="14">
        <f>SUM('2017'!L4+'2018'!U4+'2019'!W4+'2020'!X4)</f>
        <v>542</v>
      </c>
      <c r="K3" s="14">
        <f>SUM('2018'!V4)</f>
        <v>42</v>
      </c>
      <c r="L3" s="14">
        <f>SUM('2017'!M4+'2018'!W4+'2019'!X4+'2020'!Y4)</f>
        <v>305</v>
      </c>
      <c r="M3" s="14">
        <f>SUM('2018'!Y4+'2019'!Y4+'2020'!Z4)</f>
        <v>329</v>
      </c>
      <c r="N3" s="14">
        <f>SUM('2017'!N4+'2018'!X4+'2019'!Z4+'2020'!AA4)</f>
        <v>121</v>
      </c>
      <c r="O3" s="14">
        <f>SUM('2017'!O4+'2018'!Z4+'2019'!AA4+'2020'!AB4)</f>
        <v>2085</v>
      </c>
      <c r="P3" s="14">
        <f>SUM('2019'!AB4)</f>
        <v>1</v>
      </c>
      <c r="Q3" s="14">
        <f>SUM('2018'!AA4+'2020'!AC4)</f>
        <v>3</v>
      </c>
    </row>
    <row r="4" spans="1:19" ht="21" customHeight="1" thickBot="1" x14ac:dyDescent="0.35">
      <c r="A4" s="50" t="s">
        <v>127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45"/>
      <c r="Q4" s="45"/>
    </row>
    <row r="5" spans="1:19" ht="16.5" thickTop="1" x14ac:dyDescent="0.25">
      <c r="A5" s="14" t="s">
        <v>22</v>
      </c>
      <c r="B5" s="14" t="s">
        <v>44</v>
      </c>
      <c r="C5" s="14" t="s">
        <v>209</v>
      </c>
      <c r="D5" s="14" t="s">
        <v>170</v>
      </c>
      <c r="E5" s="14" t="s">
        <v>172</v>
      </c>
      <c r="F5" s="11" t="s">
        <v>15</v>
      </c>
      <c r="G5" s="14" t="s">
        <v>84</v>
      </c>
      <c r="H5" s="14" t="s">
        <v>235</v>
      </c>
      <c r="I5" s="14" t="s">
        <v>17</v>
      </c>
      <c r="J5" s="11" t="s">
        <v>13</v>
      </c>
      <c r="K5" s="14" t="s">
        <v>96</v>
      </c>
      <c r="L5" s="14" t="s">
        <v>46</v>
      </c>
      <c r="M5" s="14" t="s">
        <v>58</v>
      </c>
      <c r="N5" s="14" t="s">
        <v>43</v>
      </c>
      <c r="O5" s="14" t="s">
        <v>5</v>
      </c>
      <c r="P5" s="14" t="s">
        <v>160</v>
      </c>
      <c r="Q5" s="14" t="s">
        <v>91</v>
      </c>
    </row>
    <row r="6" spans="1:19" ht="15.75" x14ac:dyDescent="0.25">
      <c r="A6" s="23">
        <f t="shared" ref="A6:Q6" si="0">SUM(A3/$B$26*100)</f>
        <v>13.021967148228775</v>
      </c>
      <c r="B6" s="23">
        <f t="shared" si="0"/>
        <v>4.433010093014051</v>
      </c>
      <c r="C6" s="23">
        <f t="shared" si="0"/>
        <v>1.543637443103107</v>
      </c>
      <c r="D6" s="23">
        <f t="shared" si="0"/>
        <v>0.11874134177716208</v>
      </c>
      <c r="E6" s="23">
        <f t="shared" si="0"/>
        <v>5.8776964179695232</v>
      </c>
      <c r="F6" s="23">
        <f t="shared" si="0"/>
        <v>3.2851771225014841</v>
      </c>
      <c r="G6" s="23">
        <f t="shared" si="0"/>
        <v>1.583217890362161</v>
      </c>
      <c r="H6" s="23">
        <f t="shared" si="0"/>
        <v>1.9790223629527013E-2</v>
      </c>
      <c r="I6" s="23">
        <f t="shared" si="0"/>
        <v>2.2758757173956066</v>
      </c>
      <c r="J6" s="23">
        <f t="shared" si="0"/>
        <v>10.72630120720364</v>
      </c>
      <c r="K6" s="23">
        <f t="shared" si="0"/>
        <v>0.83118939244013457</v>
      </c>
      <c r="L6" s="23">
        <f t="shared" si="0"/>
        <v>6.0360182070057391</v>
      </c>
      <c r="M6" s="23">
        <f t="shared" si="0"/>
        <v>6.5109835741143876</v>
      </c>
      <c r="N6" s="23">
        <f t="shared" si="0"/>
        <v>2.3946170591727687</v>
      </c>
      <c r="O6" s="23">
        <f t="shared" si="0"/>
        <v>41.262616267563821</v>
      </c>
      <c r="P6" s="23">
        <f t="shared" si="0"/>
        <v>1.9790223629527013E-2</v>
      </c>
      <c r="Q6" s="23">
        <f t="shared" si="0"/>
        <v>5.9370670888581042E-2</v>
      </c>
    </row>
    <row r="7" spans="1:19" ht="21" customHeight="1" thickBot="1" x14ac:dyDescent="0.35">
      <c r="A7" s="49" t="s">
        <v>119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6"/>
    </row>
    <row r="8" spans="1:19" ht="16.5" customHeight="1" thickTop="1" x14ac:dyDescent="0.25">
      <c r="A8" s="30" t="s">
        <v>250</v>
      </c>
      <c r="B8" s="14" t="s">
        <v>64</v>
      </c>
      <c r="C8" s="14" t="s">
        <v>112</v>
      </c>
      <c r="D8" s="14" t="s">
        <v>63</v>
      </c>
      <c r="E8" s="14" t="s">
        <v>125</v>
      </c>
      <c r="F8" s="14" t="s">
        <v>130</v>
      </c>
      <c r="G8" s="14" t="s">
        <v>114</v>
      </c>
      <c r="H8" s="14" t="s">
        <v>191</v>
      </c>
      <c r="I8" s="14" t="s">
        <v>251</v>
      </c>
      <c r="J8" s="14" t="s">
        <v>62</v>
      </c>
      <c r="K8" s="14" t="s">
        <v>117</v>
      </c>
      <c r="L8" s="14" t="s">
        <v>116</v>
      </c>
      <c r="M8" s="14" t="s">
        <v>190</v>
      </c>
      <c r="N8" s="14" t="s">
        <v>113</v>
      </c>
      <c r="O8" s="14" t="s">
        <v>60</v>
      </c>
      <c r="P8" s="14" t="s">
        <v>115</v>
      </c>
      <c r="Q8" s="14" t="s">
        <v>118</v>
      </c>
      <c r="R8" s="14" t="s">
        <v>132</v>
      </c>
      <c r="S8" s="40" t="s">
        <v>61</v>
      </c>
    </row>
    <row r="9" spans="1:19" s="14" customFormat="1" ht="15.75" customHeight="1" x14ac:dyDescent="0.2">
      <c r="A9" s="14">
        <f>SUM('2020'!P10)</f>
        <v>1</v>
      </c>
      <c r="B9" s="14">
        <f>SUM('2017'!I10+'2018'!R10+'2019'!P10+'2020'!Q10)</f>
        <v>178</v>
      </c>
      <c r="C9" s="14">
        <f>SUM('2018'!P10+'2020'!R10)</f>
        <v>2</v>
      </c>
      <c r="D9" s="14">
        <f>SUM('2017'!H10+'2018'!Q10+'2019'!Q10)</f>
        <v>33</v>
      </c>
      <c r="E9" s="14">
        <f>SUM('2018'!S10+'2019'!R10+'2020'!S10)</f>
        <v>33</v>
      </c>
      <c r="F9" s="14">
        <f>SUM('2018'!T10+'2020'!T10)</f>
        <v>3</v>
      </c>
      <c r="G9" s="14">
        <f>SUM('2018'!U10+'2020'!U10)</f>
        <v>13</v>
      </c>
      <c r="H9" s="14">
        <f>SUM('2019'!S10+'2020'!V10)</f>
        <v>4</v>
      </c>
      <c r="I9" s="14">
        <f>SUM('2020'!W10)</f>
        <v>178</v>
      </c>
      <c r="J9" s="14">
        <f>SUM('2017'!K10+'2018'!V10+'2019'!T10+'2020'!X10)</f>
        <v>2197</v>
      </c>
      <c r="K9" s="14">
        <f>SUM('2018'!W10+'2019'!U10+'2020'!Y10)</f>
        <v>22</v>
      </c>
      <c r="L9" s="14">
        <f>SUM('2018'!X10+'2019'!V10+'2020'!Z10)</f>
        <v>9</v>
      </c>
      <c r="M9" s="14">
        <f>SUM('2019'!W10)</f>
        <v>2</v>
      </c>
      <c r="N9" s="14">
        <f>SUM('2018'!Y10+'2020'!AA10)</f>
        <v>133</v>
      </c>
      <c r="O9" s="14">
        <f>SUM('2017'!J10+'2018'!Z10+'2019'!X10+'2020'!AB10)</f>
        <v>2227</v>
      </c>
      <c r="P9" s="14">
        <f>SUM('2018'!AA10)</f>
        <v>1</v>
      </c>
      <c r="Q9" s="14">
        <f>SUM('2018'!AB10)</f>
        <v>1</v>
      </c>
      <c r="R9" s="14">
        <f>SUM('2018'!AC10+'2019'!Y10)</f>
        <v>9</v>
      </c>
      <c r="S9" s="14">
        <f>SUM('2017'!L10+'2018'!AD10+'2019'!Z10+'2020'!AC10)</f>
        <v>7</v>
      </c>
    </row>
    <row r="10" spans="1:19" ht="21" customHeight="1" thickBot="1" x14ac:dyDescent="0.35">
      <c r="A10" s="50" t="s">
        <v>128</v>
      </c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</row>
    <row r="11" spans="1:19" ht="16.5" thickTop="1" x14ac:dyDescent="0.25">
      <c r="A11" s="30" t="s">
        <v>250</v>
      </c>
      <c r="B11" s="14" t="s">
        <v>64</v>
      </c>
      <c r="C11" s="14" t="s">
        <v>112</v>
      </c>
      <c r="D11" s="14" t="s">
        <v>63</v>
      </c>
      <c r="E11" s="14" t="s">
        <v>125</v>
      </c>
      <c r="F11" s="17" t="s">
        <v>130</v>
      </c>
      <c r="G11" s="14" t="s">
        <v>114</v>
      </c>
      <c r="H11" s="14" t="s">
        <v>191</v>
      </c>
      <c r="I11" s="14" t="s">
        <v>251</v>
      </c>
      <c r="J11" s="14" t="s">
        <v>62</v>
      </c>
      <c r="K11" s="14" t="s">
        <v>117</v>
      </c>
      <c r="L11" s="14" t="s">
        <v>116</v>
      </c>
      <c r="M11" s="14" t="s">
        <v>190</v>
      </c>
      <c r="N11" s="14" t="s">
        <v>113</v>
      </c>
      <c r="O11" s="14" t="s">
        <v>60</v>
      </c>
      <c r="P11" s="14" t="s">
        <v>115</v>
      </c>
      <c r="Q11" s="14" t="s">
        <v>118</v>
      </c>
      <c r="R11" s="17" t="s">
        <v>132</v>
      </c>
      <c r="S11" s="17" t="s">
        <v>61</v>
      </c>
    </row>
    <row r="12" spans="1:19" s="14" customFormat="1" ht="15.75" customHeight="1" x14ac:dyDescent="0.2">
      <c r="A12" s="23">
        <f>SUM(A9/$B$26*100)</f>
        <v>1.9790223629527013E-2</v>
      </c>
      <c r="B12" s="23">
        <f t="shared" ref="B12:S12" si="1">SUM(B9/$B$26*100)</f>
        <v>3.5226598060558083</v>
      </c>
      <c r="C12" s="23">
        <f t="shared" si="1"/>
        <v>3.9580447259054026E-2</v>
      </c>
      <c r="D12" s="23">
        <f t="shared" si="1"/>
        <v>0.6530773797743914</v>
      </c>
      <c r="E12" s="23">
        <f t="shared" si="1"/>
        <v>0.6530773797743914</v>
      </c>
      <c r="F12" s="23">
        <f t="shared" si="1"/>
        <v>5.9370670888581042E-2</v>
      </c>
      <c r="G12" s="23">
        <f t="shared" si="1"/>
        <v>0.25727290718385121</v>
      </c>
      <c r="H12" s="23">
        <f t="shared" si="1"/>
        <v>7.9160894518108052E-2</v>
      </c>
      <c r="I12" s="23">
        <f t="shared" si="1"/>
        <v>3.5226598060558083</v>
      </c>
      <c r="J12" s="23">
        <f t="shared" si="1"/>
        <v>43.479121314070852</v>
      </c>
      <c r="K12" s="23">
        <f t="shared" si="1"/>
        <v>0.43538491984959427</v>
      </c>
      <c r="L12" s="23">
        <f t="shared" si="1"/>
        <v>0.17811201266574311</v>
      </c>
      <c r="M12" s="23">
        <f t="shared" si="1"/>
        <v>3.9580447259054026E-2</v>
      </c>
      <c r="N12" s="23">
        <f t="shared" si="1"/>
        <v>2.6320997427270929</v>
      </c>
      <c r="O12" s="23">
        <f t="shared" si="1"/>
        <v>44.072828022956664</v>
      </c>
      <c r="P12" s="23">
        <f t="shared" si="1"/>
        <v>1.9790223629527013E-2</v>
      </c>
      <c r="Q12" s="23">
        <f t="shared" si="1"/>
        <v>1.9790223629527013E-2</v>
      </c>
      <c r="R12" s="23">
        <f t="shared" si="1"/>
        <v>0.17811201266574311</v>
      </c>
      <c r="S12" s="23">
        <f t="shared" si="1"/>
        <v>0.13853156540668909</v>
      </c>
    </row>
    <row r="13" spans="1:19" ht="21" thickBot="1" x14ac:dyDescent="0.35">
      <c r="A13" s="49" t="s">
        <v>139</v>
      </c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</row>
    <row r="14" spans="1:19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9" ht="15.75" x14ac:dyDescent="0.25">
      <c r="A15" s="14">
        <f>SUM('2018'!P16+'2019'!P16+'2020'!P16)</f>
        <v>148</v>
      </c>
      <c r="B15" s="14">
        <f>SUM('2018'!Q16+'2019'!Q16+'2020'!Q16)</f>
        <v>349</v>
      </c>
      <c r="C15" s="14">
        <f>SUM('2018'!R16+'2019'!R16+'2020'!R16)</f>
        <v>427</v>
      </c>
      <c r="D15" s="14">
        <f>SUM('2018'!S16+'2019'!S16+'2020'!S16)</f>
        <v>182</v>
      </c>
      <c r="E15" s="14">
        <f>SUM('2018'!T16+'2019'!T16+'2020'!T16)</f>
        <v>246</v>
      </c>
      <c r="F15" s="14">
        <f>SUM('2018'!U16+'2019'!U16+'2020'!U16)</f>
        <v>429</v>
      </c>
      <c r="G15" s="14">
        <f>SUM('2018'!V16+'2019'!V16+'2020'!V16)</f>
        <v>622</v>
      </c>
      <c r="H15" s="14">
        <f>SUM('2018'!W16+'2019'!W16+'2020'!W16)</f>
        <v>396</v>
      </c>
      <c r="I15" s="14">
        <f>SUM('2017'!H16+'2018'!X16+'2019'!X16+'2020'!X16)</f>
        <v>611</v>
      </c>
      <c r="J15" s="14">
        <f>SUM('2017'!I16+'2018'!Y16+'2019'!Y16+'2020'!Y16)</f>
        <v>1090</v>
      </c>
      <c r="K15" s="14">
        <f>SUM('2017'!J16+'2018'!Z16+'2019'!Z16+'2020'!Z16)</f>
        <v>476</v>
      </c>
      <c r="L15" s="14">
        <f>SUM('2017'!K16+'2018'!AA16+'2019'!AA16+'2020'!AA16)</f>
        <v>77</v>
      </c>
    </row>
    <row r="16" spans="1:19" ht="21" thickBot="1" x14ac:dyDescent="0.35">
      <c r="A16" s="50" t="s">
        <v>140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2.9289530971699977</v>
      </c>
      <c r="B18" s="23">
        <f t="shared" ref="B18:L18" si="2">SUM(B15/$B$26*100)</f>
        <v>6.9067880467049276</v>
      </c>
      <c r="C18" s="23">
        <f t="shared" si="2"/>
        <v>8.4504254898080351</v>
      </c>
      <c r="D18" s="23">
        <f t="shared" si="2"/>
        <v>3.6018207005739162</v>
      </c>
      <c r="E18" s="23">
        <f t="shared" si="2"/>
        <v>4.8683950128636448</v>
      </c>
      <c r="F18" s="23">
        <f t="shared" si="2"/>
        <v>8.4900059370670888</v>
      </c>
      <c r="G18" s="23">
        <f t="shared" si="2"/>
        <v>12.309519097565802</v>
      </c>
      <c r="H18" s="23">
        <f t="shared" si="2"/>
        <v>7.8369285572926977</v>
      </c>
      <c r="I18" s="23">
        <f t="shared" si="2"/>
        <v>12.091826637641006</v>
      </c>
      <c r="J18" s="23">
        <f t="shared" si="2"/>
        <v>21.571343756184444</v>
      </c>
      <c r="K18" s="23">
        <f t="shared" si="2"/>
        <v>9.4201464476548598</v>
      </c>
      <c r="L18" s="23">
        <f t="shared" si="2"/>
        <v>1.5238472194735799</v>
      </c>
    </row>
    <row r="19" spans="1:12" ht="21" thickBot="1" x14ac:dyDescent="0.35">
      <c r="A19" s="49" t="s">
        <v>138</v>
      </c>
      <c r="B19" s="49"/>
      <c r="C19" s="49"/>
      <c r="D19" s="4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SUM('2018'!P22+'2019'!P22+'2020'!P22)</f>
        <v>855</v>
      </c>
      <c r="B21" s="14">
        <f>SUM('2018'!Q22+'2019'!Q22+'2020'!Q22)</f>
        <v>1447</v>
      </c>
      <c r="C21" s="14">
        <f>SUM('2017'!H22+'2018'!R22+'2019'!R22+'2020'!R22)</f>
        <v>2177</v>
      </c>
      <c r="D21" s="14">
        <f>SUM('2017'!I22+'2018'!S22+'2019'!S22+'2020'!S22)</f>
        <v>574</v>
      </c>
    </row>
    <row r="22" spans="1:12" ht="21" thickBot="1" x14ac:dyDescent="0.35">
      <c r="A22" s="50" t="s">
        <v>145</v>
      </c>
      <c r="B22" s="50"/>
      <c r="C22" s="50"/>
      <c r="D22" s="5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16.920641203245594</v>
      </c>
      <c r="B24" s="23">
        <f t="shared" ref="B24:D24" si="3">SUM(B21/$B$26*100)</f>
        <v>28.636453591925587</v>
      </c>
      <c r="C24" s="23">
        <f t="shared" si="3"/>
        <v>43.083316841480304</v>
      </c>
      <c r="D24" s="23">
        <f t="shared" si="3"/>
        <v>11.359588363348507</v>
      </c>
    </row>
    <row r="26" spans="1:12" ht="15.75" x14ac:dyDescent="0.25">
      <c r="A26" s="18" t="s">
        <v>135</v>
      </c>
      <c r="B26" s="21">
        <f>SUM('2017'!F43+'2018'!N94+'2019'!N91+'2020'!N87)</f>
        <v>5053</v>
      </c>
    </row>
    <row r="27" spans="1:12" ht="15.75" x14ac:dyDescent="0.25">
      <c r="A27" s="18" t="s">
        <v>136</v>
      </c>
      <c r="B27" s="22">
        <f>SUM('2017'!F44+'2018'!N95+'2019'!N92+'2020'!N88)</f>
        <v>299</v>
      </c>
    </row>
    <row r="28" spans="1:12" ht="15.75" x14ac:dyDescent="0.25">
      <c r="A28" s="18" t="s">
        <v>137</v>
      </c>
      <c r="B28" s="22">
        <f>SUM(B26/B27)</f>
        <v>16.899665551839465</v>
      </c>
    </row>
  </sheetData>
  <sortState xmlns:xlrd2="http://schemas.microsoft.com/office/spreadsheetml/2017/richdata2" ref="A3:L3">
    <sortCondition descending="1" ref="A3"/>
  </sortState>
  <mergeCells count="8">
    <mergeCell ref="A19:D19"/>
    <mergeCell ref="A22:D22"/>
    <mergeCell ref="A4:O4"/>
    <mergeCell ref="A1:O1"/>
    <mergeCell ref="A10:Q10"/>
    <mergeCell ref="A7:Q7"/>
    <mergeCell ref="A16:L16"/>
    <mergeCell ref="A13:L1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2017</vt:lpstr>
      <vt:lpstr>2018</vt:lpstr>
      <vt:lpstr>2019</vt:lpstr>
      <vt:lpstr>2020</vt:lpstr>
      <vt:lpstr>2021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2021-09-15T05:30:07Z</dcterms:modified>
</cp:coreProperties>
</file>