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06F0F6EF-517B-4EAD-8ED7-0112D9ABFDF5}" xr6:coauthVersionLast="46" xr6:coauthVersionMax="46" xr10:uidLastSave="{00000000-0000-0000-0000-000000000000}"/>
  <bookViews>
    <workbookView xWindow="-120" yWindow="-120" windowWidth="29040" windowHeight="1584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Overall Stats" sheetId="4" r:id="rId6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6" l="1"/>
  <c r="D16" i="6"/>
  <c r="N15" i="6"/>
  <c r="C16" i="6"/>
  <c r="E22" i="6"/>
  <c r="B16" i="6"/>
  <c r="N16" i="6" l="1"/>
  <c r="D22" i="6"/>
  <c r="C22" i="6"/>
  <c r="B22" i="6"/>
  <c r="F22" i="6" l="1"/>
  <c r="S9" i="4"/>
  <c r="O9" i="4"/>
  <c r="N9" i="4"/>
  <c r="L9" i="4"/>
  <c r="K9" i="4"/>
  <c r="J9" i="4"/>
  <c r="I9" i="4"/>
  <c r="H9" i="4"/>
  <c r="G9" i="4"/>
  <c r="F9" i="4"/>
  <c r="E9" i="4"/>
  <c r="C9" i="4"/>
  <c r="B9" i="4"/>
  <c r="A9" i="4"/>
  <c r="B27" i="4"/>
  <c r="H3" i="4"/>
  <c r="C3" i="4"/>
  <c r="AA16" i="5"/>
  <c r="Z16" i="5"/>
  <c r="Y16" i="5"/>
  <c r="X16" i="5"/>
  <c r="W16" i="5"/>
  <c r="V16" i="5"/>
  <c r="U16" i="5"/>
  <c r="Q22" i="5" s="1"/>
  <c r="T16" i="5"/>
  <c r="S16" i="5"/>
  <c r="R16" i="5"/>
  <c r="Q16" i="5"/>
  <c r="P16" i="5"/>
  <c r="S22" i="5" s="1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N89" i="5"/>
  <c r="S19" i="5" l="1"/>
  <c r="AA19" i="5"/>
  <c r="X7" i="5"/>
  <c r="V7" i="5"/>
  <c r="P22" i="5"/>
  <c r="R22" i="5"/>
  <c r="R25" i="5" s="1"/>
  <c r="N87" i="5"/>
  <c r="U13" i="5" l="1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R9" i="4" l="1"/>
  <c r="M9" i="4"/>
  <c r="D9" i="4"/>
  <c r="U16" i="3"/>
  <c r="AA16" i="3"/>
  <c r="Z16" i="3"/>
  <c r="Y16" i="3"/>
  <c r="X16" i="3"/>
  <c r="W16" i="3"/>
  <c r="V16" i="3"/>
  <c r="T16" i="3"/>
  <c r="S16" i="3"/>
  <c r="R16" i="3"/>
  <c r="Q16" i="3"/>
  <c r="B15" i="4" s="1"/>
  <c r="C18" i="6" s="1"/>
  <c r="P16" i="3"/>
  <c r="N91" i="3"/>
  <c r="V13" i="3" s="1"/>
  <c r="AB4" i="3"/>
  <c r="P3" i="4" s="1"/>
  <c r="AA4" i="3"/>
  <c r="AA7" i="3" s="1"/>
  <c r="Z4" i="3"/>
  <c r="Y4" i="3"/>
  <c r="X4" i="3"/>
  <c r="W4" i="3"/>
  <c r="V4" i="3"/>
  <c r="U4" i="3"/>
  <c r="U7" i="3" s="1"/>
  <c r="T4" i="3"/>
  <c r="S4" i="3"/>
  <c r="E3" i="4" s="1"/>
  <c r="R4" i="3"/>
  <c r="D3" i="4" s="1"/>
  <c r="Q4" i="3"/>
  <c r="P4" i="3"/>
  <c r="N93" i="3"/>
  <c r="P7" i="3" l="1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L15" i="4" s="1"/>
  <c r="M18" i="6" s="1"/>
  <c r="J16" i="1"/>
  <c r="K15" i="4" s="1"/>
  <c r="L18" i="6" s="1"/>
  <c r="I16" i="1"/>
  <c r="H16" i="1"/>
  <c r="I15" i="4" s="1"/>
  <c r="J18" i="6" s="1"/>
  <c r="V16" i="2"/>
  <c r="G15" i="4" s="1"/>
  <c r="H18" i="6" s="1"/>
  <c r="AA16" i="2"/>
  <c r="Z16" i="2"/>
  <c r="Y16" i="2"/>
  <c r="X16" i="2"/>
  <c r="W16" i="2"/>
  <c r="H15" i="4" s="1"/>
  <c r="I18" i="6" s="1"/>
  <c r="U16" i="2"/>
  <c r="F15" i="4" s="1"/>
  <c r="G18" i="6" s="1"/>
  <c r="T16" i="2"/>
  <c r="E15" i="4" s="1"/>
  <c r="F18" i="6" s="1"/>
  <c r="S16" i="2"/>
  <c r="D15" i="4" s="1"/>
  <c r="E18" i="6" s="1"/>
  <c r="R16" i="2"/>
  <c r="C15" i="4" s="1"/>
  <c r="D18" i="6" s="1"/>
  <c r="P16" i="2"/>
  <c r="A15" i="4" s="1"/>
  <c r="B18" i="6" s="1"/>
  <c r="J15" i="4" l="1"/>
  <c r="K18" i="6" s="1"/>
  <c r="N19" i="6" s="1"/>
  <c r="R22" i="2"/>
  <c r="S22" i="2"/>
  <c r="H22" i="1"/>
  <c r="I22" i="1"/>
  <c r="P22" i="2"/>
  <c r="A21" i="4" s="1"/>
  <c r="B21" i="6" s="1"/>
  <c r="Q22" i="2"/>
  <c r="B21" i="4" s="1"/>
  <c r="C21" i="6" s="1"/>
  <c r="Q9" i="4"/>
  <c r="P9" i="4"/>
  <c r="O4" i="1"/>
  <c r="N4" i="1"/>
  <c r="M4" i="1"/>
  <c r="L4" i="1"/>
  <c r="K4" i="1"/>
  <c r="J4" i="1"/>
  <c r="I4" i="1"/>
  <c r="H4" i="1"/>
  <c r="F45" i="1"/>
  <c r="N18" i="6" l="1"/>
  <c r="A3" i="4"/>
  <c r="D21" i="4"/>
  <c r="E21" i="6" s="1"/>
  <c r="C21" i="4"/>
  <c r="D21" i="6" s="1"/>
  <c r="J3" i="4"/>
  <c r="T4" i="2"/>
  <c r="I3" i="4" s="1"/>
  <c r="AA4" i="2"/>
  <c r="Q3" i="4" s="1"/>
  <c r="V4" i="2"/>
  <c r="K3" i="4" s="1"/>
  <c r="Y4" i="2"/>
  <c r="M3" i="4" s="1"/>
  <c r="Z4" i="2"/>
  <c r="O3" i="4" s="1"/>
  <c r="X4" i="2"/>
  <c r="N3" i="4" s="1"/>
  <c r="W4" i="2"/>
  <c r="L3" i="4" s="1"/>
  <c r="U4" i="2"/>
  <c r="S4" i="2"/>
  <c r="G3" i="4" s="1"/>
  <c r="R4" i="2"/>
  <c r="F3" i="4" s="1"/>
  <c r="Q4" i="2"/>
  <c r="B3" i="4" s="1"/>
  <c r="P4" i="2"/>
  <c r="F21" i="6" l="1"/>
  <c r="N94" i="2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B6" i="4" l="1"/>
  <c r="C12" i="4"/>
  <c r="K12" i="4"/>
  <c r="L12" i="4"/>
  <c r="I12" i="4"/>
  <c r="J12" i="4"/>
  <c r="B12" i="4"/>
  <c r="C6" i="4"/>
  <c r="G12" i="4"/>
  <c r="A12" i="4"/>
  <c r="H12" i="4"/>
  <c r="O12" i="4"/>
  <c r="H6" i="4"/>
  <c r="N12" i="4"/>
  <c r="S12" i="4"/>
  <c r="E12" i="4"/>
  <c r="F12" i="4"/>
  <c r="E6" i="4"/>
  <c r="R12" i="4"/>
  <c r="M12" i="4"/>
  <c r="D6" i="4"/>
  <c r="P6" i="4"/>
  <c r="D12" i="4"/>
  <c r="Q12" i="4"/>
  <c r="P12" i="4"/>
  <c r="N6" i="4"/>
  <c r="Q6" i="4"/>
  <c r="O6" i="4"/>
  <c r="J6" i="4"/>
  <c r="F6" i="4"/>
  <c r="I6" i="4"/>
  <c r="M6" i="4"/>
  <c r="L6" i="4"/>
  <c r="G6" i="4"/>
  <c r="K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<sst xmlns="http://schemas.openxmlformats.org/spreadsheetml/2006/main" count="1161" uniqueCount="261">
  <si>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</si>
  <si>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</si>
  <si>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</si>
  <si>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</si>
  <si>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</si>
  <si>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</si>
  <si>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</si>
  <si>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</si>
  <si>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</si>
  <si>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</si>
  <si>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</si>
  <si>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</si>
  <si>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</si>
  <si>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</si>
  <si>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</si>
  <si>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</si>
  <si>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</si>
  <si>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</si>
  <si>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</si>
  <si>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</si>
  <si>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</si>
  <si>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</si>
  <si>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</si>
  <si>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</si>
  <si>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</si>
  <si>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</si>
  <si>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</si>
  <si>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</si>
  <si>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</si>
  <si>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</si>
  <si>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</si>
  <si>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</si>
  <si>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</si>
  <si>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</si>
  <si>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</si>
  <si>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</si>
  <si>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</si>
  <si>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</si>
  <si>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</si>
  <si>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</si>
  <si>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</si>
  <si>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</si>
  <si>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</si>
  <si>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</si>
  <si>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</si>
  <si>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</si>
  <si>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</si>
  <si>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</si>
  <si>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</si>
  <si>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</si>
  <si>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</si>
  <si>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</si>
  <si>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</si>
  <si>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</si>
  <si>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</si>
  <si>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</si>
  <si>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</si>
  <si>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</si>
  <si>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</si>
  <si>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</si>
  <si>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</si>
  <si>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</si>
  <si>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</si>
  <si>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</si>
  <si>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</si>
  <si>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</si>
  <si>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</si>
  <si>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</si>
  <si>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</si>
  <si>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</si>
  <si>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</si>
  <si>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</si>
  <si>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</si>
  <si>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</si>
  <si>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</si>
  <si>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</si>
  <si>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</si>
  <si>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</si>
  <si>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</si>
  <si>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</si>
  <si>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</si>
  <si>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</si>
  <si>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</si>
  <si>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</si>
  <si>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</si>
  <si>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</si>
  <si>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</si>
  <si>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</si>
  <si>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</si>
  <si>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</si>
  <si>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</si>
  <si>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</si>
  <si>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</si>
  <si>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</si>
  <si>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</si>
  <si>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</si>
  <si>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</si>
  <si>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</si>
  <si>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</si>
  <si>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</si>
  <si>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</si>
  <si>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</si>
  <si>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</si>
  <si>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</si>
  <si>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</si>
  <si>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</si>
  <si>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</si>
  <si>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</si>
  <si>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</si>
  <si>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</si>
  <si>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</si>
  <si>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</si>
  <si>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</si>
  <si>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</si>
  <si>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</si>
  <si>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</si>
  <si>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</si>
  <si>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</si>
  <si>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</si>
  <si>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</si>
  <si>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</si>
  <si>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</si>
  <si>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</si>
  <si>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</si>
  <si>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</si>
  <si>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</si>
  <si>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</si>
  <si>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</si>
  <si>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</si>
  <si>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</si>
  <si>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</si>
  <si>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</si>
  <si>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</si>
  <si>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</si>
  <si>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</si>
  <si>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</si>
  <si>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</si>
  <si>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</si>
  <si>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</si>
  <si>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</si>
  <si>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</si>
  <si>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</si>
  <si>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</si>
  <si>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</si>
  <si>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</si>
  <si>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</si>
  <si>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</si>
  <si>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</si>
  <si>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</si>
  <si>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</si>
  <si>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</si>
  <si>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</si>
  <si>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</si>
  <si>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</si>
  <si>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</si>
  <si>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</si>
  <si>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</si>
  <si>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</si>
  <si>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</si>
  <si>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</si>
  <si>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</si>
  <si>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</si>
  <si>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</si>
  <si>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</si>
  <si>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</si>
  <si>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</si>
  <si>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</si>
  <si>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</si>
  <si>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</si>
  <si>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</si>
  <si>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</si>
  <si>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</si>
  <si>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</si>
  <si>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</si>
  <si>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</si>
  <si>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</si>
  <si>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</si>
  <si>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</si>
  <si>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</si>
  <si>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</si>
  <si>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</si>
  <si>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</si>
  <si>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</si>
  <si>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</si>
  <si>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</si>
  <si>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</si>
  <si>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</si>
  <si>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</si>
  <si>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</si>
  <si>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</si>
  <si>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</si>
  <si>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</si>
  <si>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</si>
  <si>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</si>
  <si>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</si>
  <si>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</si>
  <si>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</si>
  <si>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</si>
  <si>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</si>
  <si>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</si>
  <si>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</si>
  <si>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</si>
  <si>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</si>
  <si>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</si>
  <si>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</si>
  <si>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</si>
  <si>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</si>
  <si>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</si>
  <si>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</si>
  <si>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</si>
  <si>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</si>
  <si>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</si>
  <si>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</si>
  <si>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</si>
  <si>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</si>
  <si>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</si>
  <si>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</si>
  <si>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</si>
  <si>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</si>
  <si>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</si>
  <si>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</si>
  <si>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</si>
  <si>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</si>
  <si>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</si>
  <si>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</si>
  <si>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</si>
  <si>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</si>
  <si>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</si>
  <si>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</si>
  <si>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</si>
  <si>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</si>
  <si>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</si>
  <si>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</si>
  <si>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</si>
  <si>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</si>
  <si>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</si>
  <si>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</si>
  <si>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</si>
  <si>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</si>
  <si>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</si>
  <si>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</si>
  <si>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</si>
  <si>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</si>
  <si>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</si>
  <si>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</si>
  <si>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</si>
  <si>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</si>
  <si>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</si>
  <si>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</si>
  <si>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</si>
  <si>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</si>
  <si>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</si>
  <si>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</si>
  <si>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</si>
  <si>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</si>
  <si>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</si>
  <si>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</si>
  <si>
    <t>5 Crappie 88 Perch</t>
  </si>
  <si>
    <t>7 Crappie 44 Perch</t>
  </si>
  <si>
    <t>24 Rainbow</t>
  </si>
  <si>
    <t>21 Cutthroat 1 Kokanee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</si>
</sst>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7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Stats'!$A$2:$Q$2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Stats'!$A$3:$Q$3</c:f>
              <c:numCache>
                <c:formatCode>General</c:formatCode>
                <c:ptCount val="17"/>
                <c:pt idx="0">
                  <c:v>658</c:v>
                </c:pt>
                <c:pt idx="1">
                  <c:v>224</c:v>
                </c:pt>
                <c:pt idx="2">
                  <c:v>78</c:v>
                </c:pt>
                <c:pt idx="3">
                  <c:v>6</c:v>
                </c:pt>
                <c:pt idx="4">
                  <c:v>297</c:v>
                </c:pt>
                <c:pt idx="5">
                  <c:v>166</c:v>
                </c:pt>
                <c:pt idx="6">
                  <c:v>80</c:v>
                </c:pt>
                <c:pt idx="7">
                  <c:v>1</c:v>
                </c:pt>
                <c:pt idx="8">
                  <c:v>115</c:v>
                </c:pt>
                <c:pt idx="9">
                  <c:v>542</c:v>
                </c:pt>
                <c:pt idx="10">
                  <c:v>42</c:v>
                </c:pt>
                <c:pt idx="11">
                  <c:v>305</c:v>
                </c:pt>
                <c:pt idx="12">
                  <c:v>329</c:v>
                </c:pt>
                <c:pt idx="13">
                  <c:v>121</c:v>
                </c:pt>
                <c:pt idx="14">
                  <c:v>2085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cat>
            <c:strRef>
              <c:f>'Overall Stats'!$A$5:$Q$5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Stats'!$A$6:$Q$6</c:f>
              <c:numCache>
                <c:formatCode>0.00</c:formatCode>
                <c:ptCount val="17"/>
                <c:pt idx="0">
                  <c:v>13.021967148228775</c:v>
                </c:pt>
                <c:pt idx="1">
                  <c:v>4.433010093014051</c:v>
                </c:pt>
                <c:pt idx="2">
                  <c:v>1.543637443103107</c:v>
                </c:pt>
                <c:pt idx="3">
                  <c:v>0.11874134177716208</c:v>
                </c:pt>
                <c:pt idx="4">
                  <c:v>5.8776964179695232</c:v>
                </c:pt>
                <c:pt idx="5">
                  <c:v>3.2851771225014841</c:v>
                </c:pt>
                <c:pt idx="6">
                  <c:v>1.583217890362161</c:v>
                </c:pt>
                <c:pt idx="7">
                  <c:v>1.9790223629527013E-2</c:v>
                </c:pt>
                <c:pt idx="8">
                  <c:v>2.2758757173956066</c:v>
                </c:pt>
                <c:pt idx="9">
                  <c:v>10.72630120720364</c:v>
                </c:pt>
                <c:pt idx="10">
                  <c:v>0.83118939244013457</c:v>
                </c:pt>
                <c:pt idx="11">
                  <c:v>6.0360182070057391</c:v>
                </c:pt>
                <c:pt idx="12">
                  <c:v>6.5109835741143876</c:v>
                </c:pt>
                <c:pt idx="13">
                  <c:v>2.3946170591727687</c:v>
                </c:pt>
                <c:pt idx="14">
                  <c:v>41.262616267563821</c:v>
                </c:pt>
                <c:pt idx="15">
                  <c:v>1.9790223629527013E-2</c:v>
                </c:pt>
                <c:pt idx="16">
                  <c:v>5.9370670888581042E-2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Stats'!$B$8:$S$8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Stats'!$B$9:$S$9</c:f>
              <c:numCache>
                <c:formatCode>General</c:formatCode>
                <c:ptCount val="18"/>
                <c:pt idx="0">
                  <c:v>178</c:v>
                </c:pt>
                <c:pt idx="1">
                  <c:v>2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178</c:v>
                </c:pt>
                <c:pt idx="8">
                  <c:v>2197</c:v>
                </c:pt>
                <c:pt idx="9">
                  <c:v>22</c:v>
                </c:pt>
                <c:pt idx="10">
                  <c:v>9</c:v>
                </c:pt>
                <c:pt idx="11">
                  <c:v>2</c:v>
                </c:pt>
                <c:pt idx="12">
                  <c:v>133</c:v>
                </c:pt>
                <c:pt idx="13">
                  <c:v>2227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cat>
            <c:strRef>
              <c:f>'Overall Stats'!$B$11:$S$11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Stats'!$B$12:$S$12</c:f>
              <c:numCache>
                <c:formatCode>0.00</c:formatCode>
                <c:ptCount val="18"/>
                <c:pt idx="0">
                  <c:v>3.5226598060558083</c:v>
                </c:pt>
                <c:pt idx="1">
                  <c:v>3.9580447259054026E-2</c:v>
                </c:pt>
                <c:pt idx="2">
                  <c:v>0.6530773797743914</c:v>
                </c:pt>
                <c:pt idx="3">
                  <c:v>0.6530773797743914</c:v>
                </c:pt>
                <c:pt idx="4">
                  <c:v>5.9370670888581042E-2</c:v>
                </c:pt>
                <c:pt idx="5">
                  <c:v>0.25727290718385121</c:v>
                </c:pt>
                <c:pt idx="6">
                  <c:v>7.9160894518108052E-2</c:v>
                </c:pt>
                <c:pt idx="7">
                  <c:v>3.5226598060558083</c:v>
                </c:pt>
                <c:pt idx="8">
                  <c:v>43.479121314070852</c:v>
                </c:pt>
                <c:pt idx="9">
                  <c:v>0.43538491984959427</c:v>
                </c:pt>
                <c:pt idx="10">
                  <c:v>0.17811201266574311</c:v>
                </c:pt>
                <c:pt idx="11">
                  <c:v>3.9580447259054026E-2</c:v>
                </c:pt>
                <c:pt idx="12">
                  <c:v>2.6320997427270929</c:v>
                </c:pt>
                <c:pt idx="13">
                  <c:v>44.072828022956664</c:v>
                </c:pt>
                <c:pt idx="14">
                  <c:v>1.9790223629527013E-2</c:v>
                </c:pt>
                <c:pt idx="15">
                  <c:v>1.9790223629527013E-2</c:v>
                </c:pt>
                <c:pt idx="16">
                  <c:v>0.17811201266574311</c:v>
                </c:pt>
                <c:pt idx="17">
                  <c:v>0.13853156540668909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148</c:v>
                </c:pt>
                <c:pt idx="1">
                  <c:v>349</c:v>
                </c:pt>
                <c:pt idx="2">
                  <c:v>427</c:v>
                </c:pt>
                <c:pt idx="3">
                  <c:v>182</c:v>
                </c:pt>
                <c:pt idx="4">
                  <c:v>246</c:v>
                </c:pt>
                <c:pt idx="5">
                  <c:v>429</c:v>
                </c:pt>
                <c:pt idx="6">
                  <c:v>622</c:v>
                </c:pt>
                <c:pt idx="7">
                  <c:v>396</c:v>
                </c:pt>
                <c:pt idx="8">
                  <c:v>611</c:v>
                </c:pt>
                <c:pt idx="9">
                  <c:v>1090</c:v>
                </c:pt>
                <c:pt idx="10">
                  <c:v>476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2.9289530971699977</c:v>
                </c:pt>
                <c:pt idx="1">
                  <c:v>6.9067880467049276</c:v>
                </c:pt>
                <c:pt idx="2">
                  <c:v>8.4504254898080351</c:v>
                </c:pt>
                <c:pt idx="3">
                  <c:v>3.6018207005739162</c:v>
                </c:pt>
                <c:pt idx="4">
                  <c:v>4.8683950128636448</c:v>
                </c:pt>
                <c:pt idx="5">
                  <c:v>8.4900059370670888</c:v>
                </c:pt>
                <c:pt idx="6">
                  <c:v>12.309519097565802</c:v>
                </c:pt>
                <c:pt idx="7">
                  <c:v>7.8369285572926977</c:v>
                </c:pt>
                <c:pt idx="8">
                  <c:v>12.091826637641006</c:v>
                </c:pt>
                <c:pt idx="9">
                  <c:v>21.571343756184444</c:v>
                </c:pt>
                <c:pt idx="10">
                  <c:v>9.4201464476548598</c:v>
                </c:pt>
                <c:pt idx="11">
                  <c:v>1.5238472194735799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855</c:v>
                </c:pt>
                <c:pt idx="1">
                  <c:v>1447</c:v>
                </c:pt>
                <c:pt idx="2">
                  <c:v>2177</c:v>
                </c:pt>
                <c:pt idx="3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16.920641203245594</c:v>
                </c:pt>
                <c:pt idx="1">
                  <c:v>28.636453591925587</c:v>
                </c:pt>
                <c:pt idx="2">
                  <c:v>43.083316841480304</c:v>
                </c:pt>
                <c:pt idx="3">
                  <c:v>11.359588363348507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R4" sqref="R4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8" t="s">
        <v>8</v>
      </c>
      <c r="C2" s="48"/>
      <c r="D2" s="48"/>
      <c r="E2" s="48"/>
      <c r="F2" s="7" t="s">
        <v>6</v>
      </c>
      <c r="G2" s="7" t="s">
        <v>7</v>
      </c>
      <c r="H2" s="49" t="s">
        <v>111</v>
      </c>
      <c r="I2" s="49"/>
      <c r="J2" s="49"/>
      <c r="K2" s="49"/>
      <c r="L2" s="49"/>
      <c r="M2" s="49"/>
      <c r="N2" s="49"/>
      <c r="O2" s="4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50" t="s">
        <v>127</v>
      </c>
      <c r="I5" s="50"/>
      <c r="J5" s="50"/>
      <c r="K5" s="50"/>
      <c r="L5" s="50"/>
      <c r="M5" s="50"/>
      <c r="N5" s="50"/>
      <c r="O5" s="5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9" t="s">
        <v>119</v>
      </c>
      <c r="I8" s="49"/>
      <c r="J8" s="49"/>
      <c r="K8" s="49"/>
      <c r="L8" s="4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50" t="s">
        <v>128</v>
      </c>
      <c r="I11" s="50"/>
      <c r="J11" s="50"/>
      <c r="K11" s="50"/>
      <c r="L11" s="5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9" t="s">
        <v>139</v>
      </c>
      <c r="I14" s="49"/>
      <c r="J14" s="49"/>
      <c r="K14" s="4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50" t="s">
        <v>140</v>
      </c>
      <c r="I17" s="50"/>
      <c r="J17" s="50"/>
      <c r="K17" s="5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9" t="s">
        <v>138</v>
      </c>
      <c r="I20" s="49"/>
      <c r="J20" s="49"/>
      <c r="K20" s="4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50" t="s">
        <v>145</v>
      </c>
      <c r="I23" s="50"/>
      <c r="J23" s="50"/>
      <c r="K23" s="5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M87" sqref="M8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50" t="s">
        <v>145</v>
      </c>
      <c r="Q23" s="50"/>
      <c r="R23" s="50"/>
      <c r="S23" s="5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A2" zoomScale="80" zoomScaleNormal="80" workbookViewId="0">
      <selection activeCell="M27" sqref="M2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49" t="s">
        <v>111</v>
      </c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zoomScale="80" zoomScaleNormal="80" workbookViewId="0">
      <selection activeCell="P1" sqref="P1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8" t="s">
        <v>6</v>
      </c>
      <c r="O2" s="28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211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2"/>
      <c r="AC5" s="31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30"/>
      <c r="AC8" s="31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43"/>
      <c r="AB11" s="44"/>
      <c r="AC11" s="45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B2"/>
    <mergeCell ref="P5:AB5"/>
    <mergeCell ref="P11:Z11"/>
    <mergeCell ref="P8:AA8"/>
  </mergeCells>
  <conditionalFormatting sqref="B94">
    <cfRule type="cellIs" dxfId="25" priority="10" operator="lessThan">
      <formula>$B$93</formula>
    </cfRule>
    <cfRule type="cellIs" dxfId="24" priority="11" operator="greaterThan">
      <formula>$B$93</formula>
    </cfRule>
    <cfRule type="cellIs" dxfId="23" priority="12" operator="greaterThan">
      <formula>$B$93</formula>
    </cfRule>
    <cfRule type="cellIs" dxfId="22" priority="13" operator="greaterThan">
      <formula>$B$93</formula>
    </cfRule>
  </conditionalFormatting>
  <conditionalFormatting sqref="C94">
    <cfRule type="cellIs" dxfId="21" priority="8" operator="lessThan">
      <formula>$C$93</formula>
    </cfRule>
    <cfRule type="cellIs" dxfId="20" priority="9" operator="greaterThan">
      <formula>$C$93</formula>
    </cfRule>
  </conditionalFormatting>
  <conditionalFormatting sqref="D94">
    <cfRule type="cellIs" dxfId="19" priority="6" operator="lessThan">
      <formula>$D$93</formula>
    </cfRule>
    <cfRule type="cellIs" dxfId="18" priority="7" operator="greaterThan">
      <formula>$D$93</formula>
    </cfRule>
  </conditionalFormatting>
  <conditionalFormatting sqref="E94">
    <cfRule type="cellIs" dxfId="17" priority="4" operator="lessThan">
      <formula>$E$93</formula>
    </cfRule>
    <cfRule type="cellIs" dxfId="16" priority="5" operator="greaterThan">
      <formula>$E$93</formula>
    </cfRule>
  </conditionalFormatting>
  <conditionalFormatting sqref="F94">
    <cfRule type="cellIs" dxfId="15" priority="2" operator="lessThan">
      <formula>$F$93</formula>
    </cfRule>
    <cfRule type="cellIs" dxfId="14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O22"/>
  <sheetViews>
    <sheetView tabSelected="1" workbookViewId="0">
      <selection activeCell="A23" sqref="A23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36.7109375" style="1" bestFit="1" customWidth="1"/>
    <col min="16" max="16384" width="9.140625" style="1"/>
  </cols>
  <sheetData>
    <row r="1" spans="1:15" ht="27" x14ac:dyDescent="0.5">
      <c r="A1" s="2" t="s">
        <v>252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15" ht="20.25" x14ac:dyDescent="0.3">
      <c r="A2" s="3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38" t="s">
        <v>6</v>
      </c>
      <c r="O2" s="38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7"/>
      <c r="O3" s="15"/>
    </row>
    <row r="4" spans="1:15" x14ac:dyDescent="0.2">
      <c r="A4" s="1" t="s">
        <v>58</v>
      </c>
      <c r="B4" s="14">
        <v>1</v>
      </c>
      <c r="N4" s="14">
        <v>13</v>
      </c>
      <c r="O4" s="14" t="s">
        <v>253</v>
      </c>
    </row>
    <row r="5" spans="1:15" x14ac:dyDescent="0.2">
      <c r="A5" s="1" t="s">
        <v>5</v>
      </c>
      <c r="B5" s="14">
        <v>6</v>
      </c>
      <c r="N5" s="14">
        <v>28</v>
      </c>
      <c r="O5" s="14" t="s">
        <v>254</v>
      </c>
    </row>
    <row r="6" spans="1:15" x14ac:dyDescent="0.2">
      <c r="A6" s="1" t="s">
        <v>5</v>
      </c>
      <c r="B6" s="14">
        <v>12</v>
      </c>
      <c r="N6" s="14">
        <v>12</v>
      </c>
      <c r="O6" s="14" t="s">
        <v>255</v>
      </c>
    </row>
    <row r="7" spans="1:15" x14ac:dyDescent="0.2">
      <c r="A7" s="1" t="s">
        <v>58</v>
      </c>
      <c r="B7" s="14">
        <v>18</v>
      </c>
      <c r="N7" s="14">
        <v>60</v>
      </c>
      <c r="O7" s="14" t="s">
        <v>256</v>
      </c>
    </row>
    <row r="8" spans="1:15" x14ac:dyDescent="0.2">
      <c r="A8" s="1" t="s">
        <v>58</v>
      </c>
      <c r="B8" s="14">
        <v>26</v>
      </c>
      <c r="N8" s="14">
        <v>93</v>
      </c>
      <c r="O8" s="14" t="s">
        <v>257</v>
      </c>
    </row>
    <row r="9" spans="1:15" x14ac:dyDescent="0.2">
      <c r="A9" s="1" t="s">
        <v>58</v>
      </c>
      <c r="B9" s="14"/>
      <c r="C9" s="14">
        <v>9</v>
      </c>
      <c r="N9" s="14">
        <v>51</v>
      </c>
      <c r="O9" s="14" t="s">
        <v>258</v>
      </c>
    </row>
    <row r="10" spans="1:15" x14ac:dyDescent="0.2">
      <c r="A10" s="1" t="s">
        <v>17</v>
      </c>
      <c r="B10" s="14"/>
      <c r="C10" s="14">
        <v>21</v>
      </c>
      <c r="N10" s="14">
        <v>24</v>
      </c>
      <c r="O10" s="14" t="s">
        <v>259</v>
      </c>
    </row>
    <row r="11" spans="1:15" x14ac:dyDescent="0.2">
      <c r="A11" s="1" t="s">
        <v>5</v>
      </c>
      <c r="B11" s="14"/>
      <c r="C11" s="14">
        <v>23</v>
      </c>
      <c r="N11" s="14">
        <v>22</v>
      </c>
      <c r="O11" s="14" t="s">
        <v>260</v>
      </c>
    </row>
    <row r="12" spans="1:15" x14ac:dyDescent="0.2">
      <c r="A12" s="1" t="s">
        <v>17</v>
      </c>
      <c r="B12" s="14"/>
      <c r="C12" s="14">
        <v>25</v>
      </c>
      <c r="N12" s="14">
        <v>25</v>
      </c>
      <c r="O12" s="14" t="s">
        <v>72</v>
      </c>
    </row>
    <row r="13" spans="1:15" x14ac:dyDescent="0.2">
      <c r="A13" s="1" t="s">
        <v>17</v>
      </c>
      <c r="B13" s="14"/>
      <c r="C13" s="14">
        <v>28</v>
      </c>
      <c r="N13" s="14">
        <v>24</v>
      </c>
      <c r="O13" s="14" t="s">
        <v>259</v>
      </c>
    </row>
    <row r="14" spans="1:15" x14ac:dyDescent="0.2">
      <c r="A14" s="1" t="s">
        <v>5</v>
      </c>
      <c r="B14" s="14"/>
      <c r="C14" s="14"/>
      <c r="D14" s="14">
        <v>2</v>
      </c>
      <c r="N14" s="14">
        <v>6</v>
      </c>
      <c r="O14" s="14" t="s">
        <v>153</v>
      </c>
    </row>
    <row r="15" spans="1:15" ht="15.75" x14ac:dyDescent="0.25">
      <c r="A15" s="18" t="s">
        <v>135</v>
      </c>
      <c r="B15" s="14"/>
      <c r="C15" s="14"/>
      <c r="D15" s="14"/>
      <c r="E15" s="14"/>
      <c r="F15" s="14"/>
      <c r="N15" s="19">
        <f>SUM(N4:N14)</f>
        <v>358</v>
      </c>
    </row>
    <row r="16" spans="1:15" ht="15.75" x14ac:dyDescent="0.25">
      <c r="A16" s="18" t="s">
        <v>195</v>
      </c>
      <c r="B16" s="36">
        <f>SUM(N4:N8)</f>
        <v>206</v>
      </c>
      <c r="C16" s="36">
        <f>SUM(N9:N13)</f>
        <v>146</v>
      </c>
      <c r="D16" s="36">
        <f>SUM(N14)</f>
        <v>6</v>
      </c>
      <c r="E16" s="36">
        <v>0</v>
      </c>
      <c r="F16" s="36">
        <v>0</v>
      </c>
      <c r="G16" s="36">
        <v>0</v>
      </c>
      <c r="H16" s="36">
        <v>0</v>
      </c>
      <c r="I16" s="36">
        <v>0</v>
      </c>
      <c r="J16" s="36">
        <v>0</v>
      </c>
      <c r="K16" s="36">
        <v>0</v>
      </c>
      <c r="L16" s="36">
        <v>0</v>
      </c>
      <c r="M16" s="36">
        <v>0</v>
      </c>
      <c r="N16" s="20">
        <f>SUM(N17*12)</f>
        <v>1432</v>
      </c>
    </row>
    <row r="17" spans="1:14" ht="15.75" x14ac:dyDescent="0.25">
      <c r="A17" s="18" t="s">
        <v>196</v>
      </c>
      <c r="N17" s="20">
        <f>AVERAGE(B16:D16)</f>
        <v>119.33333333333333</v>
      </c>
    </row>
    <row r="18" spans="1:14" ht="15.75" x14ac:dyDescent="0.25">
      <c r="A18" s="18" t="s">
        <v>194</v>
      </c>
      <c r="B18" s="27">
        <f>SUM('Overall Stats'!A15/3)</f>
        <v>49.333333333333336</v>
      </c>
      <c r="C18" s="27">
        <f>SUM('Overall Stats'!B15/3)</f>
        <v>116.33333333333333</v>
      </c>
      <c r="D18" s="27">
        <f>SUM('Overall Stats'!C15/3)</f>
        <v>142.33333333333334</v>
      </c>
      <c r="E18" s="27">
        <f>SUM('Overall Stats'!D15/3)</f>
        <v>60.666666666666664</v>
      </c>
      <c r="F18" s="27">
        <f>SUM('Overall Stats'!E15/3)</f>
        <v>82</v>
      </c>
      <c r="G18" s="27">
        <f>SUM('Overall Stats'!F15/3)</f>
        <v>143</v>
      </c>
      <c r="H18" s="27">
        <f>SUM('Overall Stats'!G15/3)</f>
        <v>207.33333333333334</v>
      </c>
      <c r="I18" s="27">
        <f>SUM('Overall Stats'!H15/3)</f>
        <v>132</v>
      </c>
      <c r="J18" s="27">
        <f>SUM('Overall Stats'!I15/4)</f>
        <v>152.75</v>
      </c>
      <c r="K18" s="27">
        <f>SUM('Overall Stats'!J15/4)</f>
        <v>272.5</v>
      </c>
      <c r="L18" s="27">
        <f>SUM('Overall Stats'!K15/4)</f>
        <v>119</v>
      </c>
      <c r="M18" s="27">
        <f>SUM('Overall Stats'!L15/4)</f>
        <v>19.25</v>
      </c>
      <c r="N18" s="20">
        <f>SUM(B18:M18)</f>
        <v>1496.5</v>
      </c>
    </row>
    <row r="19" spans="1:14" ht="15.75" x14ac:dyDescent="0.25">
      <c r="A19" s="29" t="s">
        <v>197</v>
      </c>
      <c r="B19" s="14"/>
      <c r="C19" s="14"/>
      <c r="D19" s="14"/>
      <c r="E19" s="14"/>
      <c r="F19" s="14"/>
      <c r="N19" s="20">
        <f>AVERAGE(B18:M18)</f>
        <v>124.70833333333333</v>
      </c>
    </row>
    <row r="20" spans="1:14" ht="15.75" x14ac:dyDescent="0.25">
      <c r="A20" s="29" t="s">
        <v>222</v>
      </c>
      <c r="B20" s="19" t="s">
        <v>225</v>
      </c>
      <c r="C20" s="19" t="s">
        <v>223</v>
      </c>
      <c r="D20" s="19" t="s">
        <v>226</v>
      </c>
      <c r="E20" s="19" t="s">
        <v>224</v>
      </c>
      <c r="F20" s="19" t="s">
        <v>135</v>
      </c>
    </row>
    <row r="21" spans="1:14" ht="15.75" x14ac:dyDescent="0.25">
      <c r="A21" s="18" t="s">
        <v>220</v>
      </c>
      <c r="B21" s="35">
        <f>SUM('Overall Stats'!A21/3)</f>
        <v>285</v>
      </c>
      <c r="C21" s="35">
        <f>SUM('Overall Stats'!B21/3)</f>
        <v>482.33333333333331</v>
      </c>
      <c r="D21" s="35">
        <f>SUM('Overall Stats'!C21/4)</f>
        <v>544.25</v>
      </c>
      <c r="E21" s="35">
        <f>SUM('Overall Stats'!D21/4)</f>
        <v>143.5</v>
      </c>
      <c r="F21" s="35">
        <f>SUM(B21:E21)</f>
        <v>1455.0833333333333</v>
      </c>
    </row>
    <row r="22" spans="1:14" ht="15.75" x14ac:dyDescent="0.25">
      <c r="A22" s="18" t="s">
        <v>221</v>
      </c>
      <c r="B22" s="36">
        <f>SUM(D16:F16)</f>
        <v>6</v>
      </c>
      <c r="C22" s="36">
        <f>SUM(G16:I16)</f>
        <v>0</v>
      </c>
      <c r="D22" s="36">
        <f>SUM(J16:L16)</f>
        <v>0</v>
      </c>
      <c r="E22" s="36">
        <f>SUM(B16:C16,M16)</f>
        <v>352</v>
      </c>
      <c r="F22" s="36">
        <f>SUM(B22:E22)</f>
        <v>358</v>
      </c>
    </row>
  </sheetData>
  <mergeCells count="1">
    <mergeCell ref="B2:M2"/>
  </mergeCells>
  <conditionalFormatting sqref="B22:F22">
    <cfRule type="cellIs" dxfId="13" priority="19" operator="lessThan">
      <formula>$B$103</formula>
    </cfRule>
    <cfRule type="cellIs" dxfId="12" priority="20" operator="greaterThan">
      <formula>$B$103</formula>
    </cfRule>
    <cfRule type="cellIs" dxfId="11" priority="21" operator="greaterThan">
      <formula>$B$103</formula>
    </cfRule>
    <cfRule type="cellIs" dxfId="10" priority="22" operator="greaterThan">
      <formula>$B$103</formula>
    </cfRule>
  </conditionalFormatting>
  <conditionalFormatting sqref="B22">
    <cfRule type="cellIs" dxfId="9" priority="9" operator="greaterThan">
      <formula>284</formula>
    </cfRule>
    <cfRule type="cellIs" dxfId="8" priority="10" operator="lessThan">
      <formula>285</formula>
    </cfRule>
  </conditionalFormatting>
  <conditionalFormatting sqref="C22">
    <cfRule type="cellIs" dxfId="7" priority="7" operator="greaterThan">
      <formula>481</formula>
    </cfRule>
    <cfRule type="cellIs" dxfId="6" priority="8" operator="lessThan">
      <formula>482</formula>
    </cfRule>
  </conditionalFormatting>
  <conditionalFormatting sqref="D22">
    <cfRule type="cellIs" dxfId="5" priority="5" operator="greaterThan">
      <formula>543</formula>
    </cfRule>
    <cfRule type="cellIs" dxfId="4" priority="6" operator="lessThan">
      <formula>544</formula>
    </cfRule>
  </conditionalFormatting>
  <conditionalFormatting sqref="E22">
    <cfRule type="cellIs" dxfId="3" priority="3" operator="greaterThan">
      <formula>143</formula>
    </cfRule>
    <cfRule type="cellIs" dxfId="2" priority="4" operator="lessThan">
      <formula>144</formula>
    </cfRule>
  </conditionalFormatting>
  <conditionalFormatting sqref="F22">
    <cfRule type="cellIs" dxfId="1" priority="1" operator="greaterThan">
      <formula>1454</formula>
    </cfRule>
    <cfRule type="cellIs" dxfId="0" priority="2" operator="lessThan">
      <formula>1455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S28"/>
  <sheetViews>
    <sheetView zoomScale="80" zoomScaleNormal="80" workbookViewId="0">
      <selection activeCell="A15" sqref="A15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0.28515625" customWidth="1"/>
    <col min="14" max="14" width="10.5703125" bestFit="1" customWidth="1"/>
    <col min="15" max="15" width="12.28515625" bestFit="1" customWidth="1"/>
    <col min="16" max="16" width="10.85546875" bestFit="1" customWidth="1"/>
    <col min="17" max="17" width="13.140625" customWidth="1"/>
    <col min="18" max="18" width="6.42578125" bestFit="1" customWidth="1"/>
  </cols>
  <sheetData>
    <row r="1" spans="1:19" ht="21" thickBot="1" x14ac:dyDescent="0.35">
      <c r="A1" s="49" t="s">
        <v>111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6"/>
      <c r="Q1" s="46"/>
    </row>
    <row r="2" spans="1:19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46</v>
      </c>
      <c r="M2" s="14" t="s">
        <v>58</v>
      </c>
      <c r="N2" s="14" t="s">
        <v>43</v>
      </c>
      <c r="O2" s="30" t="s">
        <v>5</v>
      </c>
      <c r="P2" s="34" t="s">
        <v>160</v>
      </c>
      <c r="Q2" s="14" t="s">
        <v>91</v>
      </c>
    </row>
    <row r="3" spans="1:19" ht="15.75" x14ac:dyDescent="0.25">
      <c r="A3" s="14">
        <f>SUM('2017'!H4+'2018'!P4+'2019'!P4+'2020'!P4)</f>
        <v>658</v>
      </c>
      <c r="B3" s="14">
        <f>SUM('2017'!I4+'2018'!Q4+'2019'!Q4+'2020'!Q4)</f>
        <v>224</v>
      </c>
      <c r="C3" s="14">
        <f>SUM('2020'!R4)</f>
        <v>78</v>
      </c>
      <c r="D3" s="14">
        <f>SUM('2019'!R4)</f>
        <v>6</v>
      </c>
      <c r="E3" s="14">
        <f>SUM('2019'!S4+'2020'!S4)</f>
        <v>297</v>
      </c>
      <c r="F3" s="14">
        <f>SUM('2017'!J4+'2018'!R4+'2019'!T4+'2020'!T4)</f>
        <v>166</v>
      </c>
      <c r="G3" s="14">
        <f>SUM('2018'!S4+'2019'!U4+'2020'!U4)</f>
        <v>80</v>
      </c>
      <c r="H3" s="14">
        <f>SUM('2020'!V4)</f>
        <v>1</v>
      </c>
      <c r="I3" s="14">
        <f>SUM('2017'!K4+'2018'!T4+'2019'!V4+'2020'!W4)</f>
        <v>115</v>
      </c>
      <c r="J3" s="14">
        <f>SUM('2017'!L4+'2018'!U4+'2019'!W4+'2020'!X4)</f>
        <v>542</v>
      </c>
      <c r="K3" s="14">
        <f>SUM('2018'!V4)</f>
        <v>42</v>
      </c>
      <c r="L3" s="14">
        <f>SUM('2017'!M4+'2018'!W4+'2019'!X4+'2020'!Y4)</f>
        <v>305</v>
      </c>
      <c r="M3" s="14">
        <f>SUM('2018'!Y4+'2019'!Y4+'2020'!Z4)</f>
        <v>329</v>
      </c>
      <c r="N3" s="14">
        <f>SUM('2017'!N4+'2018'!X4+'2019'!Z4+'2020'!AA4)</f>
        <v>121</v>
      </c>
      <c r="O3" s="14">
        <f>SUM('2017'!O4+'2018'!Z4+'2019'!AA4+'2020'!AB4)</f>
        <v>2085</v>
      </c>
      <c r="P3" s="14">
        <f>SUM('2019'!AB4)</f>
        <v>1</v>
      </c>
      <c r="Q3" s="14">
        <f>SUM('2018'!AA4+'2020'!AC4)</f>
        <v>3</v>
      </c>
    </row>
    <row r="4" spans="1:19" ht="21" customHeight="1" thickBot="1" x14ac:dyDescent="0.35">
      <c r="A4" s="50" t="s">
        <v>127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45"/>
      <c r="Q4" s="45"/>
    </row>
    <row r="5" spans="1:19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46</v>
      </c>
      <c r="M5" s="14" t="s">
        <v>58</v>
      </c>
      <c r="N5" s="14" t="s">
        <v>43</v>
      </c>
      <c r="O5" s="14" t="s">
        <v>5</v>
      </c>
      <c r="P5" s="14" t="s">
        <v>160</v>
      </c>
      <c r="Q5" s="14" t="s">
        <v>91</v>
      </c>
    </row>
    <row r="6" spans="1:19" ht="15.75" x14ac:dyDescent="0.25">
      <c r="A6" s="23">
        <f t="shared" ref="A6:Q6" si="0">SUM(A3/$B$26*100)</f>
        <v>13.021967148228775</v>
      </c>
      <c r="B6" s="23">
        <f t="shared" si="0"/>
        <v>4.433010093014051</v>
      </c>
      <c r="C6" s="23">
        <f t="shared" si="0"/>
        <v>1.543637443103107</v>
      </c>
      <c r="D6" s="23">
        <f t="shared" si="0"/>
        <v>0.11874134177716208</v>
      </c>
      <c r="E6" s="23">
        <f t="shared" si="0"/>
        <v>5.8776964179695232</v>
      </c>
      <c r="F6" s="23">
        <f t="shared" si="0"/>
        <v>3.2851771225014841</v>
      </c>
      <c r="G6" s="23">
        <f t="shared" si="0"/>
        <v>1.583217890362161</v>
      </c>
      <c r="H6" s="23">
        <f t="shared" si="0"/>
        <v>1.9790223629527013E-2</v>
      </c>
      <c r="I6" s="23">
        <f t="shared" si="0"/>
        <v>2.2758757173956066</v>
      </c>
      <c r="J6" s="23">
        <f t="shared" si="0"/>
        <v>10.72630120720364</v>
      </c>
      <c r="K6" s="23">
        <f t="shared" si="0"/>
        <v>0.83118939244013457</v>
      </c>
      <c r="L6" s="23">
        <f t="shared" si="0"/>
        <v>6.0360182070057391</v>
      </c>
      <c r="M6" s="23">
        <f t="shared" si="0"/>
        <v>6.5109835741143876</v>
      </c>
      <c r="N6" s="23">
        <f t="shared" si="0"/>
        <v>2.3946170591727687</v>
      </c>
      <c r="O6" s="23">
        <f t="shared" si="0"/>
        <v>41.262616267563821</v>
      </c>
      <c r="P6" s="23">
        <f t="shared" si="0"/>
        <v>1.9790223629527013E-2</v>
      </c>
      <c r="Q6" s="23">
        <f t="shared" si="0"/>
        <v>5.9370670888581042E-2</v>
      </c>
    </row>
    <row r="7" spans="1:19" ht="21" customHeight="1" thickBot="1" x14ac:dyDescent="0.35">
      <c r="A7" s="49" t="s">
        <v>119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6"/>
    </row>
    <row r="8" spans="1:19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62</v>
      </c>
      <c r="K8" s="14" t="s">
        <v>117</v>
      </c>
      <c r="L8" s="14" t="s">
        <v>116</v>
      </c>
      <c r="M8" s="14" t="s">
        <v>190</v>
      </c>
      <c r="N8" s="14" t="s">
        <v>113</v>
      </c>
      <c r="O8" s="14" t="s">
        <v>60</v>
      </c>
      <c r="P8" s="14" t="s">
        <v>115</v>
      </c>
      <c r="Q8" s="14" t="s">
        <v>118</v>
      </c>
      <c r="R8" s="14" t="s">
        <v>132</v>
      </c>
      <c r="S8" s="40" t="s">
        <v>61</v>
      </c>
    </row>
    <row r="9" spans="1:19" s="14" customFormat="1" ht="15.75" customHeight="1" x14ac:dyDescent="0.2">
      <c r="A9" s="14">
        <f>SUM('2020'!P10)</f>
        <v>1</v>
      </c>
      <c r="B9" s="14">
        <f>SUM('2017'!I10+'2018'!R10+'2019'!P10+'2020'!Q10)</f>
        <v>178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SUM('2018'!S10+'2019'!R10+'2020'!S10)</f>
        <v>33</v>
      </c>
      <c r="F9" s="14">
        <f>SUM('2018'!T10+'2020'!T10)</f>
        <v>3</v>
      </c>
      <c r="G9" s="14">
        <f>SUM('2018'!U10+'2020'!U10)</f>
        <v>13</v>
      </c>
      <c r="H9" s="14">
        <f>SUM('2019'!S10+'2020'!V10)</f>
        <v>4</v>
      </c>
      <c r="I9" s="14">
        <f>SUM('2020'!W10)</f>
        <v>178</v>
      </c>
      <c r="J9" s="14">
        <f>SUM('2017'!K10+'2018'!V10+'2019'!T10+'2020'!X10)</f>
        <v>2197</v>
      </c>
      <c r="K9" s="14">
        <f>SUM('2018'!W10+'2019'!U10+'2020'!Y10)</f>
        <v>22</v>
      </c>
      <c r="L9" s="14">
        <f>SUM('2018'!X10+'2019'!V10+'2020'!Z10)</f>
        <v>9</v>
      </c>
      <c r="M9" s="14">
        <f>SUM('2019'!W10)</f>
        <v>2</v>
      </c>
      <c r="N9" s="14">
        <f>SUM('2018'!Y10+'2020'!AA10)</f>
        <v>133</v>
      </c>
      <c r="O9" s="14">
        <f>SUM('2017'!J10+'2018'!Z10+'2019'!X10+'2020'!AB10)</f>
        <v>2227</v>
      </c>
      <c r="P9" s="14">
        <f>SUM('2018'!AA10)</f>
        <v>1</v>
      </c>
      <c r="Q9" s="14">
        <f>SUM('2018'!AB10)</f>
        <v>1</v>
      </c>
      <c r="R9" s="14">
        <f>SUM('2018'!AC10+'2019'!Y10)</f>
        <v>9</v>
      </c>
      <c r="S9" s="14">
        <f>SUM('2017'!L10+'2018'!AD10+'2019'!Z10+'2020'!AC10)</f>
        <v>7</v>
      </c>
    </row>
    <row r="10" spans="1:19" ht="21" customHeight="1" thickBot="1" x14ac:dyDescent="0.35">
      <c r="A10" s="50" t="s">
        <v>128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9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62</v>
      </c>
      <c r="K11" s="14" t="s">
        <v>117</v>
      </c>
      <c r="L11" s="14" t="s">
        <v>116</v>
      </c>
      <c r="M11" s="14" t="s">
        <v>190</v>
      </c>
      <c r="N11" s="14" t="s">
        <v>113</v>
      </c>
      <c r="O11" s="14" t="s">
        <v>60</v>
      </c>
      <c r="P11" s="14" t="s">
        <v>115</v>
      </c>
      <c r="Q11" s="14" t="s">
        <v>118</v>
      </c>
      <c r="R11" s="17" t="s">
        <v>132</v>
      </c>
      <c r="S11" s="17" t="s">
        <v>61</v>
      </c>
    </row>
    <row r="12" spans="1:19" s="14" customFormat="1" ht="15.75" customHeight="1" x14ac:dyDescent="0.2">
      <c r="A12" s="23">
        <f>SUM(A9/$B$26*100)</f>
        <v>1.9790223629527013E-2</v>
      </c>
      <c r="B12" s="23">
        <f t="shared" ref="B12:S12" si="1">SUM(B9/$B$26*100)</f>
        <v>3.5226598060558083</v>
      </c>
      <c r="C12" s="23">
        <f t="shared" si="1"/>
        <v>3.9580447259054026E-2</v>
      </c>
      <c r="D12" s="23">
        <f t="shared" si="1"/>
        <v>0.6530773797743914</v>
      </c>
      <c r="E12" s="23">
        <f t="shared" si="1"/>
        <v>0.6530773797743914</v>
      </c>
      <c r="F12" s="23">
        <f t="shared" si="1"/>
        <v>5.9370670888581042E-2</v>
      </c>
      <c r="G12" s="23">
        <f t="shared" si="1"/>
        <v>0.25727290718385121</v>
      </c>
      <c r="H12" s="23">
        <f t="shared" si="1"/>
        <v>7.9160894518108052E-2</v>
      </c>
      <c r="I12" s="23">
        <f t="shared" si="1"/>
        <v>3.5226598060558083</v>
      </c>
      <c r="J12" s="23">
        <f t="shared" si="1"/>
        <v>43.479121314070852</v>
      </c>
      <c r="K12" s="23">
        <f t="shared" si="1"/>
        <v>0.43538491984959427</v>
      </c>
      <c r="L12" s="23">
        <f t="shared" si="1"/>
        <v>0.17811201266574311</v>
      </c>
      <c r="M12" s="23">
        <f t="shared" si="1"/>
        <v>3.9580447259054026E-2</v>
      </c>
      <c r="N12" s="23">
        <f t="shared" si="1"/>
        <v>2.6320997427270929</v>
      </c>
      <c r="O12" s="23">
        <f t="shared" si="1"/>
        <v>44.072828022956664</v>
      </c>
      <c r="P12" s="23">
        <f t="shared" si="1"/>
        <v>1.9790223629527013E-2</v>
      </c>
      <c r="Q12" s="23">
        <f t="shared" si="1"/>
        <v>1.9790223629527013E-2</v>
      </c>
      <c r="R12" s="23">
        <f t="shared" si="1"/>
        <v>0.17811201266574311</v>
      </c>
      <c r="S12" s="23">
        <f t="shared" si="1"/>
        <v>0.13853156540668909</v>
      </c>
    </row>
    <row r="13" spans="1:19" ht="21" thickBot="1" x14ac:dyDescent="0.35">
      <c r="A13" s="49" t="s">
        <v>139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9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9" ht="15.75" x14ac:dyDescent="0.25">
      <c r="A15" s="14">
        <f>SUM('2018'!P16+'2019'!P16+'2020'!P16)</f>
        <v>148</v>
      </c>
      <c r="B15" s="14">
        <f>SUM('2018'!Q16+'2019'!Q16+'2020'!Q16)</f>
        <v>349</v>
      </c>
      <c r="C15" s="14">
        <f>SUM('2018'!R16+'2019'!R16+'2020'!R16)</f>
        <v>427</v>
      </c>
      <c r="D15" s="14">
        <f>SUM('2018'!S16+'2019'!S16+'2020'!S16)</f>
        <v>182</v>
      </c>
      <c r="E15" s="14">
        <f>SUM('2018'!T16+'2019'!T16+'2020'!T16)</f>
        <v>246</v>
      </c>
      <c r="F15" s="14">
        <f>SUM('2018'!U16+'2019'!U16+'2020'!U16)</f>
        <v>429</v>
      </c>
      <c r="G15" s="14">
        <f>SUM('2018'!V16+'2019'!V16+'2020'!V16)</f>
        <v>622</v>
      </c>
      <c r="H15" s="14">
        <f>SUM('2018'!W16+'2019'!W16+'2020'!W16)</f>
        <v>396</v>
      </c>
      <c r="I15" s="14">
        <f>SUM('2017'!H16+'2018'!X16+'2019'!X16+'2020'!X16)</f>
        <v>611</v>
      </c>
      <c r="J15" s="14">
        <f>SUM('2017'!I16+'2018'!Y16+'2019'!Y16+'2020'!Y16)</f>
        <v>1090</v>
      </c>
      <c r="K15" s="14">
        <f>SUM('2017'!J16+'2018'!Z16+'2019'!Z16+'2020'!Z16)</f>
        <v>476</v>
      </c>
      <c r="L15" s="14">
        <f>SUM('2017'!K16+'2018'!AA16+'2019'!AA16+'2020'!AA16)</f>
        <v>77</v>
      </c>
    </row>
    <row r="16" spans="1:19" ht="21" thickBot="1" x14ac:dyDescent="0.35">
      <c r="A16" s="50" t="s">
        <v>140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2.9289530971699977</v>
      </c>
      <c r="B18" s="23">
        <f t="shared" ref="B18:L18" si="2">SUM(B15/$B$26*100)</f>
        <v>6.9067880467049276</v>
      </c>
      <c r="C18" s="23">
        <f t="shared" si="2"/>
        <v>8.4504254898080351</v>
      </c>
      <c r="D18" s="23">
        <f t="shared" si="2"/>
        <v>3.6018207005739162</v>
      </c>
      <c r="E18" s="23">
        <f t="shared" si="2"/>
        <v>4.8683950128636448</v>
      </c>
      <c r="F18" s="23">
        <f t="shared" si="2"/>
        <v>8.4900059370670888</v>
      </c>
      <c r="G18" s="23">
        <f t="shared" si="2"/>
        <v>12.309519097565802</v>
      </c>
      <c r="H18" s="23">
        <f t="shared" si="2"/>
        <v>7.8369285572926977</v>
      </c>
      <c r="I18" s="23">
        <f t="shared" si="2"/>
        <v>12.091826637641006</v>
      </c>
      <c r="J18" s="23">
        <f t="shared" si="2"/>
        <v>21.571343756184444</v>
      </c>
      <c r="K18" s="23">
        <f t="shared" si="2"/>
        <v>9.4201464476548598</v>
      </c>
      <c r="L18" s="23">
        <f t="shared" si="2"/>
        <v>1.5238472194735799</v>
      </c>
    </row>
    <row r="19" spans="1:12" ht="21" thickBot="1" x14ac:dyDescent="0.35">
      <c r="A19" s="49" t="s">
        <v>138</v>
      </c>
      <c r="B19" s="49"/>
      <c r="C19" s="49"/>
      <c r="D19" s="4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SUM('2018'!P22+'2019'!P22+'2020'!P22)</f>
        <v>855</v>
      </c>
      <c r="B21" s="14">
        <f>SUM('2018'!Q22+'2019'!Q22+'2020'!Q22)</f>
        <v>1447</v>
      </c>
      <c r="C21" s="14">
        <f>SUM('2017'!H22+'2018'!R22+'2019'!R22+'2020'!R22)</f>
        <v>2177</v>
      </c>
      <c r="D21" s="14">
        <f>SUM('2017'!I22+'2018'!S22+'2019'!S22+'2020'!S22)</f>
        <v>574</v>
      </c>
    </row>
    <row r="22" spans="1:12" ht="21" thickBot="1" x14ac:dyDescent="0.35">
      <c r="A22" s="50" t="s">
        <v>145</v>
      </c>
      <c r="B22" s="50"/>
      <c r="C22" s="50"/>
      <c r="D22" s="5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16.920641203245594</v>
      </c>
      <c r="B24" s="23">
        <f t="shared" ref="B24:D24" si="3">SUM(B21/$B$26*100)</f>
        <v>28.636453591925587</v>
      </c>
      <c r="C24" s="23">
        <f t="shared" si="3"/>
        <v>43.083316841480304</v>
      </c>
      <c r="D24" s="23">
        <f t="shared" si="3"/>
        <v>11.359588363348507</v>
      </c>
    </row>
    <row r="26" spans="1:12" ht="15.75" x14ac:dyDescent="0.25">
      <c r="A26" s="18" t="s">
        <v>135</v>
      </c>
      <c r="B26" s="21">
        <f>SUM('2017'!F43+'2018'!N94+'2019'!N91+'2020'!N87)</f>
        <v>5053</v>
      </c>
    </row>
    <row r="27" spans="1:12" ht="15.75" x14ac:dyDescent="0.25">
      <c r="A27" s="18" t="s">
        <v>136</v>
      </c>
      <c r="B27" s="22">
        <f>SUM('2017'!F44+'2018'!N95+'2019'!N92+'2020'!N88)</f>
        <v>299</v>
      </c>
    </row>
    <row r="28" spans="1:12" ht="15.75" x14ac:dyDescent="0.25">
      <c r="A28" s="18" t="s">
        <v>137</v>
      </c>
      <c r="B28" s="22">
        <f>SUM(B26/B27)</f>
        <v>16.899665551839465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2021-03-03T04:18:15Z</dcterms:modified>
</cp:coreProperties>
</file>