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A4857CD5-9D03-4CCC-8416-88D19E0B4EE2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2022" sheetId="7" r:id="rId6"/>
    <sheet name="Overall Stats" sheetId="4" r:id="rId7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7" l="1"/>
  <c r="N16" i="7"/>
  <c r="N18" i="7"/>
  <c r="B22" i="7"/>
  <c r="C17" i="7"/>
  <c r="B17" i="7"/>
  <c r="D22" i="7"/>
  <c r="C22" i="7"/>
  <c r="N17" i="7" l="1"/>
  <c r="E22" i="7"/>
  <c r="F22" i="7" s="1"/>
  <c r="W9" i="4"/>
  <c r="V9" i="4"/>
  <c r="U9" i="4"/>
  <c r="T9" i="4"/>
  <c r="S9" i="4"/>
  <c r="R9" i="4"/>
  <c r="Q9" i="4"/>
  <c r="P9" i="4"/>
  <c r="M9" i="4"/>
  <c r="L9" i="4"/>
  <c r="K9" i="4"/>
  <c r="J9" i="4"/>
  <c r="I9" i="4"/>
  <c r="H9" i="4"/>
  <c r="G9" i="4"/>
  <c r="E9" i="4"/>
  <c r="B9" i="4"/>
  <c r="B27" i="4"/>
  <c r="N86" i="6"/>
  <c r="R3" i="4"/>
  <c r="L3" i="4"/>
  <c r="AC4" i="6"/>
  <c r="AB4" i="6"/>
  <c r="AA4" i="6"/>
  <c r="AA7" i="6" s="1"/>
  <c r="Z4" i="6"/>
  <c r="Y4" i="6"/>
  <c r="X4" i="6"/>
  <c r="W4" i="6"/>
  <c r="V4" i="6"/>
  <c r="U4" i="6"/>
  <c r="T4" i="6"/>
  <c r="S4" i="6"/>
  <c r="R4" i="6"/>
  <c r="Q4" i="6"/>
  <c r="P4" i="6"/>
  <c r="S22" i="6"/>
  <c r="S25" i="6" s="1"/>
  <c r="R22" i="6"/>
  <c r="R25" i="6" s="1"/>
  <c r="Q22" i="6"/>
  <c r="P22" i="6"/>
  <c r="N84" i="6"/>
  <c r="Q19" i="6" s="1"/>
  <c r="P3" i="4" l="1"/>
  <c r="P7" i="6"/>
  <c r="AB7" i="6"/>
  <c r="U7" i="6"/>
  <c r="Y7" i="6"/>
  <c r="AC7" i="6"/>
  <c r="T7" i="6"/>
  <c r="X7" i="6"/>
  <c r="P25" i="6"/>
  <c r="Q7" i="6"/>
  <c r="Q25" i="6"/>
  <c r="R7" i="6"/>
  <c r="V7" i="6"/>
  <c r="Z7" i="6"/>
  <c r="AE13" i="6"/>
  <c r="Z13" i="6"/>
  <c r="W13" i="6"/>
  <c r="S13" i="6"/>
  <c r="AA19" i="6"/>
  <c r="W19" i="6"/>
  <c r="S19" i="6"/>
  <c r="W7" i="6"/>
  <c r="S7" i="6"/>
  <c r="AF13" i="6"/>
  <c r="AA13" i="6"/>
  <c r="X13" i="6"/>
  <c r="T13" i="6"/>
  <c r="P19" i="6"/>
  <c r="X19" i="6"/>
  <c r="T19" i="6"/>
  <c r="AC13" i="6"/>
  <c r="Y13" i="6"/>
  <c r="V13" i="6"/>
  <c r="R13" i="6"/>
  <c r="Z19" i="6"/>
  <c r="V19" i="6"/>
  <c r="R19" i="6"/>
  <c r="P13" i="6"/>
  <c r="AB13" i="6"/>
  <c r="AD13" i="6"/>
  <c r="U13" i="6"/>
  <c r="Q13" i="6"/>
  <c r="Y19" i="6"/>
  <c r="U19" i="6"/>
  <c r="N9" i="4" l="1"/>
  <c r="F9" i="4"/>
  <c r="C9" i="4"/>
  <c r="A9" i="4"/>
  <c r="AA16" i="5"/>
  <c r="Z16" i="5"/>
  <c r="Y16" i="5"/>
  <c r="X16" i="5"/>
  <c r="W16" i="5"/>
  <c r="V16" i="5"/>
  <c r="U16" i="5"/>
  <c r="T16" i="5"/>
  <c r="S16" i="5"/>
  <c r="R16" i="5"/>
  <c r="Q16" i="5"/>
  <c r="P16" i="5"/>
  <c r="AC4" i="5"/>
  <c r="AB4" i="5"/>
  <c r="AA4" i="5"/>
  <c r="Z4" i="5"/>
  <c r="Y4" i="5"/>
  <c r="X4" i="5"/>
  <c r="W4" i="5"/>
  <c r="V4" i="5"/>
  <c r="H3" i="4" s="1"/>
  <c r="U4" i="5"/>
  <c r="T4" i="5"/>
  <c r="S4" i="5"/>
  <c r="R4" i="5"/>
  <c r="C3" i="4" s="1"/>
  <c r="Q4" i="5"/>
  <c r="P4" i="5"/>
  <c r="N89" i="5"/>
  <c r="S22" i="5" l="1"/>
  <c r="Q22" i="5"/>
  <c r="P22" i="5"/>
  <c r="R22" i="5"/>
  <c r="N87" i="5"/>
  <c r="V7" i="5" s="1"/>
  <c r="X7" i="5" l="1"/>
  <c r="AA19" i="5"/>
  <c r="S19" i="5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O9" i="4" l="1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19" i="7" s="1"/>
  <c r="P16" i="3"/>
  <c r="N91" i="3"/>
  <c r="V13" i="3" s="1"/>
  <c r="AB4" i="3"/>
  <c r="S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19" i="7" s="1"/>
  <c r="J16" i="1"/>
  <c r="K15" i="4" s="1"/>
  <c r="L19" i="7" s="1"/>
  <c r="I16" i="1"/>
  <c r="H16" i="1"/>
  <c r="I15" i="4" s="1"/>
  <c r="J19" i="7" s="1"/>
  <c r="V16" i="2"/>
  <c r="G15" i="4" s="1"/>
  <c r="H19" i="7" s="1"/>
  <c r="AA16" i="2"/>
  <c r="Z16" i="2"/>
  <c r="Y16" i="2"/>
  <c r="X16" i="2"/>
  <c r="W16" i="2"/>
  <c r="H15" i="4" s="1"/>
  <c r="I19" i="7" s="1"/>
  <c r="U16" i="2"/>
  <c r="F15" i="4" s="1"/>
  <c r="G19" i="7" s="1"/>
  <c r="T16" i="2"/>
  <c r="E15" i="4" s="1"/>
  <c r="F19" i="7" s="1"/>
  <c r="S16" i="2"/>
  <c r="D15" i="4" s="1"/>
  <c r="E19" i="7" s="1"/>
  <c r="R16" i="2"/>
  <c r="C15" i="4" s="1"/>
  <c r="D19" i="7" s="1"/>
  <c r="P16" i="2"/>
  <c r="A15" i="4" s="1"/>
  <c r="B19" i="7" s="1"/>
  <c r="J15" i="4" l="1"/>
  <c r="K19" i="7" s="1"/>
  <c r="N20" i="7" s="1"/>
  <c r="R22" i="2"/>
  <c r="S22" i="2"/>
  <c r="H22" i="1"/>
  <c r="I22" i="1"/>
  <c r="D21" i="4" s="1"/>
  <c r="E23" i="7" s="1"/>
  <c r="P22" i="2"/>
  <c r="A21" i="4" s="1"/>
  <c r="B23" i="7" s="1"/>
  <c r="Q22" i="2"/>
  <c r="B21" i="4" s="1"/>
  <c r="C23" i="7" s="1"/>
  <c r="O4" i="1"/>
  <c r="N4" i="1"/>
  <c r="M4" i="1"/>
  <c r="L4" i="1"/>
  <c r="K4" i="1"/>
  <c r="J4" i="1"/>
  <c r="I4" i="1"/>
  <c r="H4" i="1"/>
  <c r="F45" i="1"/>
  <c r="C21" i="4" l="1"/>
  <c r="D23" i="7" s="1"/>
  <c r="F23" i="7" s="1"/>
  <c r="M3" i="4"/>
  <c r="F3" i="4"/>
  <c r="N19" i="7"/>
  <c r="T4" i="2"/>
  <c r="I3" i="4" s="1"/>
  <c r="AA4" i="2"/>
  <c r="T3" i="4" s="1"/>
  <c r="V4" i="2"/>
  <c r="K3" i="4" s="1"/>
  <c r="Y4" i="2"/>
  <c r="N3" i="4" s="1"/>
  <c r="Z4" i="2"/>
  <c r="Q3" i="4" s="1"/>
  <c r="X4" i="2"/>
  <c r="O3" i="4" s="1"/>
  <c r="W4" i="2"/>
  <c r="U4" i="2"/>
  <c r="J3" i="4" s="1"/>
  <c r="S4" i="2"/>
  <c r="G3" i="4" s="1"/>
  <c r="R4" i="2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E12" i="4"/>
  <c r="K12" i="4"/>
  <c r="L12" i="4"/>
  <c r="R12" i="4"/>
  <c r="S12" i="4"/>
  <c r="B12" i="4"/>
  <c r="T12" i="4"/>
  <c r="G12" i="4"/>
  <c r="I12" i="4"/>
  <c r="M12" i="4"/>
  <c r="Q12" i="4"/>
  <c r="R6" i="4"/>
  <c r="L6" i="4"/>
  <c r="H12" i="4"/>
  <c r="P12" i="4"/>
  <c r="U12" i="4"/>
  <c r="V12" i="4"/>
  <c r="P6" i="4"/>
  <c r="W12" i="4"/>
  <c r="J12" i="4"/>
  <c r="H6" i="4"/>
  <c r="C6" i="4"/>
  <c r="C12" i="4"/>
  <c r="F12" i="4"/>
  <c r="N12" i="4"/>
  <c r="S6" i="4"/>
  <c r="D12" i="4"/>
  <c r="E6" i="4"/>
  <c r="O12" i="4"/>
  <c r="D6" i="4"/>
  <c r="I6" i="4"/>
  <c r="M6" i="4"/>
  <c r="Q6" i="4"/>
  <c r="N6" i="4"/>
  <c r="G6" i="4"/>
  <c r="F6" i="4"/>
  <c r="K6" i="4"/>
  <c r="J6" i="4"/>
  <c r="O6" i="4"/>
  <c r="T6" i="4"/>
  <c r="A12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<sst xmlns="http://schemas.openxmlformats.org/spreadsheetml/2006/main" count="1459" uniqueCount="312">
  <si>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</si>
  <si>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</si>
  <si>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</si>
  <si>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</si>
  <si>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</si>
  <si>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</si>
  <si>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</si>
  <si>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</si>
  <si>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</si>
  <si>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</si>
  <si>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</si>
  <si>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</si>
  <si>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</si>
  <si>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</si>
  <si>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</si>
  <si>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</si>
  <si>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</si>
  <si>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</si>
  <si>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</si>
  <si>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</si>
  <si>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</si>
  <si>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</si>
  <si>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</si>
  <si>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</si>
  <si>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</si>
  <si>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</si>
  <si>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</si>
  <si>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</si>
  <si>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</si>
  <si>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</si>
  <si>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</si>
  <si>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</si>
  <si>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</si>
  <si>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</si>
  <si>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</si>
  <si>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</si>
  <si>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</si>
  <si>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</si>
  <si>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</si>
  <si>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</si>
  <si>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</si>
  <si>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</si>
  <si>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</si>
  <si>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</si>
  <si>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</si>
  <si>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</si>
  <si>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</si>
  <si>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</si>
  <si>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</si>
  <si>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</si>
  <si>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</si>
  <si>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</si>
  <si>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</si>
  <si>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</si>
  <si>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</si>
  <si>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</si>
  <si>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</si>
  <si>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</si>
  <si>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</si>
  <si>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</si>
  <si>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</si>
  <si>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</si>
  <si>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</si>
  <si>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</si>
  <si>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</si>
  <si>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</si>
  <si>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</si>
  <si>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</si>
  <si>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</si>
  <si>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</si>
  <si>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</si>
  <si>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</si>
  <si>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</si>
  <si>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</si>
  <si>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</si>
  <si>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</si>
  <si>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</si>
  <si>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</si>
  <si>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</si>
  <si>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</si>
  <si>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</si>
  <si>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</si>
  <si>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</si>
  <si>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</si>
  <si>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</si>
  <si>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</si>
  <si>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</si>
  <si>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</si>
  <si>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</si>
  <si>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</si>
  <si>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</si>
  <si>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</si>
  <si>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</si>
  <si>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</si>
  <si>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</si>
  <si>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</si>
  <si>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</si>
  <si>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</si>
  <si>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</si>
  <si>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</si>
  <si>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</si>
  <si>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</si>
  <si>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</si>
  <si>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</si>
  <si>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</si>
  <si>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</si>
  <si>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</si>
  <si>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</si>
  <si>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</si>
  <si>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</si>
  <si>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</si>
  <si>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</si>
  <si>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</si>
  <si>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</si>
  <si>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</si>
  <si>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</si>
  <si>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</si>
  <si>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</si>
  <si>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</si>
  <si>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</si>
  <si>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</si>
  <si>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</si>
  <si>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</si>
  <si>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</si>
  <si>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</si>
  <si>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</si>
  <si>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</si>
  <si>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</si>
  <si>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</si>
  <si>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</si>
  <si>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</si>
  <si>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</si>
  <si>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</si>
  <si>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</si>
  <si>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</si>
  <si>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</si>
  <si>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</si>
  <si>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</si>
  <si>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</si>
  <si>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</si>
  <si>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</si>
  <si>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</si>
  <si>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</si>
  <si>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</si>
  <si>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</si>
  <si>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</si>
  <si>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</si>
  <si>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</si>
  <si>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</si>
  <si>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</si>
  <si>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</si>
  <si>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</si>
  <si>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</si>
  <si>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</si>
  <si>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</si>
  <si>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</si>
  <si>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</si>
  <si>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</si>
  <si>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</si>
  <si>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</si>
  <si>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</si>
  <si>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</si>
  <si>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</si>
  <si>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</si>
  <si>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</si>
  <si>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</si>
  <si>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</si>
  <si>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</si>
  <si>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</si>
  <si>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</si>
  <si>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</si>
  <si>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</si>
  <si>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</si>
  <si>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</si>
  <si>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</si>
  <si>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</si>
  <si>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</si>
  <si>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</si>
  <si>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</si>
  <si>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</si>
  <si>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</si>
  <si>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</si>
  <si>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</si>
  <si>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</si>
  <si>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</si>
  <si>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</si>
  <si>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</si>
  <si>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</si>
  <si>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</si>
  <si>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</si>
  <si>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</si>
  <si>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</si>
  <si>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</si>
  <si>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</si>
  <si>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</si>
  <si>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</si>
  <si>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</si>
  <si>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</si>
  <si>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</si>
  <si>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</si>
  <si>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</si>
  <si>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</si>
  <si>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</si>
  <si>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</si>
  <si>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</si>
  <si>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</si>
  <si>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</si>
  <si>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</si>
  <si>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</si>
  <si>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</si>
  <si>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</si>
  <si>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</si>
  <si>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</si>
  <si>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</si>
  <si>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</si>
  <si>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</si>
  <si>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</si>
  <si>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</si>
  <si>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</si>
  <si>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</si>
  <si>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</si>
  <si>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</si>
  <si>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</si>
  <si>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</si>
  <si>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</si>
  <si>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</si>
  <si>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</si>
  <si>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</si>
  <si>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</si>
  <si>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</si>
  <si>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</si>
  <si>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</si>
  <si>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</si>
  <si>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</si>
  <si>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</si>
  <si>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</si>
  <si>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</si>
  <si>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</si>
  <si>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</si>
  <si>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</si>
  <si>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</si>
  <si>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</si>
  <si>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</si>
  <si>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</si>
  <si>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</si>
  <si>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</si>
  <si>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</si>
  <si>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</si>
  <si>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</si>
  <si>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</si>
  <si>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</si>
  <si>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</si>
  <si>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</si>
  <si>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</si>
  <si>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</si>
  <si>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</si>
  <si>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</si>
  <si>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</si>
  <si>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</si>
  <si>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</si>
  <si>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</si>
  <si>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</si>
  <si>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</si>
  <si>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</si>
  <si>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</si>
  <si>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</si>
  <si>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</si>
  <si>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</si>
  <si>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</si>
  <si>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</si>
  <si>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</si>
  <si>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</si>
  <si>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</si>
  <si>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</si>
  <si>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</si>
  <si>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</si>
  <si>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</si>
  <si>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</si>
  <si>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</si>
  <si>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</si>
  <si>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</si>
  <si>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</si>
  <si>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</si>
  <si>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</si>
  <si>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</si>
  <si>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</si>
  <si>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</si>
  <si>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</si>
  <si>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</si>
  <si>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</si>
  <si>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</si>
  <si>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</si>
  <si>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</si>
  <si>
    <t>49 Cutthroat 3 Rainbow</t>
  </si>
  <si>
    <t>6 Bluegill 11 Rainbow</t>
  </si>
  <si>
    <t>2 Bluegill 7 Rainbow</t>
  </si>
  <si>
    <t>99 Cutthroat 7 Rainbow</t>
  </si>
  <si>
    <t>37 Cutthroat 3 Rainbow</t>
  </si>
  <si>
    <t>2 BH. Catfish 28 Rainbow 1 Wiper</t>
  </si>
  <si>
    <t>11Rainbow</t>
  </si>
  <si>
    <t>1 BH. Catfish 29 Rainbow</t>
  </si>
  <si>
    <t>36 Cutthroat 1 Rainbow 3 Tiger</t>
  </si>
  <si>
    <t>11 Cutthroat 3 Rainbow 2 Tiger</t>
  </si>
  <si>
    <t>9 Cutthroat 3 Rainbow</t>
  </si>
  <si>
    <t>Walleye</t>
  </si>
  <si>
    <t>Coho</t>
  </si>
  <si>
    <t>Laker</t>
  </si>
  <si>
    <t>True Muskie</t>
  </si>
  <si>
    <t>SM. Bass</t>
  </si>
  <si>
    <t>Fishing Report 2022</t>
  </si>
  <si>
    <t>RUNNING TOTAL</t>
  </si>
  <si>
    <t>32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</si>
</sst>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  <border>
      <left/>
      <right/>
      <top style="thick">
        <color rgb="FF0070C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Lichen</c:v>
                </c:pt>
                <c:pt idx="9">
                  <c:v>Lost Creek</c:v>
                </c:pt>
                <c:pt idx="10">
                  <c:v>Pineview</c:v>
                </c:pt>
                <c:pt idx="11">
                  <c:v>Sawbill</c:v>
                </c:pt>
                <c:pt idx="12">
                  <c:v>Strawberry</c:v>
                </c:pt>
                <c:pt idx="13">
                  <c:v>Superior</c:v>
                </c:pt>
              </c:strCache>
            </c:strRef>
          </c:cat>
          <c:val>
            <c:numRef>
              <c:f>'2021'!$P$4:$AC$4</c:f>
              <c:numCache>
                <c:formatCode>General</c:formatCode>
                <c:ptCount val="14"/>
                <c:pt idx="0">
                  <c:v>37</c:v>
                </c:pt>
                <c:pt idx="1">
                  <c:v>97</c:v>
                </c:pt>
                <c:pt idx="2">
                  <c:v>5</c:v>
                </c:pt>
                <c:pt idx="3">
                  <c:v>7</c:v>
                </c:pt>
                <c:pt idx="4">
                  <c:v>27</c:v>
                </c:pt>
                <c:pt idx="5">
                  <c:v>93</c:v>
                </c:pt>
                <c:pt idx="6">
                  <c:v>106</c:v>
                </c:pt>
                <c:pt idx="7">
                  <c:v>109</c:v>
                </c:pt>
                <c:pt idx="8">
                  <c:v>1</c:v>
                </c:pt>
                <c:pt idx="9">
                  <c:v>150</c:v>
                </c:pt>
                <c:pt idx="10">
                  <c:v>489</c:v>
                </c:pt>
                <c:pt idx="11">
                  <c:v>19</c:v>
                </c:pt>
                <c:pt idx="12">
                  <c:v>1480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8-4286-9741-1D8AEAAD8E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66351"/>
        <c:axId val="1746473839"/>
        <c:axId val="0"/>
      </c:bar3DChart>
      <c:catAx>
        <c:axId val="174646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73839"/>
        <c:crosses val="autoZero"/>
        <c:auto val="1"/>
        <c:lblAlgn val="ctr"/>
        <c:lblOffset val="100"/>
        <c:noMultiLvlLbl val="0"/>
      </c:catAx>
      <c:valAx>
        <c:axId val="17464738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6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E80-494C-96B7-3AA024F2F1B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E80-494C-96B7-3AA024F2F1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E80-494C-96B7-3AA024F2F1B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E80-494C-96B7-3AA024F2F1B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E80-494C-96B7-3AA024F2F1B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E80-494C-96B7-3AA024F2F1B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E80-494C-96B7-3AA024F2F1B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E80-494C-96B7-3AA024F2F1B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E80-494C-96B7-3AA024F2F1B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E80-494C-96B7-3AA024F2F1B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E80-494C-96B7-3AA024F2F1B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E80-494C-96B7-3AA024F2F1B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BE80-494C-96B7-3AA024F2F1B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BE80-494C-96B7-3AA024F2F1B2}"/>
              </c:ext>
            </c:extLst>
          </c:dPt>
          <c:cat>
            <c:strRef>
              <c:f>'2021'!$P$6:$AC$6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Lichen</c:v>
                </c:pt>
                <c:pt idx="9">
                  <c:v>Lost Creek</c:v>
                </c:pt>
                <c:pt idx="10">
                  <c:v>Pineview</c:v>
                </c:pt>
                <c:pt idx="11">
                  <c:v>Sawbill</c:v>
                </c:pt>
                <c:pt idx="12">
                  <c:v>Strawberry</c:v>
                </c:pt>
                <c:pt idx="13">
                  <c:v>Superior</c:v>
                </c:pt>
              </c:strCache>
            </c:strRef>
          </c:cat>
          <c:val>
            <c:numRef>
              <c:f>'2021'!$P$7:$AC$7</c:f>
              <c:numCache>
                <c:formatCode>0.00</c:formatCode>
                <c:ptCount val="14"/>
                <c:pt idx="0">
                  <c:v>1.4105985512771635</c:v>
                </c:pt>
                <c:pt idx="1">
                  <c:v>3.6980556614563476</c:v>
                </c:pt>
                <c:pt idx="2">
                  <c:v>0.19062142584826536</c:v>
                </c:pt>
                <c:pt idx="3">
                  <c:v>0.26686999618757151</c:v>
                </c:pt>
                <c:pt idx="4">
                  <c:v>1.0293556995806328</c:v>
                </c:pt>
                <c:pt idx="5">
                  <c:v>3.5455585207777354</c:v>
                </c:pt>
                <c:pt idx="6">
                  <c:v>4.0411742279832259</c:v>
                </c:pt>
                <c:pt idx="7">
                  <c:v>4.1555470834921842</c:v>
                </c:pt>
                <c:pt idx="8">
                  <c:v>3.812428516965307E-2</c:v>
                </c:pt>
                <c:pt idx="9">
                  <c:v>5.7186427754479601</c:v>
                </c:pt>
                <c:pt idx="10">
                  <c:v>18.64277544796035</c:v>
                </c:pt>
                <c:pt idx="11">
                  <c:v>0.72436141822340838</c:v>
                </c:pt>
                <c:pt idx="12">
                  <c:v>56.423942051086541</c:v>
                </c:pt>
                <c:pt idx="13">
                  <c:v>0.1143728555089592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E-44F6-922A-40F0C45E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Species Caught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'2021'!$P$9:$AF$9</c:f>
              <c:strCache>
                <c:ptCount val="17"/>
                <c:pt idx="0">
                  <c:v>Bluegill</c:v>
                </c:pt>
                <c:pt idx="1">
                  <c:v>BH. Catfish</c:v>
                </c:pt>
                <c:pt idx="2">
                  <c:v>C. Catfish</c:v>
                </c:pt>
                <c:pt idx="3">
                  <c:v>Chub</c:v>
                </c:pt>
                <c:pt idx="4">
                  <c:v>Crappie</c:v>
                </c:pt>
                <c:pt idx="5">
                  <c:v>Coho</c:v>
                </c:pt>
                <c:pt idx="6">
                  <c:v>Cutthroat</c:v>
                </c:pt>
                <c:pt idx="7">
                  <c:v>Kokanee</c:v>
                </c:pt>
                <c:pt idx="8">
                  <c:v>Laker</c:v>
                </c:pt>
                <c:pt idx="9">
                  <c:v>Perch</c:v>
                </c:pt>
                <c:pt idx="10">
                  <c:v>Rainbow</c:v>
                </c:pt>
                <c:pt idx="11">
                  <c:v>SM. Bass</c:v>
                </c:pt>
                <c:pt idx="12">
                  <c:v>Splake</c:v>
                </c:pt>
                <c:pt idx="13">
                  <c:v>Tiger</c:v>
                </c:pt>
                <c:pt idx="14">
                  <c:v>True Muskie</c:v>
                </c:pt>
                <c:pt idx="15">
                  <c:v>Walleye</c:v>
                </c:pt>
                <c:pt idx="16">
                  <c:v>Wiper</c:v>
                </c:pt>
              </c:strCache>
            </c:strRef>
          </c:cat>
          <c:val>
            <c:numRef>
              <c:f>'2021'!$P$10:$AF$10</c:f>
              <c:numCache>
                <c:formatCode>General</c:formatCode>
                <c:ptCount val="17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51</c:v>
                </c:pt>
                <c:pt idx="4">
                  <c:v>306</c:v>
                </c:pt>
                <c:pt idx="5">
                  <c:v>1</c:v>
                </c:pt>
                <c:pt idx="6">
                  <c:v>1526</c:v>
                </c:pt>
                <c:pt idx="7">
                  <c:v>2</c:v>
                </c:pt>
                <c:pt idx="8">
                  <c:v>2</c:v>
                </c:pt>
                <c:pt idx="9">
                  <c:v>182</c:v>
                </c:pt>
                <c:pt idx="10">
                  <c:v>498</c:v>
                </c:pt>
                <c:pt idx="11">
                  <c:v>14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5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8-41B4-8486-E1D0E770E6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73007"/>
        <c:axId val="1746475087"/>
        <c:axId val="0"/>
      </c:bar3DChart>
      <c:catAx>
        <c:axId val="174647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75087"/>
        <c:crosses val="autoZero"/>
        <c:auto val="1"/>
        <c:lblAlgn val="ctr"/>
        <c:lblOffset val="100"/>
        <c:noMultiLvlLbl val="0"/>
      </c:catAx>
      <c:valAx>
        <c:axId val="17464750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7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Species Caught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3C8-4D4F-9A4D-CB8E7FC7DE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3C8-4D4F-9A4D-CB8E7FC7DE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3C8-4D4F-9A4D-CB8E7FC7DE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3C8-4D4F-9A4D-CB8E7FC7DE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3C8-4D4F-9A4D-CB8E7FC7DE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3C8-4D4F-9A4D-CB8E7FC7DE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3C8-4D4F-9A4D-CB8E7FC7DE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3C8-4D4F-9A4D-CB8E7FC7DE6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3C8-4D4F-9A4D-CB8E7FC7DE6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3C8-4D4F-9A4D-CB8E7FC7DE6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3C8-4D4F-9A4D-CB8E7FC7DE6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3C8-4D4F-9A4D-CB8E7FC7DE6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3C8-4D4F-9A4D-CB8E7FC7DE6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3C8-4D4F-9A4D-CB8E7FC7DE6E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33C8-4D4F-9A4D-CB8E7FC7DE6E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33C8-4D4F-9A4D-CB8E7FC7DE6E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33C8-4D4F-9A4D-CB8E7FC7DE6E}"/>
              </c:ext>
            </c:extLst>
          </c:dPt>
          <c:cat>
            <c:strRef>
              <c:f>'2021'!$P$12:$AF$12</c:f>
              <c:strCache>
                <c:ptCount val="17"/>
                <c:pt idx="0">
                  <c:v>Bluegill</c:v>
                </c:pt>
                <c:pt idx="1">
                  <c:v>BH. Catfish</c:v>
                </c:pt>
                <c:pt idx="2">
                  <c:v>C. Catfish</c:v>
                </c:pt>
                <c:pt idx="3">
                  <c:v>Chub</c:v>
                </c:pt>
                <c:pt idx="4">
                  <c:v>Crappie</c:v>
                </c:pt>
                <c:pt idx="5">
                  <c:v>Coho</c:v>
                </c:pt>
                <c:pt idx="6">
                  <c:v>Cutthroat</c:v>
                </c:pt>
                <c:pt idx="7">
                  <c:v>Kokanee</c:v>
                </c:pt>
                <c:pt idx="8">
                  <c:v>Laker</c:v>
                </c:pt>
                <c:pt idx="9">
                  <c:v>Perch</c:v>
                </c:pt>
                <c:pt idx="10">
                  <c:v>Rainbow</c:v>
                </c:pt>
                <c:pt idx="11">
                  <c:v>SM. Bass</c:v>
                </c:pt>
                <c:pt idx="12">
                  <c:v>Splake</c:v>
                </c:pt>
                <c:pt idx="13">
                  <c:v>Tiger</c:v>
                </c:pt>
                <c:pt idx="14">
                  <c:v>True Muskie</c:v>
                </c:pt>
                <c:pt idx="15">
                  <c:v>Walleye</c:v>
                </c:pt>
                <c:pt idx="16">
                  <c:v>Wiper</c:v>
                </c:pt>
              </c:strCache>
            </c:strRef>
          </c:cat>
          <c:val>
            <c:numRef>
              <c:f>'2021'!$P$13:$AF$13</c:f>
              <c:numCache>
                <c:formatCode>0.00</c:formatCode>
                <c:ptCount val="17"/>
                <c:pt idx="0">
                  <c:v>0.30499428135722456</c:v>
                </c:pt>
                <c:pt idx="1">
                  <c:v>0.15249714067861228</c:v>
                </c:pt>
                <c:pt idx="2">
                  <c:v>0.38124285169653072</c:v>
                </c:pt>
                <c:pt idx="3">
                  <c:v>1.9443385436523064</c:v>
                </c:pt>
                <c:pt idx="4">
                  <c:v>11.66603126191384</c:v>
                </c:pt>
                <c:pt idx="5">
                  <c:v>3.812428516965307E-2</c:v>
                </c:pt>
                <c:pt idx="6">
                  <c:v>58.177659168890585</c:v>
                </c:pt>
                <c:pt idx="7">
                  <c:v>7.624857033930614E-2</c:v>
                </c:pt>
                <c:pt idx="8">
                  <c:v>7.624857033930614E-2</c:v>
                </c:pt>
                <c:pt idx="9">
                  <c:v>6.9386199008768576</c:v>
                </c:pt>
                <c:pt idx="10">
                  <c:v>18.985894014487229</c:v>
                </c:pt>
                <c:pt idx="11">
                  <c:v>0.53373999237514302</c:v>
                </c:pt>
                <c:pt idx="12">
                  <c:v>3.812428516965307E-2</c:v>
                </c:pt>
                <c:pt idx="13">
                  <c:v>0.22874571101791841</c:v>
                </c:pt>
                <c:pt idx="14">
                  <c:v>3.812428516965307E-2</c:v>
                </c:pt>
                <c:pt idx="15">
                  <c:v>0.19062142584826536</c:v>
                </c:pt>
                <c:pt idx="16">
                  <c:v>0.22874571101791841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6-4A88-8A6C-50008A03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 per Month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'2021'!$P$16:$AA$16</c:f>
              <c:numCache>
                <c:formatCode>General</c:formatCode>
                <c:ptCount val="12"/>
                <c:pt idx="0">
                  <c:v>206</c:v>
                </c:pt>
                <c:pt idx="1">
                  <c:v>146</c:v>
                </c:pt>
                <c:pt idx="2">
                  <c:v>84</c:v>
                </c:pt>
                <c:pt idx="3">
                  <c:v>90</c:v>
                </c:pt>
                <c:pt idx="4">
                  <c:v>124</c:v>
                </c:pt>
                <c:pt idx="5">
                  <c:v>477</c:v>
                </c:pt>
                <c:pt idx="6">
                  <c:v>519</c:v>
                </c:pt>
                <c:pt idx="7">
                  <c:v>377</c:v>
                </c:pt>
                <c:pt idx="8">
                  <c:v>189</c:v>
                </c:pt>
                <c:pt idx="9">
                  <c:v>280</c:v>
                </c:pt>
                <c:pt idx="10">
                  <c:v>119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2-4E6F-AC0E-42A8946A17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1775183"/>
        <c:axId val="1731770607"/>
        <c:axId val="0"/>
      </c:bar3DChart>
      <c:catAx>
        <c:axId val="173177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70607"/>
        <c:crosses val="autoZero"/>
        <c:auto val="1"/>
        <c:lblAlgn val="ctr"/>
        <c:lblOffset val="100"/>
        <c:noMultiLvlLbl val="0"/>
      </c:catAx>
      <c:valAx>
        <c:axId val="17317706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177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 per Month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4E6-4A35-B301-96DCE9B633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4E6-4A35-B301-96DCE9B633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4E6-4A35-B301-96DCE9B633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4E6-4A35-B301-96DCE9B633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4E6-4A35-B301-96DCE9B6332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4E6-4A35-B301-96DCE9B6332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4E6-4A35-B301-96DCE9B6332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4E6-4A35-B301-96DCE9B6332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4E6-4A35-B301-96DCE9B6332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4E6-4A35-B301-96DCE9B6332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4E6-4A35-B301-96DCE9B6332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4E6-4A35-B301-96DCE9B63322}"/>
              </c:ext>
            </c:extLst>
          </c:dPt>
          <c:cat>
            <c:strRef>
              <c:f>'2021'!$P$18:$AA$18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'2021'!$P$19:$AA$19</c:f>
              <c:numCache>
                <c:formatCode>0.00</c:formatCode>
                <c:ptCount val="12"/>
                <c:pt idx="0">
                  <c:v>7.8536027449485317</c:v>
                </c:pt>
                <c:pt idx="1">
                  <c:v>5.5661456347693488</c:v>
                </c:pt>
                <c:pt idx="2">
                  <c:v>3.2024399542508575</c:v>
                </c:pt>
                <c:pt idx="3">
                  <c:v>3.4311856652687758</c:v>
                </c:pt>
                <c:pt idx="4">
                  <c:v>4.7274113610369799</c:v>
                </c:pt>
                <c:pt idx="5">
                  <c:v>18.185284025924513</c:v>
                </c:pt>
                <c:pt idx="6">
                  <c:v>19.786504003049942</c:v>
                </c:pt>
                <c:pt idx="7">
                  <c:v>14.372855508959207</c:v>
                </c:pt>
                <c:pt idx="8">
                  <c:v>7.2054898970644308</c:v>
                </c:pt>
                <c:pt idx="9">
                  <c:v>10.674799847502859</c:v>
                </c:pt>
                <c:pt idx="10">
                  <c:v>4.5367899351887155</c:v>
                </c:pt>
                <c:pt idx="11">
                  <c:v>0.45749142203583681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D-43CC-AE72-8BDB64DE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 per Season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'2021'!$P$22:$S$22</c:f>
              <c:numCache>
                <c:formatCode>General</c:formatCode>
                <c:ptCount val="4"/>
                <c:pt idx="0">
                  <c:v>298</c:v>
                </c:pt>
                <c:pt idx="1">
                  <c:v>1373</c:v>
                </c:pt>
                <c:pt idx="2">
                  <c:v>588</c:v>
                </c:pt>
                <c:pt idx="3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A-4BE7-9FDA-85072FB4D1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83823"/>
        <c:axId val="1746463439"/>
        <c:axId val="0"/>
      </c:bar3DChart>
      <c:catAx>
        <c:axId val="17464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63439"/>
        <c:crosses val="autoZero"/>
        <c:auto val="1"/>
        <c:lblAlgn val="ctr"/>
        <c:lblOffset val="100"/>
        <c:noMultiLvlLbl val="0"/>
      </c:catAx>
      <c:valAx>
        <c:axId val="1746463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8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 per Season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C50-46E5-B3E6-C4A24CA639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C50-46E5-B3E6-C4A24CA639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C50-46E5-B3E6-C4A24CA639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C50-46E5-B3E6-C4A24CA63911}"/>
              </c:ext>
            </c:extLst>
          </c:dPt>
          <c:cat>
            <c:strRef>
              <c:f>'2021'!$P$24:$S$24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'2021'!$P$25:$S$25</c:f>
              <c:numCache>
                <c:formatCode>0.00</c:formatCode>
                <c:ptCount val="4"/>
                <c:pt idx="0">
                  <c:v>11.361036980556614</c:v>
                </c:pt>
                <c:pt idx="1">
                  <c:v>52.344643537933663</c:v>
                </c:pt>
                <c:pt idx="2">
                  <c:v>22.417079679756004</c:v>
                </c:pt>
                <c:pt idx="3">
                  <c:v>13.877239801753715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8-41B2-816D-95F6B6C8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Stats'!$A$2:$T$2</c:f>
              <c:strCache>
                <c:ptCount val="20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Lichen</c:v>
                </c:pt>
                <c:pt idx="12">
                  <c:v>Lost Creek</c:v>
                </c:pt>
                <c:pt idx="13">
                  <c:v>Pineview</c:v>
                </c:pt>
                <c:pt idx="14">
                  <c:v>Rockport</c:v>
                </c:pt>
                <c:pt idx="15">
                  <c:v>Sawbill</c:v>
                </c:pt>
                <c:pt idx="16">
                  <c:v>Strawberry</c:v>
                </c:pt>
                <c:pt idx="17">
                  <c:v>Superior</c:v>
                </c:pt>
                <c:pt idx="18">
                  <c:v>Tropic</c:v>
                </c:pt>
                <c:pt idx="19">
                  <c:v>Willard Bay</c:v>
                </c:pt>
              </c:strCache>
            </c:strRef>
          </c:cat>
          <c:val>
            <c:numRef>
              <c:f>'Overall Stats'!$A$3:$T$3</c:f>
              <c:numCache>
                <c:formatCode>General</c:formatCode>
                <c:ptCount val="20"/>
                <c:pt idx="0">
                  <c:v>695</c:v>
                </c:pt>
                <c:pt idx="1">
                  <c:v>321</c:v>
                </c:pt>
                <c:pt idx="2">
                  <c:v>83</c:v>
                </c:pt>
                <c:pt idx="3">
                  <c:v>6</c:v>
                </c:pt>
                <c:pt idx="4">
                  <c:v>304</c:v>
                </c:pt>
                <c:pt idx="5">
                  <c:v>193</c:v>
                </c:pt>
                <c:pt idx="6">
                  <c:v>173</c:v>
                </c:pt>
                <c:pt idx="7">
                  <c:v>1</c:v>
                </c:pt>
                <c:pt idx="8">
                  <c:v>221</c:v>
                </c:pt>
                <c:pt idx="9">
                  <c:v>651</c:v>
                </c:pt>
                <c:pt idx="10">
                  <c:v>42</c:v>
                </c:pt>
                <c:pt idx="11">
                  <c:v>1</c:v>
                </c:pt>
                <c:pt idx="12">
                  <c:v>455</c:v>
                </c:pt>
                <c:pt idx="13">
                  <c:v>818</c:v>
                </c:pt>
                <c:pt idx="14">
                  <c:v>121</c:v>
                </c:pt>
                <c:pt idx="15">
                  <c:v>19</c:v>
                </c:pt>
                <c:pt idx="16">
                  <c:v>3565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B12F-40B6-BA47-A06F04A441F8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B12F-40B6-BA47-A06F04A441F8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B12F-40B6-BA47-A06F04A441F8}"/>
              </c:ext>
            </c:extLst>
          </c:dPt>
          <c:cat>
            <c:strRef>
              <c:f>'Overall Stats'!$A$5:$T$5</c:f>
              <c:strCache>
                <c:ptCount val="20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Lichen</c:v>
                </c:pt>
                <c:pt idx="12">
                  <c:v>Lost Creek</c:v>
                </c:pt>
                <c:pt idx="13">
                  <c:v>Pineview</c:v>
                </c:pt>
                <c:pt idx="14">
                  <c:v>Rockport</c:v>
                </c:pt>
                <c:pt idx="15">
                  <c:v>Sawbill</c:v>
                </c:pt>
                <c:pt idx="16">
                  <c:v>Strawberry</c:v>
                </c:pt>
                <c:pt idx="17">
                  <c:v>Superior</c:v>
                </c:pt>
                <c:pt idx="18">
                  <c:v>Tropic</c:v>
                </c:pt>
                <c:pt idx="19">
                  <c:v>Willard Bay</c:v>
                </c:pt>
              </c:strCache>
            </c:strRef>
          </c:cat>
          <c:val>
            <c:numRef>
              <c:f>'Overall Stats'!$A$6:$T$6</c:f>
              <c:numCache>
                <c:formatCode>0.00</c:formatCode>
                <c:ptCount val="20"/>
                <c:pt idx="0">
                  <c:v>9.0541948931735288</c:v>
                </c:pt>
                <c:pt idx="1">
                  <c:v>4.1818655549765502</c:v>
                </c:pt>
                <c:pt idx="2">
                  <c:v>1.0812923397602918</c:v>
                </c:pt>
                <c:pt idx="3">
                  <c:v>7.8165711307972896E-2</c:v>
                </c:pt>
                <c:pt idx="4">
                  <c:v>3.9603960396039604</c:v>
                </c:pt>
                <c:pt idx="5">
                  <c:v>2.5143303804064616</c:v>
                </c:pt>
                <c:pt idx="6">
                  <c:v>2.2537780093798854</c:v>
                </c:pt>
                <c:pt idx="7">
                  <c:v>1.3027618551328815E-2</c:v>
                </c:pt>
                <c:pt idx="8">
                  <c:v>2.8791036998436685</c:v>
                </c:pt>
                <c:pt idx="9">
                  <c:v>8.4809796769150605</c:v>
                </c:pt>
                <c:pt idx="10">
                  <c:v>0.54715997915581038</c:v>
                </c:pt>
                <c:pt idx="11">
                  <c:v>1.3027618551328815E-2</c:v>
                </c:pt>
                <c:pt idx="12">
                  <c:v>5.927566440854612</c:v>
                </c:pt>
                <c:pt idx="13">
                  <c:v>10.656591974986972</c:v>
                </c:pt>
                <c:pt idx="14">
                  <c:v>1.5763418447107869</c:v>
                </c:pt>
                <c:pt idx="15">
                  <c:v>0.24752475247524752</c:v>
                </c:pt>
                <c:pt idx="16">
                  <c:v>46.443460135487236</c:v>
                </c:pt>
                <c:pt idx="17">
                  <c:v>3.9082855653986448E-2</c:v>
                </c:pt>
                <c:pt idx="18">
                  <c:v>1.3027618551328815E-2</c:v>
                </c:pt>
                <c:pt idx="19">
                  <c:v>3.9082855653986448E-2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Stats'!$A$8:$W$8</c:f>
              <c:strCache>
                <c:ptCount val="23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Brown</c:v>
                </c:pt>
                <c:pt idx="4">
                  <c:v>BH. Catfish</c:v>
                </c:pt>
                <c:pt idx="5">
                  <c:v>Carp</c:v>
                </c:pt>
                <c:pt idx="6">
                  <c:v>C. Catfish</c:v>
                </c:pt>
                <c:pt idx="7">
                  <c:v>Chub</c:v>
                </c:pt>
                <c:pt idx="8">
                  <c:v>Crappie</c:v>
                </c:pt>
                <c:pt idx="9">
                  <c:v>Coho</c:v>
                </c:pt>
                <c:pt idx="10">
                  <c:v>Cutthroat</c:v>
                </c:pt>
                <c:pt idx="11">
                  <c:v>Kokanee</c:v>
                </c:pt>
                <c:pt idx="12">
                  <c:v>Laker</c:v>
                </c:pt>
                <c:pt idx="13">
                  <c:v>LM Bass</c:v>
                </c:pt>
                <c:pt idx="14">
                  <c:v>Muskie</c:v>
                </c:pt>
                <c:pt idx="15">
                  <c:v>Perch</c:v>
                </c:pt>
                <c:pt idx="16">
                  <c:v>Rainbow</c:v>
                </c:pt>
                <c:pt idx="17">
                  <c:v>SM Bass</c:v>
                </c:pt>
                <c:pt idx="18">
                  <c:v>Splake</c:v>
                </c:pt>
                <c:pt idx="19">
                  <c:v>Tiger</c:v>
                </c:pt>
                <c:pt idx="20">
                  <c:v>True Muskie</c:v>
                </c:pt>
                <c:pt idx="21">
                  <c:v>Walleye</c:v>
                </c:pt>
                <c:pt idx="22">
                  <c:v>Wiper</c:v>
                </c:pt>
              </c:strCache>
            </c:strRef>
          </c:cat>
          <c:val>
            <c:numRef>
              <c:f>'Overall Stats'!$A$9:$W$9</c:f>
              <c:numCache>
                <c:formatCode>General</c:formatCode>
                <c:ptCount val="23"/>
                <c:pt idx="0">
                  <c:v>1</c:v>
                </c:pt>
                <c:pt idx="1">
                  <c:v>186</c:v>
                </c:pt>
                <c:pt idx="2">
                  <c:v>2</c:v>
                </c:pt>
                <c:pt idx="3">
                  <c:v>33</c:v>
                </c:pt>
                <c:pt idx="4">
                  <c:v>37</c:v>
                </c:pt>
                <c:pt idx="5">
                  <c:v>3</c:v>
                </c:pt>
                <c:pt idx="6">
                  <c:v>23</c:v>
                </c:pt>
                <c:pt idx="7">
                  <c:v>55</c:v>
                </c:pt>
                <c:pt idx="8">
                  <c:v>484</c:v>
                </c:pt>
                <c:pt idx="9">
                  <c:v>1</c:v>
                </c:pt>
                <c:pt idx="10">
                  <c:v>3723</c:v>
                </c:pt>
                <c:pt idx="11">
                  <c:v>24</c:v>
                </c:pt>
                <c:pt idx="12">
                  <c:v>2</c:v>
                </c:pt>
                <c:pt idx="13">
                  <c:v>9</c:v>
                </c:pt>
                <c:pt idx="14">
                  <c:v>2</c:v>
                </c:pt>
                <c:pt idx="15">
                  <c:v>315</c:v>
                </c:pt>
                <c:pt idx="16">
                  <c:v>2725</c:v>
                </c:pt>
                <c:pt idx="17">
                  <c:v>15</c:v>
                </c:pt>
                <c:pt idx="18">
                  <c:v>2</c:v>
                </c:pt>
                <c:pt idx="19">
                  <c:v>15</c:v>
                </c:pt>
                <c:pt idx="20">
                  <c:v>1</c:v>
                </c:pt>
                <c:pt idx="21">
                  <c:v>5</c:v>
                </c:pt>
                <c:pt idx="2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E16-465C-8B09-5C8455BD8C50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E16-465C-8B09-5C8455BD8C50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9E16-465C-8B09-5C8455BD8C50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9E16-465C-8B09-5C8455BD8C50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9E16-465C-8B09-5C8455BD8C50}"/>
              </c:ext>
            </c:extLst>
          </c:dPt>
          <c:cat>
            <c:strRef>
              <c:f>'Overall Stats'!$A$11:$W$11</c:f>
              <c:strCache>
                <c:ptCount val="23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Brown</c:v>
                </c:pt>
                <c:pt idx="4">
                  <c:v>BH. Catfish</c:v>
                </c:pt>
                <c:pt idx="5">
                  <c:v>Carp</c:v>
                </c:pt>
                <c:pt idx="6">
                  <c:v>C. Catfish</c:v>
                </c:pt>
                <c:pt idx="7">
                  <c:v>Chub</c:v>
                </c:pt>
                <c:pt idx="8">
                  <c:v>Crappie</c:v>
                </c:pt>
                <c:pt idx="9">
                  <c:v>Coho</c:v>
                </c:pt>
                <c:pt idx="10">
                  <c:v>Cutthroat</c:v>
                </c:pt>
                <c:pt idx="11">
                  <c:v>Kokanee</c:v>
                </c:pt>
                <c:pt idx="12">
                  <c:v>Laker</c:v>
                </c:pt>
                <c:pt idx="13">
                  <c:v>LM Bass</c:v>
                </c:pt>
                <c:pt idx="14">
                  <c:v>Muskie</c:v>
                </c:pt>
                <c:pt idx="15">
                  <c:v>Perch</c:v>
                </c:pt>
                <c:pt idx="16">
                  <c:v>Rainbow</c:v>
                </c:pt>
                <c:pt idx="17">
                  <c:v>SM Bass</c:v>
                </c:pt>
                <c:pt idx="18">
                  <c:v>Splake</c:v>
                </c:pt>
                <c:pt idx="19">
                  <c:v>Tiger</c:v>
                </c:pt>
                <c:pt idx="20">
                  <c:v>True Muskie</c:v>
                </c:pt>
                <c:pt idx="21">
                  <c:v>Walleye</c:v>
                </c:pt>
                <c:pt idx="22">
                  <c:v>Wiper</c:v>
                </c:pt>
              </c:strCache>
            </c:strRef>
          </c:cat>
          <c:val>
            <c:numRef>
              <c:f>'Overall Stats'!$A$12:$W$12</c:f>
              <c:numCache>
                <c:formatCode>0.00</c:formatCode>
                <c:ptCount val="23"/>
                <c:pt idx="0">
                  <c:v>1.3027618551328815E-2</c:v>
                </c:pt>
                <c:pt idx="1">
                  <c:v>2.4231370505471599</c:v>
                </c:pt>
                <c:pt idx="2">
                  <c:v>2.6055237102657631E-2</c:v>
                </c:pt>
                <c:pt idx="3">
                  <c:v>0.42991141219385093</c:v>
                </c:pt>
                <c:pt idx="4">
                  <c:v>0.48202188639916621</c:v>
                </c:pt>
                <c:pt idx="5">
                  <c:v>3.9082855653986448E-2</c:v>
                </c:pt>
                <c:pt idx="6">
                  <c:v>0.29963522668056281</c:v>
                </c:pt>
                <c:pt idx="7">
                  <c:v>0.71651902032308501</c:v>
                </c:pt>
                <c:pt idx="8">
                  <c:v>6.3053673788431475</c:v>
                </c:pt>
                <c:pt idx="9">
                  <c:v>1.3027618551328815E-2</c:v>
                </c:pt>
                <c:pt idx="10">
                  <c:v>48.501823866597185</c:v>
                </c:pt>
                <c:pt idx="11">
                  <c:v>0.31266284523189158</c:v>
                </c:pt>
                <c:pt idx="12">
                  <c:v>2.6055237102657631E-2</c:v>
                </c:pt>
                <c:pt idx="13">
                  <c:v>0.11724856696195936</c:v>
                </c:pt>
                <c:pt idx="14">
                  <c:v>2.6055237102657631E-2</c:v>
                </c:pt>
                <c:pt idx="15">
                  <c:v>4.1036998436685774</c:v>
                </c:pt>
                <c:pt idx="16">
                  <c:v>35.500260552371024</c:v>
                </c:pt>
                <c:pt idx="17">
                  <c:v>0.19541427826993227</c:v>
                </c:pt>
                <c:pt idx="18">
                  <c:v>2.6055237102657631E-2</c:v>
                </c:pt>
                <c:pt idx="19">
                  <c:v>0.19541427826993227</c:v>
                </c:pt>
                <c:pt idx="20">
                  <c:v>1.3027618551328815E-2</c:v>
                </c:pt>
                <c:pt idx="21">
                  <c:v>6.5138092756644089E-2</c:v>
                </c:pt>
                <c:pt idx="22">
                  <c:v>0.16935904116727463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354</c:v>
                </c:pt>
                <c:pt idx="1">
                  <c:v>495</c:v>
                </c:pt>
                <c:pt idx="2">
                  <c:v>511</c:v>
                </c:pt>
                <c:pt idx="3">
                  <c:v>272</c:v>
                </c:pt>
                <c:pt idx="4">
                  <c:v>370</c:v>
                </c:pt>
                <c:pt idx="5">
                  <c:v>906</c:v>
                </c:pt>
                <c:pt idx="6">
                  <c:v>1141</c:v>
                </c:pt>
                <c:pt idx="7">
                  <c:v>773</c:v>
                </c:pt>
                <c:pt idx="8">
                  <c:v>800</c:v>
                </c:pt>
                <c:pt idx="9">
                  <c:v>1370</c:v>
                </c:pt>
                <c:pt idx="10">
                  <c:v>595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4.6117769671704014</c:v>
                </c:pt>
                <c:pt idx="1">
                  <c:v>6.4486711829077645</c:v>
                </c:pt>
                <c:pt idx="2">
                  <c:v>6.657113079729025</c:v>
                </c:pt>
                <c:pt idx="3">
                  <c:v>3.5435122459614381</c:v>
                </c:pt>
                <c:pt idx="4">
                  <c:v>4.8202188639916628</c:v>
                </c:pt>
                <c:pt idx="5">
                  <c:v>11.803022407503908</c:v>
                </c:pt>
                <c:pt idx="6">
                  <c:v>14.864512767066179</c:v>
                </c:pt>
                <c:pt idx="7">
                  <c:v>10.070349140177177</c:v>
                </c:pt>
                <c:pt idx="8">
                  <c:v>10.422094841063053</c:v>
                </c:pt>
                <c:pt idx="9">
                  <c:v>17.84783741532048</c:v>
                </c:pt>
                <c:pt idx="10">
                  <c:v>7.7514330380406467</c:v>
                </c:pt>
                <c:pt idx="11">
                  <c:v>1.1594580510682648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1153</c:v>
                </c:pt>
                <c:pt idx="1">
                  <c:v>2820</c:v>
                </c:pt>
                <c:pt idx="2">
                  <c:v>2765</c:v>
                </c:pt>
                <c:pt idx="3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15.020844189682126</c:v>
                </c:pt>
                <c:pt idx="1">
                  <c:v>36.737884314747262</c:v>
                </c:pt>
                <c:pt idx="2">
                  <c:v>36.021365294424179</c:v>
                </c:pt>
                <c:pt idx="3">
                  <c:v>12.219906201146429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5952</xdr:colOff>
      <xdr:row>25</xdr:row>
      <xdr:rowOff>3571</xdr:rowOff>
    </xdr:from>
    <xdr:to>
      <xdr:col>21</xdr:col>
      <xdr:colOff>714373</xdr:colOff>
      <xdr:row>39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AEAB3-3CDA-4FFF-97FA-721E06D5E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5951</xdr:colOff>
      <xdr:row>25</xdr:row>
      <xdr:rowOff>3571</xdr:rowOff>
    </xdr:from>
    <xdr:to>
      <xdr:col>28</xdr:col>
      <xdr:colOff>654843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A6F163-D009-42F1-8AF0-28B338403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5952</xdr:colOff>
      <xdr:row>40</xdr:row>
      <xdr:rowOff>3572</xdr:rowOff>
    </xdr:from>
    <xdr:to>
      <xdr:col>21</xdr:col>
      <xdr:colOff>702467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E44DD0-6A97-4F5C-BCA2-205C79B7C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684609</xdr:colOff>
      <xdr:row>40</xdr:row>
      <xdr:rowOff>15478</xdr:rowOff>
    </xdr:from>
    <xdr:to>
      <xdr:col>29</xdr:col>
      <xdr:colOff>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89EF93-8156-4C75-BE86-BB4E055C9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5952</xdr:colOff>
      <xdr:row>55</xdr:row>
      <xdr:rowOff>15478</xdr:rowOff>
    </xdr:from>
    <xdr:to>
      <xdr:col>21</xdr:col>
      <xdr:colOff>714373</xdr:colOff>
      <xdr:row>68</xdr:row>
      <xdr:rowOff>178594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4B37E2-D013-42FB-8644-E635EAFDA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17857</xdr:colOff>
      <xdr:row>55</xdr:row>
      <xdr:rowOff>15478</xdr:rowOff>
    </xdr:from>
    <xdr:to>
      <xdr:col>28</xdr:col>
      <xdr:colOff>654843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108041-2008-4334-869B-ECA61E5FF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15478</xdr:rowOff>
    </xdr:from>
    <xdr:to>
      <xdr:col>22</xdr:col>
      <xdr:colOff>-1</xdr:colOff>
      <xdr:row>84</xdr:row>
      <xdr:rowOff>-1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3E9A2E-EC50-44DF-AB0A-F8DA629B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684609</xdr:colOff>
      <xdr:row>70</xdr:row>
      <xdr:rowOff>3572</xdr:rowOff>
    </xdr:from>
    <xdr:to>
      <xdr:col>29</xdr:col>
      <xdr:colOff>0</xdr:colOff>
      <xdr:row>84</xdr:row>
      <xdr:rowOff>-1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761121-C9B1-4F23-A6CF-63DB82D9C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7" t="s">
        <v>8</v>
      </c>
      <c r="C2" s="47"/>
      <c r="D2" s="47"/>
      <c r="E2" s="47"/>
      <c r="F2" s="7" t="s">
        <v>6</v>
      </c>
      <c r="G2" s="7" t="s">
        <v>7</v>
      </c>
      <c r="H2" s="48" t="s">
        <v>111</v>
      </c>
      <c r="I2" s="48"/>
      <c r="J2" s="48"/>
      <c r="K2" s="48"/>
      <c r="L2" s="48"/>
      <c r="M2" s="48"/>
      <c r="N2" s="48"/>
      <c r="O2" s="4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9" t="s">
        <v>127</v>
      </c>
      <c r="I5" s="49"/>
      <c r="J5" s="49"/>
      <c r="K5" s="49"/>
      <c r="L5" s="49"/>
      <c r="M5" s="49"/>
      <c r="N5" s="49"/>
      <c r="O5" s="4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8" t="s">
        <v>119</v>
      </c>
      <c r="I8" s="48"/>
      <c r="J8" s="48"/>
      <c r="K8" s="48"/>
      <c r="L8" s="4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9" t="s">
        <v>128</v>
      </c>
      <c r="I11" s="49"/>
      <c r="J11" s="49"/>
      <c r="K11" s="49"/>
      <c r="L11" s="4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8" t="s">
        <v>139</v>
      </c>
      <c r="I14" s="48"/>
      <c r="J14" s="48"/>
      <c r="K14" s="4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9" t="s">
        <v>140</v>
      </c>
      <c r="I17" s="49"/>
      <c r="J17" s="49"/>
      <c r="K17" s="4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8" t="s">
        <v>138</v>
      </c>
      <c r="I20" s="48"/>
      <c r="J20" s="48"/>
      <c r="K20" s="4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9" t="s">
        <v>145</v>
      </c>
      <c r="I23" s="49"/>
      <c r="J23" s="49"/>
      <c r="K23" s="4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9" t="s">
        <v>145</v>
      </c>
      <c r="Q23" s="49"/>
      <c r="R23" s="49"/>
      <c r="S23" s="4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48" t="s">
        <v>111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K2" zoomScale="80" zoomScaleNormal="80" workbookViewId="0">
      <selection activeCell="P7" sqref="P7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199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28" t="s">
        <v>6</v>
      </c>
      <c r="O2" s="28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208</v>
      </c>
      <c r="S3" s="14" t="s">
        <v>172</v>
      </c>
      <c r="T3" s="11" t="s">
        <v>15</v>
      </c>
      <c r="U3" s="14" t="s">
        <v>84</v>
      </c>
      <c r="V3" s="14" t="s">
        <v>234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210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208</v>
      </c>
      <c r="S6" s="14" t="s">
        <v>172</v>
      </c>
      <c r="T6" s="11" t="s">
        <v>15</v>
      </c>
      <c r="U6" s="14" t="s">
        <v>84</v>
      </c>
      <c r="V6" s="14" t="s">
        <v>234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210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237</v>
      </c>
      <c r="P8" s="50" t="s">
        <v>119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249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250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240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242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249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250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202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208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30"/>
      <c r="AC17" s="31"/>
      <c r="AD17" s="31"/>
    </row>
    <row r="18" spans="1:30" ht="16.5" thickTop="1" x14ac:dyDescent="0.25">
      <c r="A18" s="1" t="s">
        <v>208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246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208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208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208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208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201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233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205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207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234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235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198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200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204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227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209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226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211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212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213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232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239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197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203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206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214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215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216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228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229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230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236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241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243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244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245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210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211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C2"/>
    <mergeCell ref="P5:AC5"/>
    <mergeCell ref="P8:AC8"/>
    <mergeCell ref="P11:AC11"/>
  </mergeCells>
  <conditionalFormatting sqref="B94">
    <cfRule type="cellIs" dxfId="24" priority="10" operator="lessThan">
      <formula>$B$93</formula>
    </cfRule>
    <cfRule type="cellIs" dxfId="23" priority="11" operator="greaterThan">
      <formula>$B$93</formula>
    </cfRule>
    <cfRule type="cellIs" dxfId="22" priority="12" operator="greaterThan">
      <formula>$B$93</formula>
    </cfRule>
    <cfRule type="cellIs" dxfId="21" priority="13" operator="greaterThan">
      <formula>$B$93</formula>
    </cfRule>
  </conditionalFormatting>
  <conditionalFormatting sqref="C94">
    <cfRule type="cellIs" dxfId="20" priority="8" operator="lessThan">
      <formula>$C$93</formula>
    </cfRule>
    <cfRule type="cellIs" dxfId="19" priority="9" operator="greaterThan">
      <formula>$C$93</formula>
    </cfRule>
  </conditionalFormatting>
  <conditionalFormatting sqref="D94">
    <cfRule type="cellIs" dxfId="18" priority="6" operator="lessThan">
      <formula>$D$93</formula>
    </cfRule>
    <cfRule type="cellIs" dxfId="17" priority="7" operator="greaterThan">
      <formula>$D$93</formula>
    </cfRule>
  </conditionalFormatting>
  <conditionalFormatting sqref="E94">
    <cfRule type="cellIs" dxfId="16" priority="4" operator="lessThan">
      <formula>$E$93</formula>
    </cfRule>
    <cfRule type="cellIs" dxfId="15" priority="5" operator="greaterThan">
      <formula>$E$93</formula>
    </cfRule>
  </conditionalFormatting>
  <conditionalFormatting sqref="F94">
    <cfRule type="cellIs" dxfId="14" priority="2" operator="lessThan">
      <formula>$F$93</formula>
    </cfRule>
    <cfRule type="cellIs" dxfId="13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AF91"/>
  <sheetViews>
    <sheetView topLeftCell="G1" zoomScale="80" zoomScaleNormal="80" workbookViewId="0">
      <selection activeCell="E37" sqref="E37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" width="9.28515625" style="1" bestFit="1" customWidth="1"/>
    <col min="17" max="17" width="14.85546875" style="1" bestFit="1" customWidth="1"/>
    <col min="18" max="18" width="12.85546875" style="1" bestFit="1" customWidth="1"/>
    <col min="19" max="19" width="10.85546875" style="1" bestFit="1" customWidth="1"/>
    <col min="20" max="20" width="9.42578125" style="1" bestFit="1" customWidth="1"/>
    <col min="21" max="22" width="10.7109375" style="1" bestFit="1" customWidth="1"/>
    <col min="23" max="23" width="10.28515625" style="1" customWidth="1"/>
    <col min="24" max="25" width="13.8554687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9.85546875" style="1" bestFit="1" customWidth="1"/>
    <col min="30" max="30" width="13.85546875" style="1" customWidth="1"/>
    <col min="31" max="31" width="9.5703125" style="1" customWidth="1"/>
    <col min="32" max="32" width="7.28515625" style="1" bestFit="1" customWidth="1"/>
    <col min="33" max="16384" width="9.140625" style="1"/>
  </cols>
  <sheetData>
    <row r="1" spans="1:32" ht="27" x14ac:dyDescent="0.5">
      <c r="A1" s="2" t="s">
        <v>251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32" ht="21" thickBot="1" x14ac:dyDescent="0.35">
      <c r="A2" s="3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38" t="s">
        <v>6</v>
      </c>
      <c r="O2" s="38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32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3"/>
      <c r="O3" s="15"/>
      <c r="P3" s="14" t="s">
        <v>22</v>
      </c>
      <c r="Q3" s="14" t="s">
        <v>44</v>
      </c>
      <c r="R3" s="14" t="s">
        <v>208</v>
      </c>
      <c r="S3" s="14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279</v>
      </c>
      <c r="Y3" s="14" t="s">
        <v>46</v>
      </c>
      <c r="Z3" s="14" t="s">
        <v>58</v>
      </c>
      <c r="AA3" s="14" t="s">
        <v>277</v>
      </c>
      <c r="AB3" s="14" t="s">
        <v>5</v>
      </c>
      <c r="AC3" s="40" t="s">
        <v>278</v>
      </c>
    </row>
    <row r="4" spans="1:32" x14ac:dyDescent="0.2">
      <c r="A4" s="1" t="s">
        <v>22</v>
      </c>
      <c r="B4" s="14"/>
      <c r="C4" s="14"/>
      <c r="D4" s="14"/>
      <c r="E4" s="14">
        <v>2</v>
      </c>
      <c r="N4" s="14">
        <v>5</v>
      </c>
      <c r="O4" s="14" t="s">
        <v>23</v>
      </c>
      <c r="P4" s="14">
        <f>SUM(N4:N9)</f>
        <v>37</v>
      </c>
      <c r="Q4" s="14">
        <f>SUM(N10:N12)</f>
        <v>97</v>
      </c>
      <c r="R4" s="14">
        <f>SUM(N13)</f>
        <v>5</v>
      </c>
      <c r="S4" s="14">
        <f>SUM(N14)</f>
        <v>7</v>
      </c>
      <c r="T4" s="14">
        <f>SUM(N15:N17)</f>
        <v>27</v>
      </c>
      <c r="U4" s="14">
        <f>SUM(N18:N27)</f>
        <v>93</v>
      </c>
      <c r="V4" s="14">
        <f>SUM(N28:N31)</f>
        <v>106</v>
      </c>
      <c r="W4" s="14">
        <f>SUM(N32:N38)</f>
        <v>109</v>
      </c>
      <c r="X4" s="14">
        <f>SUM(N39)</f>
        <v>1</v>
      </c>
      <c r="Y4" s="14">
        <f>SUM(N40:N49)</f>
        <v>150</v>
      </c>
      <c r="Z4" s="14">
        <f>SUM(N50:N54)</f>
        <v>489</v>
      </c>
      <c r="AA4" s="14">
        <f>SUM(N55:N57)</f>
        <v>19</v>
      </c>
      <c r="AB4" s="14">
        <f>SUM(N58:N82)</f>
        <v>1480</v>
      </c>
      <c r="AC4" s="30">
        <f>SUM(N83)</f>
        <v>3</v>
      </c>
    </row>
    <row r="5" spans="1:32" ht="21" thickBot="1" x14ac:dyDescent="0.35">
      <c r="A5" s="1" t="s">
        <v>22</v>
      </c>
      <c r="B5" s="14"/>
      <c r="C5" s="14"/>
      <c r="D5" s="14"/>
      <c r="E5" s="14"/>
      <c r="F5" s="14"/>
      <c r="G5" s="14"/>
      <c r="H5" s="14"/>
      <c r="I5" s="14"/>
      <c r="J5" s="14">
        <v>13</v>
      </c>
      <c r="K5" s="14"/>
      <c r="L5" s="14"/>
      <c r="M5" s="14"/>
      <c r="N5" s="14">
        <v>2</v>
      </c>
      <c r="O5" s="14" t="s">
        <v>41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39"/>
    </row>
    <row r="6" spans="1:32" ht="15.75" thickTop="1" x14ac:dyDescent="0.2">
      <c r="A6" s="1" t="s">
        <v>22</v>
      </c>
      <c r="B6" s="14"/>
      <c r="C6" s="14"/>
      <c r="D6" s="14"/>
      <c r="E6" s="14"/>
      <c r="F6" s="14"/>
      <c r="G6" s="14"/>
      <c r="H6" s="14"/>
      <c r="I6" s="14"/>
      <c r="J6" s="14">
        <v>23</v>
      </c>
      <c r="K6" s="14"/>
      <c r="L6" s="14"/>
      <c r="M6" s="14"/>
      <c r="N6" s="14">
        <v>6</v>
      </c>
      <c r="O6" s="14" t="s">
        <v>292</v>
      </c>
      <c r="P6" s="14" t="s">
        <v>22</v>
      </c>
      <c r="Q6" s="14" t="s">
        <v>44</v>
      </c>
      <c r="R6" s="14" t="s">
        <v>208</v>
      </c>
      <c r="S6" s="14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279</v>
      </c>
      <c r="Y6" s="14" t="s">
        <v>46</v>
      </c>
      <c r="Z6" s="14" t="s">
        <v>58</v>
      </c>
      <c r="AA6" s="14" t="s">
        <v>277</v>
      </c>
      <c r="AB6" s="14" t="s">
        <v>5</v>
      </c>
      <c r="AC6" s="30" t="s">
        <v>278</v>
      </c>
      <c r="AD6" s="39"/>
    </row>
    <row r="7" spans="1:32" x14ac:dyDescent="0.2">
      <c r="A7" s="1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5</v>
      </c>
      <c r="O7" s="14" t="s">
        <v>23</v>
      </c>
      <c r="P7" s="23">
        <f>SUM(P4/$N$84*100)</f>
        <v>1.4105985512771635</v>
      </c>
      <c r="Q7" s="23">
        <f t="shared" ref="Q7:AC7" si="0">SUM(Q4/$N$84*100)</f>
        <v>3.6980556614563476</v>
      </c>
      <c r="R7" s="23">
        <f t="shared" si="0"/>
        <v>0.19062142584826536</v>
      </c>
      <c r="S7" s="23">
        <f t="shared" si="0"/>
        <v>0.26686999618757151</v>
      </c>
      <c r="T7" s="23">
        <f t="shared" si="0"/>
        <v>1.0293556995806328</v>
      </c>
      <c r="U7" s="23">
        <f t="shared" si="0"/>
        <v>3.5455585207777354</v>
      </c>
      <c r="V7" s="23">
        <f t="shared" si="0"/>
        <v>4.0411742279832259</v>
      </c>
      <c r="W7" s="23">
        <f t="shared" si="0"/>
        <v>4.1555470834921842</v>
      </c>
      <c r="X7" s="23">
        <f t="shared" si="0"/>
        <v>3.812428516965307E-2</v>
      </c>
      <c r="Y7" s="23">
        <f t="shared" si="0"/>
        <v>5.7186427754479601</v>
      </c>
      <c r="Z7" s="23">
        <f t="shared" si="0"/>
        <v>18.64277544796035</v>
      </c>
      <c r="AA7" s="23">
        <f t="shared" si="0"/>
        <v>0.72436141822340838</v>
      </c>
      <c r="AB7" s="23">
        <f t="shared" si="0"/>
        <v>56.423942051086541</v>
      </c>
      <c r="AC7" s="23">
        <f t="shared" si="0"/>
        <v>0.1143728555089592</v>
      </c>
      <c r="AD7" s="24"/>
    </row>
    <row r="8" spans="1:32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4</v>
      </c>
      <c r="L8" s="14"/>
      <c r="M8" s="14"/>
      <c r="N8" s="14">
        <v>10</v>
      </c>
      <c r="O8" s="14" t="s">
        <v>48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</row>
    <row r="9" spans="1:32" ht="15.75" thickTop="1" x14ac:dyDescent="0.2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21</v>
      </c>
      <c r="L9" s="14"/>
      <c r="M9" s="14"/>
      <c r="N9" s="14">
        <v>9</v>
      </c>
      <c r="O9" s="14" t="s">
        <v>34</v>
      </c>
      <c r="P9" s="46" t="s">
        <v>64</v>
      </c>
      <c r="Q9" s="46" t="s">
        <v>125</v>
      </c>
      <c r="R9" s="45" t="s">
        <v>114</v>
      </c>
      <c r="S9" s="46" t="s">
        <v>191</v>
      </c>
      <c r="T9" s="46" t="s">
        <v>250</v>
      </c>
      <c r="U9" s="46" t="s">
        <v>305</v>
      </c>
      <c r="V9" s="46" t="s">
        <v>62</v>
      </c>
      <c r="W9" s="46" t="s">
        <v>117</v>
      </c>
      <c r="X9" s="46" t="s">
        <v>306</v>
      </c>
      <c r="Y9" s="46" t="s">
        <v>113</v>
      </c>
      <c r="Z9" s="46" t="s">
        <v>60</v>
      </c>
      <c r="AA9" s="46" t="s">
        <v>308</v>
      </c>
      <c r="AB9" s="46" t="s">
        <v>118</v>
      </c>
      <c r="AC9" s="46" t="s">
        <v>132</v>
      </c>
      <c r="AD9" s="46" t="s">
        <v>307</v>
      </c>
      <c r="AE9" s="46" t="s">
        <v>304</v>
      </c>
      <c r="AF9" s="40" t="s">
        <v>61</v>
      </c>
    </row>
    <row r="10" spans="1:32" x14ac:dyDescent="0.2">
      <c r="A10" s="1" t="s">
        <v>44</v>
      </c>
      <c r="B10" s="14"/>
      <c r="C10" s="14"/>
      <c r="D10" s="14"/>
      <c r="E10" s="14"/>
      <c r="F10" s="14">
        <v>13</v>
      </c>
      <c r="G10" s="14"/>
      <c r="H10" s="14"/>
      <c r="I10" s="14"/>
      <c r="J10" s="14"/>
      <c r="K10" s="14"/>
      <c r="L10" s="14"/>
      <c r="M10" s="14"/>
      <c r="N10" s="14">
        <v>40</v>
      </c>
      <c r="O10" s="14" t="s">
        <v>268</v>
      </c>
      <c r="P10" s="14">
        <v>8</v>
      </c>
      <c r="Q10" s="14">
        <v>4</v>
      </c>
      <c r="R10" s="14">
        <v>10</v>
      </c>
      <c r="S10" s="14">
        <v>51</v>
      </c>
      <c r="T10" s="14">
        <v>306</v>
      </c>
      <c r="U10" s="14">
        <v>1</v>
      </c>
      <c r="V10" s="14">
        <v>1526</v>
      </c>
      <c r="W10" s="14">
        <v>2</v>
      </c>
      <c r="X10" s="14">
        <v>2</v>
      </c>
      <c r="Y10" s="14">
        <v>182</v>
      </c>
      <c r="Z10" s="14">
        <v>498</v>
      </c>
      <c r="AA10" s="14">
        <v>14</v>
      </c>
      <c r="AB10" s="14">
        <v>1</v>
      </c>
      <c r="AC10" s="14">
        <v>6</v>
      </c>
      <c r="AD10" s="14">
        <v>1</v>
      </c>
      <c r="AE10" s="14">
        <v>5</v>
      </c>
      <c r="AF10" s="14">
        <v>6</v>
      </c>
    </row>
    <row r="11" spans="1:32" ht="21" thickBot="1" x14ac:dyDescent="0.35">
      <c r="A11" s="1" t="s">
        <v>44</v>
      </c>
      <c r="B11" s="14"/>
      <c r="C11" s="14"/>
      <c r="D11" s="14"/>
      <c r="E11" s="14"/>
      <c r="F11" s="14">
        <v>16</v>
      </c>
      <c r="G11" s="14"/>
      <c r="H11" s="14"/>
      <c r="I11" s="14"/>
      <c r="J11" s="14"/>
      <c r="K11" s="14"/>
      <c r="L11" s="14"/>
      <c r="M11" s="14"/>
      <c r="N11" s="14">
        <v>22</v>
      </c>
      <c r="O11" s="14" t="s">
        <v>182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</row>
    <row r="12" spans="1:32" ht="15.75" thickTop="1" x14ac:dyDescent="0.2">
      <c r="A12" s="1" t="s">
        <v>44</v>
      </c>
      <c r="B12" s="14"/>
      <c r="C12" s="14"/>
      <c r="D12" s="14"/>
      <c r="E12" s="14"/>
      <c r="F12" s="14">
        <v>28</v>
      </c>
      <c r="G12" s="14"/>
      <c r="H12" s="14"/>
      <c r="I12" s="14"/>
      <c r="J12" s="14"/>
      <c r="K12" s="14"/>
      <c r="L12" s="14"/>
      <c r="M12" s="14"/>
      <c r="N12" s="14">
        <v>35</v>
      </c>
      <c r="O12" s="14" t="s">
        <v>270</v>
      </c>
      <c r="P12" s="30" t="s">
        <v>64</v>
      </c>
      <c r="Q12" s="30" t="s">
        <v>125</v>
      </c>
      <c r="R12" s="1" t="s">
        <v>114</v>
      </c>
      <c r="S12" s="30" t="s">
        <v>191</v>
      </c>
      <c r="T12" s="30" t="s">
        <v>250</v>
      </c>
      <c r="U12" s="14" t="s">
        <v>305</v>
      </c>
      <c r="V12" s="30" t="s">
        <v>62</v>
      </c>
      <c r="W12" s="30" t="s">
        <v>117</v>
      </c>
      <c r="X12" s="14" t="s">
        <v>306</v>
      </c>
      <c r="Y12" s="14" t="s">
        <v>113</v>
      </c>
      <c r="Z12" s="40" t="s">
        <v>60</v>
      </c>
      <c r="AA12" s="14" t="s">
        <v>308</v>
      </c>
      <c r="AB12" s="14" t="s">
        <v>118</v>
      </c>
      <c r="AC12" s="46" t="s">
        <v>132</v>
      </c>
      <c r="AD12" s="14" t="s">
        <v>307</v>
      </c>
      <c r="AE12" s="46" t="s">
        <v>304</v>
      </c>
      <c r="AF12" s="17" t="s">
        <v>61</v>
      </c>
    </row>
    <row r="13" spans="1:32" x14ac:dyDescent="0.2">
      <c r="A13" s="1" t="s">
        <v>208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5</v>
      </c>
      <c r="O13" s="14" t="s">
        <v>23</v>
      </c>
      <c r="P13" s="23">
        <f>SUM(P10/$N$84*100)</f>
        <v>0.30499428135722456</v>
      </c>
      <c r="Q13" s="23">
        <f t="shared" ref="Q13:X13" si="1">SUM(Q10/$N$84*100)</f>
        <v>0.15249714067861228</v>
      </c>
      <c r="R13" s="23">
        <f t="shared" si="1"/>
        <v>0.38124285169653072</v>
      </c>
      <c r="S13" s="23">
        <f t="shared" si="1"/>
        <v>1.9443385436523064</v>
      </c>
      <c r="T13" s="23">
        <f t="shared" si="1"/>
        <v>11.66603126191384</v>
      </c>
      <c r="U13" s="23">
        <f t="shared" si="1"/>
        <v>3.812428516965307E-2</v>
      </c>
      <c r="V13" s="23">
        <f t="shared" si="1"/>
        <v>58.177659168890585</v>
      </c>
      <c r="W13" s="23">
        <f t="shared" si="1"/>
        <v>7.624857033930614E-2</v>
      </c>
      <c r="X13" s="23">
        <f t="shared" si="1"/>
        <v>7.624857033930614E-2</v>
      </c>
      <c r="Y13" s="23">
        <f t="shared" ref="Y13:AF13" si="2">SUM(Y10/$N$84*100)</f>
        <v>6.9386199008768576</v>
      </c>
      <c r="Z13" s="23">
        <f t="shared" si="2"/>
        <v>18.985894014487229</v>
      </c>
      <c r="AA13" s="23">
        <f t="shared" si="2"/>
        <v>0.53373999237514302</v>
      </c>
      <c r="AB13" s="23">
        <f t="shared" si="2"/>
        <v>3.812428516965307E-2</v>
      </c>
      <c r="AC13" s="23">
        <f t="shared" si="2"/>
        <v>0.22874571101791841</v>
      </c>
      <c r="AD13" s="23">
        <f t="shared" si="2"/>
        <v>3.812428516965307E-2</v>
      </c>
      <c r="AE13" s="23">
        <f t="shared" si="2"/>
        <v>0.19062142584826536</v>
      </c>
      <c r="AF13" s="23">
        <f t="shared" si="2"/>
        <v>0.22874571101791841</v>
      </c>
    </row>
    <row r="14" spans="1:32" ht="21" thickBot="1" x14ac:dyDescent="0.35">
      <c r="A14" s="1" t="s">
        <v>172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v>12</v>
      </c>
      <c r="M14" s="14"/>
      <c r="N14" s="14">
        <v>7</v>
      </c>
      <c r="O14" s="14" t="s">
        <v>68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30"/>
      <c r="AC14" s="31"/>
    </row>
    <row r="15" spans="1:32" ht="16.5" thickTop="1" x14ac:dyDescent="0.25">
      <c r="A15" s="1" t="s">
        <v>15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13</v>
      </c>
      <c r="L15" s="14"/>
      <c r="M15" s="14"/>
      <c r="N15" s="14">
        <v>17</v>
      </c>
      <c r="O15" s="14" t="s">
        <v>294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</row>
    <row r="16" spans="1:32" ht="15.75" x14ac:dyDescent="0.25">
      <c r="A16" s="1" t="s">
        <v>15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14</v>
      </c>
      <c r="L16" s="14"/>
      <c r="M16" s="14"/>
      <c r="N16" s="14">
        <v>9</v>
      </c>
      <c r="O16" s="14" t="s">
        <v>295</v>
      </c>
      <c r="P16" s="14">
        <v>206</v>
      </c>
      <c r="Q16" s="14">
        <v>146</v>
      </c>
      <c r="R16" s="14">
        <v>84</v>
      </c>
      <c r="S16" s="14">
        <v>90</v>
      </c>
      <c r="T16" s="14">
        <v>124</v>
      </c>
      <c r="U16" s="14">
        <v>477</v>
      </c>
      <c r="V16" s="14">
        <v>519</v>
      </c>
      <c r="W16" s="14">
        <v>377</v>
      </c>
      <c r="X16" s="14">
        <v>189</v>
      </c>
      <c r="Y16" s="14">
        <v>280</v>
      </c>
      <c r="Z16" s="14">
        <v>119</v>
      </c>
      <c r="AA16" s="14">
        <v>12</v>
      </c>
      <c r="AB16" s="30"/>
      <c r="AC16" s="31"/>
    </row>
    <row r="17" spans="1:29" ht="21" thickBot="1" x14ac:dyDescent="0.35">
      <c r="A17" s="1" t="s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27</v>
      </c>
      <c r="L17" s="14"/>
      <c r="M17" s="14"/>
      <c r="N17" s="14">
        <v>1</v>
      </c>
      <c r="O17" s="14" t="s">
        <v>18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30"/>
      <c r="AC17" s="31"/>
    </row>
    <row r="18" spans="1:29" ht="16.5" thickTop="1" x14ac:dyDescent="0.25">
      <c r="A18" s="1" t="s">
        <v>84</v>
      </c>
      <c r="B18" s="14"/>
      <c r="C18" s="14"/>
      <c r="D18" s="14">
        <v>31</v>
      </c>
      <c r="N18" s="14">
        <v>2</v>
      </c>
      <c r="O18" s="14" t="s">
        <v>41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</row>
    <row r="19" spans="1:29" ht="15.75" x14ac:dyDescent="0.25">
      <c r="A19" s="1" t="s">
        <v>84</v>
      </c>
      <c r="B19" s="14"/>
      <c r="C19" s="14"/>
      <c r="D19" s="14"/>
      <c r="E19" s="14">
        <v>9</v>
      </c>
      <c r="N19" s="14">
        <v>26</v>
      </c>
      <c r="O19" s="14" t="s">
        <v>262</v>
      </c>
      <c r="P19" s="23">
        <f>SUM(P16/$N$84*100)</f>
        <v>7.8536027449485317</v>
      </c>
      <c r="Q19" s="23">
        <f t="shared" ref="Q19:AA19" si="3">SUM(Q16/$N$84*100)</f>
        <v>5.5661456347693488</v>
      </c>
      <c r="R19" s="23">
        <f t="shared" si="3"/>
        <v>3.2024399542508575</v>
      </c>
      <c r="S19" s="23">
        <f t="shared" si="3"/>
        <v>3.4311856652687758</v>
      </c>
      <c r="T19" s="23">
        <f t="shared" si="3"/>
        <v>4.7274113610369799</v>
      </c>
      <c r="U19" s="23">
        <f t="shared" si="3"/>
        <v>18.185284025924513</v>
      </c>
      <c r="V19" s="23">
        <f t="shared" si="3"/>
        <v>19.786504003049942</v>
      </c>
      <c r="W19" s="23">
        <f t="shared" si="3"/>
        <v>14.372855508959207</v>
      </c>
      <c r="X19" s="23">
        <f t="shared" si="3"/>
        <v>7.2054898970644308</v>
      </c>
      <c r="Y19" s="23">
        <f t="shared" si="3"/>
        <v>10.674799847502859</v>
      </c>
      <c r="Z19" s="23">
        <f t="shared" si="3"/>
        <v>4.5367899351887155</v>
      </c>
      <c r="AA19" s="23">
        <f t="shared" si="3"/>
        <v>0.45749142203583681</v>
      </c>
      <c r="AB19" s="42"/>
      <c r="AC19" s="31"/>
    </row>
    <row r="20" spans="1:29" ht="21" thickBot="1" x14ac:dyDescent="0.35">
      <c r="A20" s="1" t="s">
        <v>84</v>
      </c>
      <c r="B20" s="14"/>
      <c r="C20" s="14"/>
      <c r="D20" s="14"/>
      <c r="E20" s="14">
        <v>12</v>
      </c>
      <c r="N20" s="14">
        <v>6</v>
      </c>
      <c r="O20" s="14" t="s">
        <v>25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30"/>
      <c r="AC20" s="31"/>
    </row>
    <row r="21" spans="1:29" ht="16.5" thickTop="1" x14ac:dyDescent="0.25">
      <c r="A21" s="1" t="s">
        <v>84</v>
      </c>
      <c r="B21" s="14"/>
      <c r="C21" s="14"/>
      <c r="D21" s="14"/>
      <c r="E21" s="14">
        <v>20</v>
      </c>
      <c r="N21" s="14">
        <v>11</v>
      </c>
      <c r="O21" s="14" t="s">
        <v>45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</row>
    <row r="22" spans="1:29" ht="15.75" x14ac:dyDescent="0.25">
      <c r="A22" s="1" t="s">
        <v>84</v>
      </c>
      <c r="B22" s="14"/>
      <c r="C22" s="14"/>
      <c r="D22" s="14"/>
      <c r="E22" s="14">
        <v>23</v>
      </c>
      <c r="N22" s="14">
        <v>5</v>
      </c>
      <c r="O22" s="14" t="s">
        <v>23</v>
      </c>
      <c r="P22" s="14">
        <f>SUM(R16:T16)</f>
        <v>298</v>
      </c>
      <c r="Q22" s="14">
        <f>SUM(U16:W16)</f>
        <v>1373</v>
      </c>
      <c r="R22" s="14">
        <f>SUM(X16:Z16)</f>
        <v>588</v>
      </c>
      <c r="S22" s="14">
        <f>SUM(P16:Q16,AA16)</f>
        <v>364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</row>
    <row r="23" spans="1:29" ht="21" thickBot="1" x14ac:dyDescent="0.35">
      <c r="A23" s="1" t="s">
        <v>84</v>
      </c>
      <c r="B23" s="14"/>
      <c r="C23" s="14"/>
      <c r="D23" s="14"/>
      <c r="E23" s="14">
        <v>28</v>
      </c>
      <c r="N23" s="14">
        <v>9</v>
      </c>
      <c r="O23" s="14" t="s">
        <v>34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30"/>
      <c r="AC23" s="31"/>
    </row>
    <row r="24" spans="1:29" ht="16.5" thickTop="1" x14ac:dyDescent="0.25">
      <c r="A24" s="1" t="s">
        <v>84</v>
      </c>
      <c r="B24" s="14"/>
      <c r="C24" s="14"/>
      <c r="D24" s="14"/>
      <c r="E24" s="14"/>
      <c r="F24" s="14"/>
      <c r="G24" s="14"/>
      <c r="H24" s="14"/>
      <c r="I24" s="14"/>
      <c r="J24" s="14">
        <v>20</v>
      </c>
      <c r="K24" s="14"/>
      <c r="L24" s="14"/>
      <c r="M24" s="14"/>
      <c r="N24" s="14">
        <v>16</v>
      </c>
      <c r="O24" s="14" t="s">
        <v>28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</row>
    <row r="25" spans="1:29" ht="15.75" x14ac:dyDescent="0.25">
      <c r="A25" s="1" t="s">
        <v>84</v>
      </c>
      <c r="B25" s="14"/>
      <c r="C25" s="14"/>
      <c r="D25" s="14"/>
      <c r="E25" s="14"/>
      <c r="F25" s="14"/>
      <c r="G25" s="14"/>
      <c r="H25" s="14"/>
      <c r="I25" s="14"/>
      <c r="J25" s="14">
        <v>27</v>
      </c>
      <c r="K25" s="14"/>
      <c r="L25" s="14"/>
      <c r="M25" s="14"/>
      <c r="N25" s="14">
        <v>5</v>
      </c>
      <c r="O25" s="14" t="s">
        <v>23</v>
      </c>
      <c r="P25" s="23">
        <f>SUM(P22/$N$84*100)</f>
        <v>11.361036980556614</v>
      </c>
      <c r="Q25" s="23">
        <f t="shared" ref="Q25:S25" si="4">SUM(Q22/$N$84*100)</f>
        <v>52.344643537933663</v>
      </c>
      <c r="R25" s="23">
        <f t="shared" si="4"/>
        <v>22.417079679756004</v>
      </c>
      <c r="S25" s="23">
        <f t="shared" si="4"/>
        <v>13.877239801753715</v>
      </c>
      <c r="T25" s="23"/>
      <c r="U25" s="14"/>
      <c r="V25" s="14"/>
      <c r="W25" s="14"/>
      <c r="X25" s="14"/>
      <c r="Y25" s="14"/>
      <c r="Z25" s="14"/>
      <c r="AA25" s="14"/>
      <c r="AB25" s="30"/>
      <c r="AC25" s="31"/>
    </row>
    <row r="26" spans="1:29" x14ac:dyDescent="0.2">
      <c r="A26" s="1" t="s">
        <v>84</v>
      </c>
      <c r="B26" s="14"/>
      <c r="C26" s="14"/>
      <c r="D26" s="14"/>
      <c r="E26" s="14"/>
      <c r="F26" s="14"/>
      <c r="G26" s="14"/>
      <c r="H26" s="14"/>
      <c r="I26" s="14"/>
      <c r="J26" s="14">
        <v>29</v>
      </c>
      <c r="K26" s="14"/>
      <c r="L26" s="14"/>
      <c r="M26" s="14"/>
      <c r="N26" s="14">
        <v>2</v>
      </c>
      <c r="O26" s="14" t="s">
        <v>41</v>
      </c>
    </row>
    <row r="27" spans="1:29" x14ac:dyDescent="0.2">
      <c r="A27" s="1" t="s">
        <v>84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3</v>
      </c>
      <c r="M27" s="14"/>
      <c r="N27" s="14">
        <v>11</v>
      </c>
      <c r="O27" s="14" t="s">
        <v>299</v>
      </c>
    </row>
    <row r="28" spans="1:29" x14ac:dyDescent="0.2">
      <c r="A28" s="1" t="s">
        <v>17</v>
      </c>
      <c r="B28" s="14"/>
      <c r="C28" s="14">
        <v>21</v>
      </c>
      <c r="N28" s="14">
        <v>24</v>
      </c>
      <c r="O28" s="14" t="s">
        <v>258</v>
      </c>
    </row>
    <row r="29" spans="1:29" x14ac:dyDescent="0.2">
      <c r="A29" s="1" t="s">
        <v>17</v>
      </c>
      <c r="B29" s="14"/>
      <c r="C29" s="14">
        <v>25</v>
      </c>
      <c r="N29" s="14">
        <v>25</v>
      </c>
      <c r="O29" s="14" t="s">
        <v>72</v>
      </c>
    </row>
    <row r="30" spans="1:29" x14ac:dyDescent="0.2">
      <c r="A30" s="1" t="s">
        <v>17</v>
      </c>
      <c r="B30" s="14"/>
      <c r="C30" s="14">
        <v>28</v>
      </c>
      <c r="N30" s="14">
        <v>24</v>
      </c>
      <c r="O30" s="14" t="s">
        <v>258</v>
      </c>
    </row>
    <row r="31" spans="1:29" x14ac:dyDescent="0.2">
      <c r="A31" s="1" t="s">
        <v>17</v>
      </c>
      <c r="B31" s="14"/>
      <c r="C31" s="14"/>
      <c r="D31" s="14">
        <v>18</v>
      </c>
      <c r="N31" s="14">
        <v>33</v>
      </c>
      <c r="O31" s="14" t="s">
        <v>261</v>
      </c>
    </row>
    <row r="32" spans="1:29" x14ac:dyDescent="0.2">
      <c r="A32" s="1" t="s">
        <v>13</v>
      </c>
      <c r="B32" s="14"/>
      <c r="C32" s="14"/>
      <c r="D32" s="14">
        <v>4</v>
      </c>
      <c r="N32" s="14">
        <v>17</v>
      </c>
      <c r="O32" s="14" t="s">
        <v>83</v>
      </c>
    </row>
    <row r="33" spans="1:15" x14ac:dyDescent="0.2">
      <c r="A33" s="1" t="s">
        <v>13</v>
      </c>
      <c r="B33" s="14"/>
      <c r="C33" s="14"/>
      <c r="D33" s="14">
        <v>8</v>
      </c>
      <c r="N33" s="14">
        <v>4</v>
      </c>
      <c r="O33" s="14" t="s">
        <v>59</v>
      </c>
    </row>
    <row r="34" spans="1:15" x14ac:dyDescent="0.2">
      <c r="A34" s="1" t="s">
        <v>13</v>
      </c>
      <c r="B34" s="14"/>
      <c r="C34" s="14"/>
      <c r="D34" s="14">
        <v>14</v>
      </c>
      <c r="N34" s="14">
        <v>7</v>
      </c>
      <c r="O34" s="14" t="s">
        <v>68</v>
      </c>
    </row>
    <row r="35" spans="1:15" x14ac:dyDescent="0.2">
      <c r="A35" s="1" t="s">
        <v>13</v>
      </c>
      <c r="B35" s="14"/>
      <c r="C35" s="14"/>
      <c r="D35" s="14"/>
      <c r="E35" s="14"/>
      <c r="F35" s="14"/>
      <c r="G35" s="14">
        <v>8</v>
      </c>
      <c r="H35" s="14"/>
      <c r="I35" s="14"/>
      <c r="J35" s="14"/>
      <c r="K35" s="14"/>
      <c r="L35" s="14"/>
      <c r="M35" s="14"/>
      <c r="N35" s="14">
        <v>14</v>
      </c>
      <c r="O35" s="14" t="s">
        <v>272</v>
      </c>
    </row>
    <row r="36" spans="1:15" x14ac:dyDescent="0.2">
      <c r="A36" s="1" t="s">
        <v>13</v>
      </c>
      <c r="B36" s="14"/>
      <c r="C36" s="14"/>
      <c r="D36" s="14"/>
      <c r="E36" s="14"/>
      <c r="F36" s="14"/>
      <c r="G36" s="14"/>
      <c r="H36" s="14"/>
      <c r="I36" s="14"/>
      <c r="J36" s="14"/>
      <c r="K36" s="14">
        <v>29</v>
      </c>
      <c r="L36" s="14"/>
      <c r="M36" s="14"/>
      <c r="N36" s="14">
        <v>31</v>
      </c>
      <c r="O36" s="14" t="s">
        <v>298</v>
      </c>
    </row>
    <row r="37" spans="1:15" x14ac:dyDescent="0.2">
      <c r="A37" s="1" t="s">
        <v>13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>
        <v>3</v>
      </c>
      <c r="M37" s="14"/>
      <c r="N37" s="14">
        <v>6</v>
      </c>
      <c r="O37" s="14" t="s">
        <v>25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>
        <v>4</v>
      </c>
      <c r="M38" s="14"/>
      <c r="N38" s="14">
        <v>30</v>
      </c>
      <c r="O38" s="14" t="s">
        <v>300</v>
      </c>
    </row>
    <row r="39" spans="1:15" x14ac:dyDescent="0.2">
      <c r="A39" s="1" t="s">
        <v>279</v>
      </c>
      <c r="B39" s="14"/>
      <c r="C39" s="14"/>
      <c r="D39" s="14"/>
      <c r="E39" s="14"/>
      <c r="F39" s="14"/>
      <c r="G39" s="14"/>
      <c r="H39" s="14">
        <v>13</v>
      </c>
      <c r="I39" s="14"/>
      <c r="J39" s="14"/>
      <c r="K39" s="14"/>
      <c r="L39" s="14"/>
      <c r="M39" s="14"/>
      <c r="N39" s="14">
        <v>1</v>
      </c>
      <c r="O39" s="14" t="s">
        <v>168</v>
      </c>
    </row>
    <row r="40" spans="1:15" x14ac:dyDescent="0.2">
      <c r="A40" s="1" t="s">
        <v>46</v>
      </c>
      <c r="B40" s="14"/>
      <c r="C40" s="14"/>
      <c r="D40" s="14"/>
      <c r="E40" s="14">
        <v>18</v>
      </c>
      <c r="N40" s="14">
        <v>5</v>
      </c>
      <c r="O40" s="14" t="s">
        <v>263</v>
      </c>
    </row>
    <row r="41" spans="1:15" x14ac:dyDescent="0.2">
      <c r="A41" s="1" t="s">
        <v>46</v>
      </c>
      <c r="B41" s="14"/>
      <c r="C41" s="14"/>
      <c r="D41" s="14"/>
      <c r="E41" s="14">
        <v>29</v>
      </c>
      <c r="N41" s="14">
        <v>5</v>
      </c>
      <c r="O41" s="14" t="s">
        <v>264</v>
      </c>
    </row>
    <row r="42" spans="1:15" x14ac:dyDescent="0.2">
      <c r="A42" s="1" t="s">
        <v>46</v>
      </c>
      <c r="B42" s="14"/>
      <c r="C42" s="14"/>
      <c r="D42" s="14"/>
      <c r="E42" s="14"/>
      <c r="F42" s="14">
        <v>6</v>
      </c>
      <c r="G42" s="14"/>
      <c r="H42" s="14"/>
      <c r="I42" s="14"/>
      <c r="J42" s="14"/>
      <c r="K42" s="14"/>
      <c r="L42" s="14"/>
      <c r="M42" s="14"/>
      <c r="N42" s="14">
        <v>10</v>
      </c>
      <c r="O42" s="14" t="s">
        <v>265</v>
      </c>
    </row>
    <row r="43" spans="1:15" x14ac:dyDescent="0.2">
      <c r="A43" s="1" t="s">
        <v>46</v>
      </c>
      <c r="B43" s="14"/>
      <c r="C43" s="14"/>
      <c r="D43" s="14"/>
      <c r="E43" s="14"/>
      <c r="F43" s="14">
        <v>11</v>
      </c>
      <c r="G43" s="14"/>
      <c r="H43" s="14"/>
      <c r="I43" s="14"/>
      <c r="J43" s="14"/>
      <c r="K43" s="14"/>
      <c r="L43" s="14"/>
      <c r="M43" s="14"/>
      <c r="N43" s="14">
        <v>5</v>
      </c>
      <c r="O43" s="14" t="s">
        <v>266</v>
      </c>
    </row>
    <row r="44" spans="1:15" x14ac:dyDescent="0.2">
      <c r="A44" s="1" t="s">
        <v>46</v>
      </c>
      <c r="B44" s="14"/>
      <c r="C44" s="14"/>
      <c r="D44" s="14"/>
      <c r="E44" s="14"/>
      <c r="F44" s="14">
        <v>12</v>
      </c>
      <c r="G44" s="14"/>
      <c r="H44" s="14"/>
      <c r="I44" s="14"/>
      <c r="J44" s="14"/>
      <c r="K44" s="14"/>
      <c r="L44" s="14"/>
      <c r="M44" s="14"/>
      <c r="N44" s="14">
        <v>6</v>
      </c>
      <c r="O44" s="14" t="s">
        <v>267</v>
      </c>
    </row>
    <row r="45" spans="1:15" x14ac:dyDescent="0.2">
      <c r="A45" s="1" t="s">
        <v>46</v>
      </c>
      <c r="B45" s="14"/>
      <c r="C45" s="14"/>
      <c r="D45" s="14"/>
      <c r="E45" s="14"/>
      <c r="F45" s="14">
        <v>18</v>
      </c>
      <c r="G45" s="14"/>
      <c r="H45" s="14"/>
      <c r="I45" s="14"/>
      <c r="J45" s="14"/>
      <c r="K45" s="14"/>
      <c r="L45" s="14"/>
      <c r="M45" s="14"/>
      <c r="N45" s="14">
        <v>6</v>
      </c>
      <c r="O45" s="14" t="s">
        <v>269</v>
      </c>
    </row>
    <row r="46" spans="1:15" x14ac:dyDescent="0.2">
      <c r="A46" s="1" t="s">
        <v>46</v>
      </c>
      <c r="B46" s="14"/>
      <c r="C46" s="14"/>
      <c r="D46" s="14"/>
      <c r="E46" s="14"/>
      <c r="F46" s="14"/>
      <c r="G46" s="14"/>
      <c r="H46" s="14"/>
      <c r="I46" s="14">
        <v>15</v>
      </c>
      <c r="J46" s="14"/>
      <c r="K46" s="14"/>
      <c r="L46" s="14"/>
      <c r="M46" s="14"/>
      <c r="N46" s="14">
        <v>48</v>
      </c>
      <c r="O46" s="14" t="s">
        <v>288</v>
      </c>
    </row>
    <row r="47" spans="1:15" x14ac:dyDescent="0.2">
      <c r="A47" s="1" t="s">
        <v>46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>
        <v>7</v>
      </c>
      <c r="M47" s="14"/>
      <c r="N47" s="14">
        <v>40</v>
      </c>
      <c r="O47" s="14" t="s">
        <v>301</v>
      </c>
    </row>
    <row r="48" spans="1:15" x14ac:dyDescent="0.2">
      <c r="A48" s="1" t="s"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>
        <v>14</v>
      </c>
      <c r="M48" s="14"/>
      <c r="N48" s="14">
        <v>16</v>
      </c>
      <c r="O48" s="14" t="s">
        <v>302</v>
      </c>
    </row>
    <row r="49" spans="1:15" x14ac:dyDescent="0.2">
      <c r="A49" s="1" t="s">
        <v>46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>
        <v>21</v>
      </c>
      <c r="M49" s="14"/>
      <c r="N49" s="14">
        <v>9</v>
      </c>
      <c r="O49" s="14" t="s">
        <v>148</v>
      </c>
    </row>
    <row r="50" spans="1:15" x14ac:dyDescent="0.2">
      <c r="A50" s="1" t="s">
        <v>58</v>
      </c>
      <c r="B50" s="14">
        <v>1</v>
      </c>
      <c r="N50" s="14">
        <v>13</v>
      </c>
      <c r="O50" s="14" t="s">
        <v>252</v>
      </c>
    </row>
    <row r="51" spans="1:15" x14ac:dyDescent="0.2">
      <c r="A51" s="1" t="s">
        <v>58</v>
      </c>
      <c r="B51" s="14">
        <v>18</v>
      </c>
      <c r="N51" s="14">
        <v>60</v>
      </c>
      <c r="O51" s="14" t="s">
        <v>255</v>
      </c>
    </row>
    <row r="52" spans="1:15" x14ac:dyDescent="0.2">
      <c r="A52" s="1" t="s">
        <v>58</v>
      </c>
      <c r="B52" s="14">
        <v>26</v>
      </c>
      <c r="N52" s="14">
        <v>93</v>
      </c>
      <c r="O52" s="14" t="s">
        <v>256</v>
      </c>
    </row>
    <row r="53" spans="1:15" x14ac:dyDescent="0.2">
      <c r="A53" s="1" t="s">
        <v>58</v>
      </c>
      <c r="B53" s="14"/>
      <c r="C53" s="14">
        <v>9</v>
      </c>
      <c r="N53" s="14">
        <v>51</v>
      </c>
      <c r="O53" s="14" t="s">
        <v>257</v>
      </c>
    </row>
    <row r="54" spans="1:15" x14ac:dyDescent="0.2">
      <c r="A54" s="1" t="s">
        <v>58</v>
      </c>
      <c r="B54" s="14"/>
      <c r="C54" s="14"/>
      <c r="D54" s="14"/>
      <c r="E54" s="14"/>
      <c r="F54" s="14"/>
      <c r="G54" s="14">
        <v>1</v>
      </c>
      <c r="H54" s="14"/>
      <c r="I54" s="14"/>
      <c r="J54" s="14"/>
      <c r="K54" s="14"/>
      <c r="L54" s="14"/>
      <c r="M54" s="14"/>
      <c r="N54" s="14">
        <v>272</v>
      </c>
      <c r="O54" s="14" t="s">
        <v>271</v>
      </c>
    </row>
    <row r="55" spans="1:15" x14ac:dyDescent="0.2">
      <c r="A55" s="1" t="s">
        <v>277</v>
      </c>
      <c r="B55" s="14"/>
      <c r="C55" s="14"/>
      <c r="D55" s="14"/>
      <c r="E55" s="14"/>
      <c r="F55" s="14"/>
      <c r="G55" s="14"/>
      <c r="H55" s="14">
        <v>9</v>
      </c>
      <c r="I55" s="14"/>
      <c r="J55" s="14"/>
      <c r="K55" s="14"/>
      <c r="L55" s="14"/>
      <c r="M55" s="14"/>
      <c r="N55" s="14">
        <v>3</v>
      </c>
      <c r="O55" s="14" t="s">
        <v>280</v>
      </c>
    </row>
    <row r="56" spans="1:15" x14ac:dyDescent="0.2">
      <c r="A56" s="1" t="s">
        <v>277</v>
      </c>
      <c r="B56" s="14"/>
      <c r="C56" s="14"/>
      <c r="D56" s="14"/>
      <c r="E56" s="14"/>
      <c r="F56" s="14"/>
      <c r="G56" s="14"/>
      <c r="H56" s="14">
        <v>10</v>
      </c>
      <c r="I56" s="14"/>
      <c r="J56" s="14"/>
      <c r="K56" s="14"/>
      <c r="L56" s="14"/>
      <c r="M56" s="14"/>
      <c r="N56" s="14">
        <v>11</v>
      </c>
      <c r="O56" s="14" t="s">
        <v>281</v>
      </c>
    </row>
    <row r="57" spans="1:15" x14ac:dyDescent="0.2">
      <c r="A57" s="1" t="s">
        <v>277</v>
      </c>
      <c r="B57" s="14"/>
      <c r="C57" s="14"/>
      <c r="D57" s="14"/>
      <c r="E57" s="14"/>
      <c r="F57" s="14"/>
      <c r="G57" s="14"/>
      <c r="H57" s="14">
        <v>11</v>
      </c>
      <c r="I57" s="14"/>
      <c r="J57" s="14"/>
      <c r="K57" s="14"/>
      <c r="L57" s="14"/>
      <c r="M57" s="14"/>
      <c r="N57" s="14">
        <v>5</v>
      </c>
      <c r="O57" s="14" t="s">
        <v>282</v>
      </c>
    </row>
    <row r="58" spans="1:15" x14ac:dyDescent="0.2">
      <c r="A58" s="1" t="s">
        <v>5</v>
      </c>
      <c r="B58" s="14">
        <v>6</v>
      </c>
      <c r="N58" s="14">
        <v>28</v>
      </c>
      <c r="O58" s="14" t="s">
        <v>253</v>
      </c>
    </row>
    <row r="59" spans="1:15" x14ac:dyDescent="0.2">
      <c r="A59" s="1" t="s">
        <v>5</v>
      </c>
      <c r="B59" s="14">
        <v>12</v>
      </c>
      <c r="N59" s="14">
        <v>12</v>
      </c>
      <c r="O59" s="14" t="s">
        <v>254</v>
      </c>
    </row>
    <row r="60" spans="1:15" x14ac:dyDescent="0.2">
      <c r="A60" s="1" t="s">
        <v>5</v>
      </c>
      <c r="B60" s="14"/>
      <c r="C60" s="14">
        <v>23</v>
      </c>
      <c r="N60" s="14">
        <v>22</v>
      </c>
      <c r="O60" s="14" t="s">
        <v>259</v>
      </c>
    </row>
    <row r="61" spans="1:15" x14ac:dyDescent="0.2">
      <c r="A61" s="1" t="s">
        <v>5</v>
      </c>
      <c r="B61" s="14"/>
      <c r="C61" s="14"/>
      <c r="D61" s="14">
        <v>2</v>
      </c>
      <c r="N61" s="14">
        <v>6</v>
      </c>
      <c r="O61" s="14" t="s">
        <v>153</v>
      </c>
    </row>
    <row r="62" spans="1:15" x14ac:dyDescent="0.2">
      <c r="A62" s="1" t="s">
        <v>5</v>
      </c>
      <c r="B62" s="14"/>
      <c r="C62" s="14"/>
      <c r="D62" s="14">
        <v>11</v>
      </c>
      <c r="N62" s="14">
        <v>15</v>
      </c>
      <c r="O62" s="14" t="s">
        <v>260</v>
      </c>
    </row>
    <row r="63" spans="1:15" x14ac:dyDescent="0.2">
      <c r="A63" s="1" t="s">
        <v>5</v>
      </c>
      <c r="B63" s="14"/>
      <c r="C63" s="14"/>
      <c r="D63" s="14"/>
      <c r="E63" s="14">
        <v>1</v>
      </c>
      <c r="N63" s="14">
        <v>18</v>
      </c>
      <c r="O63" s="14" t="s">
        <v>152</v>
      </c>
    </row>
    <row r="64" spans="1:15" x14ac:dyDescent="0.2">
      <c r="A64" s="1" t="s">
        <v>5</v>
      </c>
      <c r="B64" s="14"/>
      <c r="C64" s="14"/>
      <c r="D64" s="14"/>
      <c r="E64" s="14"/>
      <c r="F64" s="14"/>
      <c r="G64" s="14">
        <v>16</v>
      </c>
      <c r="H64" s="14"/>
      <c r="I64" s="14"/>
      <c r="J64" s="14"/>
      <c r="K64" s="14"/>
      <c r="L64" s="14"/>
      <c r="M64" s="14"/>
      <c r="N64" s="14">
        <v>100</v>
      </c>
      <c r="O64" s="14" t="s">
        <v>241</v>
      </c>
    </row>
    <row r="65" spans="1:15" x14ac:dyDescent="0.2">
      <c r="A65" s="1" t="s">
        <v>5</v>
      </c>
      <c r="B65" s="14"/>
      <c r="C65" s="14"/>
      <c r="D65" s="14"/>
      <c r="E65" s="14"/>
      <c r="F65" s="14"/>
      <c r="G65" s="14">
        <v>20</v>
      </c>
      <c r="H65" s="14"/>
      <c r="I65" s="14"/>
      <c r="J65" s="14"/>
      <c r="K65" s="14"/>
      <c r="L65" s="14"/>
      <c r="M65" s="14"/>
      <c r="N65" s="14">
        <v>55</v>
      </c>
      <c r="O65" s="14" t="s">
        <v>273</v>
      </c>
    </row>
    <row r="66" spans="1:15" x14ac:dyDescent="0.2">
      <c r="A66" s="1" t="s">
        <v>5</v>
      </c>
      <c r="B66" s="14"/>
      <c r="C66" s="14"/>
      <c r="D66" s="14"/>
      <c r="E66" s="14"/>
      <c r="F66" s="14"/>
      <c r="G66" s="14">
        <v>21</v>
      </c>
      <c r="H66" s="14"/>
      <c r="I66" s="14"/>
      <c r="J66" s="14"/>
      <c r="K66" s="14"/>
      <c r="L66" s="14"/>
      <c r="M66" s="14"/>
      <c r="N66" s="14">
        <v>36</v>
      </c>
      <c r="O66" s="14" t="s">
        <v>274</v>
      </c>
    </row>
    <row r="67" spans="1:15" x14ac:dyDescent="0.2">
      <c r="A67" s="1" t="s">
        <v>5</v>
      </c>
      <c r="B67" s="14"/>
      <c r="C67" s="14"/>
      <c r="D67" s="14"/>
      <c r="E67" s="14"/>
      <c r="F67" s="14"/>
      <c r="G67" s="14"/>
      <c r="H67" s="14">
        <v>1</v>
      </c>
      <c r="I67" s="14"/>
      <c r="J67" s="14"/>
      <c r="K67" s="14"/>
      <c r="L67" s="14"/>
      <c r="M67" s="14"/>
      <c r="N67" s="14">
        <v>100</v>
      </c>
      <c r="O67" s="14" t="s">
        <v>275</v>
      </c>
    </row>
    <row r="68" spans="1:15" x14ac:dyDescent="0.2">
      <c r="A68" s="1" t="s">
        <v>5</v>
      </c>
      <c r="B68" s="14"/>
      <c r="C68" s="14"/>
      <c r="D68" s="14"/>
      <c r="E68" s="14"/>
      <c r="F68" s="14"/>
      <c r="G68" s="14"/>
      <c r="H68" s="14">
        <v>2</v>
      </c>
      <c r="I68" s="14"/>
      <c r="J68" s="14"/>
      <c r="K68" s="14"/>
      <c r="L68" s="14"/>
      <c r="M68" s="14"/>
      <c r="N68" s="14">
        <v>121</v>
      </c>
      <c r="O68" s="14" t="s">
        <v>276</v>
      </c>
    </row>
    <row r="69" spans="1:15" x14ac:dyDescent="0.2">
      <c r="A69" s="1" t="s">
        <v>5</v>
      </c>
      <c r="B69" s="14"/>
      <c r="C69" s="14"/>
      <c r="D69" s="14"/>
      <c r="E69" s="14"/>
      <c r="F69" s="14"/>
      <c r="G69" s="14"/>
      <c r="H69" s="14">
        <v>18</v>
      </c>
      <c r="I69" s="14"/>
      <c r="J69" s="14"/>
      <c r="K69" s="14"/>
      <c r="L69" s="14"/>
      <c r="M69" s="14"/>
      <c r="N69" s="14">
        <v>103</v>
      </c>
      <c r="O69" s="14" t="s">
        <v>284</v>
      </c>
    </row>
    <row r="70" spans="1:15" x14ac:dyDescent="0.2">
      <c r="A70" s="1" t="s">
        <v>5</v>
      </c>
      <c r="B70" s="14"/>
      <c r="C70" s="14"/>
      <c r="D70" s="14"/>
      <c r="E70" s="14"/>
      <c r="F70" s="14"/>
      <c r="G70" s="14"/>
      <c r="H70" s="14">
        <v>22</v>
      </c>
      <c r="I70" s="14"/>
      <c r="J70" s="14"/>
      <c r="K70" s="14"/>
      <c r="L70" s="14"/>
      <c r="M70" s="14"/>
      <c r="N70" s="14">
        <v>111</v>
      </c>
      <c r="O70" s="14" t="s">
        <v>285</v>
      </c>
    </row>
    <row r="71" spans="1:15" x14ac:dyDescent="0.2">
      <c r="A71" s="1" t="s">
        <v>5</v>
      </c>
      <c r="B71" s="14"/>
      <c r="C71" s="14"/>
      <c r="D71" s="14"/>
      <c r="E71" s="14"/>
      <c r="F71" s="14"/>
      <c r="G71" s="14"/>
      <c r="H71" s="14">
        <v>23</v>
      </c>
      <c r="I71" s="14"/>
      <c r="J71" s="14"/>
      <c r="K71" s="14"/>
      <c r="L71" s="14"/>
      <c r="M71" s="14"/>
      <c r="N71" s="14">
        <v>61</v>
      </c>
      <c r="O71" s="14" t="s">
        <v>230</v>
      </c>
    </row>
    <row r="72" spans="1:15" x14ac:dyDescent="0.2">
      <c r="A72" s="1" t="s">
        <v>5</v>
      </c>
      <c r="B72" s="14"/>
      <c r="C72" s="14"/>
      <c r="D72" s="14"/>
      <c r="E72" s="14"/>
      <c r="F72" s="14"/>
      <c r="G72" s="14"/>
      <c r="H72" s="14"/>
      <c r="I72" s="14">
        <v>5</v>
      </c>
      <c r="J72" s="14"/>
      <c r="K72" s="14"/>
      <c r="L72" s="14"/>
      <c r="M72" s="14"/>
      <c r="N72" s="14">
        <v>86</v>
      </c>
      <c r="O72" s="14" t="s">
        <v>286</v>
      </c>
    </row>
    <row r="73" spans="1:15" x14ac:dyDescent="0.2">
      <c r="A73" s="1" t="s">
        <v>5</v>
      </c>
      <c r="B73" s="14"/>
      <c r="C73" s="14"/>
      <c r="D73" s="14"/>
      <c r="E73" s="14"/>
      <c r="F73" s="14"/>
      <c r="G73" s="14"/>
      <c r="H73" s="14"/>
      <c r="I73" s="14">
        <v>11</v>
      </c>
      <c r="J73" s="14"/>
      <c r="K73" s="14"/>
      <c r="L73" s="14"/>
      <c r="M73" s="14"/>
      <c r="N73" s="14">
        <v>62</v>
      </c>
      <c r="O73" s="14" t="s">
        <v>287</v>
      </c>
    </row>
    <row r="74" spans="1:15" x14ac:dyDescent="0.2">
      <c r="A74" s="1" t="s">
        <v>5</v>
      </c>
      <c r="B74" s="14"/>
      <c r="C74" s="14"/>
      <c r="D74" s="14"/>
      <c r="E74" s="14"/>
      <c r="F74" s="14"/>
      <c r="G74" s="14"/>
      <c r="H74" s="14"/>
      <c r="I74" s="14">
        <v>20</v>
      </c>
      <c r="J74" s="14"/>
      <c r="K74" s="14"/>
      <c r="L74" s="14"/>
      <c r="M74" s="14"/>
      <c r="N74" s="14">
        <v>70</v>
      </c>
      <c r="O74" s="14" t="s">
        <v>175</v>
      </c>
    </row>
    <row r="75" spans="1:15" x14ac:dyDescent="0.2">
      <c r="A75" s="1" t="s">
        <v>5</v>
      </c>
      <c r="B75" s="14"/>
      <c r="C75" s="14"/>
      <c r="D75" s="14"/>
      <c r="E75" s="14"/>
      <c r="F75" s="14"/>
      <c r="G75" s="14"/>
      <c r="H75" s="14"/>
      <c r="I75" s="14">
        <v>25</v>
      </c>
      <c r="J75" s="14"/>
      <c r="K75" s="14"/>
      <c r="L75" s="14"/>
      <c r="M75" s="14"/>
      <c r="N75" s="14">
        <v>49</v>
      </c>
      <c r="O75" s="14" t="s">
        <v>289</v>
      </c>
    </row>
    <row r="76" spans="1:15" x14ac:dyDescent="0.2">
      <c r="A76" s="1" t="s">
        <v>5</v>
      </c>
      <c r="B76" s="14"/>
      <c r="C76" s="14"/>
      <c r="D76" s="14"/>
      <c r="E76" s="14"/>
      <c r="F76" s="14"/>
      <c r="G76" s="14"/>
      <c r="H76" s="14"/>
      <c r="I76" s="14">
        <v>26</v>
      </c>
      <c r="J76" s="14"/>
      <c r="K76" s="14"/>
      <c r="L76" s="14"/>
      <c r="M76" s="14"/>
      <c r="N76" s="14">
        <v>62</v>
      </c>
      <c r="O76" s="14" t="s">
        <v>290</v>
      </c>
    </row>
    <row r="77" spans="1:15" x14ac:dyDescent="0.2">
      <c r="A77" s="1" t="s">
        <v>5</v>
      </c>
      <c r="B77" s="14"/>
      <c r="C77" s="14"/>
      <c r="D77" s="14"/>
      <c r="E77" s="14"/>
      <c r="F77" s="14"/>
      <c r="G77" s="14"/>
      <c r="H77" s="14"/>
      <c r="I77" s="14"/>
      <c r="J77" s="14">
        <v>14</v>
      </c>
      <c r="K77" s="14"/>
      <c r="L77" s="14"/>
      <c r="M77" s="14"/>
      <c r="N77" s="14">
        <v>103</v>
      </c>
      <c r="O77" s="14" t="s">
        <v>291</v>
      </c>
    </row>
    <row r="78" spans="1:15" x14ac:dyDescent="0.2">
      <c r="A78" s="1" t="s">
        <v>5</v>
      </c>
      <c r="B78" s="14"/>
      <c r="C78" s="14"/>
      <c r="D78" s="14"/>
      <c r="E78" s="14"/>
      <c r="F78" s="14"/>
      <c r="G78" s="14"/>
      <c r="H78" s="14"/>
      <c r="I78" s="14"/>
      <c r="J78" s="14">
        <v>21</v>
      </c>
      <c r="K78" s="14"/>
      <c r="L78" s="14"/>
      <c r="M78" s="14"/>
      <c r="N78" s="14">
        <v>50</v>
      </c>
      <c r="O78" s="14" t="s">
        <v>218</v>
      </c>
    </row>
    <row r="79" spans="1:15" x14ac:dyDescent="0.2">
      <c r="A79" s="1" t="s">
        <v>5</v>
      </c>
      <c r="B79" s="14"/>
      <c r="C79" s="14"/>
      <c r="D79" s="14"/>
      <c r="E79" s="14"/>
      <c r="F79" s="14"/>
      <c r="G79" s="14"/>
      <c r="H79" s="14"/>
      <c r="I79" s="14"/>
      <c r="J79" s="14"/>
      <c r="K79" s="14">
        <v>1</v>
      </c>
      <c r="L79" s="14"/>
      <c r="M79" s="14"/>
      <c r="N79" s="14">
        <v>52</v>
      </c>
      <c r="O79" s="14" t="s">
        <v>293</v>
      </c>
    </row>
    <row r="80" spans="1:15" x14ac:dyDescent="0.2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/>
      <c r="K80" s="14">
        <v>20</v>
      </c>
      <c r="L80" s="14"/>
      <c r="M80" s="14"/>
      <c r="N80" s="14">
        <v>106</v>
      </c>
      <c r="O80" s="14" t="s">
        <v>296</v>
      </c>
    </row>
    <row r="81" spans="1:15" x14ac:dyDescent="0.2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/>
      <c r="K81" s="14">
        <v>28</v>
      </c>
      <c r="L81" s="14"/>
      <c r="M81" s="14"/>
      <c r="N81" s="14">
        <v>40</v>
      </c>
      <c r="O81" s="14" t="s">
        <v>297</v>
      </c>
    </row>
    <row r="82" spans="1:15" x14ac:dyDescent="0.2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>
        <v>29</v>
      </c>
      <c r="N82" s="14">
        <v>12</v>
      </c>
      <c r="O82" s="14" t="s">
        <v>303</v>
      </c>
    </row>
    <row r="83" spans="1:15" x14ac:dyDescent="0.2">
      <c r="A83" s="1" t="s">
        <v>278</v>
      </c>
      <c r="B83" s="14"/>
      <c r="C83" s="14"/>
      <c r="D83" s="14"/>
      <c r="E83" s="14"/>
      <c r="F83" s="14"/>
      <c r="G83" s="14"/>
      <c r="H83" s="14">
        <v>12</v>
      </c>
      <c r="I83" s="14"/>
      <c r="J83" s="14"/>
      <c r="K83" s="14"/>
      <c r="L83" s="14"/>
      <c r="M83" s="14"/>
      <c r="N83" s="14">
        <v>3</v>
      </c>
      <c r="O83" s="14" t="s">
        <v>283</v>
      </c>
    </row>
    <row r="84" spans="1:15" ht="15.75" x14ac:dyDescent="0.25">
      <c r="A84" s="18" t="s">
        <v>135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9">
        <f>SUM(N4:N83)</f>
        <v>2623</v>
      </c>
      <c r="O84" s="14"/>
    </row>
    <row r="85" spans="1:15" ht="15.75" x14ac:dyDescent="0.25">
      <c r="A85" s="29" t="s">
        <v>136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20">
        <v>80</v>
      </c>
      <c r="O85" s="14"/>
    </row>
    <row r="86" spans="1:15" ht="15.75" x14ac:dyDescent="0.25">
      <c r="A86" s="29" t="s">
        <v>137</v>
      </c>
      <c r="N86" s="20">
        <f>AVERAGE(N4:N83)</f>
        <v>32.787500000000001</v>
      </c>
      <c r="O86" s="14"/>
    </row>
    <row r="87" spans="1:15" ht="15.75" x14ac:dyDescent="0.25">
      <c r="A87" s="18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0"/>
      <c r="O87" s="14"/>
    </row>
    <row r="88" spans="1:15" ht="15.75" x14ac:dyDescent="0.25">
      <c r="A88" s="29"/>
      <c r="B88" s="14"/>
      <c r="C88" s="14"/>
      <c r="D88" s="14"/>
      <c r="E88" s="14"/>
      <c r="F88" s="14"/>
      <c r="N88" s="20"/>
      <c r="O88" s="14"/>
    </row>
    <row r="89" spans="1:15" ht="15.75" x14ac:dyDescent="0.25">
      <c r="A89" s="29"/>
      <c r="B89" s="19"/>
      <c r="C89" s="19"/>
      <c r="D89" s="19"/>
      <c r="E89" s="19"/>
      <c r="F89" s="19"/>
      <c r="O89" s="14"/>
    </row>
    <row r="90" spans="1:15" ht="15.75" x14ac:dyDescent="0.25">
      <c r="A90" s="18"/>
      <c r="B90" s="35"/>
      <c r="C90" s="35"/>
      <c r="D90" s="35"/>
      <c r="E90" s="35"/>
      <c r="F90" s="35"/>
      <c r="O90" s="14"/>
    </row>
    <row r="91" spans="1:15" ht="15.75" x14ac:dyDescent="0.25">
      <c r="A91" s="18"/>
      <c r="B91" s="36"/>
      <c r="C91" s="36"/>
      <c r="D91" s="36"/>
      <c r="E91" s="36"/>
      <c r="F91" s="36"/>
      <c r="O91" s="14"/>
    </row>
  </sheetData>
  <sortState xmlns:xlrd2="http://schemas.microsoft.com/office/spreadsheetml/2017/richdata2" ref="A4:O83">
    <sortCondition ref="A4:A83"/>
  </sortState>
  <mergeCells count="9">
    <mergeCell ref="P20:S20"/>
    <mergeCell ref="P23:S23"/>
    <mergeCell ref="P8:AF8"/>
    <mergeCell ref="P11:AF11"/>
    <mergeCell ref="B2:M2"/>
    <mergeCell ref="P2:AC2"/>
    <mergeCell ref="P5:AC5"/>
    <mergeCell ref="P14:AA14"/>
    <mergeCell ref="P17:AA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48CA-1830-4405-8A45-93AAEECF1D0E}">
  <dimension ref="A1:O23"/>
  <sheetViews>
    <sheetView tabSelected="1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10.42578125" bestFit="1" customWidth="1"/>
    <col min="6" max="6" width="8.8554687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</cols>
  <sheetData>
    <row r="1" spans="1:15" ht="27" x14ac:dyDescent="0.5">
      <c r="A1" s="2" t="s">
        <v>309</v>
      </c>
      <c r="B1" s="3"/>
      <c r="C1" s="3"/>
      <c r="D1" s="3"/>
      <c r="E1" s="3"/>
      <c r="F1" s="4"/>
      <c r="G1" s="4"/>
      <c r="N1" s="16"/>
    </row>
    <row r="2" spans="1:15" ht="20.25" x14ac:dyDescent="0.3">
      <c r="A2" s="44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4" t="s">
        <v>6</v>
      </c>
      <c r="O2" s="44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3"/>
      <c r="O3" s="15"/>
    </row>
    <row r="4" spans="1:15" ht="15.75" x14ac:dyDescent="0.25">
      <c r="A4" s="1" t="s">
        <v>5</v>
      </c>
      <c r="B4" s="14">
        <v>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28</v>
      </c>
      <c r="O4" s="14" t="s">
        <v>253</v>
      </c>
    </row>
    <row r="5" spans="1:15" ht="15.75" x14ac:dyDescent="0.25">
      <c r="A5" s="1" t="s">
        <v>5</v>
      </c>
      <c r="B5" s="14">
        <v>18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20</v>
      </c>
      <c r="O5" s="14" t="s">
        <v>126</v>
      </c>
    </row>
    <row r="6" spans="1:15" ht="15.75" x14ac:dyDescent="0.25">
      <c r="A6" s="1" t="s">
        <v>5</v>
      </c>
      <c r="B6" s="14">
        <v>27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22</v>
      </c>
      <c r="O6" s="14" t="s">
        <v>108</v>
      </c>
    </row>
    <row r="7" spans="1:15" ht="15.75" x14ac:dyDescent="0.25">
      <c r="A7" s="1" t="s">
        <v>5</v>
      </c>
      <c r="B7" s="14"/>
      <c r="C7" s="14">
        <v>3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11</v>
      </c>
      <c r="O7" s="14" t="s">
        <v>193</v>
      </c>
    </row>
    <row r="8" spans="1:15" ht="15.75" x14ac:dyDescent="0.25">
      <c r="A8" s="1" t="s">
        <v>17</v>
      </c>
      <c r="B8" s="14"/>
      <c r="C8" s="14">
        <v>6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13</v>
      </c>
      <c r="O8" s="14" t="s">
        <v>76</v>
      </c>
    </row>
    <row r="9" spans="1:15" ht="15.75" x14ac:dyDescent="0.25">
      <c r="A9" s="1" t="s">
        <v>5</v>
      </c>
      <c r="B9" s="14"/>
      <c r="C9" s="14">
        <v>10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12</v>
      </c>
      <c r="O9" s="14" t="s">
        <v>254</v>
      </c>
    </row>
    <row r="10" spans="1:15" ht="15.75" x14ac:dyDescent="0.25">
      <c r="A10" s="1" t="s">
        <v>17</v>
      </c>
      <c r="B10" s="14"/>
      <c r="C10" s="14">
        <v>13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32</v>
      </c>
      <c r="O10" s="14" t="s">
        <v>311</v>
      </c>
    </row>
    <row r="11" spans="1:15" ht="15.75" x14ac:dyDescent="0.25">
      <c r="A11" s="1" t="s">
        <v>172</v>
      </c>
      <c r="B11" s="14"/>
      <c r="C11" s="14">
        <v>15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17</v>
      </c>
      <c r="O11" s="14" t="s">
        <v>83</v>
      </c>
    </row>
    <row r="12" spans="1:15" ht="15.75" x14ac:dyDescent="0.25">
      <c r="A12" s="1" t="s">
        <v>172</v>
      </c>
      <c r="B12" s="14"/>
      <c r="C12" s="14">
        <v>17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14</v>
      </c>
      <c r="O12" s="14" t="s">
        <v>67</v>
      </c>
    </row>
    <row r="13" spans="1:15" ht="15.75" x14ac:dyDescent="0.25">
      <c r="A13" s="1" t="s">
        <v>17</v>
      </c>
      <c r="B13" s="14"/>
      <c r="C13" s="14">
        <v>27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19</v>
      </c>
      <c r="O13" s="14" t="s">
        <v>149</v>
      </c>
    </row>
    <row r="14" spans="1:15" ht="15.75" x14ac:dyDescent="0.25">
      <c r="A14" s="1" t="s">
        <v>5</v>
      </c>
      <c r="B14" s="14"/>
      <c r="C14" s="14"/>
      <c r="D14" s="14">
        <v>1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10</v>
      </c>
      <c r="O14" s="14" t="s">
        <v>151</v>
      </c>
    </row>
    <row r="15" spans="1:15" ht="15.75" x14ac:dyDescent="0.25">
      <c r="A15" s="1" t="s">
        <v>13</v>
      </c>
      <c r="B15" s="14"/>
      <c r="C15" s="14"/>
      <c r="D15" s="14">
        <v>7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10</v>
      </c>
      <c r="O15" s="14" t="s">
        <v>48</v>
      </c>
    </row>
    <row r="16" spans="1:15" ht="15.75" x14ac:dyDescent="0.25">
      <c r="A16" s="18" t="s">
        <v>135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9">
        <f>SUM(N4:N15)</f>
        <v>208</v>
      </c>
      <c r="O16" s="14"/>
    </row>
    <row r="17" spans="1:15" ht="15.75" x14ac:dyDescent="0.25">
      <c r="A17" s="18" t="s">
        <v>310</v>
      </c>
      <c r="B17" s="36">
        <f>SUM(N4:N6)</f>
        <v>70</v>
      </c>
      <c r="C17" s="36">
        <f>SUM(N7:N13)</f>
        <v>118</v>
      </c>
      <c r="D17" s="36">
        <f>SUM(N14:N15)</f>
        <v>20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20">
        <f>SUM(N18*12)</f>
        <v>832</v>
      </c>
      <c r="O17" s="14"/>
    </row>
    <row r="18" spans="1:15" ht="15.75" x14ac:dyDescent="0.25">
      <c r="A18" s="18" t="s">
        <v>195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0">
        <f>AVERAGE(B17:D17)</f>
        <v>69.333333333333329</v>
      </c>
      <c r="O18" s="14"/>
    </row>
    <row r="19" spans="1:15" ht="15.75" x14ac:dyDescent="0.25">
      <c r="A19" s="18" t="s">
        <v>194</v>
      </c>
      <c r="B19" s="27">
        <f>SUM('Overall Stats'!A15/4)</f>
        <v>88.5</v>
      </c>
      <c r="C19" s="27">
        <f>SUM('Overall Stats'!B15/4)</f>
        <v>123.75</v>
      </c>
      <c r="D19" s="27">
        <f>SUM('Overall Stats'!C15/4)</f>
        <v>127.75</v>
      </c>
      <c r="E19" s="27">
        <f>SUM('Overall Stats'!D15/4)</f>
        <v>68</v>
      </c>
      <c r="F19" s="27">
        <f>SUM('Overall Stats'!E15/4)</f>
        <v>92.5</v>
      </c>
      <c r="G19" s="27">
        <f>SUM('Overall Stats'!F15/4)</f>
        <v>226.5</v>
      </c>
      <c r="H19" s="27">
        <f>SUM('Overall Stats'!G15/4)</f>
        <v>285.25</v>
      </c>
      <c r="I19" s="27">
        <f>SUM('Overall Stats'!H15/4)</f>
        <v>193.25</v>
      </c>
      <c r="J19" s="27">
        <f>SUM('Overall Stats'!I15/5)</f>
        <v>160</v>
      </c>
      <c r="K19" s="27">
        <f>SUM('Overall Stats'!J15/5)</f>
        <v>274</v>
      </c>
      <c r="L19" s="27">
        <f>SUM('Overall Stats'!K15/5)</f>
        <v>119</v>
      </c>
      <c r="M19" s="27">
        <f>SUM('Overall Stats'!L15/5)</f>
        <v>17.8</v>
      </c>
      <c r="N19" s="20">
        <f>SUM(B19:M19)</f>
        <v>1776.3</v>
      </c>
      <c r="O19" s="14"/>
    </row>
    <row r="20" spans="1:15" ht="15.75" x14ac:dyDescent="0.25">
      <c r="A20" s="29" t="s">
        <v>196</v>
      </c>
      <c r="B20" s="14"/>
      <c r="C20" s="14"/>
      <c r="D20" s="14"/>
      <c r="E20" s="14"/>
      <c r="F20" s="14"/>
      <c r="G20" s="1"/>
      <c r="H20" s="1"/>
      <c r="I20" s="1"/>
      <c r="J20" s="1"/>
      <c r="K20" s="1"/>
      <c r="L20" s="1"/>
      <c r="M20" s="1"/>
      <c r="N20" s="20">
        <f>AVERAGE(B19:M19)</f>
        <v>148.02500000000001</v>
      </c>
      <c r="O20" s="14"/>
    </row>
    <row r="21" spans="1:15" ht="15.75" x14ac:dyDescent="0.25">
      <c r="A21" s="29" t="s">
        <v>221</v>
      </c>
      <c r="B21" s="19" t="s">
        <v>224</v>
      </c>
      <c r="C21" s="19" t="s">
        <v>222</v>
      </c>
      <c r="D21" s="19" t="s">
        <v>225</v>
      </c>
      <c r="E21" s="19" t="s">
        <v>223</v>
      </c>
      <c r="F21" s="19" t="s">
        <v>135</v>
      </c>
      <c r="G21" s="1"/>
      <c r="H21" s="1"/>
      <c r="I21" s="1"/>
      <c r="J21" s="1"/>
      <c r="K21" s="1"/>
      <c r="L21" s="1"/>
      <c r="M21" s="1"/>
      <c r="N21" s="14"/>
      <c r="O21" s="14"/>
    </row>
    <row r="22" spans="1:15" ht="15.75" x14ac:dyDescent="0.25">
      <c r="A22" s="18" t="s">
        <v>220</v>
      </c>
      <c r="B22" s="35">
        <f>SUM(D17:F17)</f>
        <v>20</v>
      </c>
      <c r="C22" s="35">
        <f>SUM(G17:I17)</f>
        <v>0</v>
      </c>
      <c r="D22" s="35">
        <f>SUM(J17:L17)</f>
        <v>0</v>
      </c>
      <c r="E22" s="35">
        <f>SUM(B17:C17,M17)</f>
        <v>188</v>
      </c>
      <c r="F22" s="35">
        <f>SUM(B22:E22)</f>
        <v>208</v>
      </c>
      <c r="G22" s="1"/>
      <c r="H22" s="1"/>
      <c r="I22" s="1"/>
      <c r="J22" s="1"/>
      <c r="K22" s="1"/>
      <c r="L22" s="1"/>
      <c r="M22" s="1"/>
      <c r="N22" s="14"/>
      <c r="O22" s="14"/>
    </row>
    <row r="23" spans="1:15" ht="15.75" x14ac:dyDescent="0.25">
      <c r="A23" s="18" t="s">
        <v>219</v>
      </c>
      <c r="B23" s="35">
        <f>SUM('Overall Stats'!A21/4)</f>
        <v>288.25</v>
      </c>
      <c r="C23" s="35">
        <f>SUM('Overall Stats'!B21/4)</f>
        <v>705</v>
      </c>
      <c r="D23" s="35">
        <f>SUM('Overall Stats'!C21/4)</f>
        <v>691.25</v>
      </c>
      <c r="E23" s="35">
        <f>SUM('Overall Stats'!D21/5)</f>
        <v>187.6</v>
      </c>
      <c r="F23" s="36">
        <f>SUM(B23:E23)</f>
        <v>1872.1</v>
      </c>
      <c r="G23" s="1"/>
      <c r="H23" s="1"/>
      <c r="I23" s="1"/>
      <c r="J23" s="1"/>
      <c r="K23" s="1"/>
      <c r="L23" s="1"/>
      <c r="M23" s="1"/>
      <c r="N23" s="14"/>
      <c r="O23" s="14"/>
    </row>
  </sheetData>
  <mergeCells count="1">
    <mergeCell ref="B2:M2"/>
  </mergeCells>
  <conditionalFormatting sqref="B23">
    <cfRule type="cellIs" dxfId="12" priority="13" operator="lessThan">
      <formula>287</formula>
    </cfRule>
  </conditionalFormatting>
  <conditionalFormatting sqref="B22">
    <cfRule type="cellIs" dxfId="11" priority="10" operator="equal">
      <formula>288</formula>
    </cfRule>
    <cfRule type="cellIs" dxfId="10" priority="11" operator="greaterThan">
      <formula>288</formula>
    </cfRule>
    <cfRule type="cellIs" dxfId="9" priority="12" operator="lessThan">
      <formula>288</formula>
    </cfRule>
  </conditionalFormatting>
  <conditionalFormatting sqref="C22">
    <cfRule type="cellIs" dxfId="8" priority="7" operator="greaterThan">
      <formula>704</formula>
    </cfRule>
    <cfRule type="cellIs" dxfId="7" priority="8" operator="lessThan">
      <formula>705</formula>
    </cfRule>
    <cfRule type="cellIs" dxfId="6" priority="9" operator="greaterThan">
      <formula>705</formula>
    </cfRule>
  </conditionalFormatting>
  <conditionalFormatting sqref="D22">
    <cfRule type="cellIs" dxfId="5" priority="5" operator="lessThan">
      <formula>691</formula>
    </cfRule>
    <cfRule type="cellIs" dxfId="4" priority="6" operator="greaterThan">
      <formula>690</formula>
    </cfRule>
  </conditionalFormatting>
  <conditionalFormatting sqref="E22">
    <cfRule type="cellIs" dxfId="3" priority="3" operator="lessThan">
      <formula>188</formula>
    </cfRule>
    <cfRule type="cellIs" dxfId="2" priority="4" operator="greaterThan">
      <formula>187</formula>
    </cfRule>
  </conditionalFormatting>
  <conditionalFormatting sqref="F22">
    <cfRule type="cellIs" dxfId="1" priority="1" operator="lessThan">
      <formula>1872</formula>
    </cfRule>
    <cfRule type="cellIs" dxfId="0" priority="2" operator="greaterThan">
      <formula>1871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X28"/>
  <sheetViews>
    <sheetView zoomScale="80" zoomScaleNormal="80" workbookViewId="0">
      <selection activeCell="Q55" sqref="Q5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2.42578125" bestFit="1" customWidth="1"/>
    <col min="14" max="15" width="10.5703125" bestFit="1" customWidth="1"/>
    <col min="16" max="16" width="8.5703125" bestFit="1" customWidth="1"/>
    <col min="17" max="17" width="12.28515625" bestFit="1" customWidth="1"/>
    <col min="18" max="18" width="10.85546875" bestFit="1" customWidth="1"/>
    <col min="19" max="19" width="8.42578125" bestFit="1" customWidth="1"/>
    <col min="20" max="20" width="13.140625" customWidth="1"/>
    <col min="21" max="21" width="13.85546875" customWidth="1"/>
    <col min="22" max="22" width="9.5703125" customWidth="1"/>
    <col min="23" max="23" width="7.28515625" bestFit="1" customWidth="1"/>
  </cols>
  <sheetData>
    <row r="1" spans="1:24" ht="21" thickBot="1" x14ac:dyDescent="0.35">
      <c r="A1" s="48" t="s">
        <v>111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4" ht="16.5" thickTop="1" x14ac:dyDescent="0.25">
      <c r="A2" s="14" t="s">
        <v>22</v>
      </c>
      <c r="B2" s="14" t="s">
        <v>44</v>
      </c>
      <c r="C2" s="14" t="s">
        <v>208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234</v>
      </c>
      <c r="I2" s="14" t="s">
        <v>17</v>
      </c>
      <c r="J2" s="11" t="s">
        <v>13</v>
      </c>
      <c r="K2" s="14" t="s">
        <v>96</v>
      </c>
      <c r="L2" s="14" t="s">
        <v>279</v>
      </c>
      <c r="M2" s="14" t="s">
        <v>46</v>
      </c>
      <c r="N2" s="14" t="s">
        <v>58</v>
      </c>
      <c r="O2" s="14" t="s">
        <v>43</v>
      </c>
      <c r="P2" s="14" t="s">
        <v>277</v>
      </c>
      <c r="Q2" s="30" t="s">
        <v>5</v>
      </c>
      <c r="R2" s="34" t="s">
        <v>278</v>
      </c>
      <c r="S2" s="34" t="s">
        <v>160</v>
      </c>
      <c r="T2" s="14" t="s">
        <v>91</v>
      </c>
    </row>
    <row r="3" spans="1:24" ht="15.75" x14ac:dyDescent="0.25">
      <c r="A3" s="14">
        <f>SUM('2017'!H4+'2018'!P4+'2019'!P4+'2020'!P4+'2021'!P4)</f>
        <v>695</v>
      </c>
      <c r="B3" s="14">
        <f>SUM('2017'!I4+'2018'!Q4+'2019'!Q4+'2020'!Q4+'2021'!Q4)</f>
        <v>321</v>
      </c>
      <c r="C3" s="14">
        <f>SUM('2020'!R4+'2021'!R4)</f>
        <v>83</v>
      </c>
      <c r="D3" s="14">
        <f>SUM('2019'!R4)</f>
        <v>6</v>
      </c>
      <c r="E3" s="14">
        <f>SUM('2019'!S4+'2020'!S4+'2021'!S4)</f>
        <v>304</v>
      </c>
      <c r="F3" s="14">
        <f>SUM('2017'!J4+'2018'!R4+'2019'!T4+'2020'!T4+'2021'!T4)</f>
        <v>193</v>
      </c>
      <c r="G3" s="14">
        <f>SUM('2018'!S4+'2019'!U4+'2020'!U4+'2021'!U4)</f>
        <v>173</v>
      </c>
      <c r="H3" s="14">
        <f>SUM('2020'!V4)</f>
        <v>1</v>
      </c>
      <c r="I3" s="14">
        <f>SUM('2017'!K4+'2018'!T4+'2019'!V4+'2020'!W4+'2021'!V4)</f>
        <v>221</v>
      </c>
      <c r="J3" s="14">
        <f>SUM('2017'!L4+'2018'!U4+'2019'!W4+'2020'!X4+'2021'!W4)</f>
        <v>651</v>
      </c>
      <c r="K3" s="14">
        <f>SUM('2018'!V4)</f>
        <v>42</v>
      </c>
      <c r="L3" s="14">
        <f>SUM('2021'!X4)</f>
        <v>1</v>
      </c>
      <c r="M3" s="14">
        <f>SUM('2017'!M4+'2018'!W4+'2019'!X4+'2020'!Y4+'2021'!Y4)</f>
        <v>455</v>
      </c>
      <c r="N3" s="14">
        <f>SUM('2018'!Y4+'2019'!Y4+'2020'!Z4+'2021'!Z4)</f>
        <v>818</v>
      </c>
      <c r="O3" s="14">
        <f>SUM('2017'!N4+'2018'!X4+'2019'!Z4+'2020'!AA4)</f>
        <v>121</v>
      </c>
      <c r="P3" s="14">
        <f>SUM('2021'!AA4)</f>
        <v>19</v>
      </c>
      <c r="Q3" s="14">
        <f>SUM('2017'!O4+'2018'!Z4+'2019'!AA4+'2020'!AB4+'2021'!AB4)</f>
        <v>3565</v>
      </c>
      <c r="R3" s="14">
        <f>SUM('2021'!AC4)</f>
        <v>3</v>
      </c>
      <c r="S3" s="14">
        <f>SUM('2019'!AB4)</f>
        <v>1</v>
      </c>
      <c r="T3" s="14">
        <f>SUM('2018'!AA4+'2020'!AC4)</f>
        <v>3</v>
      </c>
    </row>
    <row r="4" spans="1:24" ht="21" customHeight="1" thickBot="1" x14ac:dyDescent="0.35">
      <c r="A4" s="49" t="s">
        <v>127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</row>
    <row r="5" spans="1:24" ht="16.5" thickTop="1" x14ac:dyDescent="0.25">
      <c r="A5" s="14" t="s">
        <v>22</v>
      </c>
      <c r="B5" s="14" t="s">
        <v>44</v>
      </c>
      <c r="C5" s="14" t="s">
        <v>208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234</v>
      </c>
      <c r="I5" s="14" t="s">
        <v>17</v>
      </c>
      <c r="J5" s="11" t="s">
        <v>13</v>
      </c>
      <c r="K5" s="14" t="s">
        <v>96</v>
      </c>
      <c r="L5" s="14" t="s">
        <v>279</v>
      </c>
      <c r="M5" s="14" t="s">
        <v>46</v>
      </c>
      <c r="N5" s="14" t="s">
        <v>58</v>
      </c>
      <c r="O5" s="14" t="s">
        <v>43</v>
      </c>
      <c r="P5" s="14" t="s">
        <v>277</v>
      </c>
      <c r="Q5" s="14" t="s">
        <v>5</v>
      </c>
      <c r="R5" s="34" t="s">
        <v>278</v>
      </c>
      <c r="S5" s="14" t="s">
        <v>160</v>
      </c>
      <c r="T5" s="14" t="s">
        <v>91</v>
      </c>
    </row>
    <row r="6" spans="1:24" ht="15.75" x14ac:dyDescent="0.25">
      <c r="A6" s="23">
        <f t="shared" ref="A6:T6" si="0">SUM(A3/$B$26*100)</f>
        <v>9.0541948931735288</v>
      </c>
      <c r="B6" s="23">
        <f t="shared" si="0"/>
        <v>4.1818655549765502</v>
      </c>
      <c r="C6" s="23">
        <f t="shared" si="0"/>
        <v>1.0812923397602918</v>
      </c>
      <c r="D6" s="23">
        <f t="shared" si="0"/>
        <v>7.8165711307972896E-2</v>
      </c>
      <c r="E6" s="23">
        <f t="shared" si="0"/>
        <v>3.9603960396039604</v>
      </c>
      <c r="F6" s="23">
        <f t="shared" si="0"/>
        <v>2.5143303804064616</v>
      </c>
      <c r="G6" s="23">
        <f t="shared" si="0"/>
        <v>2.2537780093798854</v>
      </c>
      <c r="H6" s="23">
        <f t="shared" si="0"/>
        <v>1.3027618551328815E-2</v>
      </c>
      <c r="I6" s="23">
        <f t="shared" si="0"/>
        <v>2.8791036998436685</v>
      </c>
      <c r="J6" s="23">
        <f t="shared" si="0"/>
        <v>8.4809796769150605</v>
      </c>
      <c r="K6" s="23">
        <f t="shared" si="0"/>
        <v>0.54715997915581038</v>
      </c>
      <c r="L6" s="23">
        <f t="shared" si="0"/>
        <v>1.3027618551328815E-2</v>
      </c>
      <c r="M6" s="23">
        <f t="shared" si="0"/>
        <v>5.927566440854612</v>
      </c>
      <c r="N6" s="23">
        <f t="shared" si="0"/>
        <v>10.656591974986972</v>
      </c>
      <c r="O6" s="23">
        <f t="shared" si="0"/>
        <v>1.5763418447107869</v>
      </c>
      <c r="P6" s="23">
        <f t="shared" si="0"/>
        <v>0.24752475247524752</v>
      </c>
      <c r="Q6" s="23">
        <f t="shared" si="0"/>
        <v>46.443460135487236</v>
      </c>
      <c r="R6" s="23">
        <f t="shared" si="0"/>
        <v>3.9082855653986448E-2</v>
      </c>
      <c r="S6" s="23">
        <f t="shared" si="0"/>
        <v>1.3027618551328815E-2</v>
      </c>
      <c r="T6" s="23">
        <f t="shared" si="0"/>
        <v>3.9082855653986448E-2</v>
      </c>
      <c r="U6" s="33"/>
    </row>
    <row r="7" spans="1:24" ht="21" customHeight="1" thickBot="1" x14ac:dyDescent="0.35">
      <c r="A7" s="48" t="s">
        <v>119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</row>
    <row r="8" spans="1:24" ht="16.5" customHeight="1" thickTop="1" x14ac:dyDescent="0.25">
      <c r="A8" s="30" t="s">
        <v>249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250</v>
      </c>
      <c r="J8" s="14" t="s">
        <v>305</v>
      </c>
      <c r="K8" s="14" t="s">
        <v>62</v>
      </c>
      <c r="L8" s="14" t="s">
        <v>117</v>
      </c>
      <c r="M8" s="14" t="s">
        <v>306</v>
      </c>
      <c r="N8" s="14" t="s">
        <v>116</v>
      </c>
      <c r="O8" s="14" t="s">
        <v>190</v>
      </c>
      <c r="P8" s="14" t="s">
        <v>113</v>
      </c>
      <c r="Q8" s="14" t="s">
        <v>60</v>
      </c>
      <c r="R8" s="14" t="s">
        <v>115</v>
      </c>
      <c r="S8" s="14" t="s">
        <v>118</v>
      </c>
      <c r="T8" s="14" t="s">
        <v>132</v>
      </c>
      <c r="U8" s="14" t="s">
        <v>307</v>
      </c>
      <c r="V8" s="14" t="s">
        <v>304</v>
      </c>
      <c r="W8" s="30" t="s">
        <v>61</v>
      </c>
    </row>
    <row r="9" spans="1:24" s="14" customFormat="1" ht="15.75" customHeight="1" x14ac:dyDescent="0.2">
      <c r="A9" s="14">
        <f>SUM('2020'!P10)</f>
        <v>1</v>
      </c>
      <c r="B9" s="14">
        <f>SUM('2017'!I10+'2018'!R10+'2019'!P10+'2020'!Q10+'2021'!P10)</f>
        <v>186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SUM('2018'!S10+'2019'!R10+'2020'!S10+'2021'!Q10)</f>
        <v>37</v>
      </c>
      <c r="F9" s="14">
        <f>SUM('2018'!T10+'2020'!T10)</f>
        <v>3</v>
      </c>
      <c r="G9" s="14">
        <f>SUM('2018'!U10+'2020'!U10+'2021'!R10)</f>
        <v>23</v>
      </c>
      <c r="H9" s="14">
        <f>SUM('2019'!S10+'2020'!V10+'2021'!S10)</f>
        <v>55</v>
      </c>
      <c r="I9" s="14">
        <f>SUM('2020'!W10+'2021'!T10)</f>
        <v>484</v>
      </c>
      <c r="J9" s="14">
        <f>SUM('2021'!U10)</f>
        <v>1</v>
      </c>
      <c r="K9" s="14">
        <f>SUM('2017'!K10+'2018'!V10+'2019'!T10+'2020'!X10+'2021'!V10)</f>
        <v>3723</v>
      </c>
      <c r="L9" s="14">
        <f>SUM('2018'!W10+'2019'!U10+'2020'!Y10+'2021'!W10)</f>
        <v>24</v>
      </c>
      <c r="M9" s="14">
        <f>SUM('2021'!X10)</f>
        <v>2</v>
      </c>
      <c r="N9" s="14">
        <f>SUM('2018'!X10+'2019'!V10+'2020'!Z10)</f>
        <v>9</v>
      </c>
      <c r="O9" s="14">
        <f>SUM('2019'!W10)</f>
        <v>2</v>
      </c>
      <c r="P9" s="14">
        <f>SUM('2018'!Y10+'2020'!AA10+'2021'!Y10)</f>
        <v>315</v>
      </c>
      <c r="Q9" s="14">
        <f>SUM('2017'!J10+'2018'!Z10+'2019'!X10+'2020'!AB10+'2021'!Z10)</f>
        <v>2725</v>
      </c>
      <c r="R9" s="14">
        <f>SUM('2018'!AA10+'2021'!AA10)</f>
        <v>15</v>
      </c>
      <c r="S9" s="14">
        <f>SUM('2018'!AB10+'2021'!AB10)</f>
        <v>2</v>
      </c>
      <c r="T9" s="14">
        <f>SUM('2018'!AC10+'2019'!Y10+'2021'!AC10)</f>
        <v>15</v>
      </c>
      <c r="U9" s="14">
        <f>SUM('2021'!AD10)</f>
        <v>1</v>
      </c>
      <c r="V9" s="14">
        <f>SUM('2021'!AE10)</f>
        <v>5</v>
      </c>
      <c r="W9" s="14">
        <f>SUM('2017'!L10+'2018'!AD10+'2019'!Z10+'2020'!AC10+'2021'!AF10)</f>
        <v>13</v>
      </c>
    </row>
    <row r="10" spans="1:24" ht="21" customHeight="1" thickBot="1" x14ac:dyDescent="0.35">
      <c r="A10" s="49" t="s">
        <v>128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 spans="1:24" ht="16.5" thickTop="1" x14ac:dyDescent="0.25">
      <c r="A11" s="30" t="s">
        <v>249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250</v>
      </c>
      <c r="J11" s="14" t="s">
        <v>305</v>
      </c>
      <c r="K11" s="14" t="s">
        <v>62</v>
      </c>
      <c r="L11" s="14" t="s">
        <v>117</v>
      </c>
      <c r="M11" s="14" t="s">
        <v>306</v>
      </c>
      <c r="N11" s="14" t="s">
        <v>116</v>
      </c>
      <c r="O11" s="14" t="s">
        <v>190</v>
      </c>
      <c r="P11" s="14" t="s">
        <v>113</v>
      </c>
      <c r="Q11" s="14" t="s">
        <v>60</v>
      </c>
      <c r="R11" s="14" t="s">
        <v>115</v>
      </c>
      <c r="S11" s="14" t="s">
        <v>118</v>
      </c>
      <c r="T11" s="30" t="s">
        <v>132</v>
      </c>
      <c r="U11" s="14" t="s">
        <v>307</v>
      </c>
      <c r="V11" s="14" t="s">
        <v>304</v>
      </c>
      <c r="W11" s="17" t="s">
        <v>61</v>
      </c>
    </row>
    <row r="12" spans="1:24" s="14" customFormat="1" ht="15.75" customHeight="1" x14ac:dyDescent="0.2">
      <c r="A12" s="23">
        <f>SUM(A9/$B$26*100)</f>
        <v>1.3027618551328815E-2</v>
      </c>
      <c r="B12" s="23">
        <f t="shared" ref="B12:W12" si="1">SUM(B9/$B$26*100)</f>
        <v>2.4231370505471599</v>
      </c>
      <c r="C12" s="23">
        <f t="shared" si="1"/>
        <v>2.6055237102657631E-2</v>
      </c>
      <c r="D12" s="23">
        <f t="shared" si="1"/>
        <v>0.42991141219385093</v>
      </c>
      <c r="E12" s="23">
        <f t="shared" si="1"/>
        <v>0.48202188639916621</v>
      </c>
      <c r="F12" s="23">
        <f t="shared" si="1"/>
        <v>3.9082855653986448E-2</v>
      </c>
      <c r="G12" s="23">
        <f t="shared" si="1"/>
        <v>0.29963522668056281</v>
      </c>
      <c r="H12" s="23">
        <f t="shared" si="1"/>
        <v>0.71651902032308501</v>
      </c>
      <c r="I12" s="23">
        <f t="shared" si="1"/>
        <v>6.3053673788431475</v>
      </c>
      <c r="J12" s="23">
        <f t="shared" si="1"/>
        <v>1.3027618551328815E-2</v>
      </c>
      <c r="K12" s="23">
        <f t="shared" si="1"/>
        <v>48.501823866597185</v>
      </c>
      <c r="L12" s="23">
        <f t="shared" si="1"/>
        <v>0.31266284523189158</v>
      </c>
      <c r="M12" s="23">
        <f t="shared" si="1"/>
        <v>2.6055237102657631E-2</v>
      </c>
      <c r="N12" s="23">
        <f t="shared" si="1"/>
        <v>0.11724856696195936</v>
      </c>
      <c r="O12" s="23">
        <f t="shared" si="1"/>
        <v>2.6055237102657631E-2</v>
      </c>
      <c r="P12" s="23">
        <f t="shared" si="1"/>
        <v>4.1036998436685774</v>
      </c>
      <c r="Q12" s="23">
        <f t="shared" si="1"/>
        <v>35.500260552371024</v>
      </c>
      <c r="R12" s="23">
        <f t="shared" si="1"/>
        <v>0.19541427826993227</v>
      </c>
      <c r="S12" s="23">
        <f t="shared" si="1"/>
        <v>2.6055237102657631E-2</v>
      </c>
      <c r="T12" s="23">
        <f t="shared" si="1"/>
        <v>0.19541427826993227</v>
      </c>
      <c r="U12" s="23">
        <f t="shared" si="1"/>
        <v>1.3027618551328815E-2</v>
      </c>
      <c r="V12" s="23">
        <f t="shared" si="1"/>
        <v>6.5138092756644089E-2</v>
      </c>
      <c r="W12" s="23">
        <f t="shared" si="1"/>
        <v>0.16935904116727463</v>
      </c>
      <c r="X12" s="23"/>
    </row>
    <row r="13" spans="1:24" ht="21" thickBot="1" x14ac:dyDescent="0.35">
      <c r="A13" s="48" t="s">
        <v>139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24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24" ht="15.75" x14ac:dyDescent="0.25">
      <c r="A15" s="14">
        <f>SUM('2018'!P16+'2019'!P16+'2020'!P16+'2021'!P16)</f>
        <v>354</v>
      </c>
      <c r="B15" s="14">
        <f>SUM('2018'!Q16+'2019'!Q16+'2020'!Q16+'2021'!Q16)</f>
        <v>495</v>
      </c>
      <c r="C15" s="14">
        <f>SUM('2018'!R16+'2019'!R16+'2020'!R16+'2021'!R16)</f>
        <v>511</v>
      </c>
      <c r="D15" s="14">
        <f>SUM('2018'!S16+'2019'!S16+'2020'!S16+'2021'!S16)</f>
        <v>272</v>
      </c>
      <c r="E15" s="14">
        <f>SUM('2018'!T16+'2019'!T16+'2020'!T16+'2021'!T16)</f>
        <v>370</v>
      </c>
      <c r="F15" s="14">
        <f>SUM('2018'!U16+'2019'!U16+'2020'!U16+'2021'!U16)</f>
        <v>906</v>
      </c>
      <c r="G15" s="14">
        <f>SUM('2018'!V16+'2019'!V16+'2020'!V16+'2021'!V16)</f>
        <v>1141</v>
      </c>
      <c r="H15" s="14">
        <f>SUM('2018'!W16+'2019'!W16+'2020'!W16+'2021'!W16)</f>
        <v>773</v>
      </c>
      <c r="I15" s="14">
        <f>SUM('2017'!H16+'2018'!X16+'2019'!X16+'2020'!X16+'2021'!X16)</f>
        <v>800</v>
      </c>
      <c r="J15" s="14">
        <f>SUM('2017'!I16+'2018'!Y16+'2019'!Y16+'2020'!Y16+'2021'!Y16)</f>
        <v>1370</v>
      </c>
      <c r="K15" s="14">
        <f>SUM('2017'!J16+'2018'!Z16+'2019'!Z16+'2020'!Z16+'2021'!Z16)</f>
        <v>595</v>
      </c>
      <c r="L15" s="14">
        <f>SUM('2017'!K16+'2018'!AA16+'2019'!AA16+'2020'!AA16+'2021'!AA16)</f>
        <v>89</v>
      </c>
    </row>
    <row r="16" spans="1:24" ht="21" thickBot="1" x14ac:dyDescent="0.35">
      <c r="A16" s="49" t="s">
        <v>140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4.6117769671704014</v>
      </c>
      <c r="B18" s="23">
        <f t="shared" ref="B18:L18" si="2">SUM(B15/$B$26*100)</f>
        <v>6.4486711829077645</v>
      </c>
      <c r="C18" s="23">
        <f t="shared" si="2"/>
        <v>6.657113079729025</v>
      </c>
      <c r="D18" s="23">
        <f t="shared" si="2"/>
        <v>3.5435122459614381</v>
      </c>
      <c r="E18" s="23">
        <f t="shared" si="2"/>
        <v>4.8202188639916628</v>
      </c>
      <c r="F18" s="23">
        <f t="shared" si="2"/>
        <v>11.803022407503908</v>
      </c>
      <c r="G18" s="23">
        <f t="shared" si="2"/>
        <v>14.864512767066179</v>
      </c>
      <c r="H18" s="23">
        <f t="shared" si="2"/>
        <v>10.070349140177177</v>
      </c>
      <c r="I18" s="23">
        <f t="shared" si="2"/>
        <v>10.422094841063053</v>
      </c>
      <c r="J18" s="23">
        <f t="shared" si="2"/>
        <v>17.84783741532048</v>
      </c>
      <c r="K18" s="23">
        <f t="shared" si="2"/>
        <v>7.7514330380406467</v>
      </c>
      <c r="L18" s="23">
        <f t="shared" si="2"/>
        <v>1.1594580510682648</v>
      </c>
    </row>
    <row r="19" spans="1:12" ht="21" thickBot="1" x14ac:dyDescent="0.35">
      <c r="A19" s="48" t="s">
        <v>138</v>
      </c>
      <c r="B19" s="48"/>
      <c r="C19" s="48"/>
      <c r="D19" s="4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SUM('2018'!P22+'2019'!P22+'2020'!P22+'2021'!P22)</f>
        <v>1153</v>
      </c>
      <c r="B21" s="14">
        <f>SUM('2018'!Q22+'2019'!Q22+'2020'!Q22+'2021'!Q22)</f>
        <v>2820</v>
      </c>
      <c r="C21" s="14">
        <f>SUM('2017'!H22+'2018'!R22+'2019'!R22+'2020'!R22+'2021'!R22)</f>
        <v>2765</v>
      </c>
      <c r="D21" s="14">
        <f>SUM('2017'!I22+'2018'!S22+'2019'!S22+'2020'!S22+'2021'!S22)</f>
        <v>938</v>
      </c>
    </row>
    <row r="22" spans="1:12" ht="21" thickBot="1" x14ac:dyDescent="0.35">
      <c r="A22" s="49" t="s">
        <v>145</v>
      </c>
      <c r="B22" s="49"/>
      <c r="C22" s="49"/>
      <c r="D22" s="4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15.020844189682126</v>
      </c>
      <c r="B24" s="23">
        <f t="shared" ref="B24:D24" si="3">SUM(B21/$B$26*100)</f>
        <v>36.737884314747262</v>
      </c>
      <c r="C24" s="23">
        <f t="shared" si="3"/>
        <v>36.021365294424179</v>
      </c>
      <c r="D24" s="23">
        <f t="shared" si="3"/>
        <v>12.219906201146429</v>
      </c>
    </row>
    <row r="26" spans="1:12" ht="15.75" x14ac:dyDescent="0.25">
      <c r="A26" s="18" t="s">
        <v>135</v>
      </c>
      <c r="B26" s="21">
        <f>SUM('2017'!F43+'2018'!N94+'2019'!N91+'2020'!N87+'2021'!N84)</f>
        <v>7676</v>
      </c>
    </row>
    <row r="27" spans="1:12" ht="15.75" x14ac:dyDescent="0.25">
      <c r="A27" s="18" t="s">
        <v>136</v>
      </c>
      <c r="B27" s="22">
        <f>SUM('2017'!F44+'2018'!N95+'2019'!N92+'2020'!N88+'2021'!N85)</f>
        <v>379</v>
      </c>
    </row>
    <row r="28" spans="1:12" ht="15.75" x14ac:dyDescent="0.25">
      <c r="A28" s="18" t="s">
        <v>137</v>
      </c>
      <c r="B28" s="22">
        <f>SUM(B26/B27)</f>
        <v>20.253298153034301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16:L16"/>
    <mergeCell ref="A13:L13"/>
    <mergeCell ref="A1:T1"/>
    <mergeCell ref="A4:T4"/>
    <mergeCell ref="A7:W7"/>
    <mergeCell ref="A10:W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2017</vt:lpstr>
      <vt:lpstr>2018</vt:lpstr>
      <vt:lpstr>2019</vt:lpstr>
      <vt:lpstr>2020</vt:lpstr>
      <vt:lpstr>2021</vt:lpstr>
      <vt:lpstr>2022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2022-03-09T02:57:49Z</dcterms:modified>
</cp:coreProperties>
</file>