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meen Kenya\Desktop\"/>
    </mc:Choice>
  </mc:AlternateContent>
  <bookViews>
    <workbookView xWindow="0" yWindow="0" windowWidth="20490" windowHeight="7155" activeTab="2"/>
  </bookViews>
  <sheets>
    <sheet name="Financial summary" sheetId="6" r:id="rId1"/>
    <sheet name="Output" sheetId="3" r:id="rId2"/>
    <sheet name="Inputs" sheetId="2" r:id="rId3"/>
    <sheet name="Calculations" sheetId="5" r:id="rId4"/>
    <sheet name="Parameters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" i="5" l="1"/>
  <c r="R7" i="5"/>
  <c r="R6" i="5"/>
  <c r="O8" i="5"/>
  <c r="O7" i="5"/>
  <c r="O6" i="5"/>
  <c r="AZ8" i="5" l="1"/>
  <c r="AY8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Z7" i="5"/>
  <c r="AY7" i="5"/>
  <c r="AX7" i="5"/>
  <c r="AW7" i="5"/>
  <c r="AV7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Z6" i="5"/>
  <c r="AY6" i="5"/>
  <c r="AX6" i="5"/>
  <c r="AW6" i="5"/>
  <c r="AV6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G40" i="5" l="1"/>
  <c r="G39" i="5"/>
  <c r="C27" i="5"/>
  <c r="C26" i="5"/>
  <c r="C25" i="5"/>
  <c r="C24" i="5"/>
  <c r="C23" i="5"/>
  <c r="G34" i="5" l="1"/>
  <c r="G33" i="5"/>
  <c r="C24" i="6" l="1"/>
  <c r="G38" i="5"/>
  <c r="Z8" i="5" l="1"/>
  <c r="Z7" i="5"/>
  <c r="Z5" i="5"/>
  <c r="Q18" i="1"/>
  <c r="P18" i="1"/>
  <c r="O18" i="1"/>
  <c r="Z4" i="5"/>
  <c r="N16" i="5" l="1"/>
  <c r="M16" i="5"/>
  <c r="N15" i="5"/>
  <c r="M15" i="5"/>
  <c r="N14" i="5"/>
  <c r="M14" i="5"/>
  <c r="U8" i="5"/>
  <c r="U7" i="5"/>
  <c r="U6" i="5"/>
  <c r="U5" i="5"/>
  <c r="U4" i="5"/>
  <c r="J32" i="5" l="1"/>
  <c r="G37" i="5" l="1"/>
  <c r="G36" i="5"/>
  <c r="C8" i="6" l="1"/>
  <c r="Y81" i="3"/>
  <c r="X81" i="3"/>
  <c r="W81" i="3"/>
  <c r="V81" i="3"/>
  <c r="U81" i="3"/>
  <c r="T81" i="3"/>
  <c r="Y79" i="3"/>
  <c r="X79" i="3"/>
  <c r="W79" i="3"/>
  <c r="V79" i="3"/>
  <c r="U79" i="3"/>
  <c r="T79" i="3"/>
  <c r="Y31" i="3"/>
  <c r="X31" i="3"/>
  <c r="W31" i="3"/>
  <c r="V31" i="3"/>
  <c r="U31" i="3"/>
  <c r="T31" i="3"/>
  <c r="G15" i="5" l="1"/>
  <c r="G35" i="5" l="1"/>
  <c r="G44" i="5" s="1"/>
  <c r="S8" i="1"/>
  <c r="G42" i="5" l="1"/>
  <c r="G41" i="5"/>
  <c r="A28" i="3"/>
  <c r="A27" i="3"/>
  <c r="A26" i="3"/>
  <c r="S79" i="3"/>
  <c r="R79" i="3"/>
  <c r="Q79" i="3"/>
  <c r="P79" i="3"/>
  <c r="O79" i="3"/>
  <c r="N79" i="3"/>
  <c r="M79" i="3"/>
  <c r="L79" i="3"/>
  <c r="K79" i="3"/>
  <c r="J79" i="3"/>
  <c r="I79" i="3"/>
  <c r="H79" i="3"/>
  <c r="G79" i="3"/>
  <c r="F79" i="3"/>
  <c r="E79" i="3"/>
  <c r="D79" i="3"/>
  <c r="C79" i="3"/>
  <c r="B79" i="3"/>
  <c r="I4" i="5"/>
  <c r="I5" i="5"/>
  <c r="I6" i="5"/>
  <c r="I7" i="5"/>
  <c r="I8" i="5"/>
  <c r="AB79" i="3" l="1"/>
  <c r="A8" i="5"/>
  <c r="A7" i="5"/>
  <c r="A6" i="5"/>
  <c r="A5" i="5"/>
  <c r="A4" i="5"/>
  <c r="R4" i="5" l="1"/>
  <c r="O4" i="5"/>
  <c r="R5" i="5"/>
  <c r="O5" i="5"/>
  <c r="AY5" i="5"/>
  <c r="AU5" i="5"/>
  <c r="AQ5" i="5"/>
  <c r="AM5" i="5"/>
  <c r="AI5" i="5"/>
  <c r="AE5" i="5"/>
  <c r="AX5" i="5"/>
  <c r="AT5" i="5"/>
  <c r="AP5" i="5"/>
  <c r="AL5" i="5"/>
  <c r="AH5" i="5"/>
  <c r="AD5" i="5"/>
  <c r="AW5" i="5"/>
  <c r="AS5" i="5"/>
  <c r="AO5" i="5"/>
  <c r="AK5" i="5"/>
  <c r="AG5" i="5"/>
  <c r="AC5" i="5"/>
  <c r="AZ5" i="5"/>
  <c r="AV5" i="5"/>
  <c r="AR5" i="5"/>
  <c r="AN5" i="5"/>
  <c r="AJ5" i="5"/>
  <c r="AF5" i="5"/>
  <c r="A24" i="3"/>
  <c r="B8" i="5"/>
  <c r="A73" i="3"/>
  <c r="A49" i="3"/>
  <c r="A67" i="3"/>
  <c r="A43" i="3"/>
  <c r="A61" i="3"/>
  <c r="A55" i="3"/>
  <c r="A22" i="3"/>
  <c r="B6" i="5"/>
  <c r="A59" i="3"/>
  <c r="A53" i="3"/>
  <c r="A71" i="3"/>
  <c r="A47" i="3"/>
  <c r="A65" i="3"/>
  <c r="A41" i="3"/>
  <c r="A23" i="3"/>
  <c r="B7" i="5"/>
  <c r="A54" i="3"/>
  <c r="A72" i="3"/>
  <c r="A48" i="3"/>
  <c r="A66" i="3"/>
  <c r="A42" i="3"/>
  <c r="A60" i="3"/>
  <c r="A20" i="3"/>
  <c r="B4" i="5"/>
  <c r="A69" i="3"/>
  <c r="A45" i="3"/>
  <c r="A63" i="3"/>
  <c r="A39" i="3"/>
  <c r="A57" i="3"/>
  <c r="A51" i="3"/>
  <c r="A21" i="3"/>
  <c r="B5" i="5"/>
  <c r="A64" i="3"/>
  <c r="A40" i="3"/>
  <c r="A58" i="3"/>
  <c r="A52" i="3"/>
  <c r="A70" i="3"/>
  <c r="A46" i="3"/>
  <c r="H8" i="5"/>
  <c r="H7" i="5"/>
  <c r="H6" i="5"/>
  <c r="Z6" i="5" s="1"/>
  <c r="H5" i="5"/>
  <c r="H4" i="5"/>
  <c r="C6" i="6" l="1"/>
  <c r="J4" i="5"/>
  <c r="AB4" i="5"/>
  <c r="J8" i="5"/>
  <c r="J5" i="5"/>
  <c r="AB5" i="5"/>
  <c r="J7" i="5"/>
  <c r="J6" i="5"/>
  <c r="C25" i="6"/>
  <c r="D66" i="2"/>
  <c r="Y8" i="5" l="1"/>
  <c r="Y7" i="5"/>
  <c r="Y4" i="5"/>
  <c r="B33" i="5" l="1"/>
  <c r="D33" i="5" s="1"/>
  <c r="A34" i="5"/>
  <c r="C33" i="5" l="1"/>
  <c r="B34" i="5"/>
  <c r="D34" i="5" s="1"/>
  <c r="A35" i="5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D27" i="5"/>
  <c r="D26" i="5"/>
  <c r="D25" i="5"/>
  <c r="D24" i="5"/>
  <c r="D23" i="5"/>
  <c r="C34" i="5" l="1"/>
  <c r="B35" i="5"/>
  <c r="D35" i="5" s="1"/>
  <c r="B26" i="5"/>
  <c r="B23" i="5"/>
  <c r="B25" i="5"/>
  <c r="B27" i="5"/>
  <c r="B24" i="5"/>
  <c r="E23" i="5"/>
  <c r="E16" i="5"/>
  <c r="D16" i="5"/>
  <c r="E15" i="5"/>
  <c r="D15" i="5"/>
  <c r="E14" i="5"/>
  <c r="D14" i="5"/>
  <c r="C35" i="5" l="1"/>
  <c r="B36" i="5"/>
  <c r="D36" i="5" s="1"/>
  <c r="C36" i="5" l="1"/>
  <c r="B37" i="5"/>
  <c r="D37" i="5" s="1"/>
  <c r="N25" i="1"/>
  <c r="G25" i="1"/>
  <c r="M24" i="1"/>
  <c r="M23" i="1"/>
  <c r="C37" i="5" l="1"/>
  <c r="B38" i="5"/>
  <c r="D38" i="5" s="1"/>
  <c r="C38" i="5" l="1"/>
  <c r="B39" i="5"/>
  <c r="D39" i="5" s="1"/>
  <c r="U15" i="1"/>
  <c r="C39" i="5" l="1"/>
  <c r="B40" i="5"/>
  <c r="D40" i="5" s="1"/>
  <c r="C40" i="5" l="1"/>
  <c r="B41" i="5"/>
  <c r="D41" i="5" s="1"/>
  <c r="I71" i="1"/>
  <c r="H71" i="1" s="1"/>
  <c r="I58" i="1"/>
  <c r="H58" i="1" s="1"/>
  <c r="I57" i="1"/>
  <c r="H57" i="1" s="1"/>
  <c r="I55" i="1"/>
  <c r="H55" i="1" s="1"/>
  <c r="I70" i="1"/>
  <c r="I65" i="1"/>
  <c r="I59" i="1"/>
  <c r="I60" i="1"/>
  <c r="I68" i="1"/>
  <c r="I66" i="1"/>
  <c r="I67" i="1"/>
  <c r="I69" i="1"/>
  <c r="I61" i="1"/>
  <c r="I62" i="1"/>
  <c r="I54" i="1"/>
  <c r="H54" i="1" s="1"/>
  <c r="H70" i="1"/>
  <c r="H65" i="1"/>
  <c r="H60" i="1"/>
  <c r="H59" i="1"/>
  <c r="H61" i="1"/>
  <c r="H69" i="1"/>
  <c r="H66" i="1"/>
  <c r="B99" i="3" s="1"/>
  <c r="H67" i="1"/>
  <c r="H68" i="1"/>
  <c r="H62" i="1"/>
  <c r="F25" i="1"/>
  <c r="E25" i="1"/>
  <c r="N23" i="1"/>
  <c r="F23" i="1"/>
  <c r="E23" i="1"/>
  <c r="D23" i="1"/>
  <c r="N24" i="1"/>
  <c r="C41" i="5" l="1"/>
  <c r="B42" i="5"/>
  <c r="D42" i="5" s="1"/>
  <c r="D36" i="2"/>
  <c r="C42" i="5" l="1"/>
  <c r="B43" i="5"/>
  <c r="D43" i="5" s="1"/>
  <c r="C43" i="5" l="1"/>
  <c r="B44" i="5"/>
  <c r="D44" i="5" s="1"/>
  <c r="G10" i="1"/>
  <c r="R5" i="1"/>
  <c r="O4" i="1"/>
  <c r="C44" i="5" l="1"/>
  <c r="B45" i="5"/>
  <c r="D45" i="5" s="1"/>
  <c r="AB6" i="5"/>
  <c r="AB8" i="5"/>
  <c r="AB7" i="5"/>
  <c r="AB19" i="3"/>
  <c r="Z19" i="3"/>
  <c r="Z37" i="3" s="1"/>
  <c r="C45" i="5" l="1"/>
  <c r="B46" i="5"/>
  <c r="D46" i="5" s="1"/>
  <c r="S81" i="3"/>
  <c r="R81" i="3"/>
  <c r="Q81" i="3"/>
  <c r="P81" i="3"/>
  <c r="O81" i="3"/>
  <c r="N81" i="3"/>
  <c r="M81" i="3"/>
  <c r="S31" i="3"/>
  <c r="R31" i="3"/>
  <c r="Q31" i="3"/>
  <c r="P31" i="3"/>
  <c r="O31" i="3"/>
  <c r="N31" i="3"/>
  <c r="M31" i="3"/>
  <c r="B6" i="3"/>
  <c r="A27" i="5"/>
  <c r="A26" i="5"/>
  <c r="A25" i="5"/>
  <c r="A24" i="5"/>
  <c r="A23" i="5"/>
  <c r="E27" i="5"/>
  <c r="E26" i="5"/>
  <c r="E25" i="5"/>
  <c r="E24" i="5"/>
  <c r="C46" i="5" l="1"/>
  <c r="B47" i="5"/>
  <c r="D47" i="5" s="1"/>
  <c r="B10" i="3"/>
  <c r="A16" i="5"/>
  <c r="G16" i="5" s="1"/>
  <c r="A15" i="5"/>
  <c r="A14" i="5"/>
  <c r="G14" i="5" s="1"/>
  <c r="C47" i="5" l="1"/>
  <c r="B48" i="5"/>
  <c r="D48" i="5" s="1"/>
  <c r="Q16" i="5"/>
  <c r="R16" i="5"/>
  <c r="S16" i="5"/>
  <c r="S14" i="5"/>
  <c r="Q14" i="5"/>
  <c r="R14" i="5"/>
  <c r="B15" i="5"/>
  <c r="H15" i="5" s="1"/>
  <c r="S15" i="5"/>
  <c r="Q15" i="5"/>
  <c r="R15" i="5"/>
  <c r="B14" i="5"/>
  <c r="C14" i="5" s="1"/>
  <c r="B16" i="5"/>
  <c r="C16" i="5" s="1"/>
  <c r="O14" i="5"/>
  <c r="O15" i="5"/>
  <c r="O16" i="5"/>
  <c r="K14" i="5"/>
  <c r="K15" i="5"/>
  <c r="K16" i="5"/>
  <c r="C48" i="5" l="1"/>
  <c r="B49" i="5"/>
  <c r="D49" i="5" s="1"/>
  <c r="X76" i="3"/>
  <c r="T76" i="3"/>
  <c r="W76" i="3"/>
  <c r="V76" i="3"/>
  <c r="Y76" i="3"/>
  <c r="U76" i="3"/>
  <c r="X78" i="3"/>
  <c r="T78" i="3"/>
  <c r="W78" i="3"/>
  <c r="V78" i="3"/>
  <c r="Y78" i="3"/>
  <c r="U78" i="3"/>
  <c r="V77" i="3"/>
  <c r="Y77" i="3"/>
  <c r="U77" i="3"/>
  <c r="X77" i="3"/>
  <c r="T77" i="3"/>
  <c r="W77" i="3"/>
  <c r="C15" i="5"/>
  <c r="J15" i="5"/>
  <c r="D17" i="5"/>
  <c r="H14" i="5"/>
  <c r="H16" i="5"/>
  <c r="J16" i="5"/>
  <c r="I15" i="5"/>
  <c r="I14" i="5"/>
  <c r="J14" i="5"/>
  <c r="I16" i="5"/>
  <c r="A17" i="5"/>
  <c r="C49" i="5" l="1"/>
  <c r="B50" i="5"/>
  <c r="D50" i="5" s="1"/>
  <c r="C17" i="5"/>
  <c r="L17" i="5"/>
  <c r="B17" i="5"/>
  <c r="G17" i="5"/>
  <c r="F17" i="5"/>
  <c r="C26" i="6"/>
  <c r="B107" i="3"/>
  <c r="B97" i="3"/>
  <c r="C50" i="5" l="1"/>
  <c r="B51" i="5"/>
  <c r="D51" i="5" s="1"/>
  <c r="H17" i="5"/>
  <c r="I17" i="5"/>
  <c r="C51" i="5" l="1"/>
  <c r="B52" i="5"/>
  <c r="D52" i="5" s="1"/>
  <c r="P17" i="5"/>
  <c r="A29" i="3"/>
  <c r="C7" i="6" s="1"/>
  <c r="C52" i="5" l="1"/>
  <c r="B53" i="5"/>
  <c r="D53" i="5" s="1"/>
  <c r="F16" i="5"/>
  <c r="P16" i="5" s="1"/>
  <c r="C53" i="5" l="1"/>
  <c r="B54" i="5"/>
  <c r="D54" i="5" s="1"/>
  <c r="V28" i="3"/>
  <c r="Y28" i="3"/>
  <c r="U28" i="3"/>
  <c r="X28" i="3"/>
  <c r="T28" i="3"/>
  <c r="W28" i="3"/>
  <c r="F15" i="5"/>
  <c r="P15" i="5" s="1"/>
  <c r="F14" i="5"/>
  <c r="P14" i="5" s="1"/>
  <c r="N8" i="5"/>
  <c r="V8" i="5"/>
  <c r="N6" i="5"/>
  <c r="N5" i="5"/>
  <c r="N4" i="5"/>
  <c r="W4" i="5"/>
  <c r="V4" i="5"/>
  <c r="C54" i="5" l="1"/>
  <c r="B55" i="5"/>
  <c r="D55" i="5" s="1"/>
  <c r="V26" i="3"/>
  <c r="Y26" i="3"/>
  <c r="U26" i="3"/>
  <c r="X26" i="3"/>
  <c r="T26" i="3"/>
  <c r="W26" i="3"/>
  <c r="X27" i="3"/>
  <c r="T27" i="3"/>
  <c r="W27" i="3"/>
  <c r="V27" i="3"/>
  <c r="Y27" i="3"/>
  <c r="U27" i="3"/>
  <c r="AA79" i="3"/>
  <c r="V5" i="5"/>
  <c r="Y5" i="5"/>
  <c r="Y6" i="5"/>
  <c r="V6" i="5"/>
  <c r="P78" i="3"/>
  <c r="S78" i="3"/>
  <c r="O78" i="3"/>
  <c r="R78" i="3"/>
  <c r="N78" i="3"/>
  <c r="Q78" i="3"/>
  <c r="M78" i="3"/>
  <c r="S77" i="3"/>
  <c r="O77" i="3"/>
  <c r="R77" i="3"/>
  <c r="N77" i="3"/>
  <c r="Q77" i="3"/>
  <c r="M77" i="3"/>
  <c r="P77" i="3"/>
  <c r="R76" i="3"/>
  <c r="N76" i="3"/>
  <c r="Q76" i="3"/>
  <c r="M76" i="3"/>
  <c r="P76" i="3"/>
  <c r="S76" i="3"/>
  <c r="O76" i="3"/>
  <c r="F28" i="3"/>
  <c r="S28" i="3"/>
  <c r="O28" i="3"/>
  <c r="R28" i="3"/>
  <c r="N28" i="3"/>
  <c r="Q28" i="3"/>
  <c r="M28" i="3"/>
  <c r="P28" i="3"/>
  <c r="B98" i="3"/>
  <c r="W6" i="5"/>
  <c r="I77" i="3"/>
  <c r="E77" i="3"/>
  <c r="L77" i="3"/>
  <c r="C77" i="3"/>
  <c r="J77" i="3"/>
  <c r="F77" i="3"/>
  <c r="B77" i="3"/>
  <c r="H77" i="3"/>
  <c r="D77" i="3"/>
  <c r="K77" i="3"/>
  <c r="G77" i="3"/>
  <c r="D28" i="3"/>
  <c r="I28" i="3"/>
  <c r="J28" i="3"/>
  <c r="C28" i="3"/>
  <c r="H28" i="3"/>
  <c r="I78" i="3"/>
  <c r="E78" i="3"/>
  <c r="K78" i="3"/>
  <c r="C78" i="3"/>
  <c r="J78" i="3"/>
  <c r="F78" i="3"/>
  <c r="B78" i="3"/>
  <c r="L78" i="3"/>
  <c r="H78" i="3"/>
  <c r="D78" i="3"/>
  <c r="G78" i="3"/>
  <c r="G28" i="3"/>
  <c r="L28" i="3"/>
  <c r="B28" i="3"/>
  <c r="K28" i="3"/>
  <c r="E28" i="3"/>
  <c r="I76" i="3"/>
  <c r="E76" i="3"/>
  <c r="L76" i="3"/>
  <c r="C76" i="3"/>
  <c r="J76" i="3"/>
  <c r="F76" i="3"/>
  <c r="B76" i="3"/>
  <c r="H76" i="3"/>
  <c r="D76" i="3"/>
  <c r="K76" i="3"/>
  <c r="G76" i="3"/>
  <c r="P5" i="5"/>
  <c r="P8" i="5"/>
  <c r="P4" i="5"/>
  <c r="K4" i="5"/>
  <c r="L4" i="5" s="1"/>
  <c r="P6" i="5"/>
  <c r="K6" i="5"/>
  <c r="L6" i="5" s="1"/>
  <c r="W5" i="5"/>
  <c r="W8" i="5"/>
  <c r="K5" i="5"/>
  <c r="L5" i="5" s="1"/>
  <c r="K8" i="5"/>
  <c r="L8" i="5" s="1"/>
  <c r="C55" i="5" l="1"/>
  <c r="B56" i="5"/>
  <c r="D56" i="5" s="1"/>
  <c r="AB76" i="3"/>
  <c r="AB78" i="3"/>
  <c r="AB25" i="3" s="1"/>
  <c r="AB77" i="3"/>
  <c r="AB28" i="3"/>
  <c r="AA28" i="3"/>
  <c r="AA76" i="3"/>
  <c r="AA78" i="3"/>
  <c r="AA77" i="3"/>
  <c r="M4" i="5"/>
  <c r="M6" i="5"/>
  <c r="M8" i="5"/>
  <c r="M5" i="5"/>
  <c r="X5" i="5"/>
  <c r="X6" i="5"/>
  <c r="X4" i="5"/>
  <c r="X8" i="5"/>
  <c r="B27" i="3"/>
  <c r="R27" i="3"/>
  <c r="N27" i="3"/>
  <c r="Q27" i="3"/>
  <c r="M27" i="3"/>
  <c r="P27" i="3"/>
  <c r="S27" i="3"/>
  <c r="O27" i="3"/>
  <c r="Q26" i="3"/>
  <c r="M26" i="3"/>
  <c r="P26" i="3"/>
  <c r="S26" i="3"/>
  <c r="O26" i="3"/>
  <c r="R26" i="3"/>
  <c r="N26" i="3"/>
  <c r="I27" i="3"/>
  <c r="C27" i="3"/>
  <c r="D27" i="3"/>
  <c r="J27" i="3"/>
  <c r="H27" i="3"/>
  <c r="K27" i="3"/>
  <c r="E27" i="3"/>
  <c r="F27" i="3"/>
  <c r="G27" i="3"/>
  <c r="L27" i="3"/>
  <c r="J26" i="3"/>
  <c r="F26" i="3"/>
  <c r="B26" i="3"/>
  <c r="I26" i="3"/>
  <c r="E26" i="3"/>
  <c r="L26" i="3"/>
  <c r="H26" i="3"/>
  <c r="D26" i="3"/>
  <c r="K26" i="3"/>
  <c r="G26" i="3"/>
  <c r="C26" i="3"/>
  <c r="C56" i="5" l="1"/>
  <c r="B57" i="5"/>
  <c r="D57" i="5" s="1"/>
  <c r="AB27" i="3"/>
  <c r="AB26" i="3"/>
  <c r="AA27" i="3"/>
  <c r="AA26" i="3"/>
  <c r="AI4" i="1"/>
  <c r="AH4" i="1"/>
  <c r="AG4" i="1"/>
  <c r="AF4" i="1"/>
  <c r="AE4" i="1"/>
  <c r="AD4" i="1"/>
  <c r="AC4" i="1"/>
  <c r="AB4" i="1"/>
  <c r="AA4" i="1"/>
  <c r="Z4" i="1"/>
  <c r="Y4" i="1"/>
  <c r="X4" i="1"/>
  <c r="C57" i="5" l="1"/>
  <c r="B58" i="5"/>
  <c r="D58" i="5" s="1"/>
  <c r="B108" i="3"/>
  <c r="B106" i="3"/>
  <c r="B102" i="3"/>
  <c r="B101" i="3"/>
  <c r="B100" i="3"/>
  <c r="B96" i="3"/>
  <c r="C58" i="5" l="1"/>
  <c r="B59" i="5"/>
  <c r="D59" i="5" s="1"/>
  <c r="B109" i="3"/>
  <c r="B103" i="3"/>
  <c r="L81" i="3"/>
  <c r="K81" i="3"/>
  <c r="J81" i="3"/>
  <c r="I81" i="3"/>
  <c r="H81" i="3"/>
  <c r="G81" i="3"/>
  <c r="F81" i="3"/>
  <c r="E81" i="3"/>
  <c r="D81" i="3"/>
  <c r="C81" i="3"/>
  <c r="B81" i="3"/>
  <c r="L31" i="3"/>
  <c r="K31" i="3"/>
  <c r="J31" i="3"/>
  <c r="I31" i="3"/>
  <c r="H31" i="3"/>
  <c r="G31" i="3"/>
  <c r="F31" i="3"/>
  <c r="E31" i="3"/>
  <c r="D31" i="3"/>
  <c r="C31" i="3"/>
  <c r="B31" i="3"/>
  <c r="C59" i="5" l="1"/>
  <c r="B60" i="5"/>
  <c r="D60" i="5" s="1"/>
  <c r="C13" i="6"/>
  <c r="AB81" i="3"/>
  <c r="AB31" i="3"/>
  <c r="AA81" i="3"/>
  <c r="AA31" i="3"/>
  <c r="D80" i="1"/>
  <c r="C60" i="5" l="1"/>
  <c r="B61" i="5"/>
  <c r="D61" i="5" s="1"/>
  <c r="D81" i="1"/>
  <c r="D67" i="2"/>
  <c r="N7" i="5"/>
  <c r="W7" i="5"/>
  <c r="C61" i="5" l="1"/>
  <c r="B62" i="5"/>
  <c r="D62" i="5" s="1"/>
  <c r="D82" i="1"/>
  <c r="D68" i="2"/>
  <c r="C62" i="5" l="1"/>
  <c r="B63" i="5"/>
  <c r="D63" i="5" s="1"/>
  <c r="V7" i="5"/>
  <c r="D83" i="1"/>
  <c r="D69" i="2"/>
  <c r="P7" i="5"/>
  <c r="K7" i="5"/>
  <c r="L7" i="5" s="1"/>
  <c r="C63" i="5" l="1"/>
  <c r="B64" i="5"/>
  <c r="D64" i="5" s="1"/>
  <c r="X7" i="5"/>
  <c r="M7" i="5"/>
  <c r="D70" i="2"/>
  <c r="D84" i="1"/>
  <c r="C64" i="5" l="1"/>
  <c r="B65" i="5"/>
  <c r="D65" i="5" s="1"/>
  <c r="T6" i="5"/>
  <c r="S6" i="5" s="1"/>
  <c r="Q6" i="5" s="1"/>
  <c r="D71" i="2"/>
  <c r="B8" i="3" s="1"/>
  <c r="D85" i="1"/>
  <c r="G4" i="1"/>
  <c r="C65" i="5" l="1"/>
  <c r="B66" i="5"/>
  <c r="D66" i="5" s="1"/>
  <c r="T7" i="5"/>
  <c r="S7" i="5" s="1"/>
  <c r="Q7" i="5" s="1"/>
  <c r="E6" i="5"/>
  <c r="D86" i="1"/>
  <c r="D87" i="1" s="1"/>
  <c r="D88" i="1" s="1"/>
  <c r="D35" i="2"/>
  <c r="AA6" i="5"/>
  <c r="C6" i="3"/>
  <c r="C8" i="3" s="1"/>
  <c r="B19" i="3"/>
  <c r="B29" i="3" s="1"/>
  <c r="C66" i="5" l="1"/>
  <c r="B67" i="5"/>
  <c r="D67" i="5" s="1"/>
  <c r="C10" i="3"/>
  <c r="T4" i="5"/>
  <c r="S4" i="5" s="1"/>
  <c r="Q4" i="5" s="1"/>
  <c r="D89" i="1"/>
  <c r="D6" i="3"/>
  <c r="D8" i="3" s="1"/>
  <c r="C19" i="3"/>
  <c r="C29" i="3" s="1"/>
  <c r="AC3" i="5"/>
  <c r="AC4" i="5" s="1"/>
  <c r="B37" i="3"/>
  <c r="B82" i="3" s="1"/>
  <c r="AB37" i="3"/>
  <c r="C67" i="5" l="1"/>
  <c r="B68" i="5"/>
  <c r="D68" i="5" s="1"/>
  <c r="D10" i="3"/>
  <c r="B85" i="3"/>
  <c r="B89" i="3"/>
  <c r="B87" i="3"/>
  <c r="B88" i="3"/>
  <c r="B86" i="3"/>
  <c r="B74" i="3"/>
  <c r="E4" i="5"/>
  <c r="AA4" i="5"/>
  <c r="T8" i="5"/>
  <c r="S8" i="5" s="1"/>
  <c r="Q8" i="5" s="1"/>
  <c r="D90" i="1"/>
  <c r="E6" i="3"/>
  <c r="E8" i="3" s="1"/>
  <c r="D19" i="3"/>
  <c r="D29" i="3" s="1"/>
  <c r="AD3" i="5"/>
  <c r="AD4" i="5" s="1"/>
  <c r="C37" i="3"/>
  <c r="C82" i="3" s="1"/>
  <c r="C68" i="5" l="1"/>
  <c r="B69" i="5"/>
  <c r="D69" i="5" s="1"/>
  <c r="E10" i="3"/>
  <c r="C86" i="3"/>
  <c r="C87" i="3"/>
  <c r="B84" i="3"/>
  <c r="C88" i="3"/>
  <c r="C89" i="3"/>
  <c r="C85" i="3"/>
  <c r="C74" i="3"/>
  <c r="E8" i="5"/>
  <c r="AA8" i="5"/>
  <c r="T5" i="5"/>
  <c r="S5" i="5" s="1"/>
  <c r="Q5" i="5" s="1"/>
  <c r="F6" i="3"/>
  <c r="F8" i="3" s="1"/>
  <c r="E19" i="3"/>
  <c r="E29" i="3" s="1"/>
  <c r="D37" i="3"/>
  <c r="D82" i="3" s="1"/>
  <c r="AE3" i="5"/>
  <c r="AE4" i="5" s="1"/>
  <c r="C84" i="3" l="1"/>
  <c r="C69" i="5"/>
  <c r="B70" i="5"/>
  <c r="D70" i="5" s="1"/>
  <c r="D86" i="3"/>
  <c r="D87" i="3"/>
  <c r="D88" i="3"/>
  <c r="F10" i="3"/>
  <c r="D89" i="3"/>
  <c r="D85" i="3"/>
  <c r="D74" i="3"/>
  <c r="AA5" i="5"/>
  <c r="E5" i="5"/>
  <c r="G6" i="3"/>
  <c r="G8" i="3" s="1"/>
  <c r="F19" i="3"/>
  <c r="F29" i="3" s="1"/>
  <c r="AF3" i="5"/>
  <c r="AF4" i="5" s="1"/>
  <c r="E37" i="3"/>
  <c r="E74" i="3" l="1"/>
  <c r="E82" i="3"/>
  <c r="C70" i="5"/>
  <c r="B71" i="5"/>
  <c r="D71" i="5" s="1"/>
  <c r="E86" i="3"/>
  <c r="E88" i="3"/>
  <c r="E89" i="3"/>
  <c r="D84" i="3"/>
  <c r="E87" i="3"/>
  <c r="G10" i="3"/>
  <c r="E85" i="3"/>
  <c r="H6" i="3"/>
  <c r="H8" i="3" s="1"/>
  <c r="G19" i="3"/>
  <c r="G29" i="3" s="1"/>
  <c r="AG3" i="5"/>
  <c r="AG4" i="5" s="1"/>
  <c r="F37" i="3"/>
  <c r="F86" i="3" l="1"/>
  <c r="F82" i="3"/>
  <c r="C71" i="5"/>
  <c r="B72" i="5"/>
  <c r="D72" i="5" s="1"/>
  <c r="F87" i="3"/>
  <c r="E84" i="3"/>
  <c r="H10" i="3"/>
  <c r="F88" i="3"/>
  <c r="F85" i="3"/>
  <c r="F89" i="3"/>
  <c r="F74" i="3"/>
  <c r="I6" i="3"/>
  <c r="I8" i="3" s="1"/>
  <c r="H19" i="3"/>
  <c r="H29" i="3" s="1"/>
  <c r="AH3" i="5"/>
  <c r="AH4" i="5" s="1"/>
  <c r="G37" i="3"/>
  <c r="G85" i="3" l="1"/>
  <c r="G82" i="3"/>
  <c r="G88" i="3"/>
  <c r="C72" i="5"/>
  <c r="B73" i="5"/>
  <c r="D73" i="5" s="1"/>
  <c r="I10" i="3"/>
  <c r="F84" i="3"/>
  <c r="G89" i="3"/>
  <c r="G86" i="3"/>
  <c r="G87" i="3"/>
  <c r="G74" i="3"/>
  <c r="J6" i="3"/>
  <c r="J8" i="3" s="1"/>
  <c r="I19" i="3"/>
  <c r="I29" i="3" s="1"/>
  <c r="H37" i="3"/>
  <c r="AI3" i="5"/>
  <c r="AI4" i="5" s="1"/>
  <c r="H89" i="3" l="1"/>
  <c r="H82" i="3"/>
  <c r="C73" i="5"/>
  <c r="B74" i="5"/>
  <c r="D74" i="5" s="1"/>
  <c r="H87" i="3"/>
  <c r="J10" i="3"/>
  <c r="G84" i="3"/>
  <c r="H88" i="3"/>
  <c r="H86" i="3"/>
  <c r="H85" i="3"/>
  <c r="H74" i="3"/>
  <c r="K6" i="3"/>
  <c r="K8" i="3" s="1"/>
  <c r="J19" i="3"/>
  <c r="J29" i="3" s="1"/>
  <c r="AJ3" i="5"/>
  <c r="AJ4" i="5" s="1"/>
  <c r="I37" i="3"/>
  <c r="I82" i="3" s="1"/>
  <c r="H84" i="3" l="1"/>
  <c r="C74" i="5"/>
  <c r="B75" i="5"/>
  <c r="D75" i="5" s="1"/>
  <c r="K10" i="3"/>
  <c r="I86" i="3"/>
  <c r="I87" i="3"/>
  <c r="I89" i="3"/>
  <c r="I85" i="3"/>
  <c r="I88" i="3"/>
  <c r="I74" i="3"/>
  <c r="AL3" i="5"/>
  <c r="AL4" i="5" s="1"/>
  <c r="L6" i="3"/>
  <c r="L8" i="3" s="1"/>
  <c r="K19" i="3"/>
  <c r="K29" i="3" s="1"/>
  <c r="AK3" i="5"/>
  <c r="AK4" i="5" s="1"/>
  <c r="J37" i="3"/>
  <c r="J82" i="3" s="1"/>
  <c r="C75" i="5" l="1"/>
  <c r="B76" i="5"/>
  <c r="D76" i="5" s="1"/>
  <c r="L10" i="3"/>
  <c r="I84" i="3"/>
  <c r="J89" i="3"/>
  <c r="J87" i="3"/>
  <c r="J88" i="3"/>
  <c r="J85" i="3"/>
  <c r="J86" i="3"/>
  <c r="J74" i="3"/>
  <c r="AM3" i="5"/>
  <c r="AM4" i="5" s="1"/>
  <c r="M6" i="3"/>
  <c r="M8" i="3" s="1"/>
  <c r="L19" i="3"/>
  <c r="L29" i="3" s="1"/>
  <c r="K37" i="3"/>
  <c r="K82" i="3" s="1"/>
  <c r="C76" i="5" l="1"/>
  <c r="B77" i="5"/>
  <c r="D77" i="5" s="1"/>
  <c r="K85" i="3"/>
  <c r="K89" i="3"/>
  <c r="K86" i="3"/>
  <c r="K88" i="3"/>
  <c r="K87" i="3"/>
  <c r="M10" i="3"/>
  <c r="J84" i="3"/>
  <c r="K74" i="3"/>
  <c r="N6" i="3"/>
  <c r="N8" i="3" s="1"/>
  <c r="M19" i="3"/>
  <c r="M29" i="3" s="1"/>
  <c r="AA29" i="3" s="1"/>
  <c r="AN3" i="5"/>
  <c r="AN4" i="5" s="1"/>
  <c r="L37" i="3"/>
  <c r="L82" i="3" s="1"/>
  <c r="C77" i="5" l="1"/>
  <c r="B78" i="5"/>
  <c r="D78" i="5" s="1"/>
  <c r="N10" i="3"/>
  <c r="L89" i="3"/>
  <c r="L85" i="3"/>
  <c r="L88" i="3"/>
  <c r="L86" i="3"/>
  <c r="L87" i="3"/>
  <c r="K84" i="3"/>
  <c r="AA10" i="3"/>
  <c r="L74" i="3"/>
  <c r="AO3" i="5"/>
  <c r="AO4" i="5" s="1"/>
  <c r="O6" i="3"/>
  <c r="O8" i="3" s="1"/>
  <c r="N19" i="3"/>
  <c r="N29" i="3" s="1"/>
  <c r="M37" i="3"/>
  <c r="M82" i="3" s="1"/>
  <c r="C78" i="5" l="1"/>
  <c r="B79" i="5"/>
  <c r="D79" i="5" s="1"/>
  <c r="M87" i="3"/>
  <c r="AA87" i="3" s="1"/>
  <c r="M86" i="3"/>
  <c r="M89" i="3"/>
  <c r="AA89" i="3" s="1"/>
  <c r="M85" i="3"/>
  <c r="AA85" i="3" s="1"/>
  <c r="M88" i="3"/>
  <c r="AA88" i="3" s="1"/>
  <c r="L84" i="3"/>
  <c r="O10" i="3"/>
  <c r="M74" i="3"/>
  <c r="AA74" i="3" s="1"/>
  <c r="AP3" i="5"/>
  <c r="AP4" i="5" s="1"/>
  <c r="O19" i="3"/>
  <c r="O29" i="3" s="1"/>
  <c r="P6" i="3"/>
  <c r="P8" i="3" s="1"/>
  <c r="N37" i="3"/>
  <c r="C79" i="5" l="1"/>
  <c r="B80" i="5"/>
  <c r="D80" i="5" s="1"/>
  <c r="N86" i="3"/>
  <c r="N89" i="3"/>
  <c r="N88" i="3"/>
  <c r="N87" i="3"/>
  <c r="N85" i="3"/>
  <c r="P10" i="3"/>
  <c r="M84" i="3"/>
  <c r="AA84" i="3" s="1"/>
  <c r="AA86" i="3"/>
  <c r="N69" i="3"/>
  <c r="N70" i="3"/>
  <c r="N67" i="3"/>
  <c r="N65" i="3"/>
  <c r="N71" i="3"/>
  <c r="N64" i="3"/>
  <c r="N73" i="3"/>
  <c r="N63" i="3"/>
  <c r="B63" i="3" s="1"/>
  <c r="N49" i="3"/>
  <c r="B49" i="3" s="1"/>
  <c r="N45" i="3"/>
  <c r="B45" i="3" s="1"/>
  <c r="N47" i="3"/>
  <c r="B47" i="3" s="1"/>
  <c r="N46" i="3"/>
  <c r="B46" i="3" s="1"/>
  <c r="AA82" i="3"/>
  <c r="AB82" i="3"/>
  <c r="N74" i="3"/>
  <c r="AQ3" i="5"/>
  <c r="AQ4" i="5" s="1"/>
  <c r="Q6" i="3"/>
  <c r="Q8" i="3" s="1"/>
  <c r="P19" i="3"/>
  <c r="P29" i="3" s="1"/>
  <c r="O37" i="3"/>
  <c r="C80" i="5" l="1"/>
  <c r="B81" i="5"/>
  <c r="D81" i="5" s="1"/>
  <c r="Q10" i="3"/>
  <c r="O85" i="3"/>
  <c r="O88" i="3"/>
  <c r="O87" i="3"/>
  <c r="O86" i="3"/>
  <c r="O89" i="3"/>
  <c r="N84" i="3"/>
  <c r="O69" i="3"/>
  <c r="O63" i="3"/>
  <c r="C63" i="3" s="1"/>
  <c r="O73" i="3"/>
  <c r="O71" i="3"/>
  <c r="O70" i="3"/>
  <c r="O64" i="3"/>
  <c r="O67" i="3"/>
  <c r="O65" i="3"/>
  <c r="B69" i="3"/>
  <c r="B73" i="3"/>
  <c r="B65" i="3"/>
  <c r="B67" i="3"/>
  <c r="O49" i="3"/>
  <c r="C49" i="3" s="1"/>
  <c r="O47" i="3"/>
  <c r="C47" i="3" s="1"/>
  <c r="O46" i="3"/>
  <c r="C46" i="3" s="1"/>
  <c r="O45" i="3"/>
  <c r="C45" i="3" s="1"/>
  <c r="O74" i="3"/>
  <c r="P37" i="3"/>
  <c r="AR3" i="5"/>
  <c r="AR4" i="5" s="1"/>
  <c r="Q19" i="3"/>
  <c r="Q29" i="3" s="1"/>
  <c r="R6" i="3"/>
  <c r="R8" i="3" s="1"/>
  <c r="C81" i="5" l="1"/>
  <c r="B82" i="5"/>
  <c r="D82" i="5" s="1"/>
  <c r="R10" i="3"/>
  <c r="O84" i="3"/>
  <c r="P86" i="3"/>
  <c r="P87" i="3"/>
  <c r="P85" i="3"/>
  <c r="P89" i="3"/>
  <c r="P88" i="3"/>
  <c r="C71" i="3"/>
  <c r="C69" i="3"/>
  <c r="P69" i="3"/>
  <c r="P63" i="3"/>
  <c r="D63" i="3" s="1"/>
  <c r="P73" i="3"/>
  <c r="P71" i="3"/>
  <c r="P70" i="3"/>
  <c r="P67" i="3"/>
  <c r="P65" i="3"/>
  <c r="P64" i="3"/>
  <c r="C65" i="3"/>
  <c r="C67" i="3"/>
  <c r="P49" i="3"/>
  <c r="D49" i="3" s="1"/>
  <c r="P47" i="3"/>
  <c r="D47" i="3" s="1"/>
  <c r="P46" i="3"/>
  <c r="D46" i="3" s="1"/>
  <c r="P45" i="3"/>
  <c r="D45" i="3" s="1"/>
  <c r="P74" i="3"/>
  <c r="AS3" i="5"/>
  <c r="AS4" i="5" s="1"/>
  <c r="R19" i="3"/>
  <c r="R29" i="3" s="1"/>
  <c r="S6" i="3"/>
  <c r="S8" i="3" s="1"/>
  <c r="Q37" i="3"/>
  <c r="C82" i="5" l="1"/>
  <c r="B83" i="5"/>
  <c r="D83" i="5" s="1"/>
  <c r="P84" i="3"/>
  <c r="Q86" i="3"/>
  <c r="Q88" i="3"/>
  <c r="Q87" i="3"/>
  <c r="Q89" i="3"/>
  <c r="Q85" i="3"/>
  <c r="S10" i="3"/>
  <c r="D71" i="3"/>
  <c r="D69" i="3"/>
  <c r="Q73" i="3"/>
  <c r="Q71" i="3"/>
  <c r="Q70" i="3"/>
  <c r="Q67" i="3"/>
  <c r="Q65" i="3"/>
  <c r="Q64" i="3"/>
  <c r="Q69" i="3"/>
  <c r="Q63" i="3"/>
  <c r="E63" i="3" s="1"/>
  <c r="D67" i="3"/>
  <c r="D65" i="3"/>
  <c r="B64" i="3"/>
  <c r="Q49" i="3"/>
  <c r="E49" i="3" s="1"/>
  <c r="Q47" i="3"/>
  <c r="E47" i="3" s="1"/>
  <c r="Q45" i="3"/>
  <c r="E45" i="3" s="1"/>
  <c r="Q46" i="3"/>
  <c r="E46" i="3" s="1"/>
  <c r="T6" i="3"/>
  <c r="Q74" i="3"/>
  <c r="AT3" i="5"/>
  <c r="AT4" i="5" s="1"/>
  <c r="S19" i="3"/>
  <c r="S29" i="3" s="1"/>
  <c r="R37" i="3"/>
  <c r="AU3" i="5" l="1"/>
  <c r="AU4" i="5" s="1"/>
  <c r="T8" i="3"/>
  <c r="C83" i="5"/>
  <c r="B84" i="5"/>
  <c r="D84" i="5" s="1"/>
  <c r="R87" i="3"/>
  <c r="R85" i="3"/>
  <c r="R88" i="3"/>
  <c r="R89" i="3"/>
  <c r="R86" i="3"/>
  <c r="T10" i="3"/>
  <c r="Q84" i="3"/>
  <c r="R69" i="3"/>
  <c r="R71" i="3"/>
  <c r="R64" i="3"/>
  <c r="R63" i="3"/>
  <c r="F63" i="3" s="1"/>
  <c r="R73" i="3"/>
  <c r="R67" i="3"/>
  <c r="R65" i="3"/>
  <c r="R70" i="3"/>
  <c r="E71" i="3"/>
  <c r="E69" i="3"/>
  <c r="E67" i="3"/>
  <c r="E65" i="3"/>
  <c r="C64" i="3"/>
  <c r="R46" i="3"/>
  <c r="F46" i="3" s="1"/>
  <c r="R49" i="3"/>
  <c r="F49" i="3" s="1"/>
  <c r="R45" i="3"/>
  <c r="F45" i="3" s="1"/>
  <c r="R47" i="3"/>
  <c r="F47" i="3" s="1"/>
  <c r="U6" i="3"/>
  <c r="T19" i="3"/>
  <c r="R74" i="3"/>
  <c r="S37" i="3"/>
  <c r="AV3" i="5" l="1"/>
  <c r="AV4" i="5" s="1"/>
  <c r="U8" i="3"/>
  <c r="C84" i="5"/>
  <c r="C11" i="3" s="1"/>
  <c r="S87" i="3"/>
  <c r="S86" i="3"/>
  <c r="S88" i="3"/>
  <c r="S85" i="3"/>
  <c r="S89" i="3"/>
  <c r="U10" i="3"/>
  <c r="R84" i="3"/>
  <c r="S69" i="3"/>
  <c r="S63" i="3"/>
  <c r="G63" i="3" s="1"/>
  <c r="S73" i="3"/>
  <c r="S71" i="3"/>
  <c r="S70" i="3"/>
  <c r="S67" i="3"/>
  <c r="S65" i="3"/>
  <c r="S64" i="3"/>
  <c r="F71" i="3"/>
  <c r="F69" i="3"/>
  <c r="F67" i="3"/>
  <c r="F65" i="3"/>
  <c r="D64" i="3"/>
  <c r="S49" i="3"/>
  <c r="G49" i="3" s="1"/>
  <c r="S47" i="3"/>
  <c r="G47" i="3" s="1"/>
  <c r="S46" i="3"/>
  <c r="G46" i="3" s="1"/>
  <c r="S45" i="3"/>
  <c r="G45" i="3" s="1"/>
  <c r="U19" i="3"/>
  <c r="V6" i="3"/>
  <c r="T29" i="3"/>
  <c r="T37" i="3"/>
  <c r="S74" i="3"/>
  <c r="AW3" i="5" l="1"/>
  <c r="AW4" i="5" s="1"/>
  <c r="V8" i="3"/>
  <c r="M11" i="3"/>
  <c r="H11" i="3"/>
  <c r="Q11" i="3"/>
  <c r="N11" i="3"/>
  <c r="F11" i="3"/>
  <c r="V11" i="3"/>
  <c r="U11" i="3"/>
  <c r="L11" i="3"/>
  <c r="D11" i="3"/>
  <c r="R11" i="3"/>
  <c r="K11" i="3"/>
  <c r="S11" i="3"/>
  <c r="T11" i="3"/>
  <c r="P11" i="3"/>
  <c r="O11" i="3"/>
  <c r="G11" i="3"/>
  <c r="E11" i="3"/>
  <c r="J11" i="3"/>
  <c r="I11" i="3"/>
  <c r="B11" i="3"/>
  <c r="T89" i="3"/>
  <c r="T86" i="3"/>
  <c r="T88" i="3"/>
  <c r="T87" i="3"/>
  <c r="T85" i="3"/>
  <c r="V10" i="3"/>
  <c r="S84" i="3"/>
  <c r="G71" i="3"/>
  <c r="G69" i="3"/>
  <c r="T69" i="3"/>
  <c r="H69" i="3" s="1"/>
  <c r="T63" i="3"/>
  <c r="H63" i="3" s="1"/>
  <c r="T73" i="3"/>
  <c r="T71" i="3"/>
  <c r="T70" i="3"/>
  <c r="T67" i="3"/>
  <c r="T65" i="3"/>
  <c r="T64" i="3"/>
  <c r="G73" i="3"/>
  <c r="G65" i="3"/>
  <c r="G67" i="3"/>
  <c r="E64" i="3"/>
  <c r="T49" i="3"/>
  <c r="H49" i="3" s="1"/>
  <c r="T47" i="3"/>
  <c r="H47" i="3" s="1"/>
  <c r="T46" i="3"/>
  <c r="H46" i="3" s="1"/>
  <c r="T45" i="3"/>
  <c r="H45" i="3" s="1"/>
  <c r="T74" i="3"/>
  <c r="U29" i="3"/>
  <c r="U37" i="3"/>
  <c r="V19" i="3"/>
  <c r="W6" i="3"/>
  <c r="C4" i="5"/>
  <c r="C6" i="5"/>
  <c r="D6" i="5"/>
  <c r="C5" i="5"/>
  <c r="D8" i="5"/>
  <c r="C8" i="5"/>
  <c r="D5" i="5"/>
  <c r="D4" i="5"/>
  <c r="W11" i="3" l="1"/>
  <c r="AX3" i="5"/>
  <c r="AX4" i="5" s="1"/>
  <c r="W8" i="3"/>
  <c r="U24" i="3"/>
  <c r="I24" i="3" s="1"/>
  <c r="T24" i="3"/>
  <c r="H24" i="3" s="1"/>
  <c r="V24" i="3"/>
  <c r="J24" i="3" s="1"/>
  <c r="AA11" i="3"/>
  <c r="Z30" i="3" a="1"/>
  <c r="Z30" i="3" s="1"/>
  <c r="C16" i="6"/>
  <c r="U88" i="3"/>
  <c r="U89" i="3"/>
  <c r="U86" i="3"/>
  <c r="U85" i="3"/>
  <c r="U87" i="3"/>
  <c r="T84" i="3"/>
  <c r="W10" i="3"/>
  <c r="F5" i="5"/>
  <c r="N52" i="3" s="1"/>
  <c r="B52" i="3" s="1"/>
  <c r="F8" i="5"/>
  <c r="T55" i="3" s="1"/>
  <c r="H55" i="3" s="1"/>
  <c r="F6" i="5"/>
  <c r="N53" i="3" s="1"/>
  <c r="B53" i="3" s="1"/>
  <c r="U73" i="3"/>
  <c r="U71" i="3"/>
  <c r="U70" i="3"/>
  <c r="U67" i="3"/>
  <c r="U65" i="3"/>
  <c r="U64" i="3"/>
  <c r="U63" i="3"/>
  <c r="I63" i="3" s="1"/>
  <c r="U69" i="3"/>
  <c r="I69" i="3" s="1"/>
  <c r="H71" i="3"/>
  <c r="H67" i="3"/>
  <c r="H65" i="3"/>
  <c r="F64" i="3"/>
  <c r="U46" i="3"/>
  <c r="I46" i="3" s="1"/>
  <c r="U47" i="3"/>
  <c r="I47" i="3" s="1"/>
  <c r="U45" i="3"/>
  <c r="I45" i="3" s="1"/>
  <c r="U49" i="3"/>
  <c r="I49" i="3" s="1"/>
  <c r="W19" i="3"/>
  <c r="X6" i="3"/>
  <c r="V29" i="3"/>
  <c r="V37" i="3"/>
  <c r="U74" i="3"/>
  <c r="F4" i="5"/>
  <c r="Q39" i="3" s="1"/>
  <c r="G8" i="5"/>
  <c r="T61" i="3" s="1"/>
  <c r="H61" i="3" s="1"/>
  <c r="S24" i="3"/>
  <c r="G24" i="3" s="1"/>
  <c r="O24" i="3"/>
  <c r="C24" i="3" s="1"/>
  <c r="R24" i="3"/>
  <c r="F24" i="3" s="1"/>
  <c r="N24" i="3"/>
  <c r="B24" i="3" s="1"/>
  <c r="Q24" i="3"/>
  <c r="E24" i="3" s="1"/>
  <c r="P24" i="3"/>
  <c r="D24" i="3" s="1"/>
  <c r="G6" i="5"/>
  <c r="U22" i="3" s="1"/>
  <c r="I22" i="3" s="1"/>
  <c r="G4" i="5"/>
  <c r="G5" i="5"/>
  <c r="P58" i="3" s="1"/>
  <c r="D58" i="3" s="1"/>
  <c r="X11" i="3" l="1"/>
  <c r="AY3" i="5"/>
  <c r="AY4" i="5" s="1"/>
  <c r="X8" i="3"/>
  <c r="T20" i="3"/>
  <c r="H20" i="3" s="1"/>
  <c r="U84" i="3"/>
  <c r="N43" i="3"/>
  <c r="B43" i="3" s="1"/>
  <c r="U43" i="3"/>
  <c r="I43" i="3" s="1"/>
  <c r="P20" i="3"/>
  <c r="D20" i="3" s="1"/>
  <c r="S43" i="3"/>
  <c r="G43" i="3" s="1"/>
  <c r="R55" i="3"/>
  <c r="F55" i="3" s="1"/>
  <c r="P43" i="3"/>
  <c r="D43" i="3" s="1"/>
  <c r="U53" i="3"/>
  <c r="I53" i="3" s="1"/>
  <c r="R53" i="3"/>
  <c r="F53" i="3" s="1"/>
  <c r="N41" i="3"/>
  <c r="B41" i="3" s="1"/>
  <c r="T41" i="3"/>
  <c r="H73" i="3" s="1"/>
  <c r="P55" i="3"/>
  <c r="D55" i="3" s="1"/>
  <c r="Q41" i="3"/>
  <c r="E41" i="3" s="1"/>
  <c r="Q43" i="3"/>
  <c r="E43" i="3" s="1"/>
  <c r="N55" i="3"/>
  <c r="B55" i="3" s="1"/>
  <c r="T43" i="3"/>
  <c r="H43" i="3" s="1"/>
  <c r="R43" i="3"/>
  <c r="F43" i="3" s="1"/>
  <c r="O43" i="3"/>
  <c r="C43" i="3" s="1"/>
  <c r="R52" i="3"/>
  <c r="F52" i="3" s="1"/>
  <c r="X10" i="3"/>
  <c r="P53" i="3"/>
  <c r="D53" i="3" s="1"/>
  <c r="Q52" i="3"/>
  <c r="E52" i="3" s="1"/>
  <c r="V88" i="3"/>
  <c r="V85" i="3"/>
  <c r="V86" i="3"/>
  <c r="V87" i="3"/>
  <c r="V89" i="3"/>
  <c r="T40" i="3"/>
  <c r="H40" i="3" s="1"/>
  <c r="P52" i="3"/>
  <c r="D52" i="3" s="1"/>
  <c r="S40" i="3"/>
  <c r="G40" i="3" s="1"/>
  <c r="N40" i="3"/>
  <c r="B40" i="3" s="1"/>
  <c r="P39" i="3"/>
  <c r="D39" i="3" s="1"/>
  <c r="O59" i="3"/>
  <c r="C59" i="3" s="1"/>
  <c r="U59" i="3"/>
  <c r="I59" i="3" s="1"/>
  <c r="O39" i="3"/>
  <c r="C39" i="3" s="1"/>
  <c r="S53" i="3"/>
  <c r="G53" i="3" s="1"/>
  <c r="O53" i="3"/>
  <c r="C53" i="3" s="1"/>
  <c r="N59" i="3"/>
  <c r="B59" i="3" s="1"/>
  <c r="O40" i="3"/>
  <c r="C40" i="3" s="1"/>
  <c r="S59" i="3"/>
  <c r="G59" i="3" s="1"/>
  <c r="Q58" i="3"/>
  <c r="E58" i="3" s="1"/>
  <c r="U58" i="3"/>
  <c r="I58" i="3" s="1"/>
  <c r="S39" i="3"/>
  <c r="G39" i="3" s="1"/>
  <c r="P61" i="3"/>
  <c r="D61" i="3" s="1"/>
  <c r="R59" i="3"/>
  <c r="F59" i="3" s="1"/>
  <c r="U61" i="3"/>
  <c r="I61" i="3" s="1"/>
  <c r="S61" i="3"/>
  <c r="G61" i="3" s="1"/>
  <c r="O61" i="3"/>
  <c r="C61" i="3" s="1"/>
  <c r="E73" i="3"/>
  <c r="U21" i="3"/>
  <c r="I21" i="3" s="1"/>
  <c r="T58" i="3"/>
  <c r="H58" i="3" s="1"/>
  <c r="U40" i="3"/>
  <c r="I40" i="3" s="1"/>
  <c r="U52" i="3"/>
  <c r="I52" i="3" s="1"/>
  <c r="R39" i="3"/>
  <c r="F39" i="3" s="1"/>
  <c r="N39" i="3"/>
  <c r="B39" i="3" s="1"/>
  <c r="R61" i="3"/>
  <c r="F61" i="3" s="1"/>
  <c r="N61" i="3"/>
  <c r="B61" i="3" s="1"/>
  <c r="S41" i="3"/>
  <c r="G41" i="3" s="1"/>
  <c r="Q53" i="3"/>
  <c r="E53" i="3" s="1"/>
  <c r="O41" i="3"/>
  <c r="Q59" i="3"/>
  <c r="E59" i="3" s="1"/>
  <c r="S58" i="3"/>
  <c r="G58" i="3" s="1"/>
  <c r="O58" i="3"/>
  <c r="C58" i="3" s="1"/>
  <c r="S52" i="3"/>
  <c r="G52" i="3" s="1"/>
  <c r="Q40" i="3"/>
  <c r="O52" i="3"/>
  <c r="C52" i="3" s="1"/>
  <c r="U41" i="3"/>
  <c r="I41" i="3" s="1"/>
  <c r="U51" i="3"/>
  <c r="I51" i="3" s="1"/>
  <c r="U55" i="3"/>
  <c r="I55" i="3" s="1"/>
  <c r="T59" i="3"/>
  <c r="H59" i="3" s="1"/>
  <c r="Q61" i="3"/>
  <c r="E61" i="3" s="1"/>
  <c r="T53" i="3"/>
  <c r="H53" i="3" s="1"/>
  <c r="R41" i="3"/>
  <c r="P41" i="3"/>
  <c r="S55" i="3"/>
  <c r="G55" i="3" s="1"/>
  <c r="Q55" i="3"/>
  <c r="E55" i="3" s="1"/>
  <c r="O55" i="3"/>
  <c r="C55" i="3" s="1"/>
  <c r="T52" i="3"/>
  <c r="H52" i="3" s="1"/>
  <c r="P59" i="3"/>
  <c r="D59" i="3" s="1"/>
  <c r="R58" i="3"/>
  <c r="F58" i="3" s="1"/>
  <c r="N58" i="3"/>
  <c r="B58" i="3" s="1"/>
  <c r="R40" i="3"/>
  <c r="P40" i="3"/>
  <c r="D40" i="3" s="1"/>
  <c r="U57" i="3"/>
  <c r="B71" i="3"/>
  <c r="Q57" i="3"/>
  <c r="T51" i="3"/>
  <c r="T39" i="3"/>
  <c r="U39" i="3"/>
  <c r="I39" i="3" s="1"/>
  <c r="T57" i="3"/>
  <c r="R51" i="3"/>
  <c r="P51" i="3"/>
  <c r="N51" i="3"/>
  <c r="P57" i="3"/>
  <c r="E39" i="3"/>
  <c r="S57" i="3"/>
  <c r="O57" i="3"/>
  <c r="S51" i="3"/>
  <c r="Q51" i="3"/>
  <c r="O51" i="3"/>
  <c r="R57" i="3"/>
  <c r="N57" i="3"/>
  <c r="I71" i="3"/>
  <c r="V69" i="3"/>
  <c r="J69" i="3" s="1"/>
  <c r="V67" i="3"/>
  <c r="V65" i="3"/>
  <c r="V73" i="3"/>
  <c r="V70" i="3"/>
  <c r="V64" i="3"/>
  <c r="V71" i="3"/>
  <c r="V63" i="3"/>
  <c r="J63" i="3" s="1"/>
  <c r="I73" i="3"/>
  <c r="I67" i="3"/>
  <c r="I65" i="3"/>
  <c r="G64" i="3"/>
  <c r="I57" i="3"/>
  <c r="V59" i="3"/>
  <c r="J59" i="3" s="1"/>
  <c r="V58" i="3"/>
  <c r="J58" i="3" s="1"/>
  <c r="V57" i="3"/>
  <c r="V61" i="3"/>
  <c r="J61" i="3" s="1"/>
  <c r="V53" i="3"/>
  <c r="J53" i="3" s="1"/>
  <c r="V52" i="3"/>
  <c r="J52" i="3" s="1"/>
  <c r="V55" i="3"/>
  <c r="J55" i="3" s="1"/>
  <c r="V51" i="3"/>
  <c r="V47" i="3"/>
  <c r="J47" i="3" s="1"/>
  <c r="V45" i="3"/>
  <c r="J45" i="3" s="1"/>
  <c r="V46" i="3"/>
  <c r="J46" i="3" s="1"/>
  <c r="V49" i="3"/>
  <c r="J49" i="3" s="1"/>
  <c r="V43" i="3"/>
  <c r="J43" i="3" s="1"/>
  <c r="V41" i="3"/>
  <c r="V40" i="3"/>
  <c r="V39" i="3"/>
  <c r="S22" i="3"/>
  <c r="G22" i="3" s="1"/>
  <c r="T22" i="3"/>
  <c r="H22" i="3" s="1"/>
  <c r="P22" i="3"/>
  <c r="D22" i="3" s="1"/>
  <c r="Q22" i="3"/>
  <c r="E22" i="3" s="1"/>
  <c r="N22" i="3"/>
  <c r="B22" i="3" s="1"/>
  <c r="V22" i="3"/>
  <c r="J22" i="3" s="1"/>
  <c r="O22" i="3"/>
  <c r="C22" i="3" s="1"/>
  <c r="R22" i="3"/>
  <c r="F22" i="3" s="1"/>
  <c r="W22" i="3"/>
  <c r="K22" i="3" s="1"/>
  <c r="T21" i="3"/>
  <c r="H21" i="3" s="1"/>
  <c r="V21" i="3"/>
  <c r="J21" i="3" s="1"/>
  <c r="V74" i="3"/>
  <c r="Y6" i="3"/>
  <c r="X19" i="3"/>
  <c r="X20" i="3" s="1"/>
  <c r="L20" i="3" s="1"/>
  <c r="W29" i="3"/>
  <c r="W37" i="3"/>
  <c r="W24" i="3"/>
  <c r="K24" i="3" s="1"/>
  <c r="W21" i="3"/>
  <c r="K21" i="3" s="1"/>
  <c r="U20" i="3"/>
  <c r="I20" i="3" s="1"/>
  <c r="W20" i="3"/>
  <c r="K20" i="3" s="1"/>
  <c r="V20" i="3"/>
  <c r="J20" i="3" s="1"/>
  <c r="Q21" i="3"/>
  <c r="E21" i="3" s="1"/>
  <c r="O20" i="3"/>
  <c r="C20" i="3" s="1"/>
  <c r="R21" i="3"/>
  <c r="F21" i="3" s="1"/>
  <c r="Q20" i="3"/>
  <c r="E20" i="3" s="1"/>
  <c r="N20" i="3"/>
  <c r="B20" i="3" s="1"/>
  <c r="S20" i="3"/>
  <c r="G20" i="3" s="1"/>
  <c r="O21" i="3"/>
  <c r="C21" i="3" s="1"/>
  <c r="R20" i="3"/>
  <c r="F20" i="3" s="1"/>
  <c r="N21" i="3"/>
  <c r="B21" i="3" s="1"/>
  <c r="S21" i="3"/>
  <c r="G21" i="3" s="1"/>
  <c r="P21" i="3"/>
  <c r="D21" i="3" s="1"/>
  <c r="D7" i="5"/>
  <c r="C7" i="5"/>
  <c r="Y11" i="3" l="1"/>
  <c r="H62" i="5" s="1"/>
  <c r="AZ3" i="5"/>
  <c r="AZ4" i="5" s="1"/>
  <c r="Y8" i="3"/>
  <c r="H41" i="3"/>
  <c r="V84" i="3"/>
  <c r="W88" i="3"/>
  <c r="W85" i="3"/>
  <c r="W87" i="3"/>
  <c r="W86" i="3"/>
  <c r="W89" i="3"/>
  <c r="Y10" i="3"/>
  <c r="J71" i="3"/>
  <c r="C73" i="3"/>
  <c r="C41" i="3"/>
  <c r="F40" i="3"/>
  <c r="D73" i="3"/>
  <c r="D41" i="3"/>
  <c r="F73" i="3"/>
  <c r="F41" i="3"/>
  <c r="E40" i="3"/>
  <c r="C51" i="3"/>
  <c r="G57" i="3"/>
  <c r="B51" i="3"/>
  <c r="D70" i="3"/>
  <c r="E51" i="3"/>
  <c r="G70" i="3"/>
  <c r="D51" i="3"/>
  <c r="H39" i="3"/>
  <c r="B70" i="3"/>
  <c r="F70" i="3"/>
  <c r="B57" i="3"/>
  <c r="G51" i="3"/>
  <c r="C70" i="3"/>
  <c r="F51" i="3"/>
  <c r="H51" i="3"/>
  <c r="F57" i="3"/>
  <c r="C57" i="3"/>
  <c r="E70" i="3"/>
  <c r="D57" i="3"/>
  <c r="H57" i="3"/>
  <c r="E57" i="3"/>
  <c r="W69" i="3"/>
  <c r="W63" i="3"/>
  <c r="K63" i="3" s="1"/>
  <c r="W73" i="3"/>
  <c r="W71" i="3"/>
  <c r="W70" i="3"/>
  <c r="W67" i="3"/>
  <c r="W64" i="3"/>
  <c r="W65" i="3"/>
  <c r="J73" i="3"/>
  <c r="J39" i="3"/>
  <c r="J65" i="3"/>
  <c r="J40" i="3"/>
  <c r="J41" i="3"/>
  <c r="J67" i="3"/>
  <c r="H64" i="3"/>
  <c r="J51" i="3"/>
  <c r="W59" i="3"/>
  <c r="K59" i="3" s="1"/>
  <c r="W58" i="3"/>
  <c r="K58" i="3" s="1"/>
  <c r="W57" i="3"/>
  <c r="W55" i="3"/>
  <c r="K55" i="3" s="1"/>
  <c r="W52" i="3"/>
  <c r="K52" i="3" s="1"/>
  <c r="W51" i="3"/>
  <c r="W53" i="3"/>
  <c r="K53" i="3" s="1"/>
  <c r="W61" i="3"/>
  <c r="K61" i="3" s="1"/>
  <c r="J57" i="3"/>
  <c r="W49" i="3"/>
  <c r="K49" i="3" s="1"/>
  <c r="W47" i="3"/>
  <c r="K47" i="3" s="1"/>
  <c r="W46" i="3"/>
  <c r="K46" i="3" s="1"/>
  <c r="W45" i="3"/>
  <c r="K45" i="3" s="1"/>
  <c r="W43" i="3"/>
  <c r="K43" i="3" s="1"/>
  <c r="W40" i="3"/>
  <c r="W41" i="3"/>
  <c r="W39" i="3"/>
  <c r="W74" i="3"/>
  <c r="AC6" i="3"/>
  <c r="Y19" i="3"/>
  <c r="X29" i="3"/>
  <c r="X37" i="3"/>
  <c r="X21" i="3"/>
  <c r="L21" i="3" s="1"/>
  <c r="X24" i="3"/>
  <c r="L24" i="3" s="1"/>
  <c r="X22" i="3"/>
  <c r="L22" i="3" s="1"/>
  <c r="E7" i="5"/>
  <c r="G7" i="5"/>
  <c r="V60" i="3" s="1"/>
  <c r="F7" i="5"/>
  <c r="V54" i="3" s="1"/>
  <c r="J54" i="3" s="1"/>
  <c r="AA7" i="5"/>
  <c r="T23" i="3"/>
  <c r="U15" i="3" l="1"/>
  <c r="U13" i="3" s="1"/>
  <c r="W84" i="3"/>
  <c r="S54" i="3"/>
  <c r="G54" i="3" s="1"/>
  <c r="R15" i="3"/>
  <c r="R13" i="3" s="1"/>
  <c r="S15" i="3"/>
  <c r="S13" i="3" s="1"/>
  <c r="X15" i="3"/>
  <c r="X13" i="3" s="1"/>
  <c r="U42" i="3"/>
  <c r="U38" i="3" s="1"/>
  <c r="AB10" i="3"/>
  <c r="V15" i="3"/>
  <c r="V13" i="3" s="1"/>
  <c r="X87" i="3"/>
  <c r="X88" i="3"/>
  <c r="X85" i="3"/>
  <c r="X89" i="3"/>
  <c r="X86" i="3"/>
  <c r="O54" i="3"/>
  <c r="C54" i="3" s="1"/>
  <c r="T15" i="3"/>
  <c r="T13" i="3" s="1"/>
  <c r="Y15" i="3"/>
  <c r="Y13" i="3" s="1"/>
  <c r="B15" i="3"/>
  <c r="C15" i="3"/>
  <c r="D15" i="3"/>
  <c r="E15" i="3"/>
  <c r="F15" i="3"/>
  <c r="G15" i="3"/>
  <c r="K15" i="3"/>
  <c r="H15" i="3"/>
  <c r="J15" i="3"/>
  <c r="I15" i="3"/>
  <c r="M15" i="3"/>
  <c r="L15" i="3"/>
  <c r="N15" i="3"/>
  <c r="O15" i="3"/>
  <c r="O13" i="3" s="1"/>
  <c r="Q15" i="3"/>
  <c r="Q13" i="3" s="1"/>
  <c r="P15" i="3"/>
  <c r="P13" i="3" s="1"/>
  <c r="W15" i="3"/>
  <c r="W13" i="3" s="1"/>
  <c r="V50" i="3"/>
  <c r="J50" i="3" s="1"/>
  <c r="N42" i="3"/>
  <c r="B42" i="3" s="1"/>
  <c r="Q54" i="3"/>
  <c r="E54" i="3" s="1"/>
  <c r="R42" i="3"/>
  <c r="F42" i="3" s="1"/>
  <c r="P42" i="3"/>
  <c r="D42" i="3" s="1"/>
  <c r="W42" i="3"/>
  <c r="K42" i="3" s="1"/>
  <c r="W54" i="3"/>
  <c r="K54" i="3" s="1"/>
  <c r="W60" i="3"/>
  <c r="K60" i="3" s="1"/>
  <c r="W66" i="3"/>
  <c r="K66" i="3" s="1"/>
  <c r="W72" i="3"/>
  <c r="K72" i="3" s="1"/>
  <c r="T42" i="3"/>
  <c r="H42" i="3" s="1"/>
  <c r="P54" i="3"/>
  <c r="D54" i="3" s="1"/>
  <c r="J60" i="3"/>
  <c r="V56" i="3"/>
  <c r="J56" i="3" s="1"/>
  <c r="R60" i="3"/>
  <c r="N60" i="3"/>
  <c r="U60" i="3"/>
  <c r="Q60" i="3"/>
  <c r="T54" i="3"/>
  <c r="R54" i="3"/>
  <c r="N54" i="3"/>
  <c r="T60" i="3"/>
  <c r="P60" i="3"/>
  <c r="N66" i="3"/>
  <c r="N72" i="3"/>
  <c r="N48" i="3"/>
  <c r="O48" i="3"/>
  <c r="O66" i="3"/>
  <c r="O72" i="3"/>
  <c r="P72" i="3"/>
  <c r="P66" i="3"/>
  <c r="P48" i="3"/>
  <c r="Q48" i="3"/>
  <c r="Q72" i="3"/>
  <c r="Q66" i="3"/>
  <c r="R66" i="3"/>
  <c r="R72" i="3"/>
  <c r="R48" i="3"/>
  <c r="S48" i="3"/>
  <c r="S72" i="3"/>
  <c r="S66" i="3"/>
  <c r="T72" i="3"/>
  <c r="T66" i="3"/>
  <c r="T48" i="3"/>
  <c r="U72" i="3"/>
  <c r="U66" i="3"/>
  <c r="I66" i="3" s="1"/>
  <c r="U48" i="3"/>
  <c r="V66" i="3"/>
  <c r="J66" i="3" s="1"/>
  <c r="V48" i="3"/>
  <c r="V42" i="3"/>
  <c r="V72" i="3"/>
  <c r="W48" i="3"/>
  <c r="K48" i="3" s="1"/>
  <c r="O50" i="3"/>
  <c r="C50" i="3" s="1"/>
  <c r="S60" i="3"/>
  <c r="O60" i="3"/>
  <c r="U54" i="3"/>
  <c r="S42" i="3"/>
  <c r="Q42" i="3"/>
  <c r="O42" i="3"/>
  <c r="H70" i="3"/>
  <c r="K73" i="3"/>
  <c r="X69" i="3"/>
  <c r="X63" i="3"/>
  <c r="L63" i="3" s="1"/>
  <c r="X73" i="3"/>
  <c r="X72" i="3"/>
  <c r="X71" i="3"/>
  <c r="X70" i="3"/>
  <c r="X67" i="3"/>
  <c r="X66" i="3"/>
  <c r="X65" i="3"/>
  <c r="X64" i="3"/>
  <c r="K71" i="3"/>
  <c r="K69" i="3"/>
  <c r="L69" i="3"/>
  <c r="K39" i="3"/>
  <c r="K65" i="3"/>
  <c r="K41" i="3"/>
  <c r="K67" i="3"/>
  <c r="K40" i="3"/>
  <c r="I64" i="3"/>
  <c r="K51" i="3"/>
  <c r="K57" i="3"/>
  <c r="X61" i="3"/>
  <c r="L61" i="3" s="1"/>
  <c r="X60" i="3"/>
  <c r="L60" i="3" s="1"/>
  <c r="X59" i="3"/>
  <c r="L59" i="3" s="1"/>
  <c r="X55" i="3"/>
  <c r="L55" i="3" s="1"/>
  <c r="X54" i="3"/>
  <c r="L54" i="3" s="1"/>
  <c r="X53" i="3"/>
  <c r="L53" i="3" s="1"/>
  <c r="X52" i="3"/>
  <c r="L52" i="3" s="1"/>
  <c r="X51" i="3"/>
  <c r="X57" i="3"/>
  <c r="X58" i="3"/>
  <c r="L58" i="3" s="1"/>
  <c r="X49" i="3"/>
  <c r="L49" i="3" s="1"/>
  <c r="X48" i="3"/>
  <c r="L48" i="3" s="1"/>
  <c r="X47" i="3"/>
  <c r="L47" i="3" s="1"/>
  <c r="X46" i="3"/>
  <c r="L46" i="3" s="1"/>
  <c r="X45" i="3"/>
  <c r="L45" i="3" s="1"/>
  <c r="X43" i="3"/>
  <c r="L43" i="3" s="1"/>
  <c r="X42" i="3"/>
  <c r="L42" i="3" s="1"/>
  <c r="X40" i="3"/>
  <c r="X41" i="3"/>
  <c r="X39" i="3"/>
  <c r="Z80" i="3" a="1"/>
  <c r="Z80" i="3" s="1"/>
  <c r="T32" i="3"/>
  <c r="H23" i="3"/>
  <c r="H32" i="3" s="1"/>
  <c r="AB11" i="3"/>
  <c r="X74" i="3"/>
  <c r="Z25" i="3" a="1"/>
  <c r="Z25" i="3" s="1"/>
  <c r="Y29" i="3"/>
  <c r="AB29" i="3" s="1"/>
  <c r="Y37" i="3"/>
  <c r="Y22" i="3"/>
  <c r="Y21" i="3"/>
  <c r="Y24" i="3"/>
  <c r="Y20" i="3"/>
  <c r="X23" i="3"/>
  <c r="W23" i="3"/>
  <c r="U23" i="3"/>
  <c r="V23" i="3"/>
  <c r="Y23" i="3"/>
  <c r="M23" i="3" s="1"/>
  <c r="S23" i="3"/>
  <c r="O23" i="3"/>
  <c r="P23" i="3"/>
  <c r="Q23" i="3"/>
  <c r="R23" i="3"/>
  <c r="F23" i="3" s="1"/>
  <c r="F32" i="3" s="1"/>
  <c r="N23" i="3"/>
  <c r="Q4" i="3" l="1"/>
  <c r="W4" i="3"/>
  <c r="T4" i="3"/>
  <c r="V4" i="3"/>
  <c r="R4" i="3"/>
  <c r="U4" i="3"/>
  <c r="S4" i="3"/>
  <c r="P4" i="3"/>
  <c r="X4" i="3"/>
  <c r="Y4" i="3"/>
  <c r="W56" i="3"/>
  <c r="K56" i="3" s="1"/>
  <c r="I42" i="3"/>
  <c r="L71" i="3"/>
  <c r="U62" i="3"/>
  <c r="I62" i="3" s="1"/>
  <c r="W50" i="3"/>
  <c r="K50" i="3" s="1"/>
  <c r="N38" i="3"/>
  <c r="B38" i="3" s="1"/>
  <c r="T38" i="3"/>
  <c r="H38" i="3" s="1"/>
  <c r="P38" i="3"/>
  <c r="D38" i="3" s="1"/>
  <c r="Q50" i="3"/>
  <c r="E50" i="3" s="1"/>
  <c r="S50" i="3"/>
  <c r="G50" i="3" s="1"/>
  <c r="X84" i="3"/>
  <c r="P50" i="3"/>
  <c r="D50" i="3" s="1"/>
  <c r="R38" i="3"/>
  <c r="F38" i="3" s="1"/>
  <c r="Y85" i="3"/>
  <c r="AB85" i="3" s="1"/>
  <c r="Y89" i="3"/>
  <c r="AB89" i="3" s="1"/>
  <c r="Y87" i="3"/>
  <c r="AB87" i="3" s="1"/>
  <c r="Y88" i="3"/>
  <c r="AB88" i="3" s="1"/>
  <c r="Y86" i="3"/>
  <c r="W38" i="3"/>
  <c r="K70" i="3" s="1"/>
  <c r="W68" i="3"/>
  <c r="K68" i="3" s="1"/>
  <c r="W44" i="3"/>
  <c r="K44" i="3" s="1"/>
  <c r="C42" i="3"/>
  <c r="O38" i="3"/>
  <c r="C38" i="3" s="1"/>
  <c r="C60" i="3"/>
  <c r="O56" i="3"/>
  <c r="C56" i="3" s="1"/>
  <c r="J48" i="3"/>
  <c r="V44" i="3"/>
  <c r="J44" i="3" s="1"/>
  <c r="U68" i="3"/>
  <c r="I68" i="3" s="1"/>
  <c r="I72" i="3"/>
  <c r="G66" i="3"/>
  <c r="S62" i="3"/>
  <c r="G62" i="3" s="1"/>
  <c r="R68" i="3"/>
  <c r="F68" i="3" s="1"/>
  <c r="F72" i="3"/>
  <c r="E48" i="3"/>
  <c r="Q44" i="3"/>
  <c r="E44" i="3" s="1"/>
  <c r="O68" i="3"/>
  <c r="C68" i="3" s="1"/>
  <c r="C72" i="3"/>
  <c r="B72" i="3"/>
  <c r="N68" i="3"/>
  <c r="B68" i="3" s="1"/>
  <c r="D60" i="3"/>
  <c r="P56" i="3"/>
  <c r="D56" i="3" s="1"/>
  <c r="F54" i="3"/>
  <c r="R50" i="3"/>
  <c r="F50" i="3" s="1"/>
  <c r="L72" i="3"/>
  <c r="E42" i="3"/>
  <c r="Q38" i="3"/>
  <c r="E38" i="3" s="1"/>
  <c r="G60" i="3"/>
  <c r="S56" i="3"/>
  <c r="G56" i="3" s="1"/>
  <c r="H48" i="3"/>
  <c r="T44" i="3"/>
  <c r="H44" i="3" s="1"/>
  <c r="S68" i="3"/>
  <c r="G68" i="3" s="1"/>
  <c r="G72" i="3"/>
  <c r="F66" i="3"/>
  <c r="R62" i="3"/>
  <c r="F62" i="3" s="1"/>
  <c r="D48" i="3"/>
  <c r="P44" i="3"/>
  <c r="D44" i="3" s="1"/>
  <c r="C66" i="3"/>
  <c r="O62" i="3"/>
  <c r="C62" i="3" s="1"/>
  <c r="B66" i="3"/>
  <c r="N62" i="3"/>
  <c r="B62" i="3" s="1"/>
  <c r="H60" i="3"/>
  <c r="T56" i="3"/>
  <c r="H56" i="3" s="1"/>
  <c r="H54" i="3"/>
  <c r="T50" i="3"/>
  <c r="H50" i="3" s="1"/>
  <c r="G42" i="3"/>
  <c r="S38" i="3"/>
  <c r="G38" i="3" s="1"/>
  <c r="J72" i="3"/>
  <c r="V68" i="3"/>
  <c r="J68" i="3" s="1"/>
  <c r="I48" i="3"/>
  <c r="U44" i="3"/>
  <c r="I44" i="3" s="1"/>
  <c r="H66" i="3"/>
  <c r="T62" i="3"/>
  <c r="H62" i="3" s="1"/>
  <c r="G48" i="3"/>
  <c r="S44" i="3"/>
  <c r="G44" i="3" s="1"/>
  <c r="E66" i="3"/>
  <c r="Q62" i="3"/>
  <c r="E62" i="3" s="1"/>
  <c r="D66" i="3"/>
  <c r="P62" i="3"/>
  <c r="D62" i="3" s="1"/>
  <c r="C48" i="3"/>
  <c r="O44" i="3"/>
  <c r="C44" i="3" s="1"/>
  <c r="I70" i="3"/>
  <c r="I38" i="3"/>
  <c r="E60" i="3"/>
  <c r="Q56" i="3"/>
  <c r="E56" i="3" s="1"/>
  <c r="B60" i="3"/>
  <c r="N56" i="3"/>
  <c r="B56" i="3" s="1"/>
  <c r="I54" i="3"/>
  <c r="U50" i="3"/>
  <c r="I50" i="3" s="1"/>
  <c r="J42" i="3"/>
  <c r="V38" i="3"/>
  <c r="T68" i="3"/>
  <c r="H68" i="3" s="1"/>
  <c r="H72" i="3"/>
  <c r="F48" i="3"/>
  <c r="R44" i="3"/>
  <c r="F44" i="3" s="1"/>
  <c r="Q68" i="3"/>
  <c r="E68" i="3" s="1"/>
  <c r="E72" i="3"/>
  <c r="P68" i="3"/>
  <c r="D68" i="3" s="1"/>
  <c r="D72" i="3"/>
  <c r="B48" i="3"/>
  <c r="N44" i="3"/>
  <c r="B44" i="3" s="1"/>
  <c r="B54" i="3"/>
  <c r="N50" i="3"/>
  <c r="B50" i="3" s="1"/>
  <c r="I60" i="3"/>
  <c r="U56" i="3"/>
  <c r="I56" i="3" s="1"/>
  <c r="F60" i="3"/>
  <c r="R56" i="3"/>
  <c r="F56" i="3" s="1"/>
  <c r="Z89" i="3"/>
  <c r="Z87" i="3"/>
  <c r="Z85" i="3"/>
  <c r="Z88" i="3"/>
  <c r="Z86" i="3"/>
  <c r="Y73" i="3"/>
  <c r="Y72" i="3"/>
  <c r="Y71" i="3"/>
  <c r="Y70" i="3"/>
  <c r="Y67" i="3"/>
  <c r="Y66" i="3"/>
  <c r="Y65" i="3"/>
  <c r="Y64" i="3"/>
  <c r="Y63" i="3"/>
  <c r="M63" i="3" s="1"/>
  <c r="AA63" i="3" s="1"/>
  <c r="Y69" i="3"/>
  <c r="L73" i="3"/>
  <c r="X68" i="3"/>
  <c r="L68" i="3" s="1"/>
  <c r="Z63" i="3"/>
  <c r="L39" i="3"/>
  <c r="L65" i="3"/>
  <c r="L41" i="3"/>
  <c r="L67" i="3"/>
  <c r="L40" i="3"/>
  <c r="L66" i="3"/>
  <c r="V62" i="3"/>
  <c r="J62" i="3" s="1"/>
  <c r="J64" i="3"/>
  <c r="L51" i="3"/>
  <c r="X50" i="3"/>
  <c r="L50" i="3" s="1"/>
  <c r="Y61" i="3"/>
  <c r="Y59" i="3"/>
  <c r="Y51" i="3"/>
  <c r="Y55" i="3"/>
  <c r="Y58" i="3"/>
  <c r="Y54" i="3"/>
  <c r="Y60" i="3"/>
  <c r="Y53" i="3"/>
  <c r="Y57" i="3"/>
  <c r="Y52" i="3"/>
  <c r="X56" i="3"/>
  <c r="L56" i="3" s="1"/>
  <c r="L57" i="3"/>
  <c r="Y49" i="3"/>
  <c r="M49" i="3" s="1"/>
  <c r="Z49" i="3" s="1"/>
  <c r="Y47" i="3"/>
  <c r="M47" i="3" s="1"/>
  <c r="Y45" i="3"/>
  <c r="M45" i="3" s="1"/>
  <c r="Z45" i="3" s="1"/>
  <c r="Y48" i="3"/>
  <c r="M48" i="3" s="1"/>
  <c r="Y46" i="3"/>
  <c r="M46" i="3" s="1"/>
  <c r="Z46" i="3" s="1"/>
  <c r="X44" i="3"/>
  <c r="L44" i="3" s="1"/>
  <c r="X38" i="3"/>
  <c r="L70" i="3" s="1"/>
  <c r="Z28" i="3"/>
  <c r="Z77" i="3"/>
  <c r="Z27" i="3"/>
  <c r="Z81" i="3"/>
  <c r="Z31" i="3"/>
  <c r="Z78" i="3"/>
  <c r="Z29" i="3"/>
  <c r="Z76" i="3"/>
  <c r="Z26" i="3"/>
  <c r="Z79" i="3"/>
  <c r="Z10" i="3"/>
  <c r="Z11" i="3"/>
  <c r="Z82" i="3"/>
  <c r="Y43" i="3"/>
  <c r="M43" i="3" s="1"/>
  <c r="Y42" i="3"/>
  <c r="M42" i="3" s="1"/>
  <c r="Y41" i="3"/>
  <c r="Y40" i="3"/>
  <c r="Y39" i="3"/>
  <c r="U32" i="3"/>
  <c r="I23" i="3"/>
  <c r="I32" i="3" s="1"/>
  <c r="M22" i="3"/>
  <c r="AA22" i="3" s="1"/>
  <c r="M20" i="3"/>
  <c r="AB20" i="3" s="1"/>
  <c r="X32" i="3"/>
  <c r="L23" i="3"/>
  <c r="L32" i="3" s="1"/>
  <c r="M24" i="3"/>
  <c r="AA24" i="3" s="1"/>
  <c r="V32" i="3"/>
  <c r="J23" i="3"/>
  <c r="J32" i="3" s="1"/>
  <c r="W32" i="3"/>
  <c r="K23" i="3"/>
  <c r="K32" i="3" s="1"/>
  <c r="M21" i="3"/>
  <c r="Z21" i="3" s="1"/>
  <c r="Y74" i="3"/>
  <c r="Z74" i="3" s="1"/>
  <c r="Y32" i="3"/>
  <c r="S32" i="3"/>
  <c r="G23" i="3"/>
  <c r="G32" i="3" s="1"/>
  <c r="R32" i="3"/>
  <c r="Q32" i="3"/>
  <c r="E23" i="3"/>
  <c r="E32" i="3" s="1"/>
  <c r="N32" i="3"/>
  <c r="B23" i="3"/>
  <c r="O32" i="3"/>
  <c r="C23" i="3"/>
  <c r="C32" i="3" s="1"/>
  <c r="P32" i="3"/>
  <c r="D23" i="3"/>
  <c r="D32" i="3" s="1"/>
  <c r="Z24" i="3" l="1"/>
  <c r="Z22" i="3"/>
  <c r="Z20" i="3"/>
  <c r="K38" i="3"/>
  <c r="Y84" i="3"/>
  <c r="AB84" i="3" s="1"/>
  <c r="AB86" i="3"/>
  <c r="J70" i="3"/>
  <c r="J38" i="3"/>
  <c r="Y68" i="3"/>
  <c r="M68" i="3" s="1"/>
  <c r="AB68" i="3" s="1"/>
  <c r="M72" i="3"/>
  <c r="AA72" i="3" s="1"/>
  <c r="Z72" i="3"/>
  <c r="M73" i="3"/>
  <c r="AA73" i="3" s="1"/>
  <c r="M69" i="3"/>
  <c r="M71" i="3"/>
  <c r="AA71" i="3" s="1"/>
  <c r="M39" i="3"/>
  <c r="M40" i="3"/>
  <c r="M41" i="3"/>
  <c r="AB41" i="3" s="1"/>
  <c r="AB63" i="3"/>
  <c r="W62" i="3"/>
  <c r="K62" i="3" s="1"/>
  <c r="K64" i="3"/>
  <c r="L38" i="3"/>
  <c r="M52" i="3"/>
  <c r="M54" i="3"/>
  <c r="AA54" i="3" s="1"/>
  <c r="M59" i="3"/>
  <c r="AA59" i="3" s="1"/>
  <c r="Y56" i="3"/>
  <c r="M56" i="3" s="1"/>
  <c r="AB56" i="3" s="1"/>
  <c r="M57" i="3"/>
  <c r="AA57" i="3" s="1"/>
  <c r="M61" i="3"/>
  <c r="AA61" i="3" s="1"/>
  <c r="M53" i="3"/>
  <c r="AA53" i="3" s="1"/>
  <c r="M55" i="3"/>
  <c r="AA55" i="3" s="1"/>
  <c r="M58" i="3"/>
  <c r="M60" i="3"/>
  <c r="AA60" i="3" s="1"/>
  <c r="Y50" i="3"/>
  <c r="M50" i="3" s="1"/>
  <c r="AA50" i="3" s="1"/>
  <c r="M51" i="3"/>
  <c r="AA51" i="3" s="1"/>
  <c r="AA48" i="3"/>
  <c r="Z48" i="3"/>
  <c r="AB48" i="3"/>
  <c r="Y44" i="3"/>
  <c r="M44" i="3" s="1"/>
  <c r="Z44" i="3" s="1"/>
  <c r="AB45" i="3"/>
  <c r="AA47" i="3"/>
  <c r="AB47" i="3"/>
  <c r="Z47" i="3"/>
  <c r="AA46" i="3"/>
  <c r="AB46" i="3"/>
  <c r="AA49" i="3"/>
  <c r="Z84" i="3"/>
  <c r="Y38" i="3"/>
  <c r="Z23" i="3"/>
  <c r="AB43" i="3"/>
  <c r="AB24" i="3"/>
  <c r="AB22" i="3"/>
  <c r="AA21" i="3"/>
  <c r="AB21" i="3"/>
  <c r="AA20" i="3"/>
  <c r="M32" i="3"/>
  <c r="AB74" i="3"/>
  <c r="B32" i="3"/>
  <c r="AB23" i="3"/>
  <c r="AA23" i="3"/>
  <c r="Z61" i="3" l="1"/>
  <c r="Z59" i="3"/>
  <c r="Z51" i="3"/>
  <c r="Z60" i="3"/>
  <c r="Z55" i="3"/>
  <c r="Z73" i="3"/>
  <c r="Z71" i="3"/>
  <c r="AA58" i="3"/>
  <c r="Z58" i="3"/>
  <c r="Z54" i="3"/>
  <c r="AA52" i="3"/>
  <c r="Z52" i="3"/>
  <c r="Z68" i="3"/>
  <c r="Z50" i="3"/>
  <c r="Z53" i="3"/>
  <c r="Z57" i="3"/>
  <c r="AA69" i="3"/>
  <c r="Z69" i="3"/>
  <c r="Z56" i="3"/>
  <c r="AB54" i="3"/>
  <c r="AB69" i="3"/>
  <c r="AB60" i="3"/>
  <c r="AB52" i="3"/>
  <c r="AB71" i="3"/>
  <c r="AA68" i="3"/>
  <c r="AB72" i="3"/>
  <c r="AB73" i="3"/>
  <c r="M64" i="3"/>
  <c r="M66" i="3"/>
  <c r="AB61" i="3"/>
  <c r="AB58" i="3"/>
  <c r="AB53" i="3"/>
  <c r="M67" i="3"/>
  <c r="M65" i="3"/>
  <c r="AA65" i="3" s="1"/>
  <c r="AA56" i="3"/>
  <c r="AB51" i="3"/>
  <c r="AB55" i="3"/>
  <c r="AB50" i="3"/>
  <c r="Y62" i="3"/>
  <c r="M62" i="3" s="1"/>
  <c r="X62" i="3"/>
  <c r="L62" i="3" s="1"/>
  <c r="L64" i="3"/>
  <c r="AB57" i="3"/>
  <c r="AB59" i="3"/>
  <c r="M38" i="3"/>
  <c r="AA38" i="3" s="1"/>
  <c r="AB49" i="3"/>
  <c r="AA44" i="3"/>
  <c r="AA45" i="3"/>
  <c r="AA32" i="3"/>
  <c r="Z32" i="3"/>
  <c r="AA42" i="3"/>
  <c r="Z42" i="3"/>
  <c r="AA43" i="3"/>
  <c r="Z43" i="3"/>
  <c r="AA40" i="3"/>
  <c r="Z40" i="3"/>
  <c r="AA41" i="3"/>
  <c r="Z41" i="3"/>
  <c r="AA39" i="3"/>
  <c r="Z39" i="3"/>
  <c r="AB42" i="3"/>
  <c r="AB40" i="3"/>
  <c r="AB39" i="3"/>
  <c r="AB44" i="3"/>
  <c r="AB32" i="3"/>
  <c r="Z65" i="3" l="1"/>
  <c r="Z62" i="3"/>
  <c r="Z38" i="3"/>
  <c r="Z64" i="3"/>
  <c r="AA67" i="3"/>
  <c r="Z67" i="3"/>
  <c r="AA66" i="3"/>
  <c r="Z66" i="3"/>
  <c r="AB64" i="3"/>
  <c r="M70" i="3"/>
  <c r="AA70" i="3" s="1"/>
  <c r="AB67" i="3"/>
  <c r="AA62" i="3"/>
  <c r="T83" i="3" s="1"/>
  <c r="T90" i="3" s="1"/>
  <c r="AB65" i="3"/>
  <c r="AB66" i="3"/>
  <c r="AA64" i="3"/>
  <c r="AB62" i="3"/>
  <c r="AB38" i="3"/>
  <c r="Z70" i="3" l="1"/>
  <c r="AB70" i="3"/>
  <c r="H83" i="3"/>
  <c r="H90" i="3" s="1"/>
  <c r="H7" i="3" s="1"/>
  <c r="M83" i="3"/>
  <c r="M90" i="3" s="1"/>
  <c r="M7" i="3" s="1"/>
  <c r="B83" i="3"/>
  <c r="B90" i="3" s="1"/>
  <c r="B7" i="3" s="1"/>
  <c r="G83" i="3"/>
  <c r="G90" i="3" s="1"/>
  <c r="G7" i="3" s="1"/>
  <c r="S83" i="3"/>
  <c r="S90" i="3" s="1"/>
  <c r="S7" i="3" s="1"/>
  <c r="Y83" i="3"/>
  <c r="Y90" i="3" s="1"/>
  <c r="Y7" i="3" s="1"/>
  <c r="O83" i="3"/>
  <c r="O90" i="3" s="1"/>
  <c r="O7" i="3" s="1"/>
  <c r="D83" i="3"/>
  <c r="D90" i="3" s="1"/>
  <c r="D7" i="3" s="1"/>
  <c r="I83" i="3"/>
  <c r="I90" i="3" s="1"/>
  <c r="I7" i="3" s="1"/>
  <c r="N83" i="3"/>
  <c r="N90" i="3" s="1"/>
  <c r="N7" i="3" s="1"/>
  <c r="C83" i="3"/>
  <c r="C90" i="3" s="1"/>
  <c r="C7" i="3" s="1"/>
  <c r="X83" i="3"/>
  <c r="X90" i="3" s="1"/>
  <c r="V83" i="3"/>
  <c r="V90" i="3" s="1"/>
  <c r="K83" i="3"/>
  <c r="K90" i="3" s="1"/>
  <c r="K7" i="3" s="1"/>
  <c r="P83" i="3"/>
  <c r="P90" i="3" s="1"/>
  <c r="P7" i="3" s="1"/>
  <c r="U83" i="3"/>
  <c r="U90" i="3" s="1"/>
  <c r="U7" i="3" s="1"/>
  <c r="J83" i="3"/>
  <c r="J90" i="3" s="1"/>
  <c r="J7" i="3" s="1"/>
  <c r="L83" i="3"/>
  <c r="L90" i="3" s="1"/>
  <c r="L7" i="3" s="1"/>
  <c r="F83" i="3"/>
  <c r="F90" i="3" s="1"/>
  <c r="F7" i="3" s="1"/>
  <c r="R83" i="3"/>
  <c r="R90" i="3" s="1"/>
  <c r="R7" i="3" s="1"/>
  <c r="W83" i="3"/>
  <c r="W90" i="3" s="1"/>
  <c r="W7" i="3" s="1"/>
  <c r="E83" i="3"/>
  <c r="E90" i="3" s="1"/>
  <c r="E7" i="3" s="1"/>
  <c r="Q83" i="3"/>
  <c r="Q90" i="3" s="1"/>
  <c r="Q7" i="3" s="1"/>
  <c r="X7" i="3"/>
  <c r="V7" i="3"/>
  <c r="T7" i="3"/>
  <c r="G59" i="5" l="1"/>
  <c r="G56" i="5"/>
  <c r="G50" i="5"/>
  <c r="G55" i="5"/>
  <c r="G48" i="5"/>
  <c r="G57" i="5"/>
  <c r="G51" i="5"/>
  <c r="G58" i="5"/>
  <c r="G49" i="5"/>
  <c r="G53" i="5"/>
  <c r="G54" i="5"/>
  <c r="G52" i="5"/>
  <c r="N13" i="3"/>
  <c r="O4" i="3" s="1"/>
  <c r="K13" i="3"/>
  <c r="G13" i="3"/>
  <c r="C13" i="3"/>
  <c r="J13" i="3"/>
  <c r="F13" i="3"/>
  <c r="B13" i="3"/>
  <c r="M13" i="3"/>
  <c r="I13" i="3"/>
  <c r="E13" i="3"/>
  <c r="L13" i="3"/>
  <c r="H13" i="3"/>
  <c r="D13" i="3"/>
  <c r="J2" i="3"/>
  <c r="J3" i="3"/>
  <c r="I3" i="3"/>
  <c r="I2" i="3"/>
  <c r="H2" i="3"/>
  <c r="H3" i="3"/>
  <c r="D2" i="3"/>
  <c r="D3" i="3"/>
  <c r="G2" i="3"/>
  <c r="G3" i="3"/>
  <c r="F2" i="3"/>
  <c r="F3" i="3"/>
  <c r="C2" i="3"/>
  <c r="C3" i="3"/>
  <c r="B2" i="3"/>
  <c r="B3" i="3"/>
  <c r="E3" i="3"/>
  <c r="E2" i="3"/>
  <c r="L2" i="3"/>
  <c r="L3" i="3"/>
  <c r="K2" i="3"/>
  <c r="K3" i="3"/>
  <c r="M3" i="3"/>
  <c r="M2" i="3"/>
  <c r="Q12" i="3"/>
  <c r="P12" i="3"/>
  <c r="T12" i="3"/>
  <c r="E12" i="3"/>
  <c r="L12" i="3"/>
  <c r="K12" i="3"/>
  <c r="N12" i="3"/>
  <c r="Y12" i="3"/>
  <c r="M12" i="3"/>
  <c r="V12" i="3"/>
  <c r="W12" i="3"/>
  <c r="J12" i="3"/>
  <c r="I12" i="3"/>
  <c r="S12" i="3"/>
  <c r="H12" i="3"/>
  <c r="F12" i="3"/>
  <c r="C12" i="3"/>
  <c r="O12" i="3"/>
  <c r="X12" i="3"/>
  <c r="R12" i="3"/>
  <c r="U12" i="3"/>
  <c r="D12" i="3"/>
  <c r="G12" i="3"/>
  <c r="Z83" i="3"/>
  <c r="AB90" i="3"/>
  <c r="AB7" i="3" s="1"/>
  <c r="AB83" i="3"/>
  <c r="AA90" i="3"/>
  <c r="AA7" i="3" s="1"/>
  <c r="Z90" i="3"/>
  <c r="AA83" i="3"/>
  <c r="Z7" i="3"/>
  <c r="C11" i="6" s="1"/>
  <c r="C20" i="6"/>
  <c r="C17" i="6"/>
  <c r="B12" i="3"/>
  <c r="C18" i="6"/>
  <c r="H53" i="5" l="1"/>
  <c r="C21" i="6"/>
  <c r="C19" i="6"/>
  <c r="K4" i="3"/>
  <c r="H4" i="3"/>
  <c r="J4" i="3"/>
  <c r="I4" i="3"/>
  <c r="M4" i="3"/>
  <c r="N4" i="3"/>
  <c r="L4" i="3"/>
  <c r="G4" i="3"/>
  <c r="D4" i="3"/>
  <c r="F4" i="3"/>
  <c r="C4" i="3"/>
  <c r="B4" i="3"/>
  <c r="E4" i="3"/>
  <c r="AA12" i="3"/>
  <c r="Z12" i="3"/>
  <c r="AB12" i="3"/>
  <c r="H54" i="5" l="1"/>
  <c r="H55" i="5" s="1"/>
  <c r="C12" i="6"/>
  <c r="H56" i="5" l="1"/>
  <c r="H57" i="5" s="1"/>
  <c r="H58" i="5" s="1"/>
  <c r="H59" i="5" l="1"/>
  <c r="H61" i="5" s="1"/>
  <c r="T14" i="3" l="1"/>
  <c r="U14" i="3"/>
  <c r="I14" i="3"/>
  <c r="F14" i="3"/>
  <c r="Y14" i="3"/>
  <c r="H14" i="3"/>
  <c r="P14" i="3"/>
  <c r="Q14" i="3"/>
  <c r="C14" i="3"/>
  <c r="X14" i="3"/>
  <c r="L14" i="3"/>
  <c r="S14" i="3"/>
  <c r="N14" i="3"/>
  <c r="E14" i="3"/>
  <c r="V14" i="3"/>
  <c r="O14" i="3"/>
  <c r="M14" i="3"/>
  <c r="W14" i="3"/>
  <c r="B14" i="3"/>
  <c r="J14" i="3"/>
  <c r="G14" i="3"/>
  <c r="D14" i="3"/>
  <c r="R14" i="3"/>
  <c r="K14" i="3"/>
  <c r="Y5" i="3" l="1"/>
  <c r="K5" i="3"/>
  <c r="T5" i="3"/>
  <c r="B5" i="3"/>
  <c r="U5" i="3"/>
  <c r="S5" i="3"/>
  <c r="X5" i="3"/>
  <c r="L5" i="3"/>
  <c r="Q5" i="3"/>
  <c r="R5" i="3"/>
  <c r="P5" i="3"/>
  <c r="M5" i="3"/>
  <c r="D5" i="3"/>
  <c r="H5" i="3"/>
  <c r="G5" i="3"/>
  <c r="E5" i="3"/>
  <c r="N5" i="3"/>
  <c r="F5" i="3"/>
  <c r="I5" i="3"/>
  <c r="O5" i="3"/>
  <c r="J5" i="3"/>
  <c r="C5" i="3"/>
  <c r="W5" i="3"/>
  <c r="V5" i="3"/>
  <c r="C2" i="6" l="1"/>
</calcChain>
</file>

<file path=xl/comments1.xml><?xml version="1.0" encoding="utf-8"?>
<comments xmlns="http://schemas.openxmlformats.org/spreadsheetml/2006/main">
  <authors>
    <author>Grameen Kenya</author>
  </authors>
  <commentList>
    <comment ref="D53" authorId="0" shapeId="0">
      <text>
        <r>
          <rPr>
            <b/>
            <sz val="9"/>
            <color indexed="81"/>
            <rFont val="Tahoma"/>
            <family val="2"/>
          </rPr>
          <t>Grameen Kenya:</t>
        </r>
        <r>
          <rPr>
            <sz val="9"/>
            <color indexed="81"/>
            <rFont val="Tahoma"/>
            <family val="2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<sst xmlns="http://schemas.openxmlformats.org/spreadsheetml/2006/main" count="500" uniqueCount="369">
  <si>
    <t>Crops</t>
  </si>
  <si>
    <t>Crop</t>
  </si>
  <si>
    <t>Yield gain low fertilizers</t>
  </si>
  <si>
    <t>Yield gain optimal fetilizers</t>
  </si>
  <si>
    <t>Maize</t>
  </si>
  <si>
    <t>Tea</t>
  </si>
  <si>
    <t>Potatoes</t>
  </si>
  <si>
    <t>Bananas</t>
  </si>
  <si>
    <t>Sweet potatoes</t>
  </si>
  <si>
    <t>Tomatoes</t>
  </si>
  <si>
    <t>Cassava</t>
  </si>
  <si>
    <t>Wheat</t>
  </si>
  <si>
    <t>Coffee</t>
  </si>
  <si>
    <t>Cabbages</t>
  </si>
  <si>
    <t>Mangoes</t>
  </si>
  <si>
    <t>Beans</t>
  </si>
  <si>
    <t>Yield gain improved varieties</t>
  </si>
  <si>
    <t>Max yield</t>
  </si>
  <si>
    <t>Cost</t>
  </si>
  <si>
    <t>Fertilizer (Ksh/ Kg)</t>
  </si>
  <si>
    <t>Sowing/ planting unit</t>
  </si>
  <si>
    <t>N/A</t>
  </si>
  <si>
    <t>Cuttings</t>
  </si>
  <si>
    <t>Seeds (Kg)</t>
  </si>
  <si>
    <t>Cost local varieties (KSh)</t>
  </si>
  <si>
    <t>Cost improved varieties (KSh)</t>
  </si>
  <si>
    <t>Acres planted</t>
  </si>
  <si>
    <t>Yes</t>
  </si>
  <si>
    <t>No</t>
  </si>
  <si>
    <t>Lists</t>
  </si>
  <si>
    <t>Yes/No</t>
  </si>
  <si>
    <t>Revenues</t>
  </si>
  <si>
    <t>Source</t>
  </si>
  <si>
    <t>Total</t>
  </si>
  <si>
    <t>Cycles/ year</t>
  </si>
  <si>
    <t>Optimal fertilizers (Kg/ acre)</t>
  </si>
  <si>
    <t>Sowing/ planting rate per acre</t>
  </si>
  <si>
    <t>Kg fertilizer/ acre</t>
  </si>
  <si>
    <t>Optimal fertilizer rate</t>
  </si>
  <si>
    <t>Sale price</t>
  </si>
  <si>
    <t>Length of cycle</t>
  </si>
  <si>
    <t>Labour costs</t>
  </si>
  <si>
    <t>Planting time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</si>
  <si>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</si>
  <si>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</si>
  <si>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</si>
  <si>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</si>
  <si>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</si>
  <si>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</si>
  <si>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</si>
  <si>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</si>
  <si>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</si>
  <si>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</si>
  <si>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</si>
  <si>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</si>
  <si>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</si>
  <si>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 number</t>
  </si>
  <si>
    <t>Harvesting time</t>
  </si>
  <si>
    <t>Cycle 2 planting</t>
  </si>
  <si>
    <t>Cycle 2 harvest</t>
  </si>
  <si>
    <t>Fertilizers</t>
  </si>
  <si>
    <t>Seeds/ cuttings</t>
  </si>
  <si>
    <t>Investment amount</t>
  </si>
  <si>
    <t>Month of investment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</si>
  <si>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</si>
  <si>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</si>
  <si>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</si>
  <si>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</si>
  <si>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Other activities</t>
  </si>
  <si>
    <t>Investments</t>
  </si>
  <si>
    <t>Month</t>
  </si>
  <si>
    <t>Net cash flows</t>
  </si>
  <si>
    <t>Assets and liabilities</t>
  </si>
  <si>
    <t>Is the land yours?</t>
  </si>
  <si>
    <t>Is the house yours?</t>
  </si>
  <si>
    <t>Total value of house and furniture</t>
  </si>
  <si>
    <t>Cash available from M-Pesa or other bank accounts</t>
  </si>
  <si>
    <t>Balance sheet after loan</t>
  </si>
  <si>
    <t>Land</t>
  </si>
  <si>
    <t>House</t>
  </si>
  <si>
    <t>Other assets</t>
  </si>
  <si>
    <t>Cash</t>
  </si>
  <si>
    <t>New assets to be purchased</t>
  </si>
  <si>
    <t>Total assets</t>
  </si>
  <si>
    <t>Debts with individuals</t>
  </si>
  <si>
    <t>Debts with institutions</t>
  </si>
  <si>
    <t>Loan to be disbursed</t>
  </si>
  <si>
    <t>Total liabilities</t>
  </si>
  <si>
    <t>Goat</t>
  </si>
  <si>
    <t>Use of pesticides</t>
  </si>
  <si>
    <t>Yield gain pesticides</t>
  </si>
  <si>
    <t>Onions</t>
  </si>
  <si>
    <t>Carrots</t>
  </si>
  <si>
    <t>Price gain/ month stored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</si>
  <si>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</si>
  <si>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</si>
  <si>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</si>
  <si>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</si>
  <si>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</si>
  <si>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</si>
  <si>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</si>
  <si>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</si>
  <si>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</si>
  <si>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</si>
  <si>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</si>
  <si>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</si>
  <si>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Pesticides</t>
  </si>
  <si>
    <t>Sheep</t>
  </si>
  <si>
    <t>Animals</t>
  </si>
  <si>
    <t>Animal</t>
  </si>
  <si>
    <t>Produce unit</t>
  </si>
  <si>
    <t>Eggs/ day</t>
  </si>
  <si>
    <t>Liters/ day</t>
  </si>
  <si>
    <t>Baseline produce yield</t>
  </si>
  <si>
    <t>Yield increase partial feeding</t>
  </si>
  <si>
    <t>Kg meat/ animal</t>
  </si>
  <si>
    <t>Yield increase improved/ cross breeds</t>
  </si>
  <si>
    <t>Produce price/ unit</t>
  </si>
  <si>
    <t>Feed cost/ animal/ day</t>
  </si>
  <si>
    <t>Veterinary costs/ animal/ year</t>
  </si>
  <si>
    <t>Labor costs/ animal/ year</t>
  </si>
  <si>
    <t>Total # animals</t>
  </si>
  <si>
    <t>Never</t>
  </si>
  <si>
    <t>Sometimes</t>
  </si>
  <si>
    <t>Always</t>
  </si>
  <si>
    <t>Pigs</t>
  </si>
  <si>
    <t>Produce type</t>
  </si>
  <si>
    <t>Percentages</t>
  </si>
  <si>
    <t>Other crops</t>
  </si>
  <si>
    <t>Other animals</t>
  </si>
  <si>
    <t>eggs</t>
  </si>
  <si>
    <t>milk</t>
  </si>
  <si>
    <t>Produce yield</t>
  </si>
  <si>
    <t>Yield increase 100% feeding</t>
  </si>
  <si>
    <t>Produce price</t>
  </si>
  <si>
    <t>Income source</t>
  </si>
  <si>
    <t>Labor crops</t>
  </si>
  <si>
    <t>Feeds</t>
  </si>
  <si>
    <t>Veterinary costs</t>
  </si>
  <si>
    <t>Feed costs/ year</t>
  </si>
  <si>
    <t>Labor costs</t>
  </si>
  <si>
    <t>Veterinary</t>
  </si>
  <si>
    <t>Labor animals</t>
  </si>
  <si>
    <t>Other animal costs</t>
  </si>
  <si>
    <t>Land location</t>
  </si>
  <si>
    <t>Rural area</t>
  </si>
  <si>
    <t>What is the total value of the stock and inventory you have?</t>
  </si>
  <si>
    <t>Stock</t>
  </si>
  <si>
    <t>Debts  with friends or other people (total)</t>
  </si>
  <si>
    <t>Animal value</t>
  </si>
  <si>
    <t>Household expenses</t>
  </si>
  <si>
    <t>Other general costs</t>
  </si>
  <si>
    <t>Item</t>
  </si>
  <si>
    <t>% HH expenses/ net cash flows</t>
  </si>
  <si>
    <t>Loan amount taken</t>
  </si>
  <si>
    <t>Current balance</t>
  </si>
  <si>
    <t>Date disbursed</t>
  </si>
  <si>
    <t>Institution</t>
  </si>
  <si>
    <t>History of the lates 5 loans taken</t>
  </si>
  <si>
    <t>Are you repaying/ have you repaid the loan in time?</t>
  </si>
  <si>
    <t>Clients activities</t>
  </si>
  <si>
    <t>Crops planted:</t>
  </si>
  <si>
    <t>Animals farmed:</t>
  </si>
  <si>
    <t>Other income:</t>
  </si>
  <si>
    <t>Credit history</t>
  </si>
  <si>
    <t>Average loan borrowed in the past</t>
  </si>
  <si>
    <t>Has always repaid in time?</t>
  </si>
  <si>
    <t>Financial ratios</t>
  </si>
  <si>
    <t>Loan size ratio</t>
  </si>
  <si>
    <t>Installment size ratio</t>
  </si>
  <si>
    <t>Total yearly cash flow</t>
  </si>
  <si>
    <t>Minimum monthly cash flow</t>
  </si>
  <si>
    <t>Maximum monthly cash flow</t>
  </si>
  <si>
    <t>Assets</t>
  </si>
  <si>
    <t>Liabilities</t>
  </si>
  <si>
    <t>Other info</t>
  </si>
  <si>
    <t>Branch</t>
  </si>
  <si>
    <t>Donholm</t>
  </si>
  <si>
    <t xml:space="preserve"> Gikomba</t>
  </si>
  <si>
    <t>Kariobangi</t>
  </si>
  <si>
    <t>Kawangware</t>
  </si>
  <si>
    <t>Kiambu</t>
  </si>
  <si>
    <t>Kisii</t>
  </si>
  <si>
    <t>Kitengela</t>
  </si>
  <si>
    <t>Machakos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</si>
  <si>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</si>
  <si>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</si>
  <si>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</si>
  <si>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</si>
  <si>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</si>
  <si>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</si>
  <si>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</si>
  <si>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Branch region</t>
  </si>
  <si>
    <t>Nairobi</t>
  </si>
  <si>
    <t>Sale price local variety (KSh/ Kg)</t>
  </si>
  <si>
    <t>Sale price improved variety (KSh/ Kg)</t>
  </si>
  <si>
    <t>Storage costs</t>
  </si>
  <si>
    <t>Baseline yield (Kg/acre/ season)</t>
  </si>
  <si>
    <t>Seed costs/ season</t>
  </si>
  <si>
    <t>Yearly Revenues</t>
  </si>
  <si>
    <t>Fertilizer costs/ season</t>
  </si>
  <si>
    <t>Pesticides cost/ acre</t>
  </si>
  <si>
    <t>Pesticides costs/ season</t>
  </si>
  <si>
    <t>Storage costs/ season</t>
  </si>
  <si>
    <t>Life cycle meat animals</t>
  </si>
  <si>
    <t>meat</t>
  </si>
  <si>
    <t># animals currently producing eggs or milk</t>
  </si>
  <si>
    <t>Improved breed</t>
  </si>
  <si>
    <t>Type of investment</t>
  </si>
  <si>
    <t>Comments</t>
  </si>
  <si>
    <t>Loan info</t>
  </si>
  <si>
    <t>Installment</t>
  </si>
  <si>
    <t>Total due</t>
  </si>
  <si>
    <t>Due date</t>
  </si>
  <si>
    <t>Estimated monthly payment</t>
  </si>
  <si>
    <t>Submission date</t>
  </si>
  <si>
    <t>Months to repay</t>
  </si>
  <si>
    <t>New loan installment amount</t>
  </si>
  <si>
    <t>Month of minimum cash-flow</t>
  </si>
  <si>
    <t>Month of maximum cash-flow</t>
  </si>
  <si>
    <t>Indebtness ratio</t>
  </si>
  <si>
    <t>Month by when installment size ratio &lt;60%</t>
  </si>
  <si>
    <t>Expected disbursement date</t>
  </si>
  <si>
    <t>Existing loan repayments</t>
  </si>
  <si>
    <t>Inflows</t>
  </si>
  <si>
    <t>Outflows</t>
  </si>
  <si>
    <t>New loan disbursement</t>
  </si>
  <si>
    <t>Total during loan period</t>
  </si>
  <si>
    <t>Net cash flows including loan</t>
  </si>
  <si>
    <t>Labor cost (Ksh/ acre/ year or cycle)</t>
  </si>
  <si>
    <t>Principal applied</t>
  </si>
  <si>
    <t>Needs irrigation</t>
  </si>
  <si>
    <t>Storage cost/ kg/ month</t>
  </si>
  <si>
    <t>Irrigation cost/ acre</t>
  </si>
  <si>
    <t>Branch differences</t>
  </si>
  <si>
    <t>Other</t>
  </si>
  <si>
    <t>Length  of cycle (months)</t>
  </si>
  <si>
    <t>Irrigation crops</t>
  </si>
  <si>
    <t>Land value</t>
  </si>
  <si>
    <t>Animals value</t>
  </si>
  <si>
    <t>Yield no irrigation</t>
  </si>
  <si>
    <t>% paid as bonus in January</t>
  </si>
  <si>
    <t>Use of fertilizers</t>
  </si>
  <si>
    <t>Irrigation system</t>
  </si>
  <si>
    <t>Sackers</t>
  </si>
  <si>
    <t>Manure cost/ acre</t>
  </si>
  <si>
    <t>Foliar feed cost</t>
  </si>
  <si>
    <t>Spraying time</t>
  </si>
  <si>
    <t>Cycle 2 spraying</t>
  </si>
  <si>
    <t>Foliar feed costs</t>
  </si>
  <si>
    <t>Irrigation costs</t>
  </si>
  <si>
    <t>Yield/ acre/ cycle</t>
  </si>
  <si>
    <t>Production/ cycle</t>
  </si>
  <si>
    <t>Life cycle improved breed (months)</t>
  </si>
  <si>
    <t>Life cycle local breed (months)</t>
  </si>
  <si>
    <t>Meat price/ Kg improved breed</t>
  </si>
  <si>
    <t>Meat price/ Kg local breed</t>
  </si>
  <si>
    <t>Meat price/ Kg</t>
  </si>
  <si>
    <t>Yield multiplier</t>
  </si>
  <si>
    <t># animals</t>
  </si>
  <si>
    <t># producing animals</t>
  </si>
  <si>
    <t>Estimated principal payment</t>
  </si>
  <si>
    <t>Estimated interest payment</t>
  </si>
  <si>
    <t>New loan repayment schedule</t>
  </si>
  <si>
    <t>Expected first repayment date</t>
  </si>
  <si>
    <t>Interest rate</t>
  </si>
  <si>
    <t>Repayment frequency</t>
  </si>
  <si>
    <t># grace periods on principal</t>
  </si>
  <si>
    <t># grace periods on interests</t>
  </si>
  <si>
    <t>Number of installments</t>
  </si>
  <si>
    <t>Loan parameter</t>
  </si>
  <si>
    <t>Value</t>
  </si>
  <si>
    <t>Principal installment</t>
  </si>
  <si>
    <t>Interest installment</t>
  </si>
  <si>
    <t>Mpesa &amp; bank cash flows (from past statements)</t>
  </si>
  <si>
    <t>Cash inflows</t>
  </si>
  <si>
    <t>Cash outflows</t>
  </si>
  <si>
    <t>Please select the main animals (max 3) that you will rear in the period and provide the details requested. Select "Other animals" if the animal is not in the list</t>
  </si>
  <si>
    <t>Please indicate whether you are going to make investments which can't be considered regular annual expenditures (e.g.  building a greenhouse, planting new trees, etc.)</t>
  </si>
  <si>
    <t>Max loan borrowed in the past</t>
  </si>
  <si>
    <t>Cash flows (excluding loan CFs)</t>
  </si>
  <si>
    <t>Yes only manure</t>
  </si>
  <si>
    <t>Yes inorganic fertilizers</t>
  </si>
  <si>
    <t>Yes both manure and inorganic</t>
  </si>
  <si>
    <t>Yes using a diesel pump</t>
  </si>
  <si>
    <t>Yes using a solar pump</t>
  </si>
  <si>
    <t>Yes without the use of a pump</t>
  </si>
  <si>
    <t>Frequency</t>
  </si>
  <si>
    <t>Value other assets (shops, machinery, accounts receivable…)</t>
  </si>
  <si>
    <t>Specify crop</t>
  </si>
  <si>
    <t>Acres under production</t>
  </si>
  <si>
    <t>Source of seeds/ cuttings</t>
  </si>
  <si>
    <t>Home recycled</t>
  </si>
  <si>
    <t>Other farmers</t>
  </si>
  <si>
    <t>NGO</t>
  </si>
  <si>
    <t>Improved variety</t>
  </si>
  <si>
    <t>Main source of seeds/ cuttings</t>
  </si>
  <si>
    <t>No planting: trees are mature</t>
  </si>
  <si>
    <t>% home consumption + wastage</t>
  </si>
  <si>
    <t>Months storage after harvest</t>
  </si>
  <si>
    <t>Irrigation</t>
  </si>
  <si>
    <t>Month of harvest</t>
  </si>
  <si>
    <t>Sale price/ unit</t>
  </si>
  <si>
    <t>Home consumption/ waste</t>
  </si>
  <si>
    <t>Total 12 months</t>
  </si>
  <si>
    <t>Next month of planting</t>
  </si>
  <si>
    <t>Kg inorganic fertilizers applied/ season</t>
  </si>
  <si>
    <t>Specify animal</t>
  </si>
  <si>
    <t>Pure improved breeds</t>
  </si>
  <si>
    <t>Use purchased feeds</t>
  </si>
  <si>
    <t>Eggs/ milk consumed at home/ wasted</t>
  </si>
  <si>
    <t>Animals slaughtered and eaten at home</t>
  </si>
  <si>
    <t>Animals sold/ year</t>
  </si>
  <si>
    <t>Price/ animal sold</t>
  </si>
  <si>
    <t>Feeds + labour + veterinary costs/ month</t>
  </si>
  <si>
    <t>Month when land rent is paid</t>
  </si>
  <si>
    <t>Every month</t>
  </si>
  <si>
    <t>Land rent amount/ year</t>
  </si>
  <si>
    <t>Rural/ peri-urban location of land</t>
  </si>
  <si>
    <t>Value of land/ other fixed assets purchased through the loan</t>
  </si>
  <si>
    <t>Land rent</t>
  </si>
  <si>
    <t>Please select the main crops (max 5) that will be planted during the period and provide the details requested. Select "Other crops" if the crop is not in the list</t>
  </si>
  <si>
    <t>Expected harvest amount/ cycle (e.g. Kg, bags, etc.)</t>
  </si>
  <si>
    <t>Net cash flows from farms/ business (projected)</t>
  </si>
  <si>
    <t>Past cash-flows from statements (historic)</t>
  </si>
  <si>
    <t>Installment amount after grace periods</t>
  </si>
  <si>
    <t>Approval recommendation:</t>
  </si>
  <si>
    <t>Loan terms</t>
  </si>
  <si>
    <t>Total 24 months</t>
  </si>
  <si>
    <t>Age of the animals (months)</t>
  </si>
  <si>
    <t>Animals sale date</t>
  </si>
  <si>
    <t>Term period frequency</t>
  </si>
  <si>
    <t>Days</t>
  </si>
  <si>
    <t>Weeks</t>
  </si>
  <si>
    <t>Repayment every</t>
  </si>
  <si>
    <t>Term frequency</t>
  </si>
  <si>
    <t>Branch:</t>
  </si>
  <si>
    <t>Branch ID</t>
  </si>
  <si>
    <t>Branch id</t>
  </si>
  <si>
    <t>Eggs/ milk consumed at home/ wasted (%)</t>
  </si>
  <si>
    <t>Animals slaughtered and eaten at home (%)</t>
  </si>
  <si>
    <t>Labor amount carried out by farmer directly or family (%)</t>
  </si>
  <si>
    <t>Chicken_layers</t>
  </si>
  <si>
    <t>Chicken_broilers</t>
  </si>
  <si>
    <t>Cows_dairy</t>
  </si>
  <si>
    <t>Cows_beef</t>
  </si>
  <si>
    <t>Peri_urban area</t>
  </si>
  <si>
    <t>Shop_common variety</t>
  </si>
  <si>
    <t>Shop_certified variety</t>
  </si>
  <si>
    <t>Month of payment</t>
  </si>
  <si>
    <t>Active loan</t>
  </si>
  <si>
    <t>Loan 1</t>
  </si>
  <si>
    <t>Loan 2</t>
  </si>
  <si>
    <t>Loan 3</t>
  </si>
  <si>
    <t>Loan 4</t>
  </si>
  <si>
    <t>Loan 5</t>
  </si>
  <si>
    <t>Matuu</t>
  </si>
  <si>
    <t>Molo</t>
  </si>
  <si>
    <t>Eldoret</t>
  </si>
  <si>
    <t>Month min cash-flow</t>
  </si>
  <si>
    <t>Month max cash-flow</t>
  </si>
  <si>
    <t>Loan repayment for 12 months loan</t>
  </si>
  <si>
    <t>Months of repayment</t>
  </si>
  <si>
    <t>Recommended maturity</t>
  </si>
  <si>
    <t>Recommended maturity (months)</t>
  </si>
  <si>
    <t>Current maturity (months)</t>
  </si>
  <si>
    <t>Month by when Installment ratio ok current</t>
  </si>
  <si>
    <t>Month by when Installment ratio ok current recommended maturity</t>
  </si>
  <si>
    <t>Installment size ratio recommended 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</si>
</sst>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00000000000000%"/>
    <numFmt numFmtId="167" formatCode="_(* #,##0.0_);_(* \(#,##0.0\);_(* &quot;-&quot;?_);_(@_)"/>
    <numFmt numFmtId="168" formatCode="[$-409]mmm\-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theme="0" tint="-0.34998626667073579"/>
      </bottom>
      <diagonal/>
    </border>
    <border>
      <left/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7">
    <xf numFmtId="0" fontId="0" fillId="0" borderId="0" xfId="0"/>
    <xf numFmtId="0" fontId="4" fillId="0" borderId="0" xfId="0" applyFont="1"/>
    <xf numFmtId="9" fontId="0" fillId="0" borderId="0" xfId="2" applyFont="1" applyAlignment="1">
      <alignment horizontal="center"/>
    </xf>
    <xf numFmtId="0" fontId="2" fillId="2" borderId="0" xfId="0" applyFont="1" applyFill="1"/>
    <xf numFmtId="0" fontId="5" fillId="2" borderId="0" xfId="0" applyFont="1" applyFill="1"/>
    <xf numFmtId="0" fontId="4" fillId="0" borderId="1" xfId="0" applyFont="1" applyBorder="1"/>
    <xf numFmtId="0" fontId="0" fillId="0" borderId="1" xfId="0" applyBorder="1"/>
    <xf numFmtId="165" fontId="0" fillId="0" borderId="0" xfId="1" applyNumberFormat="1" applyFont="1" applyAlignment="1">
      <alignment horizontal="center"/>
    </xf>
    <xf numFmtId="0" fontId="4" fillId="0" borderId="1" xfId="0" applyFont="1" applyBorder="1" applyAlignment="1">
      <alignment wrapText="1"/>
    </xf>
    <xf numFmtId="0" fontId="5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4" fillId="0" borderId="2" xfId="0" applyFont="1" applyBorder="1" applyAlignment="1">
      <alignment horizontal="center" wrapText="1"/>
    </xf>
    <xf numFmtId="0" fontId="0" fillId="0" borderId="0" xfId="0" applyFill="1" applyBorder="1"/>
    <xf numFmtId="17" fontId="4" fillId="0" borderId="1" xfId="0" applyNumberFormat="1" applyFont="1" applyBorder="1"/>
    <xf numFmtId="0" fontId="0" fillId="0" borderId="5" xfId="0" applyBorder="1"/>
    <xf numFmtId="165" fontId="4" fillId="0" borderId="0" xfId="1" applyNumberFormat="1" applyFont="1"/>
    <xf numFmtId="0" fontId="0" fillId="0" borderId="3" xfId="0" applyFill="1" applyBorder="1"/>
    <xf numFmtId="0" fontId="0" fillId="0" borderId="0" xfId="0" applyFill="1"/>
    <xf numFmtId="9" fontId="0" fillId="0" borderId="0" xfId="2" applyFont="1" applyFill="1" applyBorder="1" applyAlignment="1">
      <alignment horizontal="center"/>
    </xf>
    <xf numFmtId="0" fontId="0" fillId="0" borderId="1" xfId="0" applyFill="1" applyBorder="1"/>
    <xf numFmtId="9" fontId="0" fillId="0" borderId="1" xfId="2" applyFont="1" applyFill="1" applyBorder="1" applyAlignment="1">
      <alignment horizontal="center"/>
    </xf>
    <xf numFmtId="165" fontId="0" fillId="0" borderId="3" xfId="1" applyNumberFormat="1" applyFont="1" applyFill="1" applyBorder="1" applyAlignment="1">
      <alignment horizontal="center"/>
    </xf>
    <xf numFmtId="165" fontId="0" fillId="0" borderId="3" xfId="1" applyNumberFormat="1" applyFont="1" applyFill="1" applyBorder="1"/>
    <xf numFmtId="165" fontId="0" fillId="0" borderId="0" xfId="1" applyNumberFormat="1" applyFont="1" applyFill="1" applyBorder="1"/>
    <xf numFmtId="165" fontId="0" fillId="0" borderId="1" xfId="1" applyNumberFormat="1" applyFont="1" applyFill="1" applyBorder="1"/>
    <xf numFmtId="165" fontId="0" fillId="0" borderId="3" xfId="1" applyNumberFormat="1" applyFont="1" applyFill="1" applyBorder="1" applyAlignment="1">
      <alignment horizontal="left"/>
    </xf>
    <xf numFmtId="165" fontId="0" fillId="0" borderId="0" xfId="1" applyNumberFormat="1" applyFont="1" applyFill="1" applyBorder="1" applyAlignment="1">
      <alignment horizontal="center"/>
    </xf>
    <xf numFmtId="165" fontId="0" fillId="0" borderId="1" xfId="1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165" fontId="0" fillId="3" borderId="3" xfId="1" applyNumberFormat="1" applyFont="1" applyFill="1" applyBorder="1" applyAlignment="1">
      <alignment horizontal="center"/>
    </xf>
    <xf numFmtId="165" fontId="0" fillId="3" borderId="0" xfId="1" applyNumberFormat="1" applyFont="1" applyFill="1" applyBorder="1" applyAlignment="1">
      <alignment horizontal="center"/>
    </xf>
    <xf numFmtId="165" fontId="0" fillId="3" borderId="1" xfId="1" applyNumberFormat="1" applyFont="1" applyFill="1" applyBorder="1" applyAlignment="1">
      <alignment horizontal="center"/>
    </xf>
    <xf numFmtId="165" fontId="0" fillId="0" borderId="0" xfId="1" applyNumberFormat="1" applyFont="1"/>
    <xf numFmtId="165" fontId="0" fillId="0" borderId="5" xfId="1" applyNumberFormat="1" applyFont="1" applyBorder="1"/>
    <xf numFmtId="17" fontId="0" fillId="0" borderId="3" xfId="0" applyNumberFormat="1" applyFill="1" applyBorder="1"/>
    <xf numFmtId="17" fontId="0" fillId="0" borderId="0" xfId="0" applyNumberFormat="1" applyFill="1" applyBorder="1"/>
    <xf numFmtId="17" fontId="0" fillId="0" borderId="1" xfId="0" applyNumberFormat="1" applyFill="1" applyBorder="1"/>
    <xf numFmtId="14" fontId="0" fillId="0" borderId="0" xfId="0" applyNumberFormat="1"/>
    <xf numFmtId="43" fontId="0" fillId="0" borderId="0" xfId="0" applyNumberFormat="1"/>
    <xf numFmtId="0" fontId="0" fillId="0" borderId="0" xfId="0" applyBorder="1"/>
    <xf numFmtId="0" fontId="4" fillId="0" borderId="0" xfId="0" applyFont="1" applyBorder="1"/>
    <xf numFmtId="0" fontId="4" fillId="0" borderId="3" xfId="0" applyFont="1" applyBorder="1"/>
    <xf numFmtId="165" fontId="0" fillId="0" borderId="0" xfId="1" applyNumberFormat="1" applyFont="1" applyBorder="1"/>
    <xf numFmtId="17" fontId="4" fillId="0" borderId="1" xfId="0" applyNumberFormat="1" applyFont="1" applyBorder="1" applyAlignment="1">
      <alignment horizontal="right"/>
    </xf>
    <xf numFmtId="0" fontId="2" fillId="0" borderId="0" xfId="0" applyFont="1" applyFill="1" applyBorder="1" applyAlignment="1">
      <alignment horizontal="center" wrapText="1"/>
    </xf>
    <xf numFmtId="0" fontId="5" fillId="0" borderId="0" xfId="0" applyFont="1"/>
    <xf numFmtId="0" fontId="0" fillId="0" borderId="6" xfId="0" applyBorder="1"/>
    <xf numFmtId="165" fontId="0" fillId="0" borderId="6" xfId="0" applyNumberFormat="1" applyBorder="1"/>
    <xf numFmtId="17" fontId="4" fillId="0" borderId="0" xfId="0" applyNumberFormat="1" applyFont="1" applyBorder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17" fontId="4" fillId="0" borderId="2" xfId="0" applyNumberFormat="1" applyFont="1" applyBorder="1" applyAlignment="1">
      <alignment horizontal="center" wrapText="1"/>
    </xf>
    <xf numFmtId="9" fontId="0" fillId="0" borderId="3" xfId="2" applyFont="1" applyFill="1" applyBorder="1" applyAlignment="1">
      <alignment horizontal="center"/>
    </xf>
    <xf numFmtId="165" fontId="0" fillId="0" borderId="1" xfId="1" applyNumberFormat="1" applyFont="1" applyBorder="1"/>
    <xf numFmtId="0" fontId="4" fillId="4" borderId="2" xfId="0" applyFont="1" applyFill="1" applyBorder="1" applyAlignment="1">
      <alignment horizontal="center" wrapText="1"/>
    </xf>
    <xf numFmtId="165" fontId="0" fillId="4" borderId="3" xfId="1" applyNumberFormat="1" applyFont="1" applyFill="1" applyBorder="1"/>
    <xf numFmtId="165" fontId="0" fillId="4" borderId="0" xfId="1" applyNumberFormat="1" applyFont="1" applyFill="1" applyBorder="1"/>
    <xf numFmtId="165" fontId="0" fillId="4" borderId="1" xfId="1" applyNumberFormat="1" applyFont="1" applyFill="1" applyBorder="1"/>
    <xf numFmtId="0" fontId="4" fillId="0" borderId="1" xfId="0" applyFont="1" applyBorder="1" applyAlignment="1">
      <alignment horizontal="left" wrapText="1"/>
    </xf>
    <xf numFmtId="9" fontId="0" fillId="0" borderId="0" xfId="2" applyFont="1"/>
    <xf numFmtId="9" fontId="0" fillId="0" borderId="0" xfId="0" applyNumberFormat="1"/>
    <xf numFmtId="4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165" fontId="0" fillId="0" borderId="0" xfId="1" applyNumberFormat="1" applyFont="1" applyFill="1" applyAlignment="1">
      <alignment horizontal="center"/>
    </xf>
    <xf numFmtId="165" fontId="0" fillId="0" borderId="0" xfId="0" applyNumberFormat="1"/>
    <xf numFmtId="0" fontId="4" fillId="0" borderId="0" xfId="0" applyFont="1" applyFill="1" applyBorder="1" applyAlignment="1">
      <alignment horizontal="center" wrapText="1"/>
    </xf>
    <xf numFmtId="165" fontId="0" fillId="0" borderId="3" xfId="1" applyNumberFormat="1" applyFont="1" applyBorder="1"/>
    <xf numFmtId="1" fontId="0" fillId="0" borderId="0" xfId="0" applyNumberFormat="1"/>
    <xf numFmtId="1" fontId="0" fillId="0" borderId="0" xfId="1" applyNumberFormat="1" applyFont="1"/>
    <xf numFmtId="165" fontId="0" fillId="0" borderId="0" xfId="1" applyNumberFormat="1" applyFont="1" applyAlignment="1">
      <alignment horizontal="right"/>
    </xf>
    <xf numFmtId="9" fontId="0" fillId="0" borderId="0" xfId="2" applyFont="1" applyAlignment="1">
      <alignment horizontal="right"/>
    </xf>
    <xf numFmtId="165" fontId="0" fillId="0" borderId="0" xfId="0" applyNumberFormat="1" applyBorder="1"/>
    <xf numFmtId="0" fontId="6" fillId="0" borderId="0" xfId="0" applyFont="1" applyFill="1" applyBorder="1"/>
    <xf numFmtId="9" fontId="6" fillId="0" borderId="0" xfId="2" applyFont="1" applyBorder="1"/>
    <xf numFmtId="165" fontId="6" fillId="0" borderId="0" xfId="1" applyNumberFormat="1" applyFont="1" applyBorder="1"/>
    <xf numFmtId="0" fontId="0" fillId="0" borderId="3" xfId="0" applyBorder="1"/>
    <xf numFmtId="165" fontId="0" fillId="0" borderId="3" xfId="0" applyNumberFormat="1" applyBorder="1"/>
    <xf numFmtId="165" fontId="0" fillId="0" borderId="0" xfId="0" applyNumberFormat="1" applyAlignment="1">
      <alignment horizontal="center"/>
    </xf>
    <xf numFmtId="0" fontId="7" fillId="0" borderId="1" xfId="0" applyFont="1" applyFill="1" applyBorder="1"/>
    <xf numFmtId="0" fontId="4" fillId="0" borderId="0" xfId="0" applyFont="1" applyAlignment="1">
      <alignment horizontal="center"/>
    </xf>
    <xf numFmtId="165" fontId="0" fillId="0" borderId="0" xfId="1" applyNumberFormat="1" applyFont="1" applyAlignment="1">
      <alignment horizontal="left"/>
    </xf>
    <xf numFmtId="167" fontId="0" fillId="0" borderId="1" xfId="0" applyNumberFormat="1" applyBorder="1" applyAlignment="1">
      <alignment horizontal="center"/>
    </xf>
    <xf numFmtId="165" fontId="0" fillId="0" borderId="0" xfId="1" applyNumberFormat="1" applyFont="1" applyFill="1" applyBorder="1" applyAlignment="1">
      <alignment horizontal="left"/>
    </xf>
    <xf numFmtId="165" fontId="0" fillId="0" borderId="1" xfId="1" applyNumberFormat="1" applyFont="1" applyFill="1" applyBorder="1" applyAlignment="1">
      <alignment horizontal="left"/>
    </xf>
    <xf numFmtId="0" fontId="7" fillId="0" borderId="0" xfId="0" applyFont="1" applyFill="1"/>
    <xf numFmtId="165" fontId="7" fillId="0" borderId="0" xfId="1" applyNumberFormat="1" applyFont="1" applyFill="1" applyAlignment="1">
      <alignment horizontal="center"/>
    </xf>
    <xf numFmtId="9" fontId="7" fillId="0" borderId="0" xfId="0" applyNumberFormat="1" applyFont="1" applyFill="1" applyAlignment="1">
      <alignment horizontal="center"/>
    </xf>
    <xf numFmtId="9" fontId="7" fillId="0" borderId="0" xfId="2" applyFont="1" applyFill="1" applyAlignment="1">
      <alignment horizontal="center"/>
    </xf>
    <xf numFmtId="164" fontId="7" fillId="0" borderId="0" xfId="1" applyNumberFormat="1" applyFont="1" applyFill="1" applyAlignment="1">
      <alignment horizontal="center"/>
    </xf>
    <xf numFmtId="0" fontId="7" fillId="0" borderId="0" xfId="0" applyFont="1" applyFill="1" applyBorder="1"/>
    <xf numFmtId="165" fontId="7" fillId="0" borderId="0" xfId="1" applyNumberFormat="1" applyFont="1" applyFill="1" applyBorder="1" applyAlignment="1">
      <alignment horizontal="center"/>
    </xf>
    <xf numFmtId="9" fontId="7" fillId="0" borderId="0" xfId="0" applyNumberFormat="1" applyFont="1" applyFill="1" applyBorder="1" applyAlignment="1">
      <alignment horizontal="center"/>
    </xf>
    <xf numFmtId="9" fontId="7" fillId="0" borderId="0" xfId="2" applyFont="1" applyFill="1" applyBorder="1" applyAlignment="1">
      <alignment horizontal="center"/>
    </xf>
    <xf numFmtId="164" fontId="7" fillId="0" borderId="0" xfId="1" applyNumberFormat="1" applyFont="1" applyFill="1" applyBorder="1" applyAlignment="1">
      <alignment horizontal="center"/>
    </xf>
    <xf numFmtId="43" fontId="7" fillId="0" borderId="0" xfId="1" applyNumberFormat="1" applyFont="1" applyFill="1" applyAlignment="1">
      <alignment horizontal="center"/>
    </xf>
    <xf numFmtId="166" fontId="7" fillId="0" borderId="0" xfId="2" applyNumberFormat="1" applyFont="1" applyFill="1" applyAlignment="1">
      <alignment horizontal="center"/>
    </xf>
    <xf numFmtId="9" fontId="0" fillId="0" borderId="0" xfId="0" applyNumberFormat="1" applyFill="1" applyAlignment="1">
      <alignment horizontal="center"/>
    </xf>
    <xf numFmtId="9" fontId="0" fillId="0" borderId="0" xfId="2" applyFont="1" applyFill="1" applyAlignment="1">
      <alignment horizontal="center"/>
    </xf>
    <xf numFmtId="9" fontId="3" fillId="0" borderId="0" xfId="2" applyFont="1" applyFill="1" applyAlignment="1">
      <alignment horizontal="center"/>
    </xf>
    <xf numFmtId="165" fontId="7" fillId="0" borderId="0" xfId="1" applyNumberFormat="1" applyFont="1" applyFill="1" applyAlignment="1">
      <alignment horizontal="left" indent="2"/>
    </xf>
    <xf numFmtId="43" fontId="0" fillId="0" borderId="0" xfId="1" applyNumberFormat="1" applyFont="1" applyFill="1" applyAlignment="1">
      <alignment horizontal="center"/>
    </xf>
    <xf numFmtId="165" fontId="7" fillId="0" borderId="1" xfId="1" applyNumberFormat="1" applyFont="1" applyFill="1" applyBorder="1" applyAlignment="1">
      <alignment horizontal="center"/>
    </xf>
    <xf numFmtId="9" fontId="7" fillId="0" borderId="1" xfId="0" applyNumberFormat="1" applyFont="1" applyFill="1" applyBorder="1" applyAlignment="1">
      <alignment horizontal="center"/>
    </xf>
    <xf numFmtId="9" fontId="7" fillId="0" borderId="1" xfId="2" applyFont="1" applyFill="1" applyBorder="1" applyAlignment="1">
      <alignment horizontal="center"/>
    </xf>
    <xf numFmtId="164" fontId="7" fillId="0" borderId="1" xfId="1" applyNumberFormat="1" applyFont="1" applyFill="1" applyBorder="1" applyAlignment="1">
      <alignment horizontal="center"/>
    </xf>
    <xf numFmtId="9" fontId="3" fillId="0" borderId="1" xfId="2" applyFont="1" applyFill="1" applyBorder="1" applyAlignment="1">
      <alignment horizontal="center"/>
    </xf>
    <xf numFmtId="164" fontId="0" fillId="0" borderId="0" xfId="1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165" fontId="0" fillId="0" borderId="1" xfId="1" applyNumberFormat="1" applyFont="1" applyFill="1" applyBorder="1" applyAlignment="1"/>
    <xf numFmtId="0" fontId="0" fillId="0" borderId="1" xfId="0" applyFill="1" applyBorder="1" applyAlignment="1">
      <alignment horizontal="center"/>
    </xf>
    <xf numFmtId="9" fontId="0" fillId="0" borderId="1" xfId="2" applyFont="1" applyBorder="1"/>
    <xf numFmtId="164" fontId="0" fillId="0" borderId="0" xfId="1" applyNumberFormat="1" applyFont="1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0" xfId="1" applyNumberFormat="1" applyFont="1" applyFill="1" applyBorder="1"/>
    <xf numFmtId="164" fontId="0" fillId="0" borderId="3" xfId="1" applyNumberFormat="1" applyFont="1" applyFill="1" applyBorder="1"/>
    <xf numFmtId="164" fontId="0" fillId="0" borderId="1" xfId="1" applyNumberFormat="1" applyFont="1" applyFill="1" applyBorder="1"/>
    <xf numFmtId="0" fontId="4" fillId="0" borderId="0" xfId="0" applyFont="1" applyAlignment="1">
      <alignment horizontal="right"/>
    </xf>
    <xf numFmtId="14" fontId="0" fillId="0" borderId="0" xfId="1" applyNumberFormat="1" applyFont="1" applyFill="1" applyBorder="1"/>
    <xf numFmtId="0" fontId="4" fillId="0" borderId="1" xfId="0" applyFont="1" applyBorder="1" applyAlignment="1">
      <alignment horizontal="right"/>
    </xf>
    <xf numFmtId="9" fontId="0" fillId="0" borderId="0" xfId="2" applyFont="1" applyFill="1" applyBorder="1"/>
    <xf numFmtId="165" fontId="0" fillId="0" borderId="0" xfId="1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5" fontId="0" fillId="0" borderId="4" xfId="1" applyNumberFormat="1" applyFont="1" applyFill="1" applyBorder="1" applyAlignment="1">
      <alignment horizontal="center"/>
    </xf>
    <xf numFmtId="0" fontId="8" fillId="0" borderId="0" xfId="0" applyFont="1" applyAlignment="1">
      <alignment horizontal="left" vertical="top" wrapText="1"/>
    </xf>
    <xf numFmtId="0" fontId="0" fillId="5" borderId="3" xfId="0" applyFill="1" applyBorder="1"/>
    <xf numFmtId="0" fontId="0" fillId="5" borderId="0" xfId="0" applyFill="1" applyBorder="1"/>
    <xf numFmtId="0" fontId="0" fillId="5" borderId="1" xfId="0" applyFill="1" applyBorder="1"/>
    <xf numFmtId="0" fontId="0" fillId="5" borderId="3" xfId="0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0" fontId="0" fillId="5" borderId="0" xfId="0" applyFill="1" applyBorder="1" applyAlignment="1">
      <alignment horizontal="center"/>
    </xf>
    <xf numFmtId="17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17" fontId="0" fillId="5" borderId="1" xfId="0" applyNumberFormat="1" applyFill="1" applyBorder="1" applyAlignment="1">
      <alignment horizontal="center"/>
    </xf>
    <xf numFmtId="1" fontId="0" fillId="5" borderId="3" xfId="1" applyNumberFormat="1" applyFont="1" applyFill="1" applyBorder="1" applyAlignment="1">
      <alignment horizontal="center"/>
    </xf>
    <xf numFmtId="1" fontId="0" fillId="5" borderId="0" xfId="1" applyNumberFormat="1" applyFont="1" applyFill="1" applyBorder="1" applyAlignment="1">
      <alignment horizontal="center"/>
    </xf>
    <xf numFmtId="1" fontId="0" fillId="5" borderId="1" xfId="1" applyNumberFormat="1" applyFont="1" applyFill="1" applyBorder="1" applyAlignment="1">
      <alignment horizontal="center"/>
    </xf>
    <xf numFmtId="0" fontId="0" fillId="5" borderId="3" xfId="0" applyFill="1" applyBorder="1" applyAlignment="1">
      <alignment horizontal="right"/>
    </xf>
    <xf numFmtId="165" fontId="0" fillId="5" borderId="0" xfId="1" applyNumberFormat="1" applyFont="1" applyFill="1" applyBorder="1"/>
    <xf numFmtId="165" fontId="0" fillId="5" borderId="1" xfId="1" applyNumberFormat="1" applyFont="1" applyFill="1" applyBorder="1"/>
    <xf numFmtId="165" fontId="0" fillId="5" borderId="3" xfId="1" applyNumberFormat="1" applyFont="1" applyFill="1" applyBorder="1"/>
    <xf numFmtId="0" fontId="0" fillId="5" borderId="4" xfId="0" applyFill="1" applyBorder="1" applyAlignment="1">
      <alignment horizontal="center"/>
    </xf>
    <xf numFmtId="165" fontId="0" fillId="5" borderId="4" xfId="1" applyNumberFormat="1" applyFont="1" applyFill="1" applyBorder="1"/>
    <xf numFmtId="14" fontId="0" fillId="5" borderId="3" xfId="1" applyNumberFormat="1" applyFont="1" applyFill="1" applyBorder="1" applyAlignment="1">
      <alignment horizontal="center"/>
    </xf>
    <xf numFmtId="165" fontId="0" fillId="5" borderId="3" xfId="1" applyNumberFormat="1" applyFont="1" applyFill="1" applyBorder="1" applyAlignment="1">
      <alignment horizontal="center"/>
    </xf>
    <xf numFmtId="14" fontId="0" fillId="5" borderId="0" xfId="1" applyNumberFormat="1" applyFont="1" applyFill="1" applyBorder="1" applyAlignment="1">
      <alignment horizontal="center"/>
    </xf>
    <xf numFmtId="165" fontId="0" fillId="5" borderId="0" xfId="1" applyNumberFormat="1" applyFont="1" applyFill="1" applyBorder="1" applyAlignment="1">
      <alignment horizontal="center"/>
    </xf>
    <xf numFmtId="14" fontId="0" fillId="5" borderId="1" xfId="1" applyNumberFormat="1" applyFont="1" applyFill="1" applyBorder="1" applyAlignment="1">
      <alignment horizontal="center"/>
    </xf>
    <xf numFmtId="165" fontId="0" fillId="5" borderId="1" xfId="1" applyNumberFormat="1" applyFont="1" applyFill="1" applyBorder="1" applyAlignment="1">
      <alignment horizontal="center"/>
    </xf>
    <xf numFmtId="14" fontId="0" fillId="5" borderId="4" xfId="1" applyNumberFormat="1" applyFont="1" applyFill="1" applyBorder="1"/>
    <xf numFmtId="165" fontId="0" fillId="5" borderId="4" xfId="1" applyNumberFormat="1" applyFont="1" applyFill="1" applyBorder="1" applyAlignment="1">
      <alignment horizontal="right"/>
    </xf>
    <xf numFmtId="168" fontId="0" fillId="0" borderId="0" xfId="1" applyNumberFormat="1" applyFont="1" applyFill="1" applyBorder="1"/>
    <xf numFmtId="168" fontId="0" fillId="0" borderId="0" xfId="1" applyNumberFormat="1" applyFont="1" applyBorder="1"/>
    <xf numFmtId="168" fontId="0" fillId="0" borderId="1" xfId="1" applyNumberFormat="1" applyFont="1" applyBorder="1"/>
    <xf numFmtId="17" fontId="2" fillId="0" borderId="0" xfId="0" applyNumberFormat="1" applyFont="1" applyBorder="1"/>
    <xf numFmtId="0" fontId="4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1" fontId="0" fillId="0" borderId="0" xfId="1" applyNumberFormat="1" applyFont="1" applyAlignment="1">
      <alignment horizontal="center"/>
    </xf>
    <xf numFmtId="1" fontId="0" fillId="5" borderId="4" xfId="2" applyNumberFormat="1" applyFont="1" applyFill="1" applyBorder="1" applyAlignment="1">
      <alignment horizontal="center" vertical="center"/>
    </xf>
    <xf numFmtId="9" fontId="4" fillId="0" borderId="2" xfId="2" applyFont="1" applyBorder="1" applyAlignment="1">
      <alignment horizontal="center" wrapText="1"/>
    </xf>
    <xf numFmtId="9" fontId="0" fillId="0" borderId="3" xfId="2" applyFont="1" applyFill="1" applyBorder="1"/>
    <xf numFmtId="9" fontId="0" fillId="0" borderId="1" xfId="2" applyFont="1" applyFill="1" applyBorder="1"/>
    <xf numFmtId="0" fontId="6" fillId="0" borderId="0" xfId="0" applyFont="1" applyAlignment="1">
      <alignment horizontal="left" indent="2"/>
    </xf>
    <xf numFmtId="0" fontId="10" fillId="0" borderId="0" xfId="0" applyFont="1" applyFill="1" applyBorder="1"/>
    <xf numFmtId="9" fontId="10" fillId="0" borderId="0" xfId="2" applyFont="1" applyBorder="1" applyAlignment="1">
      <alignment horizontal="right"/>
    </xf>
    <xf numFmtId="9" fontId="10" fillId="0" borderId="0" xfId="2" applyFont="1" applyBorder="1"/>
    <xf numFmtId="165" fontId="10" fillId="0" borderId="0" xfId="1" applyNumberFormat="1" applyFont="1" applyBorder="1"/>
    <xf numFmtId="0" fontId="11" fillId="0" borderId="0" xfId="0" applyFont="1" applyBorder="1"/>
    <xf numFmtId="0" fontId="6" fillId="0" borderId="0" xfId="0" applyFont="1" applyFill="1" applyBorder="1" applyAlignment="1">
      <alignment horizontal="left" indent="2"/>
    </xf>
    <xf numFmtId="0" fontId="6" fillId="0" borderId="5" xfId="0" applyFont="1" applyFill="1" applyBorder="1" applyAlignment="1">
      <alignment horizontal="left" indent="2"/>
    </xf>
    <xf numFmtId="165" fontId="0" fillId="0" borderId="0" xfId="1" applyNumberFormat="1" applyFont="1" applyFill="1" applyAlignment="1">
      <alignment horizontal="left"/>
    </xf>
    <xf numFmtId="165" fontId="4" fillId="0" borderId="1" xfId="1" applyNumberFormat="1" applyFont="1" applyBorder="1" applyAlignment="1">
      <alignment horizontal="center"/>
    </xf>
    <xf numFmtId="0" fontId="5" fillId="0" borderId="0" xfId="0" applyFont="1" applyBorder="1"/>
    <xf numFmtId="0" fontId="14" fillId="0" borderId="0" xfId="0" applyFont="1" applyFill="1" applyBorder="1"/>
    <xf numFmtId="9" fontId="14" fillId="0" borderId="0" xfId="2" applyFont="1" applyBorder="1"/>
    <xf numFmtId="165" fontId="14" fillId="0" borderId="0" xfId="1" applyNumberFormat="1" applyFont="1" applyBorder="1"/>
    <xf numFmtId="0" fontId="9" fillId="0" borderId="0" xfId="0" applyFont="1" applyAlignment="1">
      <alignment horizontal="left" vertical="top" wrapText="1"/>
    </xf>
    <xf numFmtId="165" fontId="4" fillId="0" borderId="0" xfId="1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7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zoomScale="90" zoomScaleNormal="90" workbookViewId="0">
      <selection activeCell="H5" sqref="H5"/>
    </sheetView>
  </sheetViews>
  <sheetFormatPr defaultRowHeight="15" x14ac:dyDescent="0.25"/>
  <cols>
    <col min="1" max="1" width="5" customWidth="1"/>
    <col min="2" max="2" width="40.140625" style="1" customWidth="1"/>
    <col min="3" max="3" width="14.85546875" customWidth="1"/>
    <col min="4" max="6" width="9.140625" customWidth="1"/>
    <col min="7" max="7" width="20.140625" customWidth="1"/>
  </cols>
  <sheetData>
    <row r="1" spans="2:7" ht="12" customHeight="1" x14ac:dyDescent="0.25"/>
    <row r="2" spans="2:7" x14ac:dyDescent="0.25">
      <c r="B2" s="1" t="s">
        <v>326</v>
      </c>
      <c r="C2" s="195" t="str">
        <f ca="1">IFERROR(IF(AND(Calculations!H62-Calculations!H61&lt;=1,C11&lt;=60%,Output!B4=1,'Financial summary'!C13&lt;80%),"Approve","Review: "&amp;IF(C11&gt;60%,"loan size ratio is &gt;60%, ",IF(Calculations!H62-Calculations!H61&gt;1,"The loan could potentially be repaid in a shorter time: "&amp;Calculations!H61&amp;" months"&amp;IF(Output!B5=0," with grace period until "&amp;INDEX(Parameters!C79:C90,MONTH(HLOOKUP(1,Output!B5:Y6,2,0)))&amp;" "&amp;YEAR(HLOOKUP(1,Output!B5:Y6,2,0)),""),IF(MATCH(1,Output!B4:Y4,0)-1&gt;MAX(Inputs!B86:B87),"provide principal and/or interest grace periods until "&amp;C12&amp;", ","")))&amp;IF(C13&gt;80%,"indebtness ratio&gt;80%","")),"")</f>
        <v>Review: loan size ratio is &gt;60%, indebtness ratio&gt;80%</v>
      </c>
      <c r="D2" s="195"/>
      <c r="E2" s="195"/>
      <c r="F2" s="195"/>
      <c r="G2" s="195"/>
    </row>
    <row r="3" spans="2:7" x14ac:dyDescent="0.25">
      <c r="C3" s="195"/>
      <c r="D3" s="195"/>
      <c r="E3" s="195"/>
      <c r="F3" s="195"/>
      <c r="G3" s="195"/>
    </row>
    <row r="4" spans="2:7" ht="9.75" customHeight="1" x14ac:dyDescent="0.25">
      <c r="C4" s="141"/>
      <c r="D4" s="141"/>
      <c r="E4" s="141"/>
      <c r="F4" s="141"/>
      <c r="G4" s="141"/>
    </row>
    <row r="5" spans="2:7" x14ac:dyDescent="0.25">
      <c r="B5" s="3" t="s">
        <v>160</v>
      </c>
      <c r="C5" s="9"/>
      <c r="D5" s="9"/>
      <c r="E5" s="9"/>
      <c r="F5" s="9"/>
      <c r="G5" s="9"/>
    </row>
    <row r="6" spans="2:7" x14ac:dyDescent="0.25">
      <c r="B6" s="1" t="s">
        <v>161</v>
      </c>
      <c r="C6" t="str">
        <f>IF(IF(Output!A20="","",Output!A20)&amp;IF(Output!A21="","",", "&amp;Output!A21)&amp;IF(Output!A22="","",", "&amp;Output!A22)&amp;IF(Output!A23="","",", "&amp;Output!A23)&amp;IF(Output!A24="","",", "&amp;Output!A24)="","None",IF(Output!A20="","",Output!A20)&amp;IF(Output!A21="","",", "&amp;Output!A21)&amp;IF(Output!A22="","",", "&amp;Output!A22)&amp;IF(Output!A23="","",", "&amp;Output!A23)&amp;IF(Output!A24="","",", "&amp;Output!A24))</f>
        <v>None</v>
      </c>
    </row>
    <row r="7" spans="2:7" x14ac:dyDescent="0.25">
      <c r="B7" s="1" t="s">
        <v>162</v>
      </c>
      <c r="C7" t="str">
        <f>IF(IF(Output!A26="","",Output!A26)&amp;IF(Output!A27="","",", "&amp;Output!A27)&amp;IF(Output!A28="","",", "&amp;Output!A28)&amp;IF(Output!A29="","",", "&amp;Output!A29)="","None",IF(Output!A26="","",Output!A26)&amp;IF(Output!A27="","",", "&amp;Output!A27)&amp;IF(Output!A28="","",", "&amp;Output!A28)&amp;IF(Output!A29="","",", "&amp;Output!A29))</f>
        <v>None</v>
      </c>
    </row>
    <row r="8" spans="2:7" x14ac:dyDescent="0.25">
      <c r="B8" s="1" t="s">
        <v>163</v>
      </c>
      <c r="C8" t="str">
        <f>IF(Inputs!B29="","None",Inputs!B29)</f>
        <v>None</v>
      </c>
    </row>
    <row r="9" spans="2:7" ht="8.25" customHeight="1" x14ac:dyDescent="0.25"/>
    <row r="10" spans="2:7" x14ac:dyDescent="0.25">
      <c r="B10" s="3" t="s">
        <v>167</v>
      </c>
      <c r="C10" s="9"/>
      <c r="D10" s="9"/>
      <c r="E10" s="9"/>
      <c r="F10" s="9"/>
      <c r="G10" s="9"/>
    </row>
    <row r="11" spans="2:7" x14ac:dyDescent="0.25">
      <c r="B11" s="1" t="s">
        <v>168</v>
      </c>
      <c r="C11" s="68" t="str">
        <f>IFERROR(IF(Output!Z11/(Output!Z7+Output!Z10)&lt;=0,999,Output!Z11/(Output!Z7+Output!Z10)),"")</f>
        <v/>
      </c>
    </row>
    <row r="12" spans="2:7" x14ac:dyDescent="0.25">
      <c r="B12" s="1" t="s">
        <v>221</v>
      </c>
      <c r="C12" s="79" t="str">
        <f>IFERROR(INDEX(Parameters!C79:C90,MONTH(HLOOKUP(1,Output!B4:Y6,3,0)))&amp;" "&amp;YEAR(HLOOKUP(1,Output!B4:Y6,3,0)),"N/A")</f>
        <v>January 1900</v>
      </c>
    </row>
    <row r="13" spans="2:7" x14ac:dyDescent="0.25">
      <c r="B13" s="1" t="s">
        <v>220</v>
      </c>
      <c r="C13" s="67" t="str">
        <f>IFERROR(Output!B109/Output!B103,"")</f>
        <v/>
      </c>
    </row>
    <row r="14" spans="2:7" ht="6.75" customHeight="1" x14ac:dyDescent="0.25"/>
    <row r="15" spans="2:7" x14ac:dyDescent="0.25">
      <c r="B15" s="3" t="s">
        <v>280</v>
      </c>
      <c r="C15" s="9"/>
      <c r="D15" s="9"/>
      <c r="E15" s="9"/>
      <c r="F15" s="9"/>
      <c r="G15" s="9"/>
    </row>
    <row r="16" spans="2:7" x14ac:dyDescent="0.25">
      <c r="B16" s="1" t="s">
        <v>325</v>
      </c>
      <c r="C16" s="36">
        <f>MAX(Output!B11:S11)</f>
        <v>0</v>
      </c>
    </row>
    <row r="17" spans="2:7" x14ac:dyDescent="0.25">
      <c r="B17" s="1" t="s">
        <v>170</v>
      </c>
      <c r="C17" s="36">
        <f>SUM(Output!B7:M7)</f>
        <v>0</v>
      </c>
    </row>
    <row r="18" spans="2:7" x14ac:dyDescent="0.25">
      <c r="B18" s="1" t="s">
        <v>171</v>
      </c>
      <c r="C18" s="36">
        <f>MIN(Output!B7:M7)</f>
        <v>0</v>
      </c>
    </row>
    <row r="19" spans="2:7" x14ac:dyDescent="0.25">
      <c r="B19" s="1" t="s">
        <v>218</v>
      </c>
      <c r="C19" s="78" t="str">
        <f>INDEX(Parameters!$C$79:$C$90,MONTH(HLOOKUP(1,Output!B2:M6,5,0)))&amp;" "&amp;YEAR(HLOOKUP(1,Output!B2:M6,5,0))</f>
        <v>January 1900</v>
      </c>
    </row>
    <row r="20" spans="2:7" x14ac:dyDescent="0.25">
      <c r="B20" s="1" t="s">
        <v>172</v>
      </c>
      <c r="C20" s="36">
        <f>MAX(Output!B7:M7)</f>
        <v>0</v>
      </c>
    </row>
    <row r="21" spans="2:7" x14ac:dyDescent="0.25">
      <c r="B21" s="1" t="s">
        <v>219</v>
      </c>
      <c r="C21" s="78" t="str">
        <f>INDEX(Parameters!$C$79:$C$90,MONTH(HLOOKUP(1,Output!B3:M6,4,0)))&amp;" "&amp;YEAR(HLOOKUP(1,Output!B3:M6,4,0))</f>
        <v>January 1900</v>
      </c>
    </row>
    <row r="22" spans="2:7" ht="9" customHeight="1" x14ac:dyDescent="0.25"/>
    <row r="23" spans="2:7" x14ac:dyDescent="0.25">
      <c r="B23" s="3" t="s">
        <v>164</v>
      </c>
      <c r="C23" s="9"/>
      <c r="D23" s="9"/>
      <c r="E23" s="9"/>
      <c r="F23" s="9"/>
      <c r="G23" s="9"/>
    </row>
    <row r="24" spans="2:7" x14ac:dyDescent="0.25">
      <c r="B24" s="1" t="s">
        <v>165</v>
      </c>
      <c r="C24" s="36" t="str">
        <f>IFERROR(AVERAGE(Inputs!A56:A60),"")</f>
        <v/>
      </c>
    </row>
    <row r="25" spans="2:7" x14ac:dyDescent="0.25">
      <c r="B25" s="1" t="s">
        <v>279</v>
      </c>
      <c r="C25" s="36">
        <f>MAX(Inputs!A56:A60)</f>
        <v>0</v>
      </c>
    </row>
    <row r="26" spans="2:7" x14ac:dyDescent="0.25">
      <c r="B26" s="1" t="s">
        <v>166</v>
      </c>
      <c r="C26" s="135" t="str">
        <f>IF(OR(Inputs!E56="No",Inputs!E57="No",Inputs!E58="No",Inputs!E59="No",Inputs!E60="No"),"No","Yes")</f>
        <v>Yes</v>
      </c>
    </row>
  </sheetData>
  <mergeCells count="1">
    <mergeCell ref="C2:G3"/>
  </mergeCells>
  <conditionalFormatting sqref="C2:G4">
    <cfRule type="expression" dxfId="16" priority="1">
      <formula>$C$2="Approve"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9"/>
  <sheetViews>
    <sheetView showGridLines="0" zoomScale="90" zoomScaleNormal="90" workbookViewId="0">
      <pane xSplit="1" topLeftCell="B1" activePane="topRight" state="frozen"/>
      <selection pane="topRight" activeCell="B16" sqref="B16"/>
    </sheetView>
  </sheetViews>
  <sheetFormatPr defaultRowHeight="15" outlineLevelRow="1" x14ac:dyDescent="0.25"/>
  <cols>
    <col min="1" max="1" width="43.5703125" customWidth="1"/>
    <col min="2" max="2" width="14.5703125" bestFit="1" customWidth="1"/>
    <col min="3" max="3" width="11.28515625" bestFit="1" customWidth="1"/>
    <col min="4" max="4" width="12.85546875" bestFit="1" customWidth="1"/>
    <col min="5" max="10" width="11.28515625" bestFit="1" customWidth="1"/>
    <col min="11" max="11" width="10" customWidth="1"/>
    <col min="12" max="25" width="11.28515625" bestFit="1" customWidth="1"/>
    <col min="26" max="27" width="25" customWidth="1"/>
    <col min="28" max="28" width="17.140625" customWidth="1"/>
  </cols>
  <sheetData>
    <row r="1" spans="1:30" x14ac:dyDescent="0.25">
      <c r="A1" s="3" t="s">
        <v>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 x14ac:dyDescent="0.25">
      <c r="A2" s="49" t="s">
        <v>359</v>
      </c>
      <c r="B2" s="49">
        <f>IF(B7=MIN($B$7:$M$7),1,0)</f>
        <v>1</v>
      </c>
      <c r="C2" s="49">
        <f t="shared" ref="C2:M2" si="0">IF(C7=MIN($B$7:$M$7),1,0)</f>
        <v>1</v>
      </c>
      <c r="D2" s="49">
        <f t="shared" si="0"/>
        <v>1</v>
      </c>
      <c r="E2" s="49">
        <f t="shared" si="0"/>
        <v>1</v>
      </c>
      <c r="F2" s="49">
        <f t="shared" si="0"/>
        <v>1</v>
      </c>
      <c r="G2" s="49">
        <f t="shared" si="0"/>
        <v>1</v>
      </c>
      <c r="H2" s="49">
        <f t="shared" si="0"/>
        <v>1</v>
      </c>
      <c r="I2" s="49">
        <f t="shared" si="0"/>
        <v>1</v>
      </c>
      <c r="J2" s="49">
        <f t="shared" si="0"/>
        <v>1</v>
      </c>
      <c r="K2" s="49">
        <f t="shared" si="0"/>
        <v>1</v>
      </c>
      <c r="L2" s="49">
        <f t="shared" si="0"/>
        <v>1</v>
      </c>
      <c r="M2" s="49">
        <f t="shared" si="0"/>
        <v>1</v>
      </c>
    </row>
    <row r="3" spans="1:30" s="49" customFormat="1" x14ac:dyDescent="0.25">
      <c r="A3" s="49" t="s">
        <v>360</v>
      </c>
      <c r="B3" s="49">
        <f>IF(B7=MAX($B$7:$M$7),1,0)</f>
        <v>1</v>
      </c>
      <c r="C3" s="49">
        <f t="shared" ref="C3:M3" si="1">IF(C7=MAX($B$7:$M$7),1,0)</f>
        <v>1</v>
      </c>
      <c r="D3" s="49">
        <f t="shared" si="1"/>
        <v>1</v>
      </c>
      <c r="E3" s="49">
        <f t="shared" si="1"/>
        <v>1</v>
      </c>
      <c r="F3" s="49">
        <f t="shared" si="1"/>
        <v>1</v>
      </c>
      <c r="G3" s="49">
        <f t="shared" si="1"/>
        <v>1</v>
      </c>
      <c r="H3" s="49">
        <f t="shared" si="1"/>
        <v>1</v>
      </c>
      <c r="I3" s="49">
        <f t="shared" si="1"/>
        <v>1</v>
      </c>
      <c r="J3" s="49">
        <f t="shared" si="1"/>
        <v>1</v>
      </c>
      <c r="K3" s="49">
        <f t="shared" si="1"/>
        <v>1</v>
      </c>
      <c r="L3" s="49">
        <f t="shared" si="1"/>
        <v>1</v>
      </c>
      <c r="M3" s="49">
        <f t="shared" si="1"/>
        <v>1</v>
      </c>
    </row>
    <row r="4" spans="1:30" s="49" customFormat="1" x14ac:dyDescent="0.25">
      <c r="A4" s="49" t="s">
        <v>366</v>
      </c>
      <c r="B4" s="49">
        <f>IF(MAX(B13:$Y$13)&lt;=0.6,1,0)</f>
        <v>1</v>
      </c>
      <c r="C4" s="49">
        <f>IF(AND(MAX(C13:$Y$13)&lt;=0.6,B13&gt;0.6,B13&lt;&gt;""),1,0)</f>
        <v>0</v>
      </c>
      <c r="D4" s="49">
        <f>IF(AND(MAX(D13:$Y$13)&lt;=0.6,C13&gt;0.6,C13&lt;&gt;""),1,0)</f>
        <v>0</v>
      </c>
      <c r="E4" s="49">
        <f>IF(AND(MAX(E13:$Y$13)&lt;=0.6,D13&gt;0.6,D13&lt;&gt;""),1,0)</f>
        <v>0</v>
      </c>
      <c r="F4" s="49">
        <f>IF(AND(MAX(F13:$Y$13)&lt;=0.6,E13&gt;0.6,E13&lt;&gt;""),1,0)</f>
        <v>0</v>
      </c>
      <c r="G4" s="49">
        <f>IF(AND(MAX(G13:$Y$13)&lt;=0.6,F13&gt;0.6,F13&lt;&gt;""),1,0)</f>
        <v>0</v>
      </c>
      <c r="H4" s="49">
        <f>IF(AND(MAX(H13:$Y$13)&lt;=0.6,G13&gt;0.6,G13&lt;&gt;""),1,0)</f>
        <v>0</v>
      </c>
      <c r="I4" s="49">
        <f>IF(AND(MAX(I13:$Y$13)&lt;=0.6,H13&gt;0.6,H13&lt;&gt;""),1,0)</f>
        <v>0</v>
      </c>
      <c r="J4" s="49">
        <f>IF(AND(MAX(J13:$Y$13)&lt;=0.6,I13&gt;0.6,I13&lt;&gt;""),1,0)</f>
        <v>0</v>
      </c>
      <c r="K4" s="49">
        <f>IF(AND(MAX(K13:$Y$13)&lt;=0.6,J13&gt;0.6,J13&lt;&gt;""),1,0)</f>
        <v>0</v>
      </c>
      <c r="L4" s="49">
        <f>IF(AND(MAX(L13:$Y$13)&lt;=0.6,K13&gt;0.6,K13&lt;&gt;""),1,0)</f>
        <v>0</v>
      </c>
      <c r="M4" s="49">
        <f>IF(AND(MAX(M13:$Y$13)&lt;=0.6,L13&gt;0.6,L13&lt;&gt;""),1,0)</f>
        <v>0</v>
      </c>
      <c r="N4" s="49">
        <f>IF(AND(MAX(N13:$Y$13)&lt;=0.6,M13&gt;0.6,M13&lt;&gt;""),1,0)</f>
        <v>0</v>
      </c>
      <c r="O4" s="49">
        <f>IF(AND(MAX(O13:$Y$13)&lt;=0.6,N13&gt;0.6,N13&lt;&gt;""),1,0)</f>
        <v>0</v>
      </c>
      <c r="P4" s="49">
        <f>IF(AND(MAX(P13:$Y$13)&lt;=0.6,O13&gt;0.6,O13&lt;&gt;""),1,0)</f>
        <v>0</v>
      </c>
      <c r="Q4" s="49">
        <f>IF(AND(MAX(Q13:$Y$13)&lt;=0.6,P13&gt;0.6,P13&lt;&gt;""),1,0)</f>
        <v>0</v>
      </c>
      <c r="R4" s="49">
        <f>IF(AND(MAX(R13:$Y$13)&lt;=0.6,Q13&gt;0.6,Q13&lt;&gt;""),1,0)</f>
        <v>0</v>
      </c>
      <c r="S4" s="49">
        <f>IF(AND(MAX(S13:$Y$13)&lt;=0.6,R13&gt;0.6,R13&lt;&gt;""),1,0)</f>
        <v>0</v>
      </c>
      <c r="T4" s="49">
        <f>IF(AND(MAX(T13:$Y$13)&lt;=0.6,S13&gt;0.6,S13&lt;&gt;""),1,0)</f>
        <v>0</v>
      </c>
      <c r="U4" s="49">
        <f>IF(AND(MAX(U13:$Y$13)&lt;=0.6,T13&gt;0.6,T13&lt;&gt;""),1,0)</f>
        <v>0</v>
      </c>
      <c r="V4" s="49">
        <f>IF(AND(MAX(V13:$Y$13)&lt;=0.6,U13&gt;0.6,U13&lt;&gt;""),1,0)</f>
        <v>0</v>
      </c>
      <c r="W4" s="49">
        <f>IF(AND(MAX(W13:$Y$13)&lt;=0.6,V13&gt;0.6,V13&lt;&gt;""),1,0)</f>
        <v>0</v>
      </c>
      <c r="X4" s="49">
        <f>IF(AND(MAX(X13:$Y$13)&lt;=0.6,W13&gt;0.6,W13&lt;&gt;""),1,0)</f>
        <v>0</v>
      </c>
      <c r="Y4" s="49">
        <f>IF(AND(MAX(Y13:$Y$13)&lt;=0.6,X13&gt;0.6,X13&lt;&gt;""),1,0)</f>
        <v>0</v>
      </c>
      <c r="AC4" s="191"/>
      <c r="AD4" s="191"/>
    </row>
    <row r="5" spans="1:30" s="49" customFormat="1" x14ac:dyDescent="0.25">
      <c r="A5" s="49" t="s">
        <v>367</v>
      </c>
      <c r="B5" s="49">
        <f ca="1">IF(MAX(B14:$Y14)&lt;=0.6,1,0)</f>
        <v>1</v>
      </c>
      <c r="C5" s="49">
        <f ca="1">IF(AND(MAX(C14:$Y14)&lt;=0.6,B14&gt;0.6,B14&lt;&gt;""),1,0)</f>
        <v>0</v>
      </c>
      <c r="D5" s="49">
        <f ca="1">IF(AND(MAX(D14:$Y14)&lt;=0.6,C14&gt;0.6,C14&lt;&gt;""),1,0)</f>
        <v>0</v>
      </c>
      <c r="E5" s="49">
        <f ca="1">IF(AND(MAX(E14:$Y14)&lt;=0.6,D14&gt;0.6,D14&lt;&gt;""),1,0)</f>
        <v>0</v>
      </c>
      <c r="F5" s="49">
        <f ca="1">IF(AND(MAX(F14:$Y14)&lt;=0.6,E14&gt;0.6,E14&lt;&gt;""),1,0)</f>
        <v>0</v>
      </c>
      <c r="G5" s="49">
        <f ca="1">IF(AND(MAX(G14:$Y14)&lt;=0.6,F14&gt;0.6,F14&lt;&gt;""),1,0)</f>
        <v>0</v>
      </c>
      <c r="H5" s="49">
        <f ca="1">IF(AND(MAX(H14:$Y14)&lt;=0.6,G14&gt;0.6,G14&lt;&gt;""),1,0)</f>
        <v>0</v>
      </c>
      <c r="I5" s="49">
        <f ca="1">IF(AND(MAX(I14:$Y14)&lt;=0.6,H14&gt;0.6,H14&lt;&gt;""),1,0)</f>
        <v>0</v>
      </c>
      <c r="J5" s="49">
        <f ca="1">IF(AND(MAX(J14:$Y14)&lt;=0.6,I14&gt;0.6,I14&lt;&gt;""),1,0)</f>
        <v>0</v>
      </c>
      <c r="K5" s="49">
        <f ca="1">IF(AND(MAX(K14:$Y14)&lt;=0.6,J14&gt;0.6,J14&lt;&gt;""),1,0)</f>
        <v>0</v>
      </c>
      <c r="L5" s="49">
        <f ca="1">IF(AND(MAX(L14:$Y14)&lt;=0.6,K14&gt;0.6,K14&lt;&gt;""),1,0)</f>
        <v>0</v>
      </c>
      <c r="M5" s="49">
        <f ca="1">IF(AND(MAX(M14:$Y14)&lt;=0.6,L14&gt;0.6,L14&lt;&gt;""),1,0)</f>
        <v>0</v>
      </c>
      <c r="N5" s="49">
        <f ca="1">IF(AND(MAX(N14:$Y14)&lt;=0.6,M14&gt;0.6,M14&lt;&gt;""),1,0)</f>
        <v>0</v>
      </c>
      <c r="O5" s="49">
        <f ca="1">IF(AND(MAX(O14:$Y14)&lt;=0.6,N14&gt;0.6,N14&lt;&gt;""),1,0)</f>
        <v>0</v>
      </c>
      <c r="P5" s="49">
        <f ca="1">IF(AND(MAX(P14:$Y14)&lt;=0.6,O14&gt;0.6,O14&lt;&gt;""),1,0)</f>
        <v>0</v>
      </c>
      <c r="Q5" s="49">
        <f ca="1">IF(AND(MAX(Q14:$Y14)&lt;=0.6,P14&gt;0.6,P14&lt;&gt;""),1,0)</f>
        <v>0</v>
      </c>
      <c r="R5" s="49">
        <f ca="1">IF(AND(MAX(R14:$Y14)&lt;=0.6,Q14&gt;0.6,Q14&lt;&gt;""),1,0)</f>
        <v>0</v>
      </c>
      <c r="S5" s="49">
        <f ca="1">IF(AND(MAX(S14:$Y14)&lt;=0.6,R14&gt;0.6,R14&lt;&gt;""),1,0)</f>
        <v>0</v>
      </c>
      <c r="T5" s="49">
        <f ca="1">IF(AND(MAX(T14:$Y14)&lt;=0.6,S14&gt;0.6,S14&lt;&gt;""),1,0)</f>
        <v>0</v>
      </c>
      <c r="U5" s="49">
        <f ca="1">IF(AND(MAX(U14:$Y14)&lt;=0.6,T14&gt;0.6,T14&lt;&gt;""),1,0)</f>
        <v>0</v>
      </c>
      <c r="V5" s="49">
        <f ca="1">IF(AND(MAX(V14:$Y14)&lt;=0.6,U14&gt;0.6,U14&lt;&gt;""),1,0)</f>
        <v>0</v>
      </c>
      <c r="W5" s="49">
        <f ca="1">IF(AND(MAX(W14:$Y14)&lt;=0.6,V14&gt;0.6,V14&lt;&gt;""),1,0)</f>
        <v>0</v>
      </c>
      <c r="X5" s="49">
        <f ca="1">IF(AND(MAX(X14:$Y14)&lt;=0.6,W14&gt;0.6,W14&lt;&gt;""),1,0)</f>
        <v>0</v>
      </c>
      <c r="Y5" s="49">
        <f ca="1">IF(AND(MAX(Y14:$Y14)&lt;=0.6,X14&gt;0.6,X14&lt;&gt;""),1,0)</f>
        <v>0</v>
      </c>
      <c r="AC5" s="191"/>
      <c r="AD5" s="191"/>
    </row>
    <row r="6" spans="1:30" x14ac:dyDescent="0.25">
      <c r="A6" s="5"/>
      <c r="B6" s="17">
        <f>DATE(YEAR(Inputs!B76),MONTH(Inputs!B76),1)</f>
        <v>1</v>
      </c>
      <c r="C6" s="17">
        <f>DATE(YEAR(B6),MONTH(B6)+1,DAY(B6))</f>
        <v>32</v>
      </c>
      <c r="D6" s="17">
        <f t="shared" ref="D6:L6" si="2">DATE(YEAR(C6),MONTH(C6)+1,DAY(C6))</f>
        <v>61</v>
      </c>
      <c r="E6" s="17">
        <f t="shared" si="2"/>
        <v>92</v>
      </c>
      <c r="F6" s="17">
        <f t="shared" si="2"/>
        <v>122</v>
      </c>
      <c r="G6" s="17">
        <f t="shared" si="2"/>
        <v>153</v>
      </c>
      <c r="H6" s="17">
        <f t="shared" si="2"/>
        <v>183</v>
      </c>
      <c r="I6" s="17">
        <f t="shared" si="2"/>
        <v>214</v>
      </c>
      <c r="J6" s="17">
        <f t="shared" si="2"/>
        <v>245</v>
      </c>
      <c r="K6" s="17">
        <f t="shared" si="2"/>
        <v>275</v>
      </c>
      <c r="L6" s="17">
        <f t="shared" si="2"/>
        <v>306</v>
      </c>
      <c r="M6" s="17">
        <f t="shared" ref="M6" si="3">DATE(YEAR(L6),MONTH(L6)+1,DAY(L6))</f>
        <v>336</v>
      </c>
      <c r="N6" s="17">
        <f t="shared" ref="N6" si="4">DATE(YEAR(M6),MONTH(M6)+1,DAY(M6))</f>
        <v>367</v>
      </c>
      <c r="O6" s="17">
        <f t="shared" ref="O6" si="5">DATE(YEAR(N6),MONTH(N6)+1,DAY(N6))</f>
        <v>398</v>
      </c>
      <c r="P6" s="17">
        <f t="shared" ref="P6" si="6">DATE(YEAR(O6),MONTH(O6)+1,DAY(O6))</f>
        <v>426</v>
      </c>
      <c r="Q6" s="17">
        <f t="shared" ref="Q6" si="7">DATE(YEAR(P6),MONTH(P6)+1,DAY(P6))</f>
        <v>457</v>
      </c>
      <c r="R6" s="17">
        <f t="shared" ref="R6" si="8">DATE(YEAR(Q6),MONTH(Q6)+1,DAY(Q6))</f>
        <v>487</v>
      </c>
      <c r="S6" s="17">
        <f t="shared" ref="S6" si="9">DATE(YEAR(R6),MONTH(R6)+1,DAY(R6))</f>
        <v>518</v>
      </c>
      <c r="T6" s="17">
        <f t="shared" ref="T6" si="10">DATE(YEAR(S6),MONTH(S6)+1,DAY(S6))</f>
        <v>548</v>
      </c>
      <c r="U6" s="17">
        <f t="shared" ref="U6" si="11">DATE(YEAR(T6),MONTH(T6)+1,DAY(T6))</f>
        <v>579</v>
      </c>
      <c r="V6" s="17">
        <f t="shared" ref="V6" si="12">DATE(YEAR(U6),MONTH(U6)+1,DAY(U6))</f>
        <v>610</v>
      </c>
      <c r="W6" s="17">
        <f t="shared" ref="W6" si="13">DATE(YEAR(V6),MONTH(V6)+1,DAY(V6))</f>
        <v>640</v>
      </c>
      <c r="X6" s="17">
        <f t="shared" ref="X6" si="14">DATE(YEAR(W6),MONTH(W6)+1,DAY(W6))</f>
        <v>671</v>
      </c>
      <c r="Y6" s="17">
        <f t="shared" ref="Y6" si="15">DATE(YEAR(X6),MONTH(X6)+1,DAY(X6))</f>
        <v>701</v>
      </c>
      <c r="Z6" s="47" t="s">
        <v>227</v>
      </c>
      <c r="AA6" s="47" t="s">
        <v>304</v>
      </c>
      <c r="AB6" s="47" t="s">
        <v>328</v>
      </c>
      <c r="AC6" s="173">
        <f>DATE(YEAR(Y6),MONTH(Y6)+1,DAY(Y6))</f>
        <v>732</v>
      </c>
    </row>
    <row r="7" spans="1:30" ht="15.75" thickBot="1" x14ac:dyDescent="0.3">
      <c r="A7" s="50" t="s">
        <v>323</v>
      </c>
      <c r="B7" s="51">
        <f t="shared" ref="B7:S7" si="16">B32-B90</f>
        <v>0</v>
      </c>
      <c r="C7" s="51">
        <f t="shared" si="16"/>
        <v>0</v>
      </c>
      <c r="D7" s="51">
        <f t="shared" si="16"/>
        <v>0</v>
      </c>
      <c r="E7" s="51">
        <f t="shared" si="16"/>
        <v>0</v>
      </c>
      <c r="F7" s="51">
        <f t="shared" si="16"/>
        <v>0</v>
      </c>
      <c r="G7" s="51">
        <f t="shared" si="16"/>
        <v>0</v>
      </c>
      <c r="H7" s="51">
        <f t="shared" si="16"/>
        <v>0</v>
      </c>
      <c r="I7" s="51">
        <f t="shared" si="16"/>
        <v>0</v>
      </c>
      <c r="J7" s="51">
        <f t="shared" si="16"/>
        <v>0</v>
      </c>
      <c r="K7" s="51">
        <f t="shared" si="16"/>
        <v>0</v>
      </c>
      <c r="L7" s="51">
        <f t="shared" si="16"/>
        <v>0</v>
      </c>
      <c r="M7" s="51">
        <f t="shared" si="16"/>
        <v>0</v>
      </c>
      <c r="N7" s="51">
        <f t="shared" si="16"/>
        <v>0</v>
      </c>
      <c r="O7" s="51">
        <f t="shared" si="16"/>
        <v>0</v>
      </c>
      <c r="P7" s="51">
        <f t="shared" si="16"/>
        <v>0</v>
      </c>
      <c r="Q7" s="51">
        <f t="shared" si="16"/>
        <v>0</v>
      </c>
      <c r="R7" s="51">
        <f t="shared" si="16"/>
        <v>0</v>
      </c>
      <c r="S7" s="51">
        <f t="shared" si="16"/>
        <v>0</v>
      </c>
      <c r="T7" s="51">
        <f t="shared" ref="T7:Y7" si="17">T32-T90</f>
        <v>0</v>
      </c>
      <c r="U7" s="51">
        <f t="shared" si="17"/>
        <v>0</v>
      </c>
      <c r="V7" s="51">
        <f t="shared" si="17"/>
        <v>0</v>
      </c>
      <c r="W7" s="51">
        <f t="shared" si="17"/>
        <v>0</v>
      </c>
      <c r="X7" s="51">
        <f t="shared" si="17"/>
        <v>0</v>
      </c>
      <c r="Y7" s="51">
        <f t="shared" si="17"/>
        <v>0</v>
      </c>
      <c r="Z7" s="51">
        <f>SUMIF($B$15:$Y$15,"Yes",B7:Y7)</f>
        <v>0</v>
      </c>
      <c r="AA7" s="51">
        <f>AA32-AA90</f>
        <v>0</v>
      </c>
      <c r="AB7" s="51">
        <f>AB32-AB90</f>
        <v>0</v>
      </c>
      <c r="AC7" s="43"/>
      <c r="AD7" s="43"/>
    </row>
    <row r="8" spans="1:30" ht="15.75" customHeight="1" thickTop="1" x14ac:dyDescent="0.25">
      <c r="A8" s="43" t="s">
        <v>324</v>
      </c>
      <c r="B8" s="80" t="str">
        <f>IF(ISERROR(VLOOKUP(MONTH(B6),Inputs!$D$66:$D$71,1,0)),"",INDEX(Inputs!$B$66:$B$71,MATCH(MONTH(Output!B6),Inputs!$D$66:$D$71,0))-INDEX(Inputs!$C$66:$C$71,MATCH(MONTH(Output!B6),Inputs!$D$66:$D$71,0)))</f>
        <v/>
      </c>
      <c r="C8" s="80" t="str">
        <f>IF(ISERROR(VLOOKUP(MONTH(C6),Inputs!$D$66:$D$71,1,0)),"",INDEX(Inputs!$B$66:$B$71,MATCH(MONTH(Output!C6),Inputs!$D$66:$D$71,0))-INDEX(Inputs!$C$66:$C$71,MATCH(MONTH(Output!C6),Inputs!$D$66:$D$71,0)))</f>
        <v/>
      </c>
      <c r="D8" s="80" t="str">
        <f>IF(ISERROR(VLOOKUP(MONTH(D6),Inputs!$D$66:$D$71,1,0)),"",INDEX(Inputs!$B$66:$B$71,MATCH(MONTH(Output!D6),Inputs!$D$66:$D$71,0))-INDEX(Inputs!$C$66:$C$71,MATCH(MONTH(Output!D6),Inputs!$D$66:$D$71,0)))</f>
        <v/>
      </c>
      <c r="E8" s="80" t="str">
        <f>IF(ISERROR(VLOOKUP(MONTH(E6),Inputs!$D$66:$D$71,1,0)),"",INDEX(Inputs!$B$66:$B$71,MATCH(MONTH(Output!E6),Inputs!$D$66:$D$71,0))-INDEX(Inputs!$C$66:$C$71,MATCH(MONTH(Output!E6),Inputs!$D$66:$D$71,0)))</f>
        <v/>
      </c>
      <c r="F8" s="80" t="str">
        <f>IF(ISERROR(VLOOKUP(MONTH(F6),Inputs!$D$66:$D$71,1,0)),"",INDEX(Inputs!$B$66:$B$71,MATCH(MONTH(Output!F6),Inputs!$D$66:$D$71,0))-INDEX(Inputs!$C$66:$C$71,MATCH(MONTH(Output!F6),Inputs!$D$66:$D$71,0)))</f>
        <v/>
      </c>
      <c r="G8" s="80" t="str">
        <f>IF(ISERROR(VLOOKUP(MONTH(G6),Inputs!$D$66:$D$71,1,0)),"",INDEX(Inputs!$B$66:$B$71,MATCH(MONTH(Output!G6),Inputs!$D$66:$D$71,0))-INDEX(Inputs!$C$66:$C$71,MATCH(MONTH(Output!G6),Inputs!$D$66:$D$71,0)))</f>
        <v/>
      </c>
      <c r="H8" s="80" t="str">
        <f>IF(ISERROR(VLOOKUP(MONTH(H6),Inputs!$D$66:$D$71,1,0)),"",INDEX(Inputs!$B$66:$B$71,MATCH(MONTH(Output!H6),Inputs!$D$66:$D$71,0))-INDEX(Inputs!$C$66:$C$71,MATCH(MONTH(Output!H6),Inputs!$D$66:$D$71,0)))</f>
        <v/>
      </c>
      <c r="I8" s="80" t="str">
        <f>IF(ISERROR(VLOOKUP(MONTH(I6),Inputs!$D$66:$D$71,1,0)),"",INDEX(Inputs!$B$66:$B$71,MATCH(MONTH(Output!I6),Inputs!$D$66:$D$71,0))-INDEX(Inputs!$C$66:$C$71,MATCH(MONTH(Output!I6),Inputs!$D$66:$D$71,0)))</f>
        <v/>
      </c>
      <c r="J8" s="80" t="str">
        <f>IF(ISERROR(VLOOKUP(MONTH(J6),Inputs!$D$66:$D$71,1,0)),"",INDEX(Inputs!$B$66:$B$71,MATCH(MONTH(Output!J6),Inputs!$D$66:$D$71,0))-INDEX(Inputs!$C$66:$C$71,MATCH(MONTH(Output!J6),Inputs!$D$66:$D$71,0)))</f>
        <v/>
      </c>
      <c r="K8" s="80" t="str">
        <f>IF(ISERROR(VLOOKUP(MONTH(K6),Inputs!$D$66:$D$71,1,0)),"",INDEX(Inputs!$B$66:$B$71,MATCH(MONTH(Output!K6),Inputs!$D$66:$D$71,0))-INDEX(Inputs!$C$66:$C$71,MATCH(MONTH(Output!K6),Inputs!$D$66:$D$71,0)))</f>
        <v/>
      </c>
      <c r="L8" s="80" t="str">
        <f>IF(ISERROR(VLOOKUP(MONTH(L6),Inputs!$D$66:$D$71,1,0)),"",INDEX(Inputs!$B$66:$B$71,MATCH(MONTH(Output!L6),Inputs!$D$66:$D$71,0))-INDEX(Inputs!$C$66:$C$71,MATCH(MONTH(Output!L6),Inputs!$D$66:$D$71,0)))</f>
        <v/>
      </c>
      <c r="M8" s="80" t="str">
        <f>IF(ISERROR(VLOOKUP(MONTH(M6),Inputs!$D$66:$D$71,1,0)),"",INDEX(Inputs!$B$66:$B$71,MATCH(MONTH(Output!M6),Inputs!$D$66:$D$71,0))-INDEX(Inputs!$C$66:$C$71,MATCH(MONTH(Output!M6),Inputs!$D$66:$D$71,0)))</f>
        <v/>
      </c>
      <c r="N8" s="80" t="str">
        <f>IF(ISERROR(VLOOKUP(MONTH(N6),Inputs!$D$66:$D$71,1,0)),"",INDEX(Inputs!$B$66:$B$71,MATCH(MONTH(Output!N6),Inputs!$D$66:$D$71,0))-INDEX(Inputs!$C$66:$C$71,MATCH(MONTH(Output!N6),Inputs!$D$66:$D$71,0)))</f>
        <v/>
      </c>
      <c r="O8" s="80" t="str">
        <f>IF(ISERROR(VLOOKUP(MONTH(O6),Inputs!$D$66:$D$71,1,0)),"",INDEX(Inputs!$B$66:$B$71,MATCH(MONTH(Output!O6),Inputs!$D$66:$D$71,0))-INDEX(Inputs!$C$66:$C$71,MATCH(MONTH(Output!O6),Inputs!$D$66:$D$71,0)))</f>
        <v/>
      </c>
      <c r="P8" s="80" t="str">
        <f>IF(ISERROR(VLOOKUP(MONTH(P6),Inputs!$D$66:$D$71,1,0)),"",INDEX(Inputs!$B$66:$B$71,MATCH(MONTH(Output!P6),Inputs!$D$66:$D$71,0))-INDEX(Inputs!$C$66:$C$71,MATCH(MONTH(Output!P6),Inputs!$D$66:$D$71,0)))</f>
        <v/>
      </c>
      <c r="Q8" s="80" t="str">
        <f>IF(ISERROR(VLOOKUP(MONTH(Q6),Inputs!$D$66:$D$71,1,0)),"",INDEX(Inputs!$B$66:$B$71,MATCH(MONTH(Output!Q6),Inputs!$D$66:$D$71,0))-INDEX(Inputs!$C$66:$C$71,MATCH(MONTH(Output!Q6),Inputs!$D$66:$D$71,0)))</f>
        <v/>
      </c>
      <c r="R8" s="80" t="str">
        <f>IF(ISERROR(VLOOKUP(MONTH(R6),Inputs!$D$66:$D$71,1,0)),"",INDEX(Inputs!$B$66:$B$71,MATCH(MONTH(Output!R6),Inputs!$D$66:$D$71,0))-INDEX(Inputs!$C$66:$C$71,MATCH(MONTH(Output!R6),Inputs!$D$66:$D$71,0)))</f>
        <v/>
      </c>
      <c r="S8" s="80" t="str">
        <f>IF(ISERROR(VLOOKUP(MONTH(S6),Inputs!$D$66:$D$71,1,0)),"",INDEX(Inputs!$B$66:$B$71,MATCH(MONTH(Output!S6),Inputs!$D$66:$D$71,0))-INDEX(Inputs!$C$66:$C$71,MATCH(MONTH(Output!S6),Inputs!$D$66:$D$71,0)))</f>
        <v/>
      </c>
      <c r="T8" s="80" t="str">
        <f>IF(ISERROR(VLOOKUP(MONTH(T6),Inputs!$D$66:$D$71,1,0)),"",INDEX(Inputs!$B$66:$B$71,MATCH(MONTH(Output!T6),Inputs!$D$66:$D$71,0))-INDEX(Inputs!$C$66:$C$71,MATCH(MONTH(Output!T6),Inputs!$D$66:$D$71,0)))</f>
        <v/>
      </c>
      <c r="U8" s="80" t="str">
        <f>IF(ISERROR(VLOOKUP(MONTH(U6),Inputs!$D$66:$D$71,1,0)),"",INDEX(Inputs!$B$66:$B$71,MATCH(MONTH(Output!U6),Inputs!$D$66:$D$71,0))-INDEX(Inputs!$C$66:$C$71,MATCH(MONTH(Output!U6),Inputs!$D$66:$D$71,0)))</f>
        <v/>
      </c>
      <c r="V8" s="80" t="str">
        <f>IF(ISERROR(VLOOKUP(MONTH(V6),Inputs!$D$66:$D$71,1,0)),"",INDEX(Inputs!$B$66:$B$71,MATCH(MONTH(Output!V6),Inputs!$D$66:$D$71,0))-INDEX(Inputs!$C$66:$C$71,MATCH(MONTH(Output!V6),Inputs!$D$66:$D$71,0)))</f>
        <v/>
      </c>
      <c r="W8" s="80" t="str">
        <f>IF(ISERROR(VLOOKUP(MONTH(W6),Inputs!$D$66:$D$71,1,0)),"",INDEX(Inputs!$B$66:$B$71,MATCH(MONTH(Output!W6),Inputs!$D$66:$D$71,0))-INDEX(Inputs!$C$66:$C$71,MATCH(MONTH(Output!W6),Inputs!$D$66:$D$71,0)))</f>
        <v/>
      </c>
      <c r="X8" s="80" t="str">
        <f>IF(ISERROR(VLOOKUP(MONTH(X6),Inputs!$D$66:$D$71,1,0)),"",INDEX(Inputs!$B$66:$B$71,MATCH(MONTH(Output!X6),Inputs!$D$66:$D$71,0))-INDEX(Inputs!$C$66:$C$71,MATCH(MONTH(Output!X6),Inputs!$D$66:$D$71,0)))</f>
        <v/>
      </c>
      <c r="Y8" s="80" t="str">
        <f>IF(ISERROR(VLOOKUP(MONTH(Y6),Inputs!$D$66:$D$71,1,0)),"",INDEX(Inputs!$B$66:$B$71,MATCH(MONTH(Output!Y6),Inputs!$D$66:$D$71,0))-INDEX(Inputs!$C$66:$C$71,MATCH(MONTH(Output!Y6),Inputs!$D$66:$D$71,0)))</f>
        <v/>
      </c>
      <c r="Z8" s="80"/>
      <c r="AA8" s="80"/>
      <c r="AB8" s="80"/>
      <c r="AC8" s="43"/>
      <c r="AD8" s="43"/>
    </row>
    <row r="9" spans="1:30" ht="9.75" customHeight="1" x14ac:dyDescent="0.25">
      <c r="A9" s="43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43"/>
      <c r="AD9" s="43"/>
    </row>
    <row r="10" spans="1:30" x14ac:dyDescent="0.25">
      <c r="A10" s="84" t="s">
        <v>226</v>
      </c>
      <c r="B10" s="75">
        <f>IFERROR(IF(AND(MONTH(B6)=MONTH(Calculations!$G$33),YEAR(B6)=YEAR(Calculations!$G$33)),Calculations!$G$35,0),0)</f>
        <v>0</v>
      </c>
      <c r="C10" s="75">
        <f>IFERROR(IF(AND(MONTH(C6)=MONTH(Calculations!$G$33),YEAR(C6)=YEAR(Calculations!$G$33)),Calculations!$G$35,0),0)</f>
        <v>0</v>
      </c>
      <c r="D10" s="75">
        <f>IFERROR(IF(AND(MONTH(D6)=MONTH(Calculations!$G$33),YEAR(D6)=YEAR(Calculations!$G$33)),Calculations!$G$35,0),0)</f>
        <v>0</v>
      </c>
      <c r="E10" s="75">
        <f>IFERROR(IF(AND(MONTH(E6)=MONTH(Calculations!$G$33),YEAR(E6)=YEAR(Calculations!$G$33)),Calculations!$G$35,0),0)</f>
        <v>0</v>
      </c>
      <c r="F10" s="75">
        <f>IFERROR(IF(AND(MONTH(F6)=MONTH(Calculations!$G$33),YEAR(F6)=YEAR(Calculations!$G$33)),Calculations!$G$35,0),0)</f>
        <v>0</v>
      </c>
      <c r="G10" s="75">
        <f>IFERROR(IF(AND(MONTH(G6)=MONTH(Calculations!$G$33),YEAR(G6)=YEAR(Calculations!$G$33)),Calculations!$G$35,0),0)</f>
        <v>0</v>
      </c>
      <c r="H10" s="75">
        <f>IFERROR(IF(AND(MONTH(H6)=MONTH(Calculations!$G$33),YEAR(H6)=YEAR(Calculations!$G$33)),Calculations!$G$35,0),0)</f>
        <v>0</v>
      </c>
      <c r="I10" s="75">
        <f>IFERROR(IF(AND(MONTH(I6)=MONTH(Calculations!$G$33),YEAR(I6)=YEAR(Calculations!$G$33)),Calculations!$G$35,0),0)</f>
        <v>0</v>
      </c>
      <c r="J10" s="75">
        <f>IFERROR(IF(AND(MONTH(J6)=MONTH(Calculations!$G$33),YEAR(J6)=YEAR(Calculations!$G$33)),Calculations!$G$35,0),0)</f>
        <v>0</v>
      </c>
      <c r="K10" s="75">
        <f>IFERROR(IF(AND(MONTH(K6)=MONTH(Calculations!$G$33),YEAR(K6)=YEAR(Calculations!$G$33)),Calculations!$G$35,0),0)</f>
        <v>0</v>
      </c>
      <c r="L10" s="75">
        <f>IFERROR(IF(AND(MONTH(L6)=MONTH(Calculations!$G$33),YEAR(L6)=YEAR(Calculations!$G$33)),Calculations!$G$35,0),0)</f>
        <v>0</v>
      </c>
      <c r="M10" s="75">
        <f>IFERROR(IF(AND(MONTH(M6)=MONTH(Calculations!$G$33),YEAR(M6)=YEAR(Calculations!$G$33)),Calculations!$G$35,0),0)</f>
        <v>0</v>
      </c>
      <c r="N10" s="75">
        <f>IFERROR(IF(AND(MONTH(N6)=MONTH(Calculations!$G$33),YEAR(N6)=YEAR(Calculations!$G$33)),Calculations!$G$35,0),0)</f>
        <v>0</v>
      </c>
      <c r="O10" s="75">
        <f>IFERROR(IF(AND(MONTH(O6)=MONTH(Calculations!$G$33),YEAR(O6)=YEAR(Calculations!$G$33)),Calculations!$G$35,0),0)</f>
        <v>0</v>
      </c>
      <c r="P10" s="75">
        <f>IFERROR(IF(AND(MONTH(P6)=MONTH(Calculations!$G$33),YEAR(P6)=YEAR(Calculations!$G$33)),Calculations!$G$35,0),0)</f>
        <v>0</v>
      </c>
      <c r="Q10" s="75">
        <f>IFERROR(IF(AND(MONTH(Q6)=MONTH(Calculations!$G$33),YEAR(Q6)=YEAR(Calculations!$G$33)),Calculations!$G$35,0),0)</f>
        <v>0</v>
      </c>
      <c r="R10" s="75">
        <f>IFERROR(IF(AND(MONTH(R6)=MONTH(Calculations!$G$33),YEAR(R6)=YEAR(Calculations!$G$33)),Calculations!$G$35,0),0)</f>
        <v>0</v>
      </c>
      <c r="S10" s="75">
        <f>IFERROR(IF(AND(MONTH(S6)=MONTH(Calculations!$G$33),YEAR(S6)=YEAR(Calculations!$G$33)),Calculations!$G$35,0),0)</f>
        <v>0</v>
      </c>
      <c r="T10" s="75">
        <f>IFERROR(IF(AND(MONTH(T6)=MONTH(Calculations!$G$33),YEAR(T6)=YEAR(Calculations!$G$33)),Calculations!$G$35,0),0)</f>
        <v>0</v>
      </c>
      <c r="U10" s="75">
        <f>IFERROR(IF(AND(MONTH(U6)=MONTH(Calculations!$G$33),YEAR(U6)=YEAR(Calculations!$G$33)),Calculations!$G$35,0),0)</f>
        <v>0</v>
      </c>
      <c r="V10" s="75">
        <f>IFERROR(IF(AND(MONTH(V6)=MONTH(Calculations!$G$33),YEAR(V6)=YEAR(Calculations!$G$33)),Calculations!$G$35,0),0)</f>
        <v>0</v>
      </c>
      <c r="W10" s="75">
        <f>IFERROR(IF(AND(MONTH(W6)=MONTH(Calculations!$G$33),YEAR(W6)=YEAR(Calculations!$G$33)),Calculations!$G$35,0),0)</f>
        <v>0</v>
      </c>
      <c r="X10" s="75">
        <f>IFERROR(IF(AND(MONTH(X6)=MONTH(Calculations!$G$33),YEAR(X6)=YEAR(Calculations!$G$33)),Calculations!$G$35,0),0)</f>
        <v>0</v>
      </c>
      <c r="Y10" s="75">
        <f>IFERROR(IF(AND(MONTH(Y6)=MONTH(Calculations!$G$33),YEAR(Y6)=YEAR(Calculations!$G$33)),Calculations!$G$35,0),0)</f>
        <v>0</v>
      </c>
      <c r="Z10" s="75">
        <f>SUMIF($B$15:$Y$15,"Yes",B10:Y10)</f>
        <v>0</v>
      </c>
      <c r="AA10" s="75">
        <f t="shared" ref="AA10:AA12" si="18">SUM(B10:M10)</f>
        <v>0</v>
      </c>
      <c r="AB10" s="75">
        <f t="shared" ref="AB10:AB12" si="19">SUM(B10:Y10)</f>
        <v>0</v>
      </c>
      <c r="AC10" s="43"/>
      <c r="AD10" s="43"/>
    </row>
    <row r="11" spans="1:30" s="43" customFormat="1" ht="15.75" thickBot="1" x14ac:dyDescent="0.3">
      <c r="A11" s="18" t="s">
        <v>217</v>
      </c>
      <c r="B11" s="37">
        <f>SUMPRODUCT((Calculations!$D$33:$D$84=Output!B6)+0,Calculations!$C$33:$C$84)</f>
        <v>0</v>
      </c>
      <c r="C11" s="37">
        <f>SUMPRODUCT((Calculations!$D$33:$D$84=Output!C6)+0,Calculations!$C$33:$C$84)</f>
        <v>0</v>
      </c>
      <c r="D11" s="37">
        <f>SUMPRODUCT((Calculations!$D$33:$D$84=Output!D6)+0,Calculations!$C$33:$C$84)</f>
        <v>0</v>
      </c>
      <c r="E11" s="37">
        <f>SUMPRODUCT((Calculations!$D$33:$D$84=Output!E6)+0,Calculations!$C$33:$C$84)</f>
        <v>0</v>
      </c>
      <c r="F11" s="37">
        <f>SUMPRODUCT((Calculations!$D$33:$D$84=Output!F6)+0,Calculations!$C$33:$C$84)</f>
        <v>0</v>
      </c>
      <c r="G11" s="37">
        <f>SUMPRODUCT((Calculations!$D$33:$D$84=Output!G6)+0,Calculations!$C$33:$C$84)</f>
        <v>0</v>
      </c>
      <c r="H11" s="37">
        <f>SUMPRODUCT((Calculations!$D$33:$D$84=Output!H6)+0,Calculations!$C$33:$C$84)</f>
        <v>0</v>
      </c>
      <c r="I11" s="37">
        <f>SUMPRODUCT((Calculations!$D$33:$D$84=Output!I6)+0,Calculations!$C$33:$C$84)</f>
        <v>0</v>
      </c>
      <c r="J11" s="37">
        <f>SUMPRODUCT((Calculations!$D$33:$D$84=Output!J6)+0,Calculations!$C$33:$C$84)</f>
        <v>0</v>
      </c>
      <c r="K11" s="37">
        <f>SUMPRODUCT((Calculations!$D$33:$D$84=Output!K6)+0,Calculations!$C$33:$C$84)</f>
        <v>0</v>
      </c>
      <c r="L11" s="37">
        <f>SUMPRODUCT((Calculations!$D$33:$D$84=Output!L6)+0,Calculations!$C$33:$C$84)</f>
        <v>0</v>
      </c>
      <c r="M11" s="37">
        <f>SUMPRODUCT((Calculations!$D$33:$D$84=Output!M6)+0,Calculations!$C$33:$C$84)</f>
        <v>0</v>
      </c>
      <c r="N11" s="37">
        <f>SUMPRODUCT((Calculations!$D$33:$D$84=Output!N6)+0,Calculations!$C$33:$C$84)</f>
        <v>0</v>
      </c>
      <c r="O11" s="37">
        <f>SUMPRODUCT((Calculations!$D$33:$D$84=Output!O6)+0,Calculations!$C$33:$C$84)</f>
        <v>0</v>
      </c>
      <c r="P11" s="37">
        <f>SUMPRODUCT((Calculations!$D$33:$D$84=Output!P6)+0,Calculations!$C$33:$C$84)</f>
        <v>0</v>
      </c>
      <c r="Q11" s="37">
        <f>SUMPRODUCT((Calculations!$D$33:$D$84=Output!Q6)+0,Calculations!$C$33:$C$84)</f>
        <v>0</v>
      </c>
      <c r="R11" s="37">
        <f>SUMPRODUCT((Calculations!$D$33:$D$84=Output!R6)+0,Calculations!$C$33:$C$84)</f>
        <v>0</v>
      </c>
      <c r="S11" s="37">
        <f>SUMPRODUCT((Calculations!$D$33:$D$84=Output!S6)+0,Calculations!$C$33:$C$84)</f>
        <v>0</v>
      </c>
      <c r="T11" s="37">
        <f>SUMPRODUCT((Calculations!$D$33:$D$84=Output!T6)+0,Calculations!$C$33:$C$84)</f>
        <v>0</v>
      </c>
      <c r="U11" s="37">
        <f>SUMPRODUCT((Calculations!$D$33:$D$84=Output!U6)+0,Calculations!$C$33:$C$84)</f>
        <v>0</v>
      </c>
      <c r="V11" s="37">
        <f>SUMPRODUCT((Calculations!$D$33:$D$84=Output!V6)+0,Calculations!$C$33:$C$84)</f>
        <v>0</v>
      </c>
      <c r="W11" s="37">
        <f>SUMPRODUCT((Calculations!$D$33:$D$84=Output!W6)+0,Calculations!$C$33:$C$84)</f>
        <v>0</v>
      </c>
      <c r="X11" s="37">
        <f>SUMPRODUCT((Calculations!$D$33:$D$84=Output!X6)+0,Calculations!$C$33:$C$84)</f>
        <v>0</v>
      </c>
      <c r="Y11" s="37">
        <f>SUMPRODUCT((Calculations!$D$33:$D$84=Output!Y6)+0,Calculations!$C$33:$C$84)</f>
        <v>0</v>
      </c>
      <c r="Z11" s="37">
        <f>SUMIF($B$15:$Y$15,"Yes",B11:Y11)</f>
        <v>0</v>
      </c>
      <c r="AA11" s="37">
        <f t="shared" si="18"/>
        <v>0</v>
      </c>
      <c r="AB11" s="37">
        <f t="shared" si="19"/>
        <v>0</v>
      </c>
    </row>
    <row r="12" spans="1:30" ht="15.75" thickTop="1" x14ac:dyDescent="0.25">
      <c r="A12" s="43" t="s">
        <v>228</v>
      </c>
      <c r="B12" s="80">
        <f>B7+B10-B11</f>
        <v>0</v>
      </c>
      <c r="C12" s="80">
        <f t="shared" ref="C12:S12" si="20">C7+C10-C11</f>
        <v>0</v>
      </c>
      <c r="D12" s="80">
        <f t="shared" si="20"/>
        <v>0</v>
      </c>
      <c r="E12" s="80">
        <f t="shared" si="20"/>
        <v>0</v>
      </c>
      <c r="F12" s="80">
        <f t="shared" si="20"/>
        <v>0</v>
      </c>
      <c r="G12" s="80">
        <f t="shared" si="20"/>
        <v>0</v>
      </c>
      <c r="H12" s="80">
        <f t="shared" si="20"/>
        <v>0</v>
      </c>
      <c r="I12" s="80">
        <f t="shared" si="20"/>
        <v>0</v>
      </c>
      <c r="J12" s="80">
        <f t="shared" si="20"/>
        <v>0</v>
      </c>
      <c r="K12" s="80">
        <f t="shared" si="20"/>
        <v>0</v>
      </c>
      <c r="L12" s="80">
        <f t="shared" si="20"/>
        <v>0</v>
      </c>
      <c r="M12" s="80">
        <f t="shared" si="20"/>
        <v>0</v>
      </c>
      <c r="N12" s="80">
        <f t="shared" si="20"/>
        <v>0</v>
      </c>
      <c r="O12" s="80">
        <f t="shared" si="20"/>
        <v>0</v>
      </c>
      <c r="P12" s="80">
        <f t="shared" si="20"/>
        <v>0</v>
      </c>
      <c r="Q12" s="80">
        <f t="shared" si="20"/>
        <v>0</v>
      </c>
      <c r="R12" s="80">
        <f t="shared" si="20"/>
        <v>0</v>
      </c>
      <c r="S12" s="80">
        <f t="shared" si="20"/>
        <v>0</v>
      </c>
      <c r="T12" s="80">
        <f t="shared" ref="T12:Y12" si="21">T7+T10-T11</f>
        <v>0</v>
      </c>
      <c r="U12" s="80">
        <f t="shared" si="21"/>
        <v>0</v>
      </c>
      <c r="V12" s="80">
        <f t="shared" si="21"/>
        <v>0</v>
      </c>
      <c r="W12" s="80">
        <f t="shared" si="21"/>
        <v>0</v>
      </c>
      <c r="X12" s="80">
        <f t="shared" si="21"/>
        <v>0</v>
      </c>
      <c r="Y12" s="80">
        <f t="shared" si="21"/>
        <v>0</v>
      </c>
      <c r="Z12" s="85">
        <f>SUMIF($B$15:$Y$15,"Yes",B12:Y12)</f>
        <v>0</v>
      </c>
      <c r="AA12" s="80">
        <f t="shared" si="18"/>
        <v>0</v>
      </c>
      <c r="AB12" s="46">
        <f t="shared" si="19"/>
        <v>0</v>
      </c>
      <c r="AC12" s="43"/>
      <c r="AD12" s="43"/>
    </row>
    <row r="13" spans="1:30" s="43" customFormat="1" x14ac:dyDescent="0.25">
      <c r="A13" s="81" t="s">
        <v>169</v>
      </c>
      <c r="B13" s="82" t="str">
        <f>IF(B15="Yes",IF(SUM($B$11:B11)/(SUM($B$7:B7)+SUM($B$10:B10))&lt;0,9.99,SUM($B$11:B11)/(SUM($B$7:B7)+SUM($B$10:B10))),"")</f>
        <v/>
      </c>
      <c r="C13" s="82" t="str">
        <f>IF(C15="Yes",IF(SUM($B$11:C11)/(SUM($B$7:C7)+SUM($B$10:C10))&lt;0,9.99,SUM($B$11:C11)/(SUM($B$7:C7)+SUM($B$10:C10))),"")</f>
        <v/>
      </c>
      <c r="D13" s="82" t="str">
        <f>IF(D15="Yes",IF(SUM($B$11:D11)/(SUM($B$7:D7)+SUM($B$10:D10))&lt;0,9.99,SUM($B$11:D11)/(SUM($B$7:D7)+SUM($B$10:D10))),"")</f>
        <v/>
      </c>
      <c r="E13" s="82" t="str">
        <f>IF(E15="Yes",IF(SUM($B$11:E11)/(SUM($B$7:E7)+SUM($B$10:E10))&lt;0,9.99,SUM($B$11:E11)/(SUM($B$7:E7)+SUM($B$10:E10))),"")</f>
        <v/>
      </c>
      <c r="F13" s="82" t="str">
        <f>IF(F15="Yes",IF(SUM($B$11:F11)/(SUM($B$7:F7)+SUM($B$10:F10))&lt;0,9.99,SUM($B$11:F11)/(SUM($B$7:F7)+SUM($B$10:F10))),"")</f>
        <v/>
      </c>
      <c r="G13" s="82" t="str">
        <f>IF(G15="Yes",IF(SUM($B$11:G11)/(SUM($B$7:G7)+SUM($B$10:G10))&lt;0,9.99,SUM($B$11:G11)/(SUM($B$7:G7)+SUM($B$10:G10))),"")</f>
        <v/>
      </c>
      <c r="H13" s="82" t="str">
        <f>IF(H15="Yes",IF(SUM($B$11:H11)/(SUM($B$7:H7)+SUM($B$10:H10))&lt;0,9.99,SUM($B$11:H11)/(SUM($B$7:H7)+SUM($B$10:H10))),"")</f>
        <v/>
      </c>
      <c r="I13" s="82" t="str">
        <f>IF(I15="Yes",IF(SUM($B$11:I11)/(SUM($B$7:I7)+SUM($B$10:I10))&lt;0,9.99,SUM($B$11:I11)/(SUM($B$7:I7)+SUM($B$10:I10))),"")</f>
        <v/>
      </c>
      <c r="J13" s="82" t="str">
        <f>IF(J15="Yes",IF(SUM($B$11:J11)/(SUM($B$7:J7)+SUM($B$10:J10))&lt;0,9.99,SUM($B$11:J11)/(SUM($B$7:J7)+SUM($B$10:J10))),"")</f>
        <v/>
      </c>
      <c r="K13" s="82" t="str">
        <f>IF(K15="Yes",IF(SUM($B$11:K11)/(SUM($B$7:K7)+SUM($B$10:K10))&lt;0,9.99,SUM($B$11:K11)/(SUM($B$7:K7)+SUM($B$10:K10))),"")</f>
        <v/>
      </c>
      <c r="L13" s="82" t="str">
        <f>IF(L15="Yes",IF(SUM($B$11:L11)/(SUM($B$7:L7)+SUM($B$10:L10))&lt;0,9.99,SUM($B$11:L11)/(SUM($B$7:L7)+SUM($B$10:L10))),"")</f>
        <v/>
      </c>
      <c r="M13" s="82" t="str">
        <f>IF(M15="Yes",IF(SUM($B$11:M11)/(SUM($B$7:M7)+SUM($B$10:M10))&lt;0,9.99,SUM($B$11:M11)/(SUM($B$7:M7)+SUM($B$10:M10))),"")</f>
        <v/>
      </c>
      <c r="N13" s="82" t="str">
        <f>IF(N15="Yes",IF(SUM($B$11:N11)/(SUM($B$7:N7)+SUM($B$10:N10))&lt;0,9.99,SUM($B$11:N11)/(SUM($B$7:N7)+SUM($B$10:N10))),"")</f>
        <v/>
      </c>
      <c r="O13" s="82" t="str">
        <f>IF(O15="Yes",IF(SUM($B$11:O11)/(SUM($B$7:O7)+SUM($B$10:O10))&lt;0,9.99,SUM($B$11:O11)/(SUM($B$7:O7)+SUM($B$10:O10))),"")</f>
        <v/>
      </c>
      <c r="P13" s="82" t="str">
        <f>IF(P15="Yes",IF(SUM($B$11:P11)/(SUM($B$7:P7)+SUM($B$10:P10))&lt;0,9.99,SUM($B$11:P11)/(SUM($B$7:P7)+SUM($B$10:P10))),"")</f>
        <v/>
      </c>
      <c r="Q13" s="82" t="str">
        <f>IF(Q15="Yes",IF(SUM($B$11:Q11)/(SUM($B$7:Q7)+SUM($B$10:Q10))&lt;0,9.99,SUM($B$11:Q11)/(SUM($B$7:Q7)+SUM($B$10:Q10))),"")</f>
        <v/>
      </c>
      <c r="R13" s="82" t="str">
        <f>IF(R15="Yes",IF(SUM($B$11:R11)/(SUM($B$7:R7)+SUM($B$10:R10))&lt;0,9.99,SUM($B$11:R11)/(SUM($B$7:R7)+SUM($B$10:R10))),"")</f>
        <v/>
      </c>
      <c r="S13" s="82" t="str">
        <f>IF(S15="Yes",IF(SUM($B$11:S11)/(SUM($B$7:S7)+SUM($B$10:S10))&lt;0,9.99,SUM($B$11:S11)/(SUM($B$7:S7)+SUM($B$10:S10))),"")</f>
        <v/>
      </c>
      <c r="T13" s="82" t="str">
        <f>IF(T15="Yes",IF(SUM($B$11:T11)/(SUM($B$7:T7)+SUM($B$10:T10))&lt;0,9.99,SUM($B$11:T11)/(SUM($B$7:T7)+SUM($B$10:T10))),"")</f>
        <v/>
      </c>
      <c r="U13" s="82" t="str">
        <f>IF(U15="Yes",IF(SUM($B$11:U11)/(SUM($B$7:U7)+SUM($B$10:U10))&lt;0,9.99,SUM($B$11:U11)/(SUM($B$7:U7)+SUM($B$10:U10))),"")</f>
        <v/>
      </c>
      <c r="V13" s="82" t="str">
        <f>IF(V15="Yes",IF(SUM($B$11:V11)/(SUM($B$7:V7)+SUM($B$10:V10))&lt;0,9.99,SUM($B$11:V11)/(SUM($B$7:V7)+SUM($B$10:V10))),"")</f>
        <v/>
      </c>
      <c r="W13" s="82" t="str">
        <f>IF(W15="Yes",IF(SUM($B$11:W11)/(SUM($B$7:W7)+SUM($B$10:W10))&lt;0,9.99,SUM($B$11:W11)/(SUM($B$7:W7)+SUM($B$10:W10))),"")</f>
        <v/>
      </c>
      <c r="X13" s="82" t="str">
        <f>IF(X15="Yes",IF(SUM($B$11:X11)/(SUM($B$7:X7)+SUM($B$10:X10))&lt;0,9.99,SUM($B$11:X11)/(SUM($B$7:X7)+SUM($B$10:X10))),"")</f>
        <v/>
      </c>
      <c r="Y13" s="82" t="str">
        <f>IF(Y15="Yes",IF(SUM($B$11:Y11)/(SUM($B$7:Y7)+SUM($B$10:Y10))&lt;0,9.99,SUM($B$11:Y11)/(SUM($B$7:Y7)+SUM($B$10:Y10))),"")</f>
        <v/>
      </c>
      <c r="Z13" s="82"/>
      <c r="AA13" s="82"/>
      <c r="AB13" s="83"/>
    </row>
    <row r="14" spans="1:30" s="191" customFormat="1" x14ac:dyDescent="0.25">
      <c r="A14" s="192" t="s">
        <v>368</v>
      </c>
      <c r="B14" s="193" t="str">
        <f ca="1">IF(COUNT($B$7:B7)-1&lt;=Calculations!$H$61,IFERROR(MIN(B13*Calculations!$H$62/Calculations!$H$61,9.99),""),"")</f>
        <v/>
      </c>
      <c r="C14" s="193" t="str">
        <f ca="1">IF(COUNT($B$7:C7)-1&lt;=Calculations!$H$61,IFERROR(MIN(C13*Calculations!$H$62/Calculations!$H$61,9.99),""),"")</f>
        <v/>
      </c>
      <c r="D14" s="193" t="str">
        <f ca="1">IF(COUNT($B$7:D7)-1&lt;=Calculations!$H$61,IFERROR(MIN(D13*Calculations!$H$62/Calculations!$H$61,9.99),""),"")</f>
        <v/>
      </c>
      <c r="E14" s="193" t="str">
        <f ca="1">IF(COUNT($B$7:E7)-1&lt;=Calculations!$H$61,IFERROR(MIN(E13*Calculations!$H$62/Calculations!$H$61,9.99),""),"")</f>
        <v/>
      </c>
      <c r="F14" s="193" t="str">
        <f ca="1">IF(COUNT($B$7:F7)-1&lt;=Calculations!$H$61,IFERROR(MIN(F13*Calculations!$H$62/Calculations!$H$61,9.99),""),"")</f>
        <v/>
      </c>
      <c r="G14" s="193" t="str">
        <f ca="1">IF(COUNT($B$7:G7)-1&lt;=Calculations!$H$61,IFERROR(MIN(G13*Calculations!$H$62/Calculations!$H$61,9.99),""),"")</f>
        <v/>
      </c>
      <c r="H14" s="193" t="str">
        <f ca="1">IF(COUNT($B$7:H7)-1&lt;=Calculations!$H$61,IFERROR(MIN(H13*Calculations!$H$62/Calculations!$H$61,9.99),""),"")</f>
        <v/>
      </c>
      <c r="I14" s="193" t="str">
        <f ca="1">IF(COUNT($B$7:I7)-1&lt;=Calculations!$H$61,IFERROR(MIN(I13*Calculations!$H$62/Calculations!$H$61,9.99),""),"")</f>
        <v/>
      </c>
      <c r="J14" s="193" t="str">
        <f ca="1">IF(COUNT($B$7:J7)-1&lt;=Calculations!$H$61,IFERROR(MIN(J13*Calculations!$H$62/Calculations!$H$61,9.99),""),"")</f>
        <v/>
      </c>
      <c r="K14" s="193" t="str">
        <f ca="1">IF(COUNT($B$7:K7)-1&lt;=Calculations!$H$61,IFERROR(MIN(K13*Calculations!$H$62/Calculations!$H$61,9.99),""),"")</f>
        <v/>
      </c>
      <c r="L14" s="193" t="str">
        <f ca="1">IF(COUNT($B$7:L7)-1&lt;=Calculations!$H$61,IFERROR(MIN(L13*Calculations!$H$62/Calculations!$H$61,9.99),""),"")</f>
        <v/>
      </c>
      <c r="M14" s="193" t="str">
        <f ca="1">IF(COUNT($B$7:M7)-1&lt;=Calculations!$H$61,IFERROR(MIN(M13*Calculations!$H$62/Calculations!$H$61,9.99),""),"")</f>
        <v/>
      </c>
      <c r="N14" s="193" t="str">
        <f ca="1">IF(COUNT($B$7:N7)-1&lt;=Calculations!$H$61,IFERROR(MIN(N13*Calculations!$H$62/Calculations!$H$61,9.99),""),"")</f>
        <v/>
      </c>
      <c r="O14" s="193" t="str">
        <f ca="1">IF(COUNT($B$7:O7)-1&lt;=Calculations!$H$61,IFERROR(MIN(O13*Calculations!$H$62/Calculations!$H$61,9.99),""),"")</f>
        <v/>
      </c>
      <c r="P14" s="193" t="str">
        <f ca="1">IF(COUNT($B$7:P7)-1&lt;=Calculations!$H$61,IFERROR(MIN(P13*Calculations!$H$62/Calculations!$H$61,9.99),""),"")</f>
        <v/>
      </c>
      <c r="Q14" s="193" t="str">
        <f ca="1">IF(COUNT($B$7:Q7)-1&lt;=Calculations!$H$61,IFERROR(MIN(Q13*Calculations!$H$62/Calculations!$H$61,9.99),""),"")</f>
        <v/>
      </c>
      <c r="R14" s="193" t="str">
        <f ca="1">IF(COUNT($B$7:R7)-1&lt;=Calculations!$H$61,IFERROR(MIN(R13*Calculations!$H$62/Calculations!$H$61,9.99),""),"")</f>
        <v/>
      </c>
      <c r="S14" s="193" t="str">
        <f ca="1">IF(COUNT($B$7:S7)-1&lt;=Calculations!$H$61,IFERROR(MIN(S13*Calculations!$H$62/Calculations!$H$61,9.99),""),"")</f>
        <v/>
      </c>
      <c r="T14" s="193" t="str">
        <f ca="1">IF(COUNT($B$7:T7)-1&lt;=Calculations!$H$61,IFERROR(MIN(T13*Calculations!$H$62/Calculations!$H$61,9.99),""),"")</f>
        <v/>
      </c>
      <c r="U14" s="193" t="str">
        <f ca="1">IF(COUNT($B$7:U7)-1&lt;=Calculations!$H$61,IFERROR(MIN(U13*Calculations!$H$62/Calculations!$H$61,9.99),""),"")</f>
        <v/>
      </c>
      <c r="V14" s="193" t="str">
        <f ca="1">IF(COUNT($B$7:V7)-1&lt;=Calculations!$H$61,IFERROR(MIN(V13*Calculations!$H$62/Calculations!$H$61,9.99),""),"")</f>
        <v/>
      </c>
      <c r="W14" s="193" t="str">
        <f ca="1">IF(COUNT($B$7:W7)-1&lt;=Calculations!$H$61,IFERROR(MIN(W13*Calculations!$H$62/Calculations!$H$61,9.99),""),"")</f>
        <v/>
      </c>
      <c r="X14" s="193" t="str">
        <f ca="1">IF(COUNT($B$7:X7)-1&lt;=Calculations!$H$61,IFERROR(MIN(X13*Calculations!$H$62/Calculations!$H$61,9.99),""),"")</f>
        <v/>
      </c>
      <c r="Y14" s="193" t="str">
        <f ca="1">IF(COUNT($B$7:Y7)-1&lt;=Calculations!$H$61,IFERROR(MIN(Y13*Calculations!$H$62/Calculations!$H$61,9.99),""),"")</f>
        <v/>
      </c>
      <c r="Z14" s="193"/>
      <c r="AA14" s="193"/>
      <c r="AB14" s="194"/>
    </row>
    <row r="15" spans="1:30" s="186" customFormat="1" x14ac:dyDescent="0.25">
      <c r="A15" s="182" t="s">
        <v>350</v>
      </c>
      <c r="B15" s="183" t="str">
        <f>IF(SUM(B10:$Y$11)&gt;0,"Yes","No")</f>
        <v>No</v>
      </c>
      <c r="C15" s="183" t="str">
        <f>IF(SUM(C10:$Y$11)&gt;0,"Yes","No")</f>
        <v>No</v>
      </c>
      <c r="D15" s="183" t="str">
        <f>IF(SUM(D10:$Y$11)&gt;0,"Yes","No")</f>
        <v>No</v>
      </c>
      <c r="E15" s="183" t="str">
        <f>IF(SUM(E10:$Y$11)&gt;0,"Yes","No")</f>
        <v>No</v>
      </c>
      <c r="F15" s="183" t="str">
        <f>IF(SUM(F10:$Y$11)&gt;0,"Yes","No")</f>
        <v>No</v>
      </c>
      <c r="G15" s="183" t="str">
        <f>IF(SUM(G10:$Y$11)&gt;0,"Yes","No")</f>
        <v>No</v>
      </c>
      <c r="H15" s="183" t="str">
        <f>IF(SUM(H10:$Y$11)&gt;0,"Yes","No")</f>
        <v>No</v>
      </c>
      <c r="I15" s="183" t="str">
        <f>IF(SUM(I10:$Y$11)&gt;0,"Yes","No")</f>
        <v>No</v>
      </c>
      <c r="J15" s="183" t="str">
        <f>IF(SUM(J10:$Y$11)&gt;0,"Yes","No")</f>
        <v>No</v>
      </c>
      <c r="K15" s="183" t="str">
        <f>IF(SUM(K10:$Y$11)&gt;0,"Yes","No")</f>
        <v>No</v>
      </c>
      <c r="L15" s="183" t="str">
        <f>IF(SUM(L10:$Y$11)&gt;0,"Yes","No")</f>
        <v>No</v>
      </c>
      <c r="M15" s="183" t="str">
        <f>IF(SUM(M10:$Y$11)&gt;0,"Yes","No")</f>
        <v>No</v>
      </c>
      <c r="N15" s="183" t="str">
        <f>IF(SUM(N10:$Y$11)&gt;0,"Yes","No")</f>
        <v>No</v>
      </c>
      <c r="O15" s="183" t="str">
        <f>IF(SUM(O10:$Y$11)&gt;0,"Yes","No")</f>
        <v>No</v>
      </c>
      <c r="P15" s="183" t="str">
        <f>IF(SUM(P10:$Y$11)&gt;0,"Yes","No")</f>
        <v>No</v>
      </c>
      <c r="Q15" s="183" t="str">
        <f>IF(SUM(Q10:$Y$11)&gt;0,"Yes","No")</f>
        <v>No</v>
      </c>
      <c r="R15" s="183" t="str">
        <f>IF(SUM(R10:$Y$11)&gt;0,"Yes","No")</f>
        <v>No</v>
      </c>
      <c r="S15" s="183" t="str">
        <f>IF(SUM(S10:$Y$11)&gt;0,"Yes","No")</f>
        <v>No</v>
      </c>
      <c r="T15" s="183" t="str">
        <f>IF(SUM(T10:$Y$11)&gt;0,"Yes","No")</f>
        <v>No</v>
      </c>
      <c r="U15" s="183" t="str">
        <f>IF(SUM(U10:$Y$11)&gt;0,"Yes","No")</f>
        <v>No</v>
      </c>
      <c r="V15" s="183" t="str">
        <f>IF(SUM(V10:$Y$11)&gt;0,"Yes","No")</f>
        <v>No</v>
      </c>
      <c r="W15" s="183" t="str">
        <f>IF(SUM(W10:$Y$11)&gt;0,"Yes","No")</f>
        <v>No</v>
      </c>
      <c r="X15" s="183" t="str">
        <f>IF(SUM(X10:$Y$11)&gt;0,"Yes","No")</f>
        <v>No</v>
      </c>
      <c r="Y15" s="183" t="str">
        <f>IF(SUM(Y10:$Y$11)&gt;0,"Yes","No")</f>
        <v>No</v>
      </c>
      <c r="Z15" s="184"/>
      <c r="AA15" s="184"/>
      <c r="AB15" s="185"/>
    </row>
    <row r="16" spans="1:30" s="186" customFormat="1" x14ac:dyDescent="0.25">
      <c r="A16" s="182"/>
      <c r="B16" s="183"/>
      <c r="C16" s="183"/>
      <c r="D16" s="183"/>
      <c r="E16" s="183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  <c r="Z16" s="184"/>
      <c r="AA16" s="184"/>
      <c r="AB16" s="185"/>
    </row>
    <row r="17" spans="1:30" x14ac:dyDescent="0.25">
      <c r="A17" s="3" t="s">
        <v>224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53"/>
      <c r="AD17" s="54"/>
    </row>
    <row r="18" spans="1:30" x14ac:dyDescent="0.25">
      <c r="H18" s="42"/>
      <c r="AC18" s="43"/>
      <c r="AD18" s="43"/>
    </row>
    <row r="19" spans="1:30" x14ac:dyDescent="0.25">
      <c r="A19" s="5" t="s">
        <v>32</v>
      </c>
      <c r="B19" s="17">
        <f t="shared" ref="B19:Z19" si="22">B6</f>
        <v>1</v>
      </c>
      <c r="C19" s="17">
        <f t="shared" si="22"/>
        <v>32</v>
      </c>
      <c r="D19" s="17">
        <f t="shared" si="22"/>
        <v>61</v>
      </c>
      <c r="E19" s="17">
        <f t="shared" si="22"/>
        <v>92</v>
      </c>
      <c r="F19" s="17">
        <f t="shared" si="22"/>
        <v>122</v>
      </c>
      <c r="G19" s="17">
        <f t="shared" si="22"/>
        <v>153</v>
      </c>
      <c r="H19" s="17">
        <f t="shared" si="22"/>
        <v>183</v>
      </c>
      <c r="I19" s="17">
        <f t="shared" si="22"/>
        <v>214</v>
      </c>
      <c r="J19" s="17">
        <f t="shared" si="22"/>
        <v>245</v>
      </c>
      <c r="K19" s="17">
        <f t="shared" si="22"/>
        <v>275</v>
      </c>
      <c r="L19" s="17">
        <f t="shared" si="22"/>
        <v>306</v>
      </c>
      <c r="M19" s="17">
        <f t="shared" si="22"/>
        <v>336</v>
      </c>
      <c r="N19" s="17">
        <f t="shared" si="22"/>
        <v>367</v>
      </c>
      <c r="O19" s="17">
        <f t="shared" si="22"/>
        <v>398</v>
      </c>
      <c r="P19" s="17">
        <f t="shared" si="22"/>
        <v>426</v>
      </c>
      <c r="Q19" s="17">
        <f t="shared" si="22"/>
        <v>457</v>
      </c>
      <c r="R19" s="17">
        <f t="shared" si="22"/>
        <v>487</v>
      </c>
      <c r="S19" s="17">
        <f t="shared" si="22"/>
        <v>518</v>
      </c>
      <c r="T19" s="17">
        <f t="shared" si="22"/>
        <v>548</v>
      </c>
      <c r="U19" s="17">
        <f t="shared" si="22"/>
        <v>579</v>
      </c>
      <c r="V19" s="17">
        <f t="shared" si="22"/>
        <v>610</v>
      </c>
      <c r="W19" s="17">
        <f t="shared" si="22"/>
        <v>640</v>
      </c>
      <c r="X19" s="17">
        <f t="shared" si="22"/>
        <v>671</v>
      </c>
      <c r="Y19" s="17">
        <f t="shared" si="22"/>
        <v>701</v>
      </c>
      <c r="Z19" s="47" t="str">
        <f t="shared" si="22"/>
        <v>Total during loan period</v>
      </c>
      <c r="AA19" s="47" t="s">
        <v>304</v>
      </c>
      <c r="AB19" s="47" t="str">
        <f>AB6</f>
        <v>Total 24 months</v>
      </c>
      <c r="AC19" s="52"/>
      <c r="AD19" s="52"/>
    </row>
    <row r="20" spans="1:30" x14ac:dyDescent="0.25">
      <c r="A20" t="str">
        <f>IF(Calculations!A4&lt;&gt;Parameters!$A$18,IF(Calculations!A4=0,"",Calculations!A4),Inputs!B7)</f>
        <v/>
      </c>
      <c r="B20" s="36">
        <f>N20</f>
        <v>0</v>
      </c>
      <c r="C20" s="36">
        <f t="shared" ref="C20:G20" si="23">O20</f>
        <v>0</v>
      </c>
      <c r="D20" s="36">
        <f t="shared" si="23"/>
        <v>0</v>
      </c>
      <c r="E20" s="36">
        <f t="shared" si="23"/>
        <v>0</v>
      </c>
      <c r="F20" s="36">
        <f t="shared" si="23"/>
        <v>0</v>
      </c>
      <c r="G20" s="36">
        <f t="shared" si="23"/>
        <v>0</v>
      </c>
      <c r="H20" s="36">
        <f t="shared" ref="H20:H24" si="24">T20</f>
        <v>0</v>
      </c>
      <c r="I20" s="36">
        <f t="shared" ref="I20:I24" si="25">U20</f>
        <v>0</v>
      </c>
      <c r="J20" s="36">
        <f t="shared" ref="J20:J24" si="26">V20</f>
        <v>0</v>
      </c>
      <c r="K20" s="36">
        <f t="shared" ref="K20:K24" si="27">W20</f>
        <v>0</v>
      </c>
      <c r="L20" s="36">
        <f t="shared" ref="L20:L24" si="28">X20</f>
        <v>0</v>
      </c>
      <c r="M20" s="36">
        <f t="shared" ref="M20:M24" si="29">Y20</f>
        <v>0</v>
      </c>
      <c r="N20" s="36">
        <f>IF(Calculations!$D4&lt;&gt;"",IF(AND(N$19&gt;=Calculations!$D4,MIN(MOD(MONTH(Output!N$19)-MONTH(Calculations!$D4),12),MOD(MONTH(Output!N$19)-MONTH(Calculations!$G4),12))&lt;=Inputs!$N7),Calculations!$Q4/Calculations!$S4/(Inputs!$N7+1)*(1+MIN(MOD(MONTH(Output!N$19)-MONTH(Calculations!$D4),12),MOD(MONTH(Output!N$19)-MONTH(Calculations!$G4),12))*Calculations!$P4),0),Calculations!$Q4*Calculations!AO4*(1-Calculations!$R4)+IF(MONTH(N$19)=1,Calculations!$Q4*Calculations!$R4,0))</f>
        <v>0</v>
      </c>
      <c r="O20" s="36">
        <f>IF(Calculations!$D4&lt;&gt;"",IF(AND(O$19&gt;=Calculations!$D4,MIN(MOD(MONTH(Output!O$19)-MONTH(Calculations!$D4),12),MOD(MONTH(Output!O$19)-MONTH(Calculations!$G4),12))&lt;=Inputs!$N7),Calculations!$Q4/Calculations!$S4/(Inputs!$N7+1)*(1+MIN(MOD(MONTH(Output!O$19)-MONTH(Calculations!$D4),12),MOD(MONTH(Output!O$19)-MONTH(Calculations!$G4),12))*Calculations!$P4),0),Calculations!$Q4*Calculations!AP4*(1-Calculations!$R4)+IF(MONTH(O$19)=1,Calculations!$Q4*Calculations!$R4,0))</f>
        <v>0</v>
      </c>
      <c r="P20" s="36">
        <f>IF(Calculations!$D4&lt;&gt;"",IF(AND(P$19&gt;=Calculations!$D4,MIN(MOD(MONTH(Output!P$19)-MONTH(Calculations!$D4),12),MOD(MONTH(Output!P$19)-MONTH(Calculations!$G4),12))&lt;=Inputs!$N7),Calculations!$Q4/Calculations!$S4/(Inputs!$N7+1)*(1+MIN(MOD(MONTH(Output!P$19)-MONTH(Calculations!$D4),12),MOD(MONTH(Output!P$19)-MONTH(Calculations!$G4),12))*Calculations!$P4),0),Calculations!$Q4*Calculations!AQ4*(1-Calculations!$R4)+IF(MONTH(P$19)=1,Calculations!$Q4*Calculations!$R4,0))</f>
        <v>0</v>
      </c>
      <c r="Q20" s="36">
        <f>IF(Calculations!$D4&lt;&gt;"",IF(AND(Q$19&gt;=Calculations!$D4,MIN(MOD(MONTH(Output!Q$19)-MONTH(Calculations!$D4),12),MOD(MONTH(Output!Q$19)-MONTH(Calculations!$G4),12))&lt;=Inputs!$N7),Calculations!$Q4/Calculations!$S4/(Inputs!$N7+1)*(1+MIN(MOD(MONTH(Output!Q$19)-MONTH(Calculations!$D4),12),MOD(MONTH(Output!Q$19)-MONTH(Calculations!$G4),12))*Calculations!$P4),0),Calculations!$Q4*Calculations!AR4*(1-Calculations!$R4)+IF(MONTH(Q$19)=1,Calculations!$Q4*Calculations!$R4,0))</f>
        <v>0</v>
      </c>
      <c r="R20" s="36">
        <f>IF(Calculations!$D4&lt;&gt;"",IF(AND(R$19&gt;=Calculations!$D4,MIN(MOD(MONTH(Output!R$19)-MONTH(Calculations!$D4),12),MOD(MONTH(Output!R$19)-MONTH(Calculations!$G4),12))&lt;=Inputs!$N7),Calculations!$Q4/Calculations!$S4/(Inputs!$N7+1)*(1+MIN(MOD(MONTH(Output!R$19)-MONTH(Calculations!$D4),12),MOD(MONTH(Output!R$19)-MONTH(Calculations!$G4),12))*Calculations!$P4),0),Calculations!$Q4*Calculations!AS4*(1-Calculations!$R4)+IF(MONTH(R$19)=1,Calculations!$Q4*Calculations!$R4,0))</f>
        <v>0</v>
      </c>
      <c r="S20" s="36">
        <f>IF(Calculations!$D4&lt;&gt;"",IF(AND(S$19&gt;=Calculations!$D4,MIN(MOD(MONTH(Output!S$19)-MONTH(Calculations!$D4),12),MOD(MONTH(Output!S$19)-MONTH(Calculations!$G4),12))&lt;=Inputs!$N7),Calculations!$Q4/Calculations!$S4/(Inputs!$N7+1)*(1+MIN(MOD(MONTH(Output!S$19)-MONTH(Calculations!$D4),12),MOD(MONTH(Output!S$19)-MONTH(Calculations!$G4),12))*Calculations!$P4),0),Calculations!$Q4*Calculations!AT4*(1-Calculations!$R4)+IF(MONTH(S$19)=1,Calculations!$Q4*Calculations!$R4,0))</f>
        <v>0</v>
      </c>
      <c r="T20" s="36">
        <f>IF(Calculations!$D4&lt;&gt;"",IF(AND(T$19&gt;=Calculations!$D4,MIN(MOD(MONTH(Output!T$19)-MONTH(Calculations!$D4),12),MOD(MONTH(Output!T$19)-MONTH(Calculations!$G4),12))&lt;=Inputs!$N7),Calculations!$Q4/Calculations!$S4/(Inputs!$N7+1)*(1+MIN(MOD(MONTH(Output!T$19)-MONTH(Calculations!$D4),12),MOD(MONTH(Output!T$19)-MONTH(Calculations!$G4),12))*Calculations!$P4),0),Calculations!$Q4*Calculations!AU4*(1-Calculations!$R4)+IF(MONTH(T$19)=1,Calculations!$Q4*Calculations!$R4,0))</f>
        <v>0</v>
      </c>
      <c r="U20" s="36">
        <f>IF(Calculations!$D4&lt;&gt;"",IF(AND(U$19&gt;=Calculations!$D4,MIN(MOD(MONTH(Output!U$19)-MONTH(Calculations!$D4),12),MOD(MONTH(Output!U$19)-MONTH(Calculations!$G4),12))&lt;=Inputs!$N7),Calculations!$Q4/Calculations!$S4/(Inputs!$N7+1)*(1+MIN(MOD(MONTH(Output!U$19)-MONTH(Calculations!$D4),12),MOD(MONTH(Output!U$19)-MONTH(Calculations!$G4),12))*Calculations!$P4),0),Calculations!$Q4*Calculations!AV4*(1-Calculations!$R4)+IF(MONTH(U$19)=1,Calculations!$Q4*Calculations!$R4,0))</f>
        <v>0</v>
      </c>
      <c r="V20" s="36">
        <f>IF(Calculations!$D4&lt;&gt;"",IF(AND(V$19&gt;=Calculations!$D4,MIN(MOD(MONTH(Output!V$19)-MONTH(Calculations!$D4),12),MOD(MONTH(Output!V$19)-MONTH(Calculations!$G4),12))&lt;=Inputs!$N7),Calculations!$Q4/Calculations!$S4/(Inputs!$N7+1)*(1+MIN(MOD(MONTH(Output!V$19)-MONTH(Calculations!$D4),12),MOD(MONTH(Output!V$19)-MONTH(Calculations!$G4),12))*Calculations!$P4),0),Calculations!$Q4*Calculations!AW4*(1-Calculations!$R4)+IF(MONTH(V$19)=1,Calculations!$Q4*Calculations!$R4,0))</f>
        <v>0</v>
      </c>
      <c r="W20" s="36">
        <f>IF(Calculations!$D4&lt;&gt;"",IF(AND(W$19&gt;=Calculations!$D4,MIN(MOD(MONTH(Output!W$19)-MONTH(Calculations!$D4),12),MOD(MONTH(Output!W$19)-MONTH(Calculations!$G4),12))&lt;=Inputs!$N7),Calculations!$Q4/Calculations!$S4/(Inputs!$N7+1)*(1+MIN(MOD(MONTH(Output!W$19)-MONTH(Calculations!$D4),12),MOD(MONTH(Output!W$19)-MONTH(Calculations!$G4),12))*Calculations!$P4),0),Calculations!$Q4*Calculations!AX4*(1-Calculations!$R4)+IF(MONTH(W$19)=1,Calculations!$Q4*Calculations!$R4,0))</f>
        <v>0</v>
      </c>
      <c r="X20" s="36">
        <f>IF(Calculations!$D4&lt;&gt;"",IF(AND(X$19&gt;=Calculations!$D4,MIN(MOD(MONTH(Output!X$19)-MONTH(Calculations!$D4),12),MOD(MONTH(Output!X$19)-MONTH(Calculations!$G4),12))&lt;=Inputs!$N7),Calculations!$Q4/Calculations!$S4/(Inputs!$N7+1)*(1+MIN(MOD(MONTH(Output!X$19)-MONTH(Calculations!$D4),12),MOD(MONTH(Output!X$19)-MONTH(Calculations!$G4),12))*Calculations!$P4),0),Calculations!$Q4*Calculations!AY4*(1-Calculations!$R4)+IF(MONTH(X$19)=1,Calculations!$Q4*Calculations!$R4,0))</f>
        <v>0</v>
      </c>
      <c r="Y20" s="36">
        <f>IF(Calculations!$D4&lt;&gt;"",IF(AND(Y$19&gt;=Calculations!$D4,MIN(MOD(MONTH(Output!Y$19)-MONTH(Calculations!$D4),12),MOD(MONTH(Output!Y$19)-MONTH(Calculations!$G4),12))&lt;=Inputs!$N7),Calculations!$Q4/Calculations!$S4/(Inputs!$N7+1)*(1+MIN(MOD(MONTH(Output!Y$19)-MONTH(Calculations!$D4),12),MOD(MONTH(Output!Y$19)-MONTH(Calculations!$G4),12))*Calculations!$P4),0),Calculations!$Q4*Calculations!AZ4*(1-Calculations!$R4)+IF(MONTH(Y$19)=1,Calculations!$Q4*Calculations!$R4,0))</f>
        <v>0</v>
      </c>
      <c r="Z20" s="36">
        <f>SUMIF($B$15:$Y$15,"Yes",B20:Y20)</f>
        <v>0</v>
      </c>
      <c r="AA20" s="36">
        <f t="shared" ref="AA20:AA24" si="30">SUM(B20:M20)</f>
        <v>0</v>
      </c>
      <c r="AB20" s="36">
        <f t="shared" ref="AB20:AB24" si="31">SUM(B20:Y20)</f>
        <v>0</v>
      </c>
      <c r="AC20" s="43"/>
      <c r="AD20" s="43"/>
    </row>
    <row r="21" spans="1:30" x14ac:dyDescent="0.25">
      <c r="A21" t="str">
        <f>IF(Calculations!A5&lt;&gt;Parameters!$A$18,IF(Calculations!A5=0,"",Calculations!A5),Inputs!B8)</f>
        <v/>
      </c>
      <c r="B21" s="36">
        <f t="shared" ref="B21:B24" si="32">N21</f>
        <v>0</v>
      </c>
      <c r="C21" s="36">
        <f t="shared" ref="C21:C24" si="33">O21</f>
        <v>0</v>
      </c>
      <c r="D21" s="36">
        <f t="shared" ref="D21:D24" si="34">P21</f>
        <v>0</v>
      </c>
      <c r="E21" s="36">
        <f t="shared" ref="E21:E24" si="35">Q21</f>
        <v>0</v>
      </c>
      <c r="F21" s="36">
        <f t="shared" ref="F21:F24" si="36">R21</f>
        <v>0</v>
      </c>
      <c r="G21" s="36">
        <f t="shared" ref="G21:G24" si="37">S21</f>
        <v>0</v>
      </c>
      <c r="H21" s="36">
        <f t="shared" si="24"/>
        <v>0</v>
      </c>
      <c r="I21" s="36">
        <f t="shared" si="25"/>
        <v>0</v>
      </c>
      <c r="J21" s="36">
        <f t="shared" si="26"/>
        <v>0</v>
      </c>
      <c r="K21" s="36">
        <f t="shared" si="27"/>
        <v>0</v>
      </c>
      <c r="L21" s="36">
        <f t="shared" si="28"/>
        <v>0</v>
      </c>
      <c r="M21" s="36">
        <f t="shared" si="29"/>
        <v>0</v>
      </c>
      <c r="N21" s="36">
        <f>IF(Calculations!$D5&lt;&gt;"",IF(AND(N$19&gt;=Calculations!$D5,MIN(MOD(MONTH(Output!N$19)-MONTH(Calculations!$D5),12),MOD(MONTH(Output!N$19)-MONTH(Calculations!$G5),12))&lt;=Inputs!$N8),Calculations!$Q5/Calculations!$S5/(Inputs!$N8+1)*(1+MIN(MOD(MONTH(Output!N$19)-MONTH(Calculations!$D5),12),MOD(MONTH(Output!N$19)-MONTH(Calculations!$G5),12))*Calculations!$P5),0),Calculations!$Q5*Calculations!AO5*(1-Calculations!$R5)+IF(MONTH(N$19)=1,Calculations!$Q5*Calculations!$R5,0))</f>
        <v>0</v>
      </c>
      <c r="O21" s="36">
        <f>IF(Calculations!$D5&lt;&gt;"",IF(AND(O$19&gt;=Calculations!$D5,MIN(MOD(MONTH(Output!O$19)-MONTH(Calculations!$D5),12),MOD(MONTH(Output!O$19)-MONTH(Calculations!$G5),12))&lt;=Inputs!$N8),Calculations!$Q5/Calculations!$S5/(Inputs!$N8+1)*(1+MIN(MOD(MONTH(Output!O$19)-MONTH(Calculations!$D5),12),MOD(MONTH(Output!O$19)-MONTH(Calculations!$G5),12))*Calculations!$P5),0),Calculations!$Q5*Calculations!AP5*(1-Calculations!$R5)+IF(MONTH(O$19)=1,Calculations!$Q5*Calculations!$R5,0))</f>
        <v>0</v>
      </c>
      <c r="P21" s="36">
        <f>IF(Calculations!$D5&lt;&gt;"",IF(AND(P$19&gt;=Calculations!$D5,MIN(MOD(MONTH(Output!P$19)-MONTH(Calculations!$D5),12),MOD(MONTH(Output!P$19)-MONTH(Calculations!$G5),12))&lt;=Inputs!$N8),Calculations!$Q5/Calculations!$S5/(Inputs!$N8+1)*(1+MIN(MOD(MONTH(Output!P$19)-MONTH(Calculations!$D5),12),MOD(MONTH(Output!P$19)-MONTH(Calculations!$G5),12))*Calculations!$P5),0),Calculations!$Q5*Calculations!AQ5*(1-Calculations!$R5)+IF(MONTH(P$19)=1,Calculations!$Q5*Calculations!$R5,0))</f>
        <v>0</v>
      </c>
      <c r="Q21" s="36">
        <f>IF(Calculations!$D5&lt;&gt;"",IF(AND(Q$19&gt;=Calculations!$D5,MIN(MOD(MONTH(Output!Q$19)-MONTH(Calculations!$D5),12),MOD(MONTH(Output!Q$19)-MONTH(Calculations!$G5),12))&lt;=Inputs!$N8),Calculations!$Q5/Calculations!$S5/(Inputs!$N8+1)*(1+MIN(MOD(MONTH(Output!Q$19)-MONTH(Calculations!$D5),12),MOD(MONTH(Output!Q$19)-MONTH(Calculations!$G5),12))*Calculations!$P5),0),Calculations!$Q5*Calculations!AR5*(1-Calculations!$R5)+IF(MONTH(Q$19)=1,Calculations!$Q5*Calculations!$R5,0))</f>
        <v>0</v>
      </c>
      <c r="R21" s="36">
        <f>IF(Calculations!$D5&lt;&gt;"",IF(AND(R$19&gt;=Calculations!$D5,MIN(MOD(MONTH(Output!R$19)-MONTH(Calculations!$D5),12),MOD(MONTH(Output!R$19)-MONTH(Calculations!$G5),12))&lt;=Inputs!$N8),Calculations!$Q5/Calculations!$S5/(Inputs!$N8+1)*(1+MIN(MOD(MONTH(Output!R$19)-MONTH(Calculations!$D5),12),MOD(MONTH(Output!R$19)-MONTH(Calculations!$G5),12))*Calculations!$P5),0),Calculations!$Q5*Calculations!AS5*(1-Calculations!$R5)+IF(MONTH(R$19)=1,Calculations!$Q5*Calculations!$R5,0))</f>
        <v>0</v>
      </c>
      <c r="S21" s="36">
        <f>IF(Calculations!$D5&lt;&gt;"",IF(AND(S$19&gt;=Calculations!$D5,MIN(MOD(MONTH(Output!S$19)-MONTH(Calculations!$D5),12),MOD(MONTH(Output!S$19)-MONTH(Calculations!$G5),12))&lt;=Inputs!$N8),Calculations!$Q5/Calculations!$S5/(Inputs!$N8+1)*(1+MIN(MOD(MONTH(Output!S$19)-MONTH(Calculations!$D5),12),MOD(MONTH(Output!S$19)-MONTH(Calculations!$G5),12))*Calculations!$P5),0),Calculations!$Q5*Calculations!AT5*(1-Calculations!$R5)+IF(MONTH(S$19)=1,Calculations!$Q5*Calculations!$R5,0))</f>
        <v>0</v>
      </c>
      <c r="T21" s="36">
        <f>IF(Calculations!$D5&lt;&gt;"",IF(AND(T$19&gt;=Calculations!$D5,MIN(MOD(MONTH(Output!T$19)-MONTH(Calculations!$D5),12),MOD(MONTH(Output!T$19)-MONTH(Calculations!$G5),12))&lt;=Inputs!$N8),Calculations!$Q5/Calculations!$S5/(Inputs!$N8+1)*(1+MIN(MOD(MONTH(Output!T$19)-MONTH(Calculations!$D5),12),MOD(MONTH(Output!T$19)-MONTH(Calculations!$G5),12))*Calculations!$P5),0),Calculations!$Q5*Calculations!AU5*(1-Calculations!$R5)+IF(MONTH(T$19)=1,Calculations!$Q5*Calculations!$R5,0))</f>
        <v>0</v>
      </c>
      <c r="U21" s="36">
        <f>IF(Calculations!$D5&lt;&gt;"",IF(AND(U$19&gt;=Calculations!$D5,MIN(MOD(MONTH(Output!U$19)-MONTH(Calculations!$D5),12),MOD(MONTH(Output!U$19)-MONTH(Calculations!$G5),12))&lt;=Inputs!$N8),Calculations!$Q5/Calculations!$S5/(Inputs!$N8+1)*(1+MIN(MOD(MONTH(Output!U$19)-MONTH(Calculations!$D5),12),MOD(MONTH(Output!U$19)-MONTH(Calculations!$G5),12))*Calculations!$P5),0),Calculations!$Q5*Calculations!AV5*(1-Calculations!$R5)+IF(MONTH(U$19)=1,Calculations!$Q5*Calculations!$R5,0))</f>
        <v>0</v>
      </c>
      <c r="V21" s="36">
        <f>IF(Calculations!$D5&lt;&gt;"",IF(AND(V$19&gt;=Calculations!$D5,MIN(MOD(MONTH(Output!V$19)-MONTH(Calculations!$D5),12),MOD(MONTH(Output!V$19)-MONTH(Calculations!$G5),12))&lt;=Inputs!$N8),Calculations!$Q5/Calculations!$S5/(Inputs!$N8+1)*(1+MIN(MOD(MONTH(Output!V$19)-MONTH(Calculations!$D5),12),MOD(MONTH(Output!V$19)-MONTH(Calculations!$G5),12))*Calculations!$P5),0),Calculations!$Q5*Calculations!AW5*(1-Calculations!$R5)+IF(MONTH(V$19)=1,Calculations!$Q5*Calculations!$R5,0))</f>
        <v>0</v>
      </c>
      <c r="W21" s="36">
        <f>IF(Calculations!$D5&lt;&gt;"",IF(AND(W$19&gt;=Calculations!$D5,MIN(MOD(MONTH(Output!W$19)-MONTH(Calculations!$D5),12),MOD(MONTH(Output!W$19)-MONTH(Calculations!$G5),12))&lt;=Inputs!$N8),Calculations!$Q5/Calculations!$S5/(Inputs!$N8+1)*(1+MIN(MOD(MONTH(Output!W$19)-MONTH(Calculations!$D5),12),MOD(MONTH(Output!W$19)-MONTH(Calculations!$G5),12))*Calculations!$P5),0),Calculations!$Q5*Calculations!AX5*(1-Calculations!$R5)+IF(MONTH(W$19)=1,Calculations!$Q5*Calculations!$R5,0))</f>
        <v>0</v>
      </c>
      <c r="X21" s="36">
        <f>IF(Calculations!$D5&lt;&gt;"",IF(AND(X$19&gt;=Calculations!$D5,MIN(MOD(MONTH(Output!X$19)-MONTH(Calculations!$D5),12),MOD(MONTH(Output!X$19)-MONTH(Calculations!$G5),12))&lt;=Inputs!$N8),Calculations!$Q5/Calculations!$S5/(Inputs!$N8+1)*(1+MIN(MOD(MONTH(Output!X$19)-MONTH(Calculations!$D5),12),MOD(MONTH(Output!X$19)-MONTH(Calculations!$G5),12))*Calculations!$P5),0),Calculations!$Q5*Calculations!AY5*(1-Calculations!$R5)+IF(MONTH(X$19)=1,Calculations!$Q5*Calculations!$R5,0))</f>
        <v>0</v>
      </c>
      <c r="Y21" s="36">
        <f>IF(Calculations!$D5&lt;&gt;"",IF(AND(Y$19&gt;=Calculations!$D5,MIN(MOD(MONTH(Output!Y$19)-MONTH(Calculations!$D5),12),MOD(MONTH(Output!Y$19)-MONTH(Calculations!$G5),12))&lt;=Inputs!$N8),Calculations!$Q5/Calculations!$S5/(Inputs!$N8+1)*(1+MIN(MOD(MONTH(Output!Y$19)-MONTH(Calculations!$D5),12),MOD(MONTH(Output!Y$19)-MONTH(Calculations!$G5),12))*Calculations!$P5),0),Calculations!$Q5*Calculations!AZ5*(1-Calculations!$R5)+IF(MONTH(Y$19)=1,Calculations!$Q5*Calculations!$R5,0))</f>
        <v>0</v>
      </c>
      <c r="Z21" s="36">
        <f t="shared" ref="Z21:Z24" si="38">SUMIF($B$15:$Y$15,"Yes",B21:Y21)</f>
        <v>0</v>
      </c>
      <c r="AA21" s="36">
        <f t="shared" si="30"/>
        <v>0</v>
      </c>
      <c r="AB21" s="36">
        <f t="shared" si="31"/>
        <v>0</v>
      </c>
      <c r="AC21" s="43"/>
      <c r="AD21" s="43"/>
    </row>
    <row r="22" spans="1:30" x14ac:dyDescent="0.25">
      <c r="A22" t="str">
        <f>IF(Calculations!A6&lt;&gt;Parameters!$A$18,IF(Calculations!A6=0,"",Calculations!A6),Inputs!B9)</f>
        <v/>
      </c>
      <c r="B22" s="36">
        <f t="shared" si="32"/>
        <v>0</v>
      </c>
      <c r="C22" s="36">
        <f t="shared" si="33"/>
        <v>0</v>
      </c>
      <c r="D22" s="36">
        <f t="shared" si="34"/>
        <v>0</v>
      </c>
      <c r="E22" s="36">
        <f t="shared" si="35"/>
        <v>0</v>
      </c>
      <c r="F22" s="36">
        <f t="shared" si="36"/>
        <v>0</v>
      </c>
      <c r="G22" s="36">
        <f t="shared" si="37"/>
        <v>0</v>
      </c>
      <c r="H22" s="36">
        <f t="shared" si="24"/>
        <v>0</v>
      </c>
      <c r="I22" s="36">
        <f t="shared" si="25"/>
        <v>0</v>
      </c>
      <c r="J22" s="36">
        <f t="shared" si="26"/>
        <v>0</v>
      </c>
      <c r="K22" s="36">
        <f t="shared" si="27"/>
        <v>0</v>
      </c>
      <c r="L22" s="36">
        <f t="shared" si="28"/>
        <v>0</v>
      </c>
      <c r="M22" s="36">
        <f t="shared" si="29"/>
        <v>0</v>
      </c>
      <c r="N22" s="36">
        <f>IF(Calculations!$D6&lt;&gt;"",IF(AND(N$19&gt;=Calculations!$D6,MIN(MOD(MONTH(Output!N$19)-MONTH(Calculations!$D6),12),MOD(MONTH(Output!N$19)-MONTH(Calculations!$G6),12))&lt;=Inputs!$N9),Calculations!$Q6/Calculations!$S6/(Inputs!$N9+1)*(1+MIN(MOD(MONTH(Output!N$19)-MONTH(Calculations!$D6),12),MOD(MONTH(Output!N$19)-MONTH(Calculations!$G6),12))*Calculations!$P6),0),Calculations!$Q6*Calculations!AO6*(1-Calculations!$R6)+IF(MONTH(N$19)=1,Calculations!$Q6*Calculations!$R6,0))</f>
        <v>0</v>
      </c>
      <c r="O22" s="36">
        <f>IF(Calculations!$D6&lt;&gt;"",IF(AND(O$19&gt;=Calculations!$D6,MIN(MOD(MONTH(Output!O$19)-MONTH(Calculations!$D6),12),MOD(MONTH(Output!O$19)-MONTH(Calculations!$G6),12))&lt;=Inputs!$N9),Calculations!$Q6/Calculations!$S6/(Inputs!$N9+1)*(1+MIN(MOD(MONTH(Output!O$19)-MONTH(Calculations!$D6),12),MOD(MONTH(Output!O$19)-MONTH(Calculations!$G6),12))*Calculations!$P6),0),Calculations!$Q6*Calculations!AP6*(1-Calculations!$R6)+IF(MONTH(O$19)=1,Calculations!$Q6*Calculations!$R6,0))</f>
        <v>0</v>
      </c>
      <c r="P22" s="36">
        <f>IF(Calculations!$D6&lt;&gt;"",IF(AND(P$19&gt;=Calculations!$D6,MIN(MOD(MONTH(Output!P$19)-MONTH(Calculations!$D6),12),MOD(MONTH(Output!P$19)-MONTH(Calculations!$G6),12))&lt;=Inputs!$N9),Calculations!$Q6/Calculations!$S6/(Inputs!$N9+1)*(1+MIN(MOD(MONTH(Output!P$19)-MONTH(Calculations!$D6),12),MOD(MONTH(Output!P$19)-MONTH(Calculations!$G6),12))*Calculations!$P6),0),Calculations!$Q6*Calculations!AQ6*(1-Calculations!$R6)+IF(MONTH(P$19)=1,Calculations!$Q6*Calculations!$R6,0))</f>
        <v>0</v>
      </c>
      <c r="Q22" s="36">
        <f>IF(Calculations!$D6&lt;&gt;"",IF(AND(Q$19&gt;=Calculations!$D6,MIN(MOD(MONTH(Output!Q$19)-MONTH(Calculations!$D6),12),MOD(MONTH(Output!Q$19)-MONTH(Calculations!$G6),12))&lt;=Inputs!$N9),Calculations!$Q6/Calculations!$S6/(Inputs!$N9+1)*(1+MIN(MOD(MONTH(Output!Q$19)-MONTH(Calculations!$D6),12),MOD(MONTH(Output!Q$19)-MONTH(Calculations!$G6),12))*Calculations!$P6),0),Calculations!$Q6*Calculations!AR6*(1-Calculations!$R6)+IF(MONTH(Q$19)=1,Calculations!$Q6*Calculations!$R6,0))</f>
        <v>0</v>
      </c>
      <c r="R22" s="36">
        <f>IF(Calculations!$D6&lt;&gt;"",IF(AND(R$19&gt;=Calculations!$D6,MIN(MOD(MONTH(Output!R$19)-MONTH(Calculations!$D6),12),MOD(MONTH(Output!R$19)-MONTH(Calculations!$G6),12))&lt;=Inputs!$N9),Calculations!$Q6/Calculations!$S6/(Inputs!$N9+1)*(1+MIN(MOD(MONTH(Output!R$19)-MONTH(Calculations!$D6),12),MOD(MONTH(Output!R$19)-MONTH(Calculations!$G6),12))*Calculations!$P6),0),Calculations!$Q6*Calculations!AS6*(1-Calculations!$R6)+IF(MONTH(R$19)=1,Calculations!$Q6*Calculations!$R6,0))</f>
        <v>0</v>
      </c>
      <c r="S22" s="36">
        <f>IF(Calculations!$D6&lt;&gt;"",IF(AND(S$19&gt;=Calculations!$D6,MIN(MOD(MONTH(Output!S$19)-MONTH(Calculations!$D6),12),MOD(MONTH(Output!S$19)-MONTH(Calculations!$G6),12))&lt;=Inputs!$N9),Calculations!$Q6/Calculations!$S6/(Inputs!$N9+1)*(1+MIN(MOD(MONTH(Output!S$19)-MONTH(Calculations!$D6),12),MOD(MONTH(Output!S$19)-MONTH(Calculations!$G6),12))*Calculations!$P6),0),Calculations!$Q6*Calculations!AT6*(1-Calculations!$R6)+IF(MONTH(S$19)=1,Calculations!$Q6*Calculations!$R6,0))</f>
        <v>0</v>
      </c>
      <c r="T22" s="36">
        <f>IF(Calculations!$D6&lt;&gt;"",IF(AND(T$19&gt;=Calculations!$D6,MIN(MOD(MONTH(Output!T$19)-MONTH(Calculations!$D6),12),MOD(MONTH(Output!T$19)-MONTH(Calculations!$G6),12))&lt;=Inputs!$N9),Calculations!$Q6/Calculations!$S6/(Inputs!$N9+1)*(1+MIN(MOD(MONTH(Output!T$19)-MONTH(Calculations!$D6),12),MOD(MONTH(Output!T$19)-MONTH(Calculations!$G6),12))*Calculations!$P6),0),Calculations!$Q6*Calculations!AU6*(1-Calculations!$R6)+IF(MONTH(T$19)=1,Calculations!$Q6*Calculations!$R6,0))</f>
        <v>0</v>
      </c>
      <c r="U22" s="36">
        <f>IF(Calculations!$D6&lt;&gt;"",IF(AND(U$19&gt;=Calculations!$D6,MIN(MOD(MONTH(Output!U$19)-MONTH(Calculations!$D6),12),MOD(MONTH(Output!U$19)-MONTH(Calculations!$G6),12))&lt;=Inputs!$N9),Calculations!$Q6/Calculations!$S6/(Inputs!$N9+1)*(1+MIN(MOD(MONTH(Output!U$19)-MONTH(Calculations!$D6),12),MOD(MONTH(Output!U$19)-MONTH(Calculations!$G6),12))*Calculations!$P6),0),Calculations!$Q6*Calculations!AV6*(1-Calculations!$R6)+IF(MONTH(U$19)=1,Calculations!$Q6*Calculations!$R6,0))</f>
        <v>0</v>
      </c>
      <c r="V22" s="36">
        <f>IF(Calculations!$D6&lt;&gt;"",IF(AND(V$19&gt;=Calculations!$D6,MIN(MOD(MONTH(Output!V$19)-MONTH(Calculations!$D6),12),MOD(MONTH(Output!V$19)-MONTH(Calculations!$G6),12))&lt;=Inputs!$N9),Calculations!$Q6/Calculations!$S6/(Inputs!$N9+1)*(1+MIN(MOD(MONTH(Output!V$19)-MONTH(Calculations!$D6),12),MOD(MONTH(Output!V$19)-MONTH(Calculations!$G6),12))*Calculations!$P6),0),Calculations!$Q6*Calculations!AW6*(1-Calculations!$R6)+IF(MONTH(V$19)=1,Calculations!$Q6*Calculations!$R6,0))</f>
        <v>0</v>
      </c>
      <c r="W22" s="36">
        <f>IF(Calculations!$D6&lt;&gt;"",IF(AND(W$19&gt;=Calculations!$D6,MIN(MOD(MONTH(Output!W$19)-MONTH(Calculations!$D6),12),MOD(MONTH(Output!W$19)-MONTH(Calculations!$G6),12))&lt;=Inputs!$N9),Calculations!$Q6/Calculations!$S6/(Inputs!$N9+1)*(1+MIN(MOD(MONTH(Output!W$19)-MONTH(Calculations!$D6),12),MOD(MONTH(Output!W$19)-MONTH(Calculations!$G6),12))*Calculations!$P6),0),Calculations!$Q6*Calculations!AX6*(1-Calculations!$R6)+IF(MONTH(W$19)=1,Calculations!$Q6*Calculations!$R6,0))</f>
        <v>0</v>
      </c>
      <c r="X22" s="36">
        <f>IF(Calculations!$D6&lt;&gt;"",IF(AND(X$19&gt;=Calculations!$D6,MIN(MOD(MONTH(Output!X$19)-MONTH(Calculations!$D6),12),MOD(MONTH(Output!X$19)-MONTH(Calculations!$G6),12))&lt;=Inputs!$N9),Calculations!$Q6/Calculations!$S6/(Inputs!$N9+1)*(1+MIN(MOD(MONTH(Output!X$19)-MONTH(Calculations!$D6),12),MOD(MONTH(Output!X$19)-MONTH(Calculations!$G6),12))*Calculations!$P6),0),Calculations!$Q6*Calculations!AY6*(1-Calculations!$R6)+IF(MONTH(X$19)=1,Calculations!$Q6*Calculations!$R6,0))</f>
        <v>0</v>
      </c>
      <c r="Y22" s="36">
        <f>IF(Calculations!$D6&lt;&gt;"",IF(AND(Y$19&gt;=Calculations!$D6,MIN(MOD(MONTH(Output!Y$19)-MONTH(Calculations!$D6),12),MOD(MONTH(Output!Y$19)-MONTH(Calculations!$G6),12))&lt;=Inputs!$N9),Calculations!$Q6/Calculations!$S6/(Inputs!$N9+1)*(1+MIN(MOD(MONTH(Output!Y$19)-MONTH(Calculations!$D6),12),MOD(MONTH(Output!Y$19)-MONTH(Calculations!$G6),12))*Calculations!$P6),0),Calculations!$Q6*Calculations!AZ6*(1-Calculations!$R6)+IF(MONTH(Y$19)=1,Calculations!$Q6*Calculations!$R6,0))</f>
        <v>0</v>
      </c>
      <c r="Z22" s="36">
        <f t="shared" si="38"/>
        <v>0</v>
      </c>
      <c r="AA22" s="36">
        <f t="shared" si="30"/>
        <v>0</v>
      </c>
      <c r="AB22" s="36">
        <f t="shared" si="31"/>
        <v>0</v>
      </c>
    </row>
    <row r="23" spans="1:30" x14ac:dyDescent="0.25">
      <c r="A23" t="str">
        <f>IF(Calculations!A7&lt;&gt;Parameters!$A$18,IF(Calculations!A7=0,"",Calculations!A7),Inputs!B10)</f>
        <v/>
      </c>
      <c r="B23" s="36">
        <f t="shared" si="32"/>
        <v>0</v>
      </c>
      <c r="C23" s="36">
        <f t="shared" si="33"/>
        <v>0</v>
      </c>
      <c r="D23" s="36">
        <f t="shared" si="34"/>
        <v>0</v>
      </c>
      <c r="E23" s="36">
        <f t="shared" si="35"/>
        <v>0</v>
      </c>
      <c r="F23" s="36">
        <f t="shared" si="36"/>
        <v>0</v>
      </c>
      <c r="G23" s="36">
        <f t="shared" si="37"/>
        <v>0</v>
      </c>
      <c r="H23" s="36">
        <f t="shared" si="24"/>
        <v>0</v>
      </c>
      <c r="I23" s="36">
        <f t="shared" si="25"/>
        <v>0</v>
      </c>
      <c r="J23" s="36">
        <f t="shared" si="26"/>
        <v>0</v>
      </c>
      <c r="K23" s="36">
        <f t="shared" si="27"/>
        <v>0</v>
      </c>
      <c r="L23" s="36">
        <f t="shared" si="28"/>
        <v>0</v>
      </c>
      <c r="M23" s="36">
        <f t="shared" si="29"/>
        <v>0</v>
      </c>
      <c r="N23" s="36">
        <f>IF(Calculations!$D7&lt;&gt;"",IF(AND(N$19&gt;=Calculations!$D7,MIN(MOD(MONTH(Output!N$19)-MONTH(Calculations!$D7),12),MOD(MONTH(Output!N$19)-MONTH(Calculations!$G7),12))&lt;=Inputs!$N10),Calculations!$Q7/Calculations!$S7/(Inputs!$N10+1)*(1+MIN(MOD(MONTH(Output!N$19)-MONTH(Calculations!$D7),12),MOD(MONTH(Output!N$19)-MONTH(Calculations!$G7),12))*Calculations!$P7),0),Calculations!$Q7*Calculations!AO7*(1-Calculations!$R7)+IF(MONTH(N$19)=1,Calculations!$Q7*Calculations!$R7,0))</f>
        <v>0</v>
      </c>
      <c r="O23" s="36">
        <f>IF(Calculations!$D7&lt;&gt;"",IF(AND(O$19&gt;=Calculations!$D7,MIN(MOD(MONTH(Output!O$19)-MONTH(Calculations!$D7),12),MOD(MONTH(Output!O$19)-MONTH(Calculations!$G7),12))&lt;=Inputs!$N10),Calculations!$Q7/Calculations!$S7/(Inputs!$N10+1)*(1+MIN(MOD(MONTH(Output!O$19)-MONTH(Calculations!$D7),12),MOD(MONTH(Output!O$19)-MONTH(Calculations!$G7),12))*Calculations!$P7),0),Calculations!$Q7*Calculations!AP7*(1-Calculations!$R7)+IF(MONTH(O$19)=1,Calculations!$Q7*Calculations!$R7,0))</f>
        <v>0</v>
      </c>
      <c r="P23" s="36">
        <f>IF(Calculations!$D7&lt;&gt;"",IF(AND(P$19&gt;=Calculations!$D7,MIN(MOD(MONTH(Output!P$19)-MONTH(Calculations!$D7),12),MOD(MONTH(Output!P$19)-MONTH(Calculations!$G7),12))&lt;=Inputs!$N10),Calculations!$Q7/Calculations!$S7/(Inputs!$N10+1)*(1+MIN(MOD(MONTH(Output!P$19)-MONTH(Calculations!$D7),12),MOD(MONTH(Output!P$19)-MONTH(Calculations!$G7),12))*Calculations!$P7),0),Calculations!$Q7*Calculations!AQ7*(1-Calculations!$R7)+IF(MONTH(P$19)=1,Calculations!$Q7*Calculations!$R7,0))</f>
        <v>0</v>
      </c>
      <c r="Q23" s="36">
        <f>IF(Calculations!$D7&lt;&gt;"",IF(AND(Q$19&gt;=Calculations!$D7,MIN(MOD(MONTH(Output!Q$19)-MONTH(Calculations!$D7),12),MOD(MONTH(Output!Q$19)-MONTH(Calculations!$G7),12))&lt;=Inputs!$N10),Calculations!$Q7/Calculations!$S7/(Inputs!$N10+1)*(1+MIN(MOD(MONTH(Output!Q$19)-MONTH(Calculations!$D7),12),MOD(MONTH(Output!Q$19)-MONTH(Calculations!$G7),12))*Calculations!$P7),0),Calculations!$Q7*Calculations!AR7*(1-Calculations!$R7)+IF(MONTH(Q$19)=1,Calculations!$Q7*Calculations!$R7,0))</f>
        <v>0</v>
      </c>
      <c r="R23" s="36">
        <f>IF(Calculations!$D7&lt;&gt;"",IF(AND(R$19&gt;=Calculations!$D7,MIN(MOD(MONTH(Output!R$19)-MONTH(Calculations!$D7),12),MOD(MONTH(Output!R$19)-MONTH(Calculations!$G7),12))&lt;=Inputs!$N10),Calculations!$Q7/Calculations!$S7/(Inputs!$N10+1)*(1+MIN(MOD(MONTH(Output!R$19)-MONTH(Calculations!$D7),12),MOD(MONTH(Output!R$19)-MONTH(Calculations!$G7),12))*Calculations!$P7),0),Calculations!$Q7*Calculations!AS7*(1-Calculations!$R7)+IF(MONTH(R$19)=1,Calculations!$Q7*Calculations!$R7,0))</f>
        <v>0</v>
      </c>
      <c r="S23" s="36">
        <f>IF(Calculations!$D7&lt;&gt;"",IF(AND(S$19&gt;=Calculations!$D7,MIN(MOD(MONTH(Output!S$19)-MONTH(Calculations!$D7),12),MOD(MONTH(Output!S$19)-MONTH(Calculations!$G7),12))&lt;=Inputs!$N10),Calculations!$Q7/Calculations!$S7/(Inputs!$N10+1)*(1+MIN(MOD(MONTH(Output!S$19)-MONTH(Calculations!$D7),12),MOD(MONTH(Output!S$19)-MONTH(Calculations!$G7),12))*Calculations!$P7),0),Calculations!$Q7*Calculations!AT7*(1-Calculations!$R7)+IF(MONTH(S$19)=1,Calculations!$Q7*Calculations!$R7,0))</f>
        <v>0</v>
      </c>
      <c r="T23" s="36">
        <f>IF(Calculations!$D7&lt;&gt;"",IF(AND(T$19&gt;=Calculations!$D7,MIN(MOD(MONTH(Output!T$19)-MONTH(Calculations!$D7),12),MOD(MONTH(Output!T$19)-MONTH(Calculations!$G7),12))&lt;=Inputs!$N10),Calculations!$Q7/Calculations!$S7/(Inputs!$N10+1)*(1+MIN(MOD(MONTH(Output!T$19)-MONTH(Calculations!$D7),12),MOD(MONTH(Output!T$19)-MONTH(Calculations!$G7),12))*Calculations!$P7),0),Calculations!$Q7*Calculations!AU7*(1-Calculations!$R7)+IF(MONTH(T$19)=1,Calculations!$Q7*Calculations!$R7,0))</f>
        <v>0</v>
      </c>
      <c r="U23" s="36">
        <f>IF(Calculations!$D7&lt;&gt;"",IF(AND(U$19&gt;=Calculations!$D7,MIN(MOD(MONTH(Output!U$19)-MONTH(Calculations!$D7),12),MOD(MONTH(Output!U$19)-MONTH(Calculations!$G7),12))&lt;=Inputs!$N10),Calculations!$Q7/Calculations!$S7/(Inputs!$N10+1)*(1+MIN(MOD(MONTH(Output!U$19)-MONTH(Calculations!$D7),12),MOD(MONTH(Output!U$19)-MONTH(Calculations!$G7),12))*Calculations!$P7),0),Calculations!$Q7*Calculations!AV7*(1-Calculations!$R7)+IF(MONTH(U$19)=1,Calculations!$Q7*Calculations!$R7,0))</f>
        <v>0</v>
      </c>
      <c r="V23" s="36">
        <f>IF(Calculations!$D7&lt;&gt;"",IF(AND(V$19&gt;=Calculations!$D7,MIN(MOD(MONTH(Output!V$19)-MONTH(Calculations!$D7),12),MOD(MONTH(Output!V$19)-MONTH(Calculations!$G7),12))&lt;=Inputs!$N10),Calculations!$Q7/Calculations!$S7/(Inputs!$N10+1)*(1+MIN(MOD(MONTH(Output!V$19)-MONTH(Calculations!$D7),12),MOD(MONTH(Output!V$19)-MONTH(Calculations!$G7),12))*Calculations!$P7),0),Calculations!$Q7*Calculations!AW7*(1-Calculations!$R7)+IF(MONTH(V$19)=1,Calculations!$Q7*Calculations!$R7,0))</f>
        <v>0</v>
      </c>
      <c r="W23" s="36">
        <f>IF(Calculations!$D7&lt;&gt;"",IF(AND(W$19&gt;=Calculations!$D7,MIN(MOD(MONTH(Output!W$19)-MONTH(Calculations!$D7),12),MOD(MONTH(Output!W$19)-MONTH(Calculations!$G7),12))&lt;=Inputs!$N10),Calculations!$Q7/Calculations!$S7/(Inputs!$N10+1)*(1+MIN(MOD(MONTH(Output!W$19)-MONTH(Calculations!$D7),12),MOD(MONTH(Output!W$19)-MONTH(Calculations!$G7),12))*Calculations!$P7),0),Calculations!$Q7*Calculations!AX7*(1-Calculations!$R7)+IF(MONTH(W$19)=1,Calculations!$Q7*Calculations!$R7,0))</f>
        <v>0</v>
      </c>
      <c r="X23" s="36">
        <f>IF(Calculations!$D7&lt;&gt;"",IF(AND(X$19&gt;=Calculations!$D7,MIN(MOD(MONTH(Output!X$19)-MONTH(Calculations!$D7),12),MOD(MONTH(Output!X$19)-MONTH(Calculations!$G7),12))&lt;=Inputs!$N10),Calculations!$Q7/Calculations!$S7/(Inputs!$N10+1)*(1+MIN(MOD(MONTH(Output!X$19)-MONTH(Calculations!$D7),12),MOD(MONTH(Output!X$19)-MONTH(Calculations!$G7),12))*Calculations!$P7),0),Calculations!$Q7*Calculations!AY7*(1-Calculations!$R7)+IF(MONTH(X$19)=1,Calculations!$Q7*Calculations!$R7,0))</f>
        <v>0</v>
      </c>
      <c r="Y23" s="36">
        <f>IF(Calculations!$D7&lt;&gt;"",IF(AND(Y$19&gt;=Calculations!$D7,MIN(MOD(MONTH(Output!Y$19)-MONTH(Calculations!$D7),12),MOD(MONTH(Output!Y$19)-MONTH(Calculations!$G7),12))&lt;=Inputs!$N10),Calculations!$Q7/Calculations!$S7/(Inputs!$N10+1)*(1+MIN(MOD(MONTH(Output!Y$19)-MONTH(Calculations!$D7),12),MOD(MONTH(Output!Y$19)-MONTH(Calculations!$G7),12))*Calculations!$P7),0),Calculations!$Q7*Calculations!AZ7*(1-Calculations!$R7)+IF(MONTH(Y$19)=1,Calculations!$Q7*Calculations!$R7,0))</f>
        <v>0</v>
      </c>
      <c r="Z23" s="36">
        <f t="shared" si="38"/>
        <v>0</v>
      </c>
      <c r="AA23" s="36">
        <f t="shared" si="30"/>
        <v>0</v>
      </c>
      <c r="AB23" s="36">
        <f t="shared" si="31"/>
        <v>0</v>
      </c>
    </row>
    <row r="24" spans="1:30" x14ac:dyDescent="0.25">
      <c r="A24" t="str">
        <f>IF(Calculations!A8&lt;&gt;Parameters!$A$18,IF(Calculations!A8=0,"",Calculations!A8),Inputs!B11)</f>
        <v/>
      </c>
      <c r="B24" s="36">
        <f t="shared" si="32"/>
        <v>0</v>
      </c>
      <c r="C24" s="36">
        <f t="shared" si="33"/>
        <v>0</v>
      </c>
      <c r="D24" s="36">
        <f t="shared" si="34"/>
        <v>0</v>
      </c>
      <c r="E24" s="36">
        <f t="shared" si="35"/>
        <v>0</v>
      </c>
      <c r="F24" s="36">
        <f t="shared" si="36"/>
        <v>0</v>
      </c>
      <c r="G24" s="36">
        <f t="shared" si="37"/>
        <v>0</v>
      </c>
      <c r="H24" s="36">
        <f t="shared" si="24"/>
        <v>0</v>
      </c>
      <c r="I24" s="36">
        <f t="shared" si="25"/>
        <v>0</v>
      </c>
      <c r="J24" s="36">
        <f t="shared" si="26"/>
        <v>0</v>
      </c>
      <c r="K24" s="36">
        <f t="shared" si="27"/>
        <v>0</v>
      </c>
      <c r="L24" s="36">
        <f t="shared" si="28"/>
        <v>0</v>
      </c>
      <c r="M24" s="36">
        <f t="shared" si="29"/>
        <v>0</v>
      </c>
      <c r="N24" s="36">
        <f>IF(Calculations!$D8&lt;&gt;"",IF(AND(N$19&gt;=Calculations!$D8,MIN(MOD(MONTH(Output!N$19)-MONTH(Calculations!$D8),12),MOD(MONTH(Output!N$19)-MONTH(Calculations!$G8),12))&lt;=Inputs!$N11),Calculations!$Q8/Calculations!$S8/(Inputs!$N11+1)*(1+MIN(MOD(MONTH(Output!N$19)-MONTH(Calculations!$D8),12),MOD(MONTH(Output!N$19)-MONTH(Calculations!$G8),12))*Calculations!$P8),0),Calculations!$Q8*Calculations!AO8*(1-Calculations!$R8)+IF(MONTH(N$19)=1,Calculations!$Q8*Calculations!$R8,0))</f>
        <v>0</v>
      </c>
      <c r="O24" s="36">
        <f>IF(Calculations!$D8&lt;&gt;"",IF(AND(O$19&gt;=Calculations!$D8,MIN(MOD(MONTH(Output!O$19)-MONTH(Calculations!$D8),12),MOD(MONTH(Output!O$19)-MONTH(Calculations!$G8),12))&lt;=Inputs!$N11),Calculations!$Q8/Calculations!$S8/(Inputs!$N11+1)*(1+MIN(MOD(MONTH(Output!O$19)-MONTH(Calculations!$D8),12),MOD(MONTH(Output!O$19)-MONTH(Calculations!$G8),12))*Calculations!$P8),0),Calculations!$Q8*Calculations!AP8*(1-Calculations!$R8)+IF(MONTH(O$19)=1,Calculations!$Q8*Calculations!$R8,0))</f>
        <v>0</v>
      </c>
      <c r="P24" s="36">
        <f>IF(Calculations!$D8&lt;&gt;"",IF(AND(P$19&gt;=Calculations!$D8,MIN(MOD(MONTH(Output!P$19)-MONTH(Calculations!$D8),12),MOD(MONTH(Output!P$19)-MONTH(Calculations!$G8),12))&lt;=Inputs!$N11),Calculations!$Q8/Calculations!$S8/(Inputs!$N11+1)*(1+MIN(MOD(MONTH(Output!P$19)-MONTH(Calculations!$D8),12),MOD(MONTH(Output!P$19)-MONTH(Calculations!$G8),12))*Calculations!$P8),0),Calculations!$Q8*Calculations!AQ8*(1-Calculations!$R8)+IF(MONTH(P$19)=1,Calculations!$Q8*Calculations!$R8,0))</f>
        <v>0</v>
      </c>
      <c r="Q24" s="36">
        <f>IF(Calculations!$D8&lt;&gt;"",IF(AND(Q$19&gt;=Calculations!$D8,MIN(MOD(MONTH(Output!Q$19)-MONTH(Calculations!$D8),12),MOD(MONTH(Output!Q$19)-MONTH(Calculations!$G8),12))&lt;=Inputs!$N11),Calculations!$Q8/Calculations!$S8/(Inputs!$N11+1)*(1+MIN(MOD(MONTH(Output!Q$19)-MONTH(Calculations!$D8),12),MOD(MONTH(Output!Q$19)-MONTH(Calculations!$G8),12))*Calculations!$P8),0),Calculations!$Q8*Calculations!AR8*(1-Calculations!$R8)+IF(MONTH(Q$19)=1,Calculations!$Q8*Calculations!$R8,0))</f>
        <v>0</v>
      </c>
      <c r="R24" s="36">
        <f>IF(Calculations!$D8&lt;&gt;"",IF(AND(R$19&gt;=Calculations!$D8,MIN(MOD(MONTH(Output!R$19)-MONTH(Calculations!$D8),12),MOD(MONTH(Output!R$19)-MONTH(Calculations!$G8),12))&lt;=Inputs!$N11),Calculations!$Q8/Calculations!$S8/(Inputs!$N11+1)*(1+MIN(MOD(MONTH(Output!R$19)-MONTH(Calculations!$D8),12),MOD(MONTH(Output!R$19)-MONTH(Calculations!$G8),12))*Calculations!$P8),0),Calculations!$Q8*Calculations!AS8*(1-Calculations!$R8)+IF(MONTH(R$19)=1,Calculations!$Q8*Calculations!$R8,0))</f>
        <v>0</v>
      </c>
      <c r="S24" s="36">
        <f>IF(Calculations!$D8&lt;&gt;"",IF(AND(S$19&gt;=Calculations!$D8,MIN(MOD(MONTH(Output!S$19)-MONTH(Calculations!$D8),12),MOD(MONTH(Output!S$19)-MONTH(Calculations!$G8),12))&lt;=Inputs!$N11),Calculations!$Q8/Calculations!$S8/(Inputs!$N11+1)*(1+MIN(MOD(MONTH(Output!S$19)-MONTH(Calculations!$D8),12),MOD(MONTH(Output!S$19)-MONTH(Calculations!$G8),12))*Calculations!$P8),0),Calculations!$Q8*Calculations!AT8*(1-Calculations!$R8)+IF(MONTH(S$19)=1,Calculations!$Q8*Calculations!$R8,0))</f>
        <v>0</v>
      </c>
      <c r="T24" s="36">
        <f>IF(Calculations!$D8&lt;&gt;"",IF(AND(T$19&gt;=Calculations!$D8,MIN(MOD(MONTH(Output!T$19)-MONTH(Calculations!$D8),12),MOD(MONTH(Output!T$19)-MONTH(Calculations!$G8),12))&lt;=Inputs!$N11),Calculations!$Q8/Calculations!$S8/(Inputs!$N11+1)*(1+MIN(MOD(MONTH(Output!T$19)-MONTH(Calculations!$D8),12),MOD(MONTH(Output!T$19)-MONTH(Calculations!$G8),12))*Calculations!$P8),0),Calculations!$Q8*Calculations!AU8*(1-Calculations!$R8)+IF(MONTH(T$19)=1,Calculations!$Q8*Calculations!$R8,0))</f>
        <v>0</v>
      </c>
      <c r="U24" s="36">
        <f>IF(Calculations!$D8&lt;&gt;"",IF(AND(U$19&gt;=Calculations!$D8,MIN(MOD(MONTH(Output!U$19)-MONTH(Calculations!$D8),12),MOD(MONTH(Output!U$19)-MONTH(Calculations!$G8),12))&lt;=Inputs!$N11),Calculations!$Q8/Calculations!$S8/(Inputs!$N11+1)*(1+MIN(MOD(MONTH(Output!U$19)-MONTH(Calculations!$D8),12),MOD(MONTH(Output!U$19)-MONTH(Calculations!$G8),12))*Calculations!$P8),0),Calculations!$Q8*Calculations!AV8*(1-Calculations!$R8)+IF(MONTH(U$19)=1,Calculations!$Q8*Calculations!$R8,0))</f>
        <v>0</v>
      </c>
      <c r="V24" s="36">
        <f>IF(Calculations!$D8&lt;&gt;"",IF(AND(V$19&gt;=Calculations!$D8,MIN(MOD(MONTH(Output!V$19)-MONTH(Calculations!$D8),12),MOD(MONTH(Output!V$19)-MONTH(Calculations!$G8),12))&lt;=Inputs!$N11),Calculations!$Q8/Calculations!$S8/(Inputs!$N11+1)*(1+MIN(MOD(MONTH(Output!V$19)-MONTH(Calculations!$D8),12),MOD(MONTH(Output!V$19)-MONTH(Calculations!$G8),12))*Calculations!$P8),0),Calculations!$Q8*Calculations!AW8*(1-Calculations!$R8)+IF(MONTH(V$19)=1,Calculations!$Q8*Calculations!$R8,0))</f>
        <v>0</v>
      </c>
      <c r="W24" s="36">
        <f>IF(Calculations!$D8&lt;&gt;"",IF(AND(W$19&gt;=Calculations!$D8,MIN(MOD(MONTH(Output!W$19)-MONTH(Calculations!$D8),12),MOD(MONTH(Output!W$19)-MONTH(Calculations!$G8),12))&lt;=Inputs!$N11),Calculations!$Q8/Calculations!$S8/(Inputs!$N11+1)*(1+MIN(MOD(MONTH(Output!W$19)-MONTH(Calculations!$D8),12),MOD(MONTH(Output!W$19)-MONTH(Calculations!$G8),12))*Calculations!$P8),0),Calculations!$Q8*Calculations!AX8*(1-Calculations!$R8)+IF(MONTH(W$19)=1,Calculations!$Q8*Calculations!$R8,0))</f>
        <v>0</v>
      </c>
      <c r="X24" s="36">
        <f>IF(Calculations!$D8&lt;&gt;"",IF(AND(X$19&gt;=Calculations!$D8,MIN(MOD(MONTH(Output!X$19)-MONTH(Calculations!$D8),12),MOD(MONTH(Output!X$19)-MONTH(Calculations!$G8),12))&lt;=Inputs!$N11),Calculations!$Q8/Calculations!$S8/(Inputs!$N11+1)*(1+MIN(MOD(MONTH(Output!X$19)-MONTH(Calculations!$D8),12),MOD(MONTH(Output!X$19)-MONTH(Calculations!$G8),12))*Calculations!$P8),0),Calculations!$Q8*Calculations!AY8*(1-Calculations!$R8)+IF(MONTH(X$19)=1,Calculations!$Q8*Calculations!$R8,0))</f>
        <v>0</v>
      </c>
      <c r="Y24" s="36">
        <f>IF(Calculations!$D8&lt;&gt;"",IF(AND(Y$19&gt;=Calculations!$D8,MIN(MOD(MONTH(Output!Y$19)-MONTH(Calculations!$D8),12),MOD(MONTH(Output!Y$19)-MONTH(Calculations!$G8),12))&lt;=Inputs!$N11),Calculations!$Q8/Calculations!$S8/(Inputs!$N11+1)*(1+MIN(MOD(MONTH(Output!Y$19)-MONTH(Calculations!$D8),12),MOD(MONTH(Output!Y$19)-MONTH(Calculations!$G8),12))*Calculations!$P8),0),Calculations!$Q8*Calculations!AZ8*(1-Calculations!$R8)+IF(MONTH(Y$19)=1,Calculations!$Q8*Calculations!$R8,0))</f>
        <v>0</v>
      </c>
      <c r="Z24" s="36">
        <f t="shared" si="38"/>
        <v>0</v>
      </c>
      <c r="AA24" s="36">
        <f t="shared" si="30"/>
        <v>0</v>
      </c>
      <c r="AB24" s="46">
        <f t="shared" si="31"/>
        <v>0</v>
      </c>
    </row>
    <row r="25" spans="1:30" ht="4.5" customHeight="1" x14ac:dyDescent="0.25">
      <c r="A25" s="43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>
        <f t="array" ref="Z25">SUM(IF($B$10:$Y$10+$B$11:$Y$11&gt;0,B25:Y25,0))</f>
        <v>0</v>
      </c>
      <c r="AA25" s="36"/>
      <c r="AB25" s="46">
        <f t="shared" ref="AB25" si="39">AB78-AB106</f>
        <v>0</v>
      </c>
    </row>
    <row r="26" spans="1:30" x14ac:dyDescent="0.25">
      <c r="A26" s="43" t="str">
        <f>IF(Inputs!A19="","",IF(Inputs!A19=Parameters!$A$30,Inputs!B19,Inputs!A19))</f>
        <v/>
      </c>
      <c r="B26" s="36" t="str">
        <f>IFERROR(Calculations!$P14/12,"")</f>
        <v/>
      </c>
      <c r="C26" s="36" t="str">
        <f>IFERROR(Calculations!$P14/12,"")</f>
        <v/>
      </c>
      <c r="D26" s="36" t="str">
        <f>IFERROR(Calculations!$P14/12,"")</f>
        <v/>
      </c>
      <c r="E26" s="36" t="str">
        <f>IFERROR(Calculations!$P14/12,"")</f>
        <v/>
      </c>
      <c r="F26" s="36" t="str">
        <f>IFERROR(Calculations!$P14/12,"")</f>
        <v/>
      </c>
      <c r="G26" s="36" t="str">
        <f>IFERROR(Calculations!$P14/12,"")</f>
        <v/>
      </c>
      <c r="H26" s="36" t="str">
        <f>IFERROR(Calculations!$P14/12,"")</f>
        <v/>
      </c>
      <c r="I26" s="36" t="str">
        <f>IFERROR(Calculations!$P14/12,"")</f>
        <v/>
      </c>
      <c r="J26" s="36" t="str">
        <f>IFERROR(Calculations!$P14/12,"")</f>
        <v/>
      </c>
      <c r="K26" s="36" t="str">
        <f>IFERROR(Calculations!$P14/12,"")</f>
        <v/>
      </c>
      <c r="L26" s="36" t="str">
        <f>IFERROR(Calculations!$P14/12,"")</f>
        <v/>
      </c>
      <c r="M26" s="36" t="str">
        <f>IFERROR(Calculations!$P14/12,"")</f>
        <v/>
      </c>
      <c r="N26" s="36" t="str">
        <f>IFERROR(Calculations!$P14/12,"")</f>
        <v/>
      </c>
      <c r="O26" s="36" t="str">
        <f>IFERROR(Calculations!$P14/12,"")</f>
        <v/>
      </c>
      <c r="P26" s="36" t="str">
        <f>IFERROR(Calculations!$P14/12,"")</f>
        <v/>
      </c>
      <c r="Q26" s="36" t="str">
        <f>IFERROR(Calculations!$P14/12,"")</f>
        <v/>
      </c>
      <c r="R26" s="36" t="str">
        <f>IFERROR(Calculations!$P14/12,"")</f>
        <v/>
      </c>
      <c r="S26" s="36" t="str">
        <f>IFERROR(Calculations!$P14/12,"")</f>
        <v/>
      </c>
      <c r="T26" s="36" t="str">
        <f>IFERROR(Calculations!$P14/12,"")</f>
        <v/>
      </c>
      <c r="U26" s="36" t="str">
        <f>IFERROR(Calculations!$P14/12,"")</f>
        <v/>
      </c>
      <c r="V26" s="36" t="str">
        <f>IFERROR(Calculations!$P14/12,"")</f>
        <v/>
      </c>
      <c r="W26" s="36" t="str">
        <f>IFERROR(Calculations!$P14/12,"")</f>
        <v/>
      </c>
      <c r="X26" s="36" t="str">
        <f>IFERROR(Calculations!$P14/12,"")</f>
        <v/>
      </c>
      <c r="Y26" s="36" t="str">
        <f>IFERROR(Calculations!$P14/12,"")</f>
        <v/>
      </c>
      <c r="Z26" s="36">
        <f t="shared" ref="Z26:Z29" si="40">SUMIF($B$15:$Y$15,"Yes",B26:Y26)</f>
        <v>0</v>
      </c>
      <c r="AA26" s="36">
        <f t="shared" ref="AA26:AA32" si="41">SUM(B26:M26)</f>
        <v>0</v>
      </c>
      <c r="AB26" s="46">
        <f t="shared" ref="AB26:AB29" si="42">SUM(B26:Y26)</f>
        <v>0</v>
      </c>
    </row>
    <row r="27" spans="1:30" x14ac:dyDescent="0.25">
      <c r="A27" s="43" t="str">
        <f>IF(Inputs!A20="","",IF(Inputs!A20=Parameters!$A$30,Inputs!B20,Inputs!A20))</f>
        <v/>
      </c>
      <c r="B27" s="36" t="str">
        <f>IFERROR(Calculations!$P15/12,"")</f>
        <v/>
      </c>
      <c r="C27" s="36" t="str">
        <f>IFERROR(Calculations!$P15/12,"")</f>
        <v/>
      </c>
      <c r="D27" s="36" t="str">
        <f>IFERROR(Calculations!$P15/12,"")</f>
        <v/>
      </c>
      <c r="E27" s="36" t="str">
        <f>IFERROR(Calculations!$P15/12,"")</f>
        <v/>
      </c>
      <c r="F27" s="36" t="str">
        <f>IFERROR(Calculations!$P15/12,"")</f>
        <v/>
      </c>
      <c r="G27" s="36" t="str">
        <f>IFERROR(Calculations!$P15/12,"")</f>
        <v/>
      </c>
      <c r="H27" s="36" t="str">
        <f>IFERROR(Calculations!$P15/12,"")</f>
        <v/>
      </c>
      <c r="I27" s="36" t="str">
        <f>IFERROR(Calculations!$P15/12,"")</f>
        <v/>
      </c>
      <c r="J27" s="36" t="str">
        <f>IFERROR(Calculations!$P15/12,"")</f>
        <v/>
      </c>
      <c r="K27" s="36" t="str">
        <f>IFERROR(Calculations!$P15/12,"")</f>
        <v/>
      </c>
      <c r="L27" s="36" t="str">
        <f>IFERROR(Calculations!$P15/12,"")</f>
        <v/>
      </c>
      <c r="M27" s="36" t="str">
        <f>IFERROR(Calculations!$P15/12,"")</f>
        <v/>
      </c>
      <c r="N27" s="36" t="str">
        <f>IFERROR(Calculations!$P15/12,"")</f>
        <v/>
      </c>
      <c r="O27" s="36" t="str">
        <f>IFERROR(Calculations!$P15/12,"")</f>
        <v/>
      </c>
      <c r="P27" s="36" t="str">
        <f>IFERROR(Calculations!$P15/12,"")</f>
        <v/>
      </c>
      <c r="Q27" s="36" t="str">
        <f>IFERROR(Calculations!$P15/12,"")</f>
        <v/>
      </c>
      <c r="R27" s="36" t="str">
        <f>IFERROR(Calculations!$P15/12,"")</f>
        <v/>
      </c>
      <c r="S27" s="36" t="str">
        <f>IFERROR(Calculations!$P15/12,"")</f>
        <v/>
      </c>
      <c r="T27" s="36" t="str">
        <f>IFERROR(Calculations!$P15/12,"")</f>
        <v/>
      </c>
      <c r="U27" s="36" t="str">
        <f>IFERROR(Calculations!$P15/12,"")</f>
        <v/>
      </c>
      <c r="V27" s="36" t="str">
        <f>IFERROR(Calculations!$P15/12,"")</f>
        <v/>
      </c>
      <c r="W27" s="36" t="str">
        <f>IFERROR(Calculations!$P15/12,"")</f>
        <v/>
      </c>
      <c r="X27" s="36" t="str">
        <f>IFERROR(Calculations!$P15/12,"")</f>
        <v/>
      </c>
      <c r="Y27" s="36" t="str">
        <f>IFERROR(Calculations!$P15/12,"")</f>
        <v/>
      </c>
      <c r="Z27" s="36">
        <f t="shared" si="40"/>
        <v>0</v>
      </c>
      <c r="AA27" s="36">
        <f t="shared" si="41"/>
        <v>0</v>
      </c>
      <c r="AB27" s="46">
        <f t="shared" si="42"/>
        <v>0</v>
      </c>
    </row>
    <row r="28" spans="1:30" x14ac:dyDescent="0.25">
      <c r="A28" s="43" t="str">
        <f>IF(Inputs!A21="","",IF(Inputs!A21=Parameters!$A$30,Inputs!B21,Inputs!A21))</f>
        <v/>
      </c>
      <c r="B28" s="36" t="str">
        <f>IFERROR(Calculations!$P16/12,"")</f>
        <v/>
      </c>
      <c r="C28" s="36" t="str">
        <f>IFERROR(Calculations!$P16/12,"")</f>
        <v/>
      </c>
      <c r="D28" s="36" t="str">
        <f>IFERROR(Calculations!$P16/12,"")</f>
        <v/>
      </c>
      <c r="E28" s="36" t="str">
        <f>IFERROR(Calculations!$P16/12,"")</f>
        <v/>
      </c>
      <c r="F28" s="36" t="str">
        <f>IFERROR(Calculations!$P16/12,"")</f>
        <v/>
      </c>
      <c r="G28" s="36" t="str">
        <f>IFERROR(Calculations!$P16/12,"")</f>
        <v/>
      </c>
      <c r="H28" s="36" t="str">
        <f>IFERROR(Calculations!$P16/12,"")</f>
        <v/>
      </c>
      <c r="I28" s="36" t="str">
        <f>IFERROR(Calculations!$P16/12,"")</f>
        <v/>
      </c>
      <c r="J28" s="36" t="str">
        <f>IFERROR(Calculations!$P16/12,"")</f>
        <v/>
      </c>
      <c r="K28" s="36" t="str">
        <f>IFERROR(Calculations!$P16/12,"")</f>
        <v/>
      </c>
      <c r="L28" s="36" t="str">
        <f>IFERROR(Calculations!$P16/12,"")</f>
        <v/>
      </c>
      <c r="M28" s="36" t="str">
        <f>IFERROR(Calculations!$P16/12,"")</f>
        <v/>
      </c>
      <c r="N28" s="36" t="str">
        <f>IFERROR(Calculations!$P16/12,"")</f>
        <v/>
      </c>
      <c r="O28" s="36" t="str">
        <f>IFERROR(Calculations!$P16/12,"")</f>
        <v/>
      </c>
      <c r="P28" s="36" t="str">
        <f>IFERROR(Calculations!$P16/12,"")</f>
        <v/>
      </c>
      <c r="Q28" s="36" t="str">
        <f>IFERROR(Calculations!$P16/12,"")</f>
        <v/>
      </c>
      <c r="R28" s="36" t="str">
        <f>IFERROR(Calculations!$P16/12,"")</f>
        <v/>
      </c>
      <c r="S28" s="36" t="str">
        <f>IFERROR(Calculations!$P16/12,"")</f>
        <v/>
      </c>
      <c r="T28" s="36" t="str">
        <f>IFERROR(Calculations!$P16/12,"")</f>
        <v/>
      </c>
      <c r="U28" s="36" t="str">
        <f>IFERROR(Calculations!$P16/12,"")</f>
        <v/>
      </c>
      <c r="V28" s="36" t="str">
        <f>IFERROR(Calculations!$P16/12,"")</f>
        <v/>
      </c>
      <c r="W28" s="36" t="str">
        <f>IFERROR(Calculations!$P16/12,"")</f>
        <v/>
      </c>
      <c r="X28" s="36" t="str">
        <f>IFERROR(Calculations!$P16/12,"")</f>
        <v/>
      </c>
      <c r="Y28" s="36" t="str">
        <f>IFERROR(Calculations!$P16/12,"")</f>
        <v/>
      </c>
      <c r="Z28" s="36">
        <f t="shared" si="40"/>
        <v>0</v>
      </c>
      <c r="AA28" s="36">
        <f t="shared" si="41"/>
        <v>0</v>
      </c>
      <c r="AB28" s="46">
        <f t="shared" si="42"/>
        <v>0</v>
      </c>
    </row>
    <row r="29" spans="1:30" x14ac:dyDescent="0.25">
      <c r="A29" s="43" t="str">
        <f>Calculations!C17</f>
        <v/>
      </c>
      <c r="B29" s="36">
        <f>IF(B19=Calculations!$L$17,Calculations!$P$17,0)</f>
        <v>0</v>
      </c>
      <c r="C29" s="36">
        <f>IF(C19=Calculations!$L$17,Calculations!$P$17,0)</f>
        <v>0</v>
      </c>
      <c r="D29" s="36">
        <f>IF(D19=Calculations!$L$17,Calculations!$P$17,0)</f>
        <v>0</v>
      </c>
      <c r="E29" s="36">
        <f>IF(E19=Calculations!$L$17,Calculations!$P$17,0)</f>
        <v>0</v>
      </c>
      <c r="F29" s="36">
        <f>IF(F19=Calculations!$L$17,Calculations!$P$17,0)</f>
        <v>0</v>
      </c>
      <c r="G29" s="36">
        <f>IF(G19=Calculations!$L$17,Calculations!$P$17,0)</f>
        <v>0</v>
      </c>
      <c r="H29" s="36">
        <f>IF(H19=Calculations!$L$17,Calculations!$P$17,0)</f>
        <v>0</v>
      </c>
      <c r="I29" s="36">
        <f>IF(I19=Calculations!$L$17,Calculations!$P$17,0)</f>
        <v>0</v>
      </c>
      <c r="J29" s="36">
        <f>IF(J19=Calculations!$L$17,Calculations!$P$17,0)</f>
        <v>0</v>
      </c>
      <c r="K29" s="36">
        <f>IF(K19=Calculations!$L$17,Calculations!$P$17,0)</f>
        <v>0</v>
      </c>
      <c r="L29" s="36">
        <f>IF(L19=Calculations!$L$17,Calculations!$P$17,0)</f>
        <v>0</v>
      </c>
      <c r="M29" s="36">
        <f>IF(M19=Calculations!$L$17,Calculations!$P$17,0)</f>
        <v>0</v>
      </c>
      <c r="N29" s="36">
        <f>IF(N19=Calculations!$L$17,Calculations!$P$17,0)</f>
        <v>0</v>
      </c>
      <c r="O29" s="36">
        <f>IF(O19=Calculations!$L$17,Calculations!$P$17,0)</f>
        <v>0</v>
      </c>
      <c r="P29" s="36">
        <f>IF(P19=Calculations!$L$17,Calculations!$P$17,0)</f>
        <v>0</v>
      </c>
      <c r="Q29" s="36">
        <f>IF(Q19=Calculations!$L$17,Calculations!$P$17,0)</f>
        <v>0</v>
      </c>
      <c r="R29" s="36">
        <f>IF(R19=Calculations!$L$17,Calculations!$P$17,0)</f>
        <v>0</v>
      </c>
      <c r="S29" s="36">
        <f>IF(S19=Calculations!$L$17,Calculations!$P$17,0)</f>
        <v>0</v>
      </c>
      <c r="T29" s="36">
        <f>IF(T19=Calculations!$L$17,Calculations!$P$17,0)</f>
        <v>0</v>
      </c>
      <c r="U29" s="36">
        <f>IF(U19=Calculations!$L$17,Calculations!$P$17,0)</f>
        <v>0</v>
      </c>
      <c r="V29" s="36">
        <f>IF(V19=Calculations!$L$17,Calculations!$P$17,0)</f>
        <v>0</v>
      </c>
      <c r="W29" s="36">
        <f>IF(W19=Calculations!$L$17,Calculations!$P$17,0)</f>
        <v>0</v>
      </c>
      <c r="X29" s="36">
        <f>IF(X19=Calculations!$L$17,Calculations!$P$17,0)</f>
        <v>0</v>
      </c>
      <c r="Y29" s="36">
        <f>IF(Y19=Calculations!$L$17,Calculations!$P$17,0)</f>
        <v>0</v>
      </c>
      <c r="Z29" s="36">
        <f t="shared" si="40"/>
        <v>0</v>
      </c>
      <c r="AA29" s="36">
        <f t="shared" si="41"/>
        <v>0</v>
      </c>
      <c r="AB29" s="46">
        <f t="shared" si="42"/>
        <v>0</v>
      </c>
    </row>
    <row r="30" spans="1:30" ht="3.75" customHeight="1" x14ac:dyDescent="0.25">
      <c r="A30" s="43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>
        <f t="array" ref="Z30">SUM(IF($B$10:$S$10+$B$11:$S$11&gt;0,B30:S30,0))</f>
        <v>0</v>
      </c>
      <c r="AA30" s="36"/>
      <c r="AB30" s="46"/>
    </row>
    <row r="31" spans="1:30" ht="15.75" thickBot="1" x14ac:dyDescent="0.3">
      <c r="A31" s="18" t="s">
        <v>68</v>
      </c>
      <c r="B31" s="37">
        <f>Inputs!$B$30</f>
        <v>0</v>
      </c>
      <c r="C31" s="37">
        <f>Inputs!$B$30</f>
        <v>0</v>
      </c>
      <c r="D31" s="37">
        <f>Inputs!$B$30</f>
        <v>0</v>
      </c>
      <c r="E31" s="37">
        <f>Inputs!$B$30</f>
        <v>0</v>
      </c>
      <c r="F31" s="37">
        <f>Inputs!$B$30</f>
        <v>0</v>
      </c>
      <c r="G31" s="37">
        <f>Inputs!$B$30</f>
        <v>0</v>
      </c>
      <c r="H31" s="37">
        <f>Inputs!$B$30</f>
        <v>0</v>
      </c>
      <c r="I31" s="37">
        <f>Inputs!$B$30</f>
        <v>0</v>
      </c>
      <c r="J31" s="37">
        <f>Inputs!$B$30</f>
        <v>0</v>
      </c>
      <c r="K31" s="37">
        <f>Inputs!$B$30</f>
        <v>0</v>
      </c>
      <c r="L31" s="37">
        <f>Inputs!$B$30</f>
        <v>0</v>
      </c>
      <c r="M31" s="37">
        <f>Inputs!$B$30</f>
        <v>0</v>
      </c>
      <c r="N31" s="37">
        <f>Inputs!$B$30</f>
        <v>0</v>
      </c>
      <c r="O31" s="37">
        <f>Inputs!$B$30</f>
        <v>0</v>
      </c>
      <c r="P31" s="37">
        <f>Inputs!$B$30</f>
        <v>0</v>
      </c>
      <c r="Q31" s="37">
        <f>Inputs!$B$30</f>
        <v>0</v>
      </c>
      <c r="R31" s="37">
        <f>Inputs!$B$30</f>
        <v>0</v>
      </c>
      <c r="S31" s="37">
        <f>Inputs!$B$30</f>
        <v>0</v>
      </c>
      <c r="T31" s="37">
        <f>Inputs!$B$30</f>
        <v>0</v>
      </c>
      <c r="U31" s="37">
        <f>Inputs!$B$30</f>
        <v>0</v>
      </c>
      <c r="V31" s="37">
        <f>Inputs!$B$30</f>
        <v>0</v>
      </c>
      <c r="W31" s="37">
        <f>Inputs!$B$30</f>
        <v>0</v>
      </c>
      <c r="X31" s="37">
        <f>Inputs!$B$30</f>
        <v>0</v>
      </c>
      <c r="Y31" s="37">
        <f>Inputs!$B$30</f>
        <v>0</v>
      </c>
      <c r="Z31" s="37">
        <f t="shared" ref="Z31:Z32" si="43">SUMIF($B$15:$Y$15,"Yes",B31:Y31)</f>
        <v>0</v>
      </c>
      <c r="AA31" s="37">
        <f t="shared" si="41"/>
        <v>0</v>
      </c>
      <c r="AB31" s="37">
        <f t="shared" ref="AB31:AB32" si="44">SUM(B31:Y31)</f>
        <v>0</v>
      </c>
    </row>
    <row r="32" spans="1:30" ht="15.75" thickTop="1" x14ac:dyDescent="0.25">
      <c r="A32" s="1" t="s">
        <v>33</v>
      </c>
      <c r="B32" s="19">
        <f>SUM(B20:B31)</f>
        <v>0</v>
      </c>
      <c r="C32" s="19">
        <f t="shared" ref="C32:S32" si="45">SUM(C20:C31)</f>
        <v>0</v>
      </c>
      <c r="D32" s="19">
        <f t="shared" si="45"/>
        <v>0</v>
      </c>
      <c r="E32" s="19">
        <f t="shared" si="45"/>
        <v>0</v>
      </c>
      <c r="F32" s="19">
        <f t="shared" si="45"/>
        <v>0</v>
      </c>
      <c r="G32" s="19">
        <f t="shared" si="45"/>
        <v>0</v>
      </c>
      <c r="H32" s="19">
        <f t="shared" si="45"/>
        <v>0</v>
      </c>
      <c r="I32" s="19">
        <f t="shared" si="45"/>
        <v>0</v>
      </c>
      <c r="J32" s="19">
        <f t="shared" si="45"/>
        <v>0</v>
      </c>
      <c r="K32" s="19">
        <f t="shared" si="45"/>
        <v>0</v>
      </c>
      <c r="L32" s="19">
        <f t="shared" si="45"/>
        <v>0</v>
      </c>
      <c r="M32" s="19">
        <f t="shared" si="45"/>
        <v>0</v>
      </c>
      <c r="N32" s="19">
        <f t="shared" si="45"/>
        <v>0</v>
      </c>
      <c r="O32" s="19">
        <f t="shared" si="45"/>
        <v>0</v>
      </c>
      <c r="P32" s="19">
        <f t="shared" si="45"/>
        <v>0</v>
      </c>
      <c r="Q32" s="19">
        <f t="shared" si="45"/>
        <v>0</v>
      </c>
      <c r="R32" s="19">
        <f t="shared" si="45"/>
        <v>0</v>
      </c>
      <c r="S32" s="19">
        <f t="shared" si="45"/>
        <v>0</v>
      </c>
      <c r="T32" s="19">
        <f t="shared" ref="T32:Y32" si="46">SUM(T20:T31)</f>
        <v>0</v>
      </c>
      <c r="U32" s="19">
        <f t="shared" si="46"/>
        <v>0</v>
      </c>
      <c r="V32" s="19">
        <f t="shared" si="46"/>
        <v>0</v>
      </c>
      <c r="W32" s="19">
        <f t="shared" si="46"/>
        <v>0</v>
      </c>
      <c r="X32" s="19">
        <f t="shared" si="46"/>
        <v>0</v>
      </c>
      <c r="Y32" s="19">
        <f t="shared" si="46"/>
        <v>0</v>
      </c>
      <c r="Z32" s="19">
        <f t="shared" si="43"/>
        <v>0</v>
      </c>
      <c r="AA32" s="19">
        <f t="shared" si="41"/>
        <v>0</v>
      </c>
      <c r="AB32" s="19">
        <f t="shared" si="44"/>
        <v>0</v>
      </c>
      <c r="AC32" s="1"/>
      <c r="AD32" s="1"/>
    </row>
    <row r="33" spans="1:30" x14ac:dyDescent="0.25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spans="1:30" x14ac:dyDescent="0.25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</row>
    <row r="35" spans="1:30" x14ac:dyDescent="0.25">
      <c r="A35" s="3" t="s">
        <v>225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4"/>
    </row>
    <row r="37" spans="1:30" x14ac:dyDescent="0.25">
      <c r="A37" s="5" t="s">
        <v>32</v>
      </c>
      <c r="B37" s="17">
        <f t="shared" ref="B37:L37" si="47">B19</f>
        <v>1</v>
      </c>
      <c r="C37" s="17">
        <f t="shared" si="47"/>
        <v>32</v>
      </c>
      <c r="D37" s="17">
        <f t="shared" si="47"/>
        <v>61</v>
      </c>
      <c r="E37" s="17">
        <f t="shared" si="47"/>
        <v>92</v>
      </c>
      <c r="F37" s="17">
        <f t="shared" si="47"/>
        <v>122</v>
      </c>
      <c r="G37" s="17">
        <f t="shared" si="47"/>
        <v>153</v>
      </c>
      <c r="H37" s="17">
        <f t="shared" si="47"/>
        <v>183</v>
      </c>
      <c r="I37" s="17">
        <f t="shared" si="47"/>
        <v>214</v>
      </c>
      <c r="J37" s="17">
        <f t="shared" si="47"/>
        <v>245</v>
      </c>
      <c r="K37" s="17">
        <f t="shared" si="47"/>
        <v>275</v>
      </c>
      <c r="L37" s="17">
        <f t="shared" si="47"/>
        <v>306</v>
      </c>
      <c r="M37" s="17">
        <f t="shared" ref="M37:AB37" si="48">M19</f>
        <v>336</v>
      </c>
      <c r="N37" s="17">
        <f t="shared" si="48"/>
        <v>367</v>
      </c>
      <c r="O37" s="17">
        <f t="shared" si="48"/>
        <v>398</v>
      </c>
      <c r="P37" s="17">
        <f t="shared" si="48"/>
        <v>426</v>
      </c>
      <c r="Q37" s="17">
        <f t="shared" si="48"/>
        <v>457</v>
      </c>
      <c r="R37" s="17">
        <f t="shared" si="48"/>
        <v>487</v>
      </c>
      <c r="S37" s="17">
        <f t="shared" si="48"/>
        <v>518</v>
      </c>
      <c r="T37" s="17">
        <f t="shared" ref="T37:Y37" si="49">T19</f>
        <v>548</v>
      </c>
      <c r="U37" s="17">
        <f t="shared" si="49"/>
        <v>579</v>
      </c>
      <c r="V37" s="17">
        <f t="shared" si="49"/>
        <v>610</v>
      </c>
      <c r="W37" s="17">
        <f t="shared" si="49"/>
        <v>640</v>
      </c>
      <c r="X37" s="17">
        <f t="shared" si="49"/>
        <v>671</v>
      </c>
      <c r="Y37" s="17">
        <f t="shared" si="49"/>
        <v>701</v>
      </c>
      <c r="Z37" s="47" t="str">
        <f t="shared" si="48"/>
        <v>Total during loan period</v>
      </c>
      <c r="AA37" s="47" t="s">
        <v>304</v>
      </c>
      <c r="AB37" s="47" t="str">
        <f t="shared" si="48"/>
        <v>Total 24 months</v>
      </c>
    </row>
    <row r="38" spans="1:30" x14ac:dyDescent="0.25">
      <c r="A38" t="s">
        <v>60</v>
      </c>
      <c r="B38" s="36">
        <f t="shared" ref="B38:B73" si="50">N38</f>
        <v>0</v>
      </c>
      <c r="C38" s="36">
        <f t="shared" ref="C38:C73" si="51">O38</f>
        <v>0</v>
      </c>
      <c r="D38" s="36">
        <f t="shared" ref="D38:D73" si="52">P38</f>
        <v>0</v>
      </c>
      <c r="E38" s="36">
        <f t="shared" ref="E38:E73" si="53">Q38</f>
        <v>0</v>
      </c>
      <c r="F38" s="36">
        <f t="shared" ref="F38:F73" si="54">R38</f>
        <v>0</v>
      </c>
      <c r="G38" s="36">
        <f t="shared" ref="G38:G73" si="55">S38</f>
        <v>0</v>
      </c>
      <c r="H38" s="36">
        <f t="shared" ref="H38:H73" si="56">T38</f>
        <v>0</v>
      </c>
      <c r="I38" s="36">
        <f t="shared" ref="I38:I73" si="57">U38</f>
        <v>0</v>
      </c>
      <c r="J38" s="36">
        <f t="shared" ref="J38:J73" si="58">V38</f>
        <v>0</v>
      </c>
      <c r="K38" s="36">
        <f t="shared" ref="K38:K73" si="59">W38</f>
        <v>0</v>
      </c>
      <c r="L38" s="36">
        <f t="shared" ref="L38:L73" si="60">X38</f>
        <v>0</v>
      </c>
      <c r="M38" s="36">
        <f t="shared" ref="M38:M54" si="61">Y38</f>
        <v>0</v>
      </c>
      <c r="N38" s="36">
        <f t="shared" ref="N38:X38" si="62">SUM(N39:N43)</f>
        <v>0</v>
      </c>
      <c r="O38" s="36">
        <f t="shared" si="62"/>
        <v>0</v>
      </c>
      <c r="P38" s="36">
        <f t="shared" si="62"/>
        <v>0</v>
      </c>
      <c r="Q38" s="36">
        <f t="shared" si="62"/>
        <v>0</v>
      </c>
      <c r="R38" s="36">
        <f t="shared" si="62"/>
        <v>0</v>
      </c>
      <c r="S38" s="36">
        <f t="shared" si="62"/>
        <v>0</v>
      </c>
      <c r="T38" s="36">
        <f t="shared" si="62"/>
        <v>0</v>
      </c>
      <c r="U38" s="36">
        <f t="shared" si="62"/>
        <v>0</v>
      </c>
      <c r="V38" s="36">
        <f t="shared" si="62"/>
        <v>0</v>
      </c>
      <c r="W38" s="36">
        <f t="shared" si="62"/>
        <v>0</v>
      </c>
      <c r="X38" s="36">
        <f t="shared" si="62"/>
        <v>0</v>
      </c>
      <c r="Y38" s="36">
        <f>SUM(Y39:Y43)</f>
        <v>0</v>
      </c>
      <c r="Z38" s="36">
        <f t="shared" ref="Z38:Z90" si="63">SUMIF($B$15:$Y$15,"Yes",B38:Y38)</f>
        <v>0</v>
      </c>
      <c r="AA38" s="36">
        <f t="shared" ref="AA38:AA68" si="64">SUM(B38:M38)</f>
        <v>0</v>
      </c>
      <c r="AB38" s="36">
        <f t="shared" ref="AB38:AB74" si="65">SUM(B38:Y38)</f>
        <v>0</v>
      </c>
      <c r="AC38" s="73"/>
    </row>
    <row r="39" spans="1:30" hidden="1" outlineLevel="1" x14ac:dyDescent="0.25">
      <c r="A39" s="181">
        <f>Calculations!$A$4</f>
        <v>0</v>
      </c>
      <c r="B39" s="36">
        <f t="shared" si="50"/>
        <v>0</v>
      </c>
      <c r="C39" s="36">
        <f t="shared" si="51"/>
        <v>0</v>
      </c>
      <c r="D39" s="36">
        <f t="shared" si="52"/>
        <v>0</v>
      </c>
      <c r="E39" s="36">
        <f t="shared" si="53"/>
        <v>0</v>
      </c>
      <c r="F39" s="36">
        <f t="shared" si="54"/>
        <v>0</v>
      </c>
      <c r="G39" s="36">
        <f t="shared" si="55"/>
        <v>0</v>
      </c>
      <c r="H39" s="36">
        <f t="shared" si="56"/>
        <v>0</v>
      </c>
      <c r="I39" s="36">
        <f t="shared" si="57"/>
        <v>0</v>
      </c>
      <c r="J39" s="36">
        <f t="shared" si="58"/>
        <v>0</v>
      </c>
      <c r="K39" s="36">
        <f t="shared" si="59"/>
        <v>0</v>
      </c>
      <c r="L39" s="36">
        <f t="shared" si="60"/>
        <v>0</v>
      </c>
      <c r="M39" s="36">
        <f t="shared" si="61"/>
        <v>0</v>
      </c>
      <c r="N39" s="36">
        <f>IF(Calculations!$S4=0,Calculations!$W4/12,IFERROR(IF(MONTH(Calculations!$B4)=MONTH(Output!N$37),Calculations!$W4,0),0)+IFERROR(IF(MONTH(Calculations!$C4)=MONTH(Output!N$37),Calculations!$X4,0),0)+IFERROR(IF(MONTH(Calculations!$E4)=MONTH(Output!N$37),Calculations!$W4,0),0)+IFERROR(IF(MONTH(Calculations!$F4)=MONTH(Output!N$37),Calculations!$X4,0),0))</f>
        <v>0</v>
      </c>
      <c r="O39" s="36">
        <f>IF(Calculations!$S4=0,Calculations!$W4/12,IFERROR(IF(MONTH(Calculations!$B4)=MONTH(Output!O$37),Calculations!$W4,0),0)+IFERROR(IF(MONTH(Calculations!$C4)=MONTH(Output!O$37),Calculations!$X4,0),0)+IFERROR(IF(MONTH(Calculations!$E4)=MONTH(Output!O$37),Calculations!$W4,0),0)+IFERROR(IF(MONTH(Calculations!$F4)=MONTH(Output!O$37),Calculations!$X4,0),0))</f>
        <v>0</v>
      </c>
      <c r="P39" s="36">
        <f>IF(Calculations!$S4=0,Calculations!$W4/12,IFERROR(IF(MONTH(Calculations!$B4)=MONTH(Output!P$37),Calculations!$W4,0),0)+IFERROR(IF(MONTH(Calculations!$C4)=MONTH(Output!P$37),Calculations!$X4,0),0)+IFERROR(IF(MONTH(Calculations!$E4)=MONTH(Output!P$37),Calculations!$W4,0),0)+IFERROR(IF(MONTH(Calculations!$F4)=MONTH(Output!P$37),Calculations!$X4,0),0))</f>
        <v>0</v>
      </c>
      <c r="Q39" s="36">
        <f>IF(Calculations!$S4=0,Calculations!$W4/12,IFERROR(IF(MONTH(Calculations!$B4)=MONTH(Output!Q$37),Calculations!$W4,0),0)+IFERROR(IF(MONTH(Calculations!$C4)=MONTH(Output!Q$37),Calculations!$X4,0),0)+IFERROR(IF(MONTH(Calculations!$E4)=MONTH(Output!Q$37),Calculations!$W4,0),0)+IFERROR(IF(MONTH(Calculations!$F4)=MONTH(Output!Q$37),Calculations!$X4,0),0))</f>
        <v>0</v>
      </c>
      <c r="R39" s="36">
        <f>IF(Calculations!$S4=0,Calculations!$W4/12,IFERROR(IF(MONTH(Calculations!$B4)=MONTH(Output!R$37),Calculations!$W4,0),0)+IFERROR(IF(MONTH(Calculations!$C4)=MONTH(Output!R$37),Calculations!$X4,0),0)+IFERROR(IF(MONTH(Calculations!$E4)=MONTH(Output!R$37),Calculations!$W4,0),0)+IFERROR(IF(MONTH(Calculations!$F4)=MONTH(Output!R$37),Calculations!$X4,0),0))</f>
        <v>0</v>
      </c>
      <c r="S39" s="36">
        <f>IF(Calculations!$S4=0,Calculations!$W4/12,IFERROR(IF(MONTH(Calculations!$B4)=MONTH(Output!S$37),Calculations!$W4,0),0)+IFERROR(IF(MONTH(Calculations!$C4)=MONTH(Output!S$37),Calculations!$X4,0),0)+IFERROR(IF(MONTH(Calculations!$E4)=MONTH(Output!S$37),Calculations!$W4,0),0)+IFERROR(IF(MONTH(Calculations!$F4)=MONTH(Output!S$37),Calculations!$X4,0),0))</f>
        <v>0</v>
      </c>
      <c r="T39" s="36">
        <f>IF(Calculations!$S4=0,Calculations!$W4/12,IFERROR(IF(MONTH(Calculations!$B4)=MONTH(Output!T$37),Calculations!$W4,0),0)+IFERROR(IF(MONTH(Calculations!$C4)=MONTH(Output!T$37),Calculations!$X4,0),0)+IFERROR(IF(MONTH(Calculations!$E4)=MONTH(Output!T$37),Calculations!$W4,0),0)+IFERROR(IF(MONTH(Calculations!$F4)=MONTH(Output!T$37),Calculations!$X4,0),0))</f>
        <v>0</v>
      </c>
      <c r="U39" s="36">
        <f>IF(Calculations!$S4=0,Calculations!$W4/12,IFERROR(IF(MONTH(Calculations!$B4)=MONTH(Output!U$37),Calculations!$W4,0),0)+IFERROR(IF(MONTH(Calculations!$C4)=MONTH(Output!U$37),Calculations!$X4,0),0)+IFERROR(IF(MONTH(Calculations!$E4)=MONTH(Output!U$37),Calculations!$W4,0),0)+IFERROR(IF(MONTH(Calculations!$F4)=MONTH(Output!U$37),Calculations!$X4,0),0))</f>
        <v>0</v>
      </c>
      <c r="V39" s="36">
        <f>IF(Calculations!$S4=0,Calculations!$W4/12,IFERROR(IF(MONTH(Calculations!$B4)=MONTH(Output!V$37),Calculations!$W4,0),0)+IFERROR(IF(MONTH(Calculations!$C4)=MONTH(Output!V$37),Calculations!$X4,0),0)+IFERROR(IF(MONTH(Calculations!$E4)=MONTH(Output!V$37),Calculations!$W4,0),0)+IFERROR(IF(MONTH(Calculations!$F4)=MONTH(Output!V$37),Calculations!$X4,0),0))</f>
        <v>0</v>
      </c>
      <c r="W39" s="36">
        <f>IF(Calculations!$S4=0,Calculations!$W4/12,IFERROR(IF(MONTH(Calculations!$B4)=MONTH(Output!W$37),Calculations!$W4,0),0)+IFERROR(IF(MONTH(Calculations!$C4)=MONTH(Output!W$37),Calculations!$X4,0),0)+IFERROR(IF(MONTH(Calculations!$E4)=MONTH(Output!W$37),Calculations!$W4,0),0)+IFERROR(IF(MONTH(Calculations!$F4)=MONTH(Output!W$37),Calculations!$X4,0),0))</f>
        <v>0</v>
      </c>
      <c r="X39" s="36">
        <f>IF(Calculations!$S4=0,Calculations!$W4/12,IFERROR(IF(MONTH(Calculations!$B4)=MONTH(Output!X$37),Calculations!$W4,0),0)+IFERROR(IF(MONTH(Calculations!$C4)=MONTH(Output!X$37),Calculations!$X4,0),0)+IFERROR(IF(MONTH(Calculations!$E4)=MONTH(Output!X$37),Calculations!$W4,0),0)+IFERROR(IF(MONTH(Calculations!$F4)=MONTH(Output!X$37),Calculations!$X4,0),0))</f>
        <v>0</v>
      </c>
      <c r="Y39" s="36">
        <f>IF(Calculations!$S4=0,Calculations!$W4/12,IFERROR(IF(MONTH(Calculations!$B4)=MONTH(Output!Y$37),Calculations!$W4,0),0)+IFERROR(IF(MONTH(Calculations!$C4)=MONTH(Output!Y$37),Calculations!$X4,0),0)+IFERROR(IF(MONTH(Calculations!$E4)=MONTH(Output!Y$37),Calculations!$W4,0),0)+IFERROR(IF(MONTH(Calculations!$F4)=MONTH(Output!Y$37),Calculations!$X4,0),0))</f>
        <v>0</v>
      </c>
      <c r="Z39" s="36">
        <f t="shared" si="63"/>
        <v>0</v>
      </c>
      <c r="AA39" s="36">
        <f t="shared" ref="AA39:AA43" si="66">SUM(B39:M39)</f>
        <v>0</v>
      </c>
      <c r="AB39" s="36">
        <f t="shared" ref="AB39:AB43" si="67">SUM(B39:Y39)</f>
        <v>0</v>
      </c>
      <c r="AC39" s="73"/>
    </row>
    <row r="40" spans="1:30" hidden="1" outlineLevel="1" x14ac:dyDescent="0.25">
      <c r="A40" s="181">
        <f>Calculations!$A$5</f>
        <v>0</v>
      </c>
      <c r="B40" s="36">
        <f t="shared" si="50"/>
        <v>0</v>
      </c>
      <c r="C40" s="36">
        <f t="shared" si="51"/>
        <v>0</v>
      </c>
      <c r="D40" s="36">
        <f t="shared" si="52"/>
        <v>0</v>
      </c>
      <c r="E40" s="36">
        <f t="shared" si="53"/>
        <v>0</v>
      </c>
      <c r="F40" s="36">
        <f t="shared" si="54"/>
        <v>0</v>
      </c>
      <c r="G40" s="36">
        <f t="shared" si="55"/>
        <v>0</v>
      </c>
      <c r="H40" s="36">
        <f t="shared" si="56"/>
        <v>0</v>
      </c>
      <c r="I40" s="36">
        <f t="shared" si="57"/>
        <v>0</v>
      </c>
      <c r="J40" s="36">
        <f t="shared" si="58"/>
        <v>0</v>
      </c>
      <c r="K40" s="36">
        <f t="shared" si="59"/>
        <v>0</v>
      </c>
      <c r="L40" s="36">
        <f t="shared" si="60"/>
        <v>0</v>
      </c>
      <c r="M40" s="36">
        <f t="shared" si="61"/>
        <v>0</v>
      </c>
      <c r="N40" s="36">
        <f>IF(Calculations!$S5=0,Calculations!$W5/12,IFERROR(IF(MONTH(Calculations!$B5)=MONTH(Output!N$37),Calculations!$W5,0),0)+IFERROR(IF(MONTH(Calculations!$C5)=MONTH(Output!N$37),Calculations!$X5,0),0)+IFERROR(IF(MONTH(Calculations!$E5)=MONTH(Output!N$37),Calculations!$W5,0),0)+IFERROR(IF(MONTH(Calculations!$F5)=MONTH(Output!N$37),Calculations!$X5,0),0))</f>
        <v>0</v>
      </c>
      <c r="O40" s="36">
        <f>IF(Calculations!$S5=0,Calculations!$W5/12,IFERROR(IF(MONTH(Calculations!$B5)=MONTH(Output!O$37),Calculations!$W5,0),0)+IFERROR(IF(MONTH(Calculations!$C5)=MONTH(Output!O$37),Calculations!$X5,0),0)+IFERROR(IF(MONTH(Calculations!$E5)=MONTH(Output!O$37),Calculations!$W5,0),0)+IFERROR(IF(MONTH(Calculations!$F5)=MONTH(Output!O$37),Calculations!$X5,0),0))</f>
        <v>0</v>
      </c>
      <c r="P40" s="36">
        <f>IF(Calculations!$S5=0,Calculations!$W5/12,IFERROR(IF(MONTH(Calculations!$B5)=MONTH(Output!P$37),Calculations!$W5,0),0)+IFERROR(IF(MONTH(Calculations!$C5)=MONTH(Output!P$37),Calculations!$X5,0),0)+IFERROR(IF(MONTH(Calculations!$E5)=MONTH(Output!P$37),Calculations!$W5,0),0)+IFERROR(IF(MONTH(Calculations!$F5)=MONTH(Output!P$37),Calculations!$X5,0),0))</f>
        <v>0</v>
      </c>
      <c r="Q40" s="36">
        <f>IF(Calculations!$S5=0,Calculations!$W5/12,IFERROR(IF(MONTH(Calculations!$B5)=MONTH(Output!Q$37),Calculations!$W5,0),0)+IFERROR(IF(MONTH(Calculations!$C5)=MONTH(Output!Q$37),Calculations!$X5,0),0)+IFERROR(IF(MONTH(Calculations!$E5)=MONTH(Output!Q$37),Calculations!$W5,0),0)+IFERROR(IF(MONTH(Calculations!$F5)=MONTH(Output!Q$37),Calculations!$X5,0),0))</f>
        <v>0</v>
      </c>
      <c r="R40" s="36">
        <f>IF(Calculations!$S5=0,Calculations!$W5/12,IFERROR(IF(MONTH(Calculations!$B5)=MONTH(Output!R$37),Calculations!$W5,0),0)+IFERROR(IF(MONTH(Calculations!$C5)=MONTH(Output!R$37),Calculations!$X5,0),0)+IFERROR(IF(MONTH(Calculations!$E5)=MONTH(Output!R$37),Calculations!$W5,0),0)+IFERROR(IF(MONTH(Calculations!$F5)=MONTH(Output!R$37),Calculations!$X5,0),0))</f>
        <v>0</v>
      </c>
      <c r="S40" s="36">
        <f>IF(Calculations!$S5=0,Calculations!$W5/12,IFERROR(IF(MONTH(Calculations!$B5)=MONTH(Output!S$37),Calculations!$W5,0),0)+IFERROR(IF(MONTH(Calculations!$C5)=MONTH(Output!S$37),Calculations!$X5,0),0)+IFERROR(IF(MONTH(Calculations!$E5)=MONTH(Output!S$37),Calculations!$W5,0),0)+IFERROR(IF(MONTH(Calculations!$F5)=MONTH(Output!S$37),Calculations!$X5,0),0))</f>
        <v>0</v>
      </c>
      <c r="T40" s="36">
        <f>IF(Calculations!$S5=0,Calculations!$W5/12,IFERROR(IF(MONTH(Calculations!$B5)=MONTH(Output!T$37),Calculations!$W5,0),0)+IFERROR(IF(MONTH(Calculations!$C5)=MONTH(Output!T$37),Calculations!$X5,0),0)+IFERROR(IF(MONTH(Calculations!$E5)=MONTH(Output!T$37),Calculations!$W5,0),0)+IFERROR(IF(MONTH(Calculations!$F5)=MONTH(Output!T$37),Calculations!$X5,0),0))</f>
        <v>0</v>
      </c>
      <c r="U40" s="36">
        <f>IF(Calculations!$S5=0,Calculations!$W5/12,IFERROR(IF(MONTH(Calculations!$B5)=MONTH(Output!U$37),Calculations!$W5,0),0)+IFERROR(IF(MONTH(Calculations!$C5)=MONTH(Output!U$37),Calculations!$X5,0),0)+IFERROR(IF(MONTH(Calculations!$E5)=MONTH(Output!U$37),Calculations!$W5,0),0)+IFERROR(IF(MONTH(Calculations!$F5)=MONTH(Output!U$37),Calculations!$X5,0),0))</f>
        <v>0</v>
      </c>
      <c r="V40" s="36">
        <f>IF(Calculations!$S5=0,Calculations!$W5/12,IFERROR(IF(MONTH(Calculations!$B5)=MONTH(Output!V$37),Calculations!$W5,0),0)+IFERROR(IF(MONTH(Calculations!$C5)=MONTH(Output!V$37),Calculations!$X5,0),0)+IFERROR(IF(MONTH(Calculations!$E5)=MONTH(Output!V$37),Calculations!$W5,0),0)+IFERROR(IF(MONTH(Calculations!$F5)=MONTH(Output!V$37),Calculations!$X5,0),0))</f>
        <v>0</v>
      </c>
      <c r="W40" s="36">
        <f>IF(Calculations!$S5=0,Calculations!$W5/12,IFERROR(IF(MONTH(Calculations!$B5)=MONTH(Output!W$37),Calculations!$W5,0),0)+IFERROR(IF(MONTH(Calculations!$C5)=MONTH(Output!W$37),Calculations!$X5,0),0)+IFERROR(IF(MONTH(Calculations!$E5)=MONTH(Output!W$37),Calculations!$W5,0),0)+IFERROR(IF(MONTH(Calculations!$F5)=MONTH(Output!W$37),Calculations!$X5,0),0))</f>
        <v>0</v>
      </c>
      <c r="X40" s="36">
        <f>IF(Calculations!$S5=0,Calculations!$W5/12,IFERROR(IF(MONTH(Calculations!$B5)=MONTH(Output!X$37),Calculations!$W5,0),0)+IFERROR(IF(MONTH(Calculations!$C5)=MONTH(Output!X$37),Calculations!$X5,0),0)+IFERROR(IF(MONTH(Calculations!$E5)=MONTH(Output!X$37),Calculations!$W5,0),0)+IFERROR(IF(MONTH(Calculations!$F5)=MONTH(Output!X$37),Calculations!$X5,0),0))</f>
        <v>0</v>
      </c>
      <c r="Y40" s="36">
        <f>IF(Calculations!$S5=0,Calculations!$W5/12,IFERROR(IF(MONTH(Calculations!$B5)=MONTH(Output!Y$37),Calculations!$W5,0),0)+IFERROR(IF(MONTH(Calculations!$C5)=MONTH(Output!Y$37),Calculations!$X5,0),0)+IFERROR(IF(MONTH(Calculations!$E5)=MONTH(Output!Y$37),Calculations!$W5,0),0)+IFERROR(IF(MONTH(Calculations!$F5)=MONTH(Output!Y$37),Calculations!$X5,0),0))</f>
        <v>0</v>
      </c>
      <c r="Z40" s="36">
        <f t="shared" si="63"/>
        <v>0</v>
      </c>
      <c r="AA40" s="36">
        <f t="shared" si="66"/>
        <v>0</v>
      </c>
      <c r="AB40" s="36">
        <f t="shared" si="67"/>
        <v>0</v>
      </c>
      <c r="AC40" s="73"/>
    </row>
    <row r="41" spans="1:30" hidden="1" outlineLevel="1" x14ac:dyDescent="0.25">
      <c r="A41" s="181">
        <f>Calculations!$A$6</f>
        <v>0</v>
      </c>
      <c r="B41" s="36">
        <f t="shared" si="50"/>
        <v>0</v>
      </c>
      <c r="C41" s="36">
        <f t="shared" si="51"/>
        <v>0</v>
      </c>
      <c r="D41" s="36">
        <f t="shared" si="52"/>
        <v>0</v>
      </c>
      <c r="E41" s="36">
        <f t="shared" si="53"/>
        <v>0</v>
      </c>
      <c r="F41" s="36">
        <f t="shared" si="54"/>
        <v>0</v>
      </c>
      <c r="G41" s="36">
        <f t="shared" si="55"/>
        <v>0</v>
      </c>
      <c r="H41" s="36">
        <f t="shared" si="56"/>
        <v>0</v>
      </c>
      <c r="I41" s="36">
        <f t="shared" si="57"/>
        <v>0</v>
      </c>
      <c r="J41" s="36">
        <f t="shared" si="58"/>
        <v>0</v>
      </c>
      <c r="K41" s="36">
        <f t="shared" si="59"/>
        <v>0</v>
      </c>
      <c r="L41" s="36">
        <f t="shared" si="60"/>
        <v>0</v>
      </c>
      <c r="M41" s="36">
        <f t="shared" si="61"/>
        <v>0</v>
      </c>
      <c r="N41" s="36">
        <f>IF(Calculations!$S6=0,Calculations!$W6/12,IFERROR(IF(MONTH(Calculations!$B6)=MONTH(Output!N$37),Calculations!$W6,0),0)+IFERROR(IF(MONTH(Calculations!$C6)=MONTH(Output!N$37),Calculations!$X6,0),0)+IFERROR(IF(MONTH(Calculations!$E6)=MONTH(Output!N$37),Calculations!$W6,0),0)+IFERROR(IF(MONTH(Calculations!$F6)=MONTH(Output!N$37),Calculations!$X6,0),0))</f>
        <v>0</v>
      </c>
      <c r="O41" s="36">
        <f>IF(Calculations!$S6=0,Calculations!$W6/12,IFERROR(IF(MONTH(Calculations!$B6)=MONTH(Output!O$37),Calculations!$W6,0),0)+IFERROR(IF(MONTH(Calculations!$C6)=MONTH(Output!O$37),Calculations!$X6,0),0)+IFERROR(IF(MONTH(Calculations!$E6)=MONTH(Output!O$37),Calculations!$W6,0),0)+IFERROR(IF(MONTH(Calculations!$F6)=MONTH(Output!O$37),Calculations!$X6,0),0))</f>
        <v>0</v>
      </c>
      <c r="P41" s="36">
        <f>IF(Calculations!$S6=0,Calculations!$W6/12,IFERROR(IF(MONTH(Calculations!$B6)=MONTH(Output!P$37),Calculations!$W6,0),0)+IFERROR(IF(MONTH(Calculations!$C6)=MONTH(Output!P$37),Calculations!$X6,0),0)+IFERROR(IF(MONTH(Calculations!$E6)=MONTH(Output!P$37),Calculations!$W6,0),0)+IFERROR(IF(MONTH(Calculations!$F6)=MONTH(Output!P$37),Calculations!$X6,0),0))</f>
        <v>0</v>
      </c>
      <c r="Q41" s="36">
        <f>IF(Calculations!$S6=0,Calculations!$W6/12,IFERROR(IF(MONTH(Calculations!$B6)=MONTH(Output!Q$37),Calculations!$W6,0),0)+IFERROR(IF(MONTH(Calculations!$C6)=MONTH(Output!Q$37),Calculations!$X6,0),0)+IFERROR(IF(MONTH(Calculations!$E6)=MONTH(Output!Q$37),Calculations!$W6,0),0)+IFERROR(IF(MONTH(Calculations!$F6)=MONTH(Output!Q$37),Calculations!$X6,0),0))</f>
        <v>0</v>
      </c>
      <c r="R41" s="36">
        <f>IF(Calculations!$S6=0,Calculations!$W6/12,IFERROR(IF(MONTH(Calculations!$B6)=MONTH(Output!R$37),Calculations!$W6,0),0)+IFERROR(IF(MONTH(Calculations!$C6)=MONTH(Output!R$37),Calculations!$X6,0),0)+IFERROR(IF(MONTH(Calculations!$E6)=MONTH(Output!R$37),Calculations!$W6,0),0)+IFERROR(IF(MONTH(Calculations!$F6)=MONTH(Output!R$37),Calculations!$X6,0),0))</f>
        <v>0</v>
      </c>
      <c r="S41" s="36">
        <f>IF(Calculations!$S6=0,Calculations!$W6/12,IFERROR(IF(MONTH(Calculations!$B6)=MONTH(Output!S$37),Calculations!$W6,0),0)+IFERROR(IF(MONTH(Calculations!$C6)=MONTH(Output!S$37),Calculations!$X6,0),0)+IFERROR(IF(MONTH(Calculations!$E6)=MONTH(Output!S$37),Calculations!$W6,0),0)+IFERROR(IF(MONTH(Calculations!$F6)=MONTH(Output!S$37),Calculations!$X6,0),0))</f>
        <v>0</v>
      </c>
      <c r="T41" s="36">
        <f>IF(Calculations!$S6=0,Calculations!$W6/12,IFERROR(IF(MONTH(Calculations!$B6)=MONTH(Output!T$37),Calculations!$W6,0),0)+IFERROR(IF(MONTH(Calculations!$C6)=MONTH(Output!T$37),Calculations!$X6,0),0)+IFERROR(IF(MONTH(Calculations!$E6)=MONTH(Output!T$37),Calculations!$W6,0),0)+IFERROR(IF(MONTH(Calculations!$F6)=MONTH(Output!T$37),Calculations!$X6,0),0))</f>
        <v>0</v>
      </c>
      <c r="U41" s="36">
        <f>IF(Calculations!$S6=0,Calculations!$W6/12,IFERROR(IF(MONTH(Calculations!$B6)=MONTH(Output!U$37),Calculations!$W6,0),0)+IFERROR(IF(MONTH(Calculations!$C6)=MONTH(Output!U$37),Calculations!$X6,0),0)+IFERROR(IF(MONTH(Calculations!$E6)=MONTH(Output!U$37),Calculations!$W6,0),0)+IFERROR(IF(MONTH(Calculations!$F6)=MONTH(Output!U$37),Calculations!$X6,0),0))</f>
        <v>0</v>
      </c>
      <c r="V41" s="36">
        <f>IF(Calculations!$S6=0,Calculations!$W6/12,IFERROR(IF(MONTH(Calculations!$B6)=MONTH(Output!V$37),Calculations!$W6,0),0)+IFERROR(IF(MONTH(Calculations!$C6)=MONTH(Output!V$37),Calculations!$X6,0),0)+IFERROR(IF(MONTH(Calculations!$E6)=MONTH(Output!V$37),Calculations!$W6,0),0)+IFERROR(IF(MONTH(Calculations!$F6)=MONTH(Output!V$37),Calculations!$X6,0),0))</f>
        <v>0</v>
      </c>
      <c r="W41" s="36">
        <f>IF(Calculations!$S6=0,Calculations!$W6/12,IFERROR(IF(MONTH(Calculations!$B6)=MONTH(Output!W$37),Calculations!$W6,0),0)+IFERROR(IF(MONTH(Calculations!$C6)=MONTH(Output!W$37),Calculations!$X6,0),0)+IFERROR(IF(MONTH(Calculations!$E6)=MONTH(Output!W$37),Calculations!$W6,0),0)+IFERROR(IF(MONTH(Calculations!$F6)=MONTH(Output!W$37),Calculations!$X6,0),0))</f>
        <v>0</v>
      </c>
      <c r="X41" s="36">
        <f>IF(Calculations!$S6=0,Calculations!$W6/12,IFERROR(IF(MONTH(Calculations!$B6)=MONTH(Output!X$37),Calculations!$W6,0),0)+IFERROR(IF(MONTH(Calculations!$C6)=MONTH(Output!X$37),Calculations!$X6,0),0)+IFERROR(IF(MONTH(Calculations!$E6)=MONTH(Output!X$37),Calculations!$W6,0),0)+IFERROR(IF(MONTH(Calculations!$F6)=MONTH(Output!X$37),Calculations!$X6,0),0))</f>
        <v>0</v>
      </c>
      <c r="Y41" s="36">
        <f>IF(Calculations!$S6=0,Calculations!$W6/12,IFERROR(IF(MONTH(Calculations!$B6)=MONTH(Output!Y$37),Calculations!$W6,0),0)+IFERROR(IF(MONTH(Calculations!$C6)=MONTH(Output!Y$37),Calculations!$X6,0),0)+IFERROR(IF(MONTH(Calculations!$E6)=MONTH(Output!Y$37),Calculations!$W6,0),0)+IFERROR(IF(MONTH(Calculations!$F6)=MONTH(Output!Y$37),Calculations!$X6,0),0))</f>
        <v>0</v>
      </c>
      <c r="Z41" s="36">
        <f t="shared" si="63"/>
        <v>0</v>
      </c>
      <c r="AA41" s="36">
        <f t="shared" si="66"/>
        <v>0</v>
      </c>
      <c r="AB41" s="36">
        <f t="shared" si="67"/>
        <v>0</v>
      </c>
      <c r="AC41" s="73"/>
    </row>
    <row r="42" spans="1:30" hidden="1" outlineLevel="1" x14ac:dyDescent="0.25">
      <c r="A42" s="181">
        <f>Calculations!$A$7</f>
        <v>0</v>
      </c>
      <c r="B42" s="36">
        <f t="shared" si="50"/>
        <v>0</v>
      </c>
      <c r="C42" s="36">
        <f t="shared" si="51"/>
        <v>0</v>
      </c>
      <c r="D42" s="36">
        <f t="shared" si="52"/>
        <v>0</v>
      </c>
      <c r="E42" s="36">
        <f t="shared" si="53"/>
        <v>0</v>
      </c>
      <c r="F42" s="36">
        <f t="shared" si="54"/>
        <v>0</v>
      </c>
      <c r="G42" s="36">
        <f t="shared" si="55"/>
        <v>0</v>
      </c>
      <c r="H42" s="36">
        <f t="shared" si="56"/>
        <v>0</v>
      </c>
      <c r="I42" s="36">
        <f t="shared" si="57"/>
        <v>0</v>
      </c>
      <c r="J42" s="36">
        <f t="shared" si="58"/>
        <v>0</v>
      </c>
      <c r="K42" s="36">
        <f t="shared" si="59"/>
        <v>0</v>
      </c>
      <c r="L42" s="36">
        <f t="shared" si="60"/>
        <v>0</v>
      </c>
      <c r="M42" s="36">
        <f t="shared" si="61"/>
        <v>0</v>
      </c>
      <c r="N42" s="36">
        <f>IF(Calculations!$S7=0,Calculations!$W7/12,IFERROR(IF(MONTH(Calculations!$B7)=MONTH(Output!N$37),Calculations!$W7,0),0)+IFERROR(IF(MONTH(Calculations!$C7)=MONTH(Output!N$37),Calculations!$X7,0),0)+IFERROR(IF(MONTH(Calculations!$E7)=MONTH(Output!N$37),Calculations!$W7,0),0)+IFERROR(IF(MONTH(Calculations!$F7)=MONTH(Output!N$37),Calculations!$X7,0),0))</f>
        <v>0</v>
      </c>
      <c r="O42" s="36">
        <f>IF(Calculations!$S7=0,Calculations!$W7/12,IFERROR(IF(MONTH(Calculations!$B7)=MONTH(Output!O$37),Calculations!$W7,0),0)+IFERROR(IF(MONTH(Calculations!$C7)=MONTH(Output!O$37),Calculations!$X7,0),0)+IFERROR(IF(MONTH(Calculations!$E7)=MONTH(Output!O$37),Calculations!$W7,0),0)+IFERROR(IF(MONTH(Calculations!$F7)=MONTH(Output!O$37),Calculations!$X7,0),0))</f>
        <v>0</v>
      </c>
      <c r="P42" s="36">
        <f>IF(Calculations!$S7=0,Calculations!$W7/12,IFERROR(IF(MONTH(Calculations!$B7)=MONTH(Output!P$37),Calculations!$W7,0),0)+IFERROR(IF(MONTH(Calculations!$C7)=MONTH(Output!P$37),Calculations!$X7,0),0)+IFERROR(IF(MONTH(Calculations!$E7)=MONTH(Output!P$37),Calculations!$W7,0),0)+IFERROR(IF(MONTH(Calculations!$F7)=MONTH(Output!P$37),Calculations!$X7,0),0))</f>
        <v>0</v>
      </c>
      <c r="Q42" s="36">
        <f>IF(Calculations!$S7=0,Calculations!$W7/12,IFERROR(IF(MONTH(Calculations!$B7)=MONTH(Output!Q$37),Calculations!$W7,0),0)+IFERROR(IF(MONTH(Calculations!$C7)=MONTH(Output!Q$37),Calculations!$X7,0),0)+IFERROR(IF(MONTH(Calculations!$E7)=MONTH(Output!Q$37),Calculations!$W7,0),0)+IFERROR(IF(MONTH(Calculations!$F7)=MONTH(Output!Q$37),Calculations!$X7,0),0))</f>
        <v>0</v>
      </c>
      <c r="R42" s="36">
        <f>IF(Calculations!$S7=0,Calculations!$W7/12,IFERROR(IF(MONTH(Calculations!$B7)=MONTH(Output!R$37),Calculations!$W7,0),0)+IFERROR(IF(MONTH(Calculations!$C7)=MONTH(Output!R$37),Calculations!$X7,0),0)+IFERROR(IF(MONTH(Calculations!$E7)=MONTH(Output!R$37),Calculations!$W7,0),0)+IFERROR(IF(MONTH(Calculations!$F7)=MONTH(Output!R$37),Calculations!$X7,0),0))</f>
        <v>0</v>
      </c>
      <c r="S42" s="36">
        <f>IF(Calculations!$S7=0,Calculations!$W7/12,IFERROR(IF(MONTH(Calculations!$B7)=MONTH(Output!S$37),Calculations!$W7,0),0)+IFERROR(IF(MONTH(Calculations!$C7)=MONTH(Output!S$37),Calculations!$X7,0),0)+IFERROR(IF(MONTH(Calculations!$E7)=MONTH(Output!S$37),Calculations!$W7,0),0)+IFERROR(IF(MONTH(Calculations!$F7)=MONTH(Output!S$37),Calculations!$X7,0),0))</f>
        <v>0</v>
      </c>
      <c r="T42" s="36">
        <f>IF(Calculations!$S7=0,Calculations!$W7/12,IFERROR(IF(MONTH(Calculations!$B7)=MONTH(Output!T$37),Calculations!$W7,0),0)+IFERROR(IF(MONTH(Calculations!$C7)=MONTH(Output!T$37),Calculations!$X7,0),0)+IFERROR(IF(MONTH(Calculations!$E7)=MONTH(Output!T$37),Calculations!$W7,0),0)+IFERROR(IF(MONTH(Calculations!$F7)=MONTH(Output!T$37),Calculations!$X7,0),0))</f>
        <v>0</v>
      </c>
      <c r="U42" s="36">
        <f>IF(Calculations!$S7=0,Calculations!$W7/12,IFERROR(IF(MONTH(Calculations!$B7)=MONTH(Output!U$37),Calculations!$W7,0),0)+IFERROR(IF(MONTH(Calculations!$C7)=MONTH(Output!U$37),Calculations!$X7,0),0)+IFERROR(IF(MONTH(Calculations!$E7)=MONTH(Output!U$37),Calculations!$W7,0),0)+IFERROR(IF(MONTH(Calculations!$F7)=MONTH(Output!U$37),Calculations!$X7,0),0))</f>
        <v>0</v>
      </c>
      <c r="V42" s="36">
        <f>IF(Calculations!$S7=0,Calculations!$W7/12,IFERROR(IF(MONTH(Calculations!$B7)=MONTH(Output!V$37),Calculations!$W7,0),0)+IFERROR(IF(MONTH(Calculations!$C7)=MONTH(Output!V$37),Calculations!$X7,0),0)+IFERROR(IF(MONTH(Calculations!$E7)=MONTH(Output!V$37),Calculations!$W7,0),0)+IFERROR(IF(MONTH(Calculations!$F7)=MONTH(Output!V$37),Calculations!$X7,0),0))</f>
        <v>0</v>
      </c>
      <c r="W42" s="36">
        <f>IF(Calculations!$S7=0,Calculations!$W7/12,IFERROR(IF(MONTH(Calculations!$B7)=MONTH(Output!W$37),Calculations!$W7,0),0)+IFERROR(IF(MONTH(Calculations!$C7)=MONTH(Output!W$37),Calculations!$X7,0),0)+IFERROR(IF(MONTH(Calculations!$E7)=MONTH(Output!W$37),Calculations!$W7,0),0)+IFERROR(IF(MONTH(Calculations!$F7)=MONTH(Output!W$37),Calculations!$X7,0),0))</f>
        <v>0</v>
      </c>
      <c r="X42" s="36">
        <f>IF(Calculations!$S7=0,Calculations!$W7/12,IFERROR(IF(MONTH(Calculations!$B7)=MONTH(Output!X$37),Calculations!$W7,0),0)+IFERROR(IF(MONTH(Calculations!$C7)=MONTH(Output!X$37),Calculations!$X7,0),0)+IFERROR(IF(MONTH(Calculations!$E7)=MONTH(Output!X$37),Calculations!$W7,0),0)+IFERROR(IF(MONTH(Calculations!$F7)=MONTH(Output!X$37),Calculations!$X7,0),0))</f>
        <v>0</v>
      </c>
      <c r="Y42" s="36">
        <f>IF(Calculations!$S7=0,Calculations!$W7/12,IFERROR(IF(MONTH(Calculations!$B7)=MONTH(Output!Y$37),Calculations!$W7,0),0)+IFERROR(IF(MONTH(Calculations!$C7)=MONTH(Output!Y$37),Calculations!$X7,0),0)+IFERROR(IF(MONTH(Calculations!$E7)=MONTH(Output!Y$37),Calculations!$W7,0),0)+IFERROR(IF(MONTH(Calculations!$F7)=MONTH(Output!Y$37),Calculations!$X7,0),0))</f>
        <v>0</v>
      </c>
      <c r="Z42" s="36">
        <f t="shared" si="63"/>
        <v>0</v>
      </c>
      <c r="AA42" s="36">
        <f t="shared" si="66"/>
        <v>0</v>
      </c>
      <c r="AB42" s="36">
        <f t="shared" si="67"/>
        <v>0</v>
      </c>
      <c r="AC42" s="73"/>
    </row>
    <row r="43" spans="1:30" hidden="1" outlineLevel="1" x14ac:dyDescent="0.25">
      <c r="A43" s="181">
        <f>Calculations!$A$8</f>
        <v>0</v>
      </c>
      <c r="B43" s="36">
        <f t="shared" si="50"/>
        <v>0</v>
      </c>
      <c r="C43" s="36">
        <f t="shared" si="51"/>
        <v>0</v>
      </c>
      <c r="D43" s="36">
        <f t="shared" si="52"/>
        <v>0</v>
      </c>
      <c r="E43" s="36">
        <f t="shared" si="53"/>
        <v>0</v>
      </c>
      <c r="F43" s="36">
        <f t="shared" si="54"/>
        <v>0</v>
      </c>
      <c r="G43" s="36">
        <f t="shared" si="55"/>
        <v>0</v>
      </c>
      <c r="H43" s="36">
        <f t="shared" si="56"/>
        <v>0</v>
      </c>
      <c r="I43" s="36">
        <f t="shared" si="57"/>
        <v>0</v>
      </c>
      <c r="J43" s="36">
        <f t="shared" si="58"/>
        <v>0</v>
      </c>
      <c r="K43" s="36">
        <f t="shared" si="59"/>
        <v>0</v>
      </c>
      <c r="L43" s="36">
        <f t="shared" si="60"/>
        <v>0</v>
      </c>
      <c r="M43" s="36">
        <f t="shared" si="61"/>
        <v>0</v>
      </c>
      <c r="N43" s="36">
        <f>IF(Calculations!$S8=0,Calculations!$W8/12,IFERROR(IF(MONTH(Calculations!$B8)=MONTH(Output!N$37),Calculations!$W8,0),0)+IFERROR(IF(MONTH(Calculations!$C8)=MONTH(Output!N$37),Calculations!$X8,0),0)+IFERROR(IF(MONTH(Calculations!$E8)=MONTH(Output!N$37),Calculations!$W8,0),0)+IFERROR(IF(MONTH(Calculations!$F8)=MONTH(Output!N$37),Calculations!$X8,0),0))</f>
        <v>0</v>
      </c>
      <c r="O43" s="36">
        <f>IF(Calculations!$S8=0,Calculations!$W8/12,IFERROR(IF(MONTH(Calculations!$B8)=MONTH(Output!O$37),Calculations!$W8,0),0)+IFERROR(IF(MONTH(Calculations!$C8)=MONTH(Output!O$37),Calculations!$X8,0),0)+IFERROR(IF(MONTH(Calculations!$E8)=MONTH(Output!O$37),Calculations!$W8,0),0)+IFERROR(IF(MONTH(Calculations!$F8)=MONTH(Output!O$37),Calculations!$X8,0),0))</f>
        <v>0</v>
      </c>
      <c r="P43" s="36">
        <f>IF(Calculations!$S8=0,Calculations!$W8/12,IFERROR(IF(MONTH(Calculations!$B8)=MONTH(Output!P$37),Calculations!$W8,0),0)+IFERROR(IF(MONTH(Calculations!$C8)=MONTH(Output!P$37),Calculations!$X8,0),0)+IFERROR(IF(MONTH(Calculations!$E8)=MONTH(Output!P$37),Calculations!$W8,0),0)+IFERROR(IF(MONTH(Calculations!$F8)=MONTH(Output!P$37),Calculations!$X8,0),0))</f>
        <v>0</v>
      </c>
      <c r="Q43" s="36">
        <f>IF(Calculations!$S8=0,Calculations!$W8/12,IFERROR(IF(MONTH(Calculations!$B8)=MONTH(Output!Q$37),Calculations!$W8,0),0)+IFERROR(IF(MONTH(Calculations!$C8)=MONTH(Output!Q$37),Calculations!$X8,0),0)+IFERROR(IF(MONTH(Calculations!$E8)=MONTH(Output!Q$37),Calculations!$W8,0),0)+IFERROR(IF(MONTH(Calculations!$F8)=MONTH(Output!Q$37),Calculations!$X8,0),0))</f>
        <v>0</v>
      </c>
      <c r="R43" s="36">
        <f>IF(Calculations!$S8=0,Calculations!$W8/12,IFERROR(IF(MONTH(Calculations!$B8)=MONTH(Output!R$37),Calculations!$W8,0),0)+IFERROR(IF(MONTH(Calculations!$C8)=MONTH(Output!R$37),Calculations!$X8,0),0)+IFERROR(IF(MONTH(Calculations!$E8)=MONTH(Output!R$37),Calculations!$W8,0),0)+IFERROR(IF(MONTH(Calculations!$F8)=MONTH(Output!R$37),Calculations!$X8,0),0))</f>
        <v>0</v>
      </c>
      <c r="S43" s="36">
        <f>IF(Calculations!$S8=0,Calculations!$W8/12,IFERROR(IF(MONTH(Calculations!$B8)=MONTH(Output!S$37),Calculations!$W8,0),0)+IFERROR(IF(MONTH(Calculations!$C8)=MONTH(Output!S$37),Calculations!$X8,0),0)+IFERROR(IF(MONTH(Calculations!$E8)=MONTH(Output!S$37),Calculations!$W8,0),0)+IFERROR(IF(MONTH(Calculations!$F8)=MONTH(Output!S$37),Calculations!$X8,0),0))</f>
        <v>0</v>
      </c>
      <c r="T43" s="36">
        <f>IF(Calculations!$S8=0,Calculations!$W8/12,IFERROR(IF(MONTH(Calculations!$B8)=MONTH(Output!T$37),Calculations!$W8,0),0)+IFERROR(IF(MONTH(Calculations!$C8)=MONTH(Output!T$37),Calculations!$X8,0),0)+IFERROR(IF(MONTH(Calculations!$E8)=MONTH(Output!T$37),Calculations!$W8,0),0)+IFERROR(IF(MONTH(Calculations!$F8)=MONTH(Output!T$37),Calculations!$X8,0),0))</f>
        <v>0</v>
      </c>
      <c r="U43" s="36">
        <f>IF(Calculations!$S8=0,Calculations!$W8/12,IFERROR(IF(MONTH(Calculations!$B8)=MONTH(Output!U$37),Calculations!$W8,0),0)+IFERROR(IF(MONTH(Calculations!$C8)=MONTH(Output!U$37),Calculations!$X8,0),0)+IFERROR(IF(MONTH(Calculations!$E8)=MONTH(Output!U$37),Calculations!$W8,0),0)+IFERROR(IF(MONTH(Calculations!$F8)=MONTH(Output!U$37),Calculations!$X8,0),0))</f>
        <v>0</v>
      </c>
      <c r="V43" s="36">
        <f>IF(Calculations!$S8=0,Calculations!$W8/12,IFERROR(IF(MONTH(Calculations!$B8)=MONTH(Output!V$37),Calculations!$W8,0),0)+IFERROR(IF(MONTH(Calculations!$C8)=MONTH(Output!V$37),Calculations!$X8,0),0)+IFERROR(IF(MONTH(Calculations!$E8)=MONTH(Output!V$37),Calculations!$W8,0),0)+IFERROR(IF(MONTH(Calculations!$F8)=MONTH(Output!V$37),Calculations!$X8,0),0))</f>
        <v>0</v>
      </c>
      <c r="W43" s="36">
        <f>IF(Calculations!$S8=0,Calculations!$W8/12,IFERROR(IF(MONTH(Calculations!$B8)=MONTH(Output!W$37),Calculations!$W8,0),0)+IFERROR(IF(MONTH(Calculations!$C8)=MONTH(Output!W$37),Calculations!$X8,0),0)+IFERROR(IF(MONTH(Calculations!$E8)=MONTH(Output!W$37),Calculations!$W8,0),0)+IFERROR(IF(MONTH(Calculations!$F8)=MONTH(Output!W$37),Calculations!$X8,0),0))</f>
        <v>0</v>
      </c>
      <c r="X43" s="36">
        <f>IF(Calculations!$S8=0,Calculations!$W8/12,IFERROR(IF(MONTH(Calculations!$B8)=MONTH(Output!X$37),Calculations!$W8,0),0)+IFERROR(IF(MONTH(Calculations!$C8)=MONTH(Output!X$37),Calculations!$X8,0),0)+IFERROR(IF(MONTH(Calculations!$E8)=MONTH(Output!X$37),Calculations!$W8,0),0)+IFERROR(IF(MONTH(Calculations!$F8)=MONTH(Output!X$37),Calculations!$X8,0),0))</f>
        <v>0</v>
      </c>
      <c r="Y43" s="36">
        <f>IF(Calculations!$S8=0,Calculations!$W8/12,IFERROR(IF(MONTH(Calculations!$B8)=MONTH(Output!Y$37),Calculations!$W8,0),0)+IFERROR(IF(MONTH(Calculations!$C8)=MONTH(Output!Y$37),Calculations!$X8,0),0)+IFERROR(IF(MONTH(Calculations!$E8)=MONTH(Output!Y$37),Calculations!$W8,0),0)+IFERROR(IF(MONTH(Calculations!$F8)=MONTH(Output!Y$37),Calculations!$X8,0),0))</f>
        <v>0</v>
      </c>
      <c r="Z43" s="36">
        <f t="shared" si="63"/>
        <v>0</v>
      </c>
      <c r="AA43" s="36">
        <f t="shared" si="66"/>
        <v>0</v>
      </c>
      <c r="AB43" s="36">
        <f t="shared" si="67"/>
        <v>0</v>
      </c>
      <c r="AC43" s="73"/>
    </row>
    <row r="44" spans="1:30" collapsed="1" x14ac:dyDescent="0.25">
      <c r="A44" t="s">
        <v>61</v>
      </c>
      <c r="B44" s="36">
        <f t="shared" si="50"/>
        <v>0</v>
      </c>
      <c r="C44" s="36">
        <f t="shared" si="51"/>
        <v>0</v>
      </c>
      <c r="D44" s="36">
        <f t="shared" si="52"/>
        <v>0</v>
      </c>
      <c r="E44" s="36">
        <f t="shared" si="53"/>
        <v>0</v>
      </c>
      <c r="F44" s="36">
        <f t="shared" si="54"/>
        <v>0</v>
      </c>
      <c r="G44" s="36">
        <f t="shared" si="55"/>
        <v>0</v>
      </c>
      <c r="H44" s="36">
        <f t="shared" si="56"/>
        <v>0</v>
      </c>
      <c r="I44" s="36">
        <f t="shared" si="57"/>
        <v>0</v>
      </c>
      <c r="J44" s="36">
        <f t="shared" si="58"/>
        <v>0</v>
      </c>
      <c r="K44" s="36">
        <f t="shared" si="59"/>
        <v>0</v>
      </c>
      <c r="L44" s="36">
        <f t="shared" si="60"/>
        <v>0</v>
      </c>
      <c r="M44" s="36">
        <f t="shared" si="61"/>
        <v>0</v>
      </c>
      <c r="N44" s="36">
        <f t="shared" ref="N44:X44" si="68">SUM(N45:N49)</f>
        <v>0</v>
      </c>
      <c r="O44" s="36">
        <f t="shared" si="68"/>
        <v>0</v>
      </c>
      <c r="P44" s="36">
        <f t="shared" si="68"/>
        <v>0</v>
      </c>
      <c r="Q44" s="36">
        <f t="shared" si="68"/>
        <v>0</v>
      </c>
      <c r="R44" s="36">
        <f t="shared" si="68"/>
        <v>0</v>
      </c>
      <c r="S44" s="36">
        <f t="shared" si="68"/>
        <v>0</v>
      </c>
      <c r="T44" s="36">
        <f t="shared" si="68"/>
        <v>0</v>
      </c>
      <c r="U44" s="36">
        <f t="shared" si="68"/>
        <v>0</v>
      </c>
      <c r="V44" s="36">
        <f t="shared" si="68"/>
        <v>0</v>
      </c>
      <c r="W44" s="36">
        <f t="shared" si="68"/>
        <v>0</v>
      </c>
      <c r="X44" s="36">
        <f t="shared" si="68"/>
        <v>0</v>
      </c>
      <c r="Y44" s="36">
        <f>SUM(Y45:Y49)</f>
        <v>0</v>
      </c>
      <c r="Z44" s="36">
        <f t="shared" si="63"/>
        <v>0</v>
      </c>
      <c r="AA44" s="36">
        <f t="shared" si="64"/>
        <v>0</v>
      </c>
      <c r="AB44" s="36">
        <f t="shared" si="65"/>
        <v>0</v>
      </c>
    </row>
    <row r="45" spans="1:30" hidden="1" outlineLevel="1" x14ac:dyDescent="0.25">
      <c r="A45" s="181">
        <f>Calculations!$A$4</f>
        <v>0</v>
      </c>
      <c r="B45" s="36">
        <f t="shared" si="50"/>
        <v>0</v>
      </c>
      <c r="C45" s="36">
        <f t="shared" si="51"/>
        <v>0</v>
      </c>
      <c r="D45" s="36">
        <f t="shared" si="52"/>
        <v>0</v>
      </c>
      <c r="E45" s="36">
        <f t="shared" si="53"/>
        <v>0</v>
      </c>
      <c r="F45" s="36">
        <f t="shared" si="54"/>
        <v>0</v>
      </c>
      <c r="G45" s="36">
        <f t="shared" si="55"/>
        <v>0</v>
      </c>
      <c r="H45" s="36">
        <f t="shared" si="56"/>
        <v>0</v>
      </c>
      <c r="I45" s="36">
        <f t="shared" si="57"/>
        <v>0</v>
      </c>
      <c r="J45" s="36">
        <f t="shared" si="58"/>
        <v>0</v>
      </c>
      <c r="K45" s="36">
        <f t="shared" si="59"/>
        <v>0</v>
      </c>
      <c r="L45" s="36">
        <f t="shared" si="60"/>
        <v>0</v>
      </c>
      <c r="M45" s="36">
        <f t="shared" si="61"/>
        <v>0</v>
      </c>
      <c r="N45" s="36">
        <f>IFERROR(IF(MONTH(Calculations!$B4)=MONTH(Output!N$37),Calculations!$V4,0),0)+IFERROR(IF(MONTH(Calculations!$E4)=MONTH(Output!N$37),Calculations!$V4,0),0)</f>
        <v>0</v>
      </c>
      <c r="O45" s="36">
        <f>IFERROR(IF(MONTH(Calculations!$B4)=MONTH(Output!O$37),Calculations!$V4,0),0)+IFERROR(IF(MONTH(Calculations!$E4)=MONTH(Output!O$37),Calculations!$V4,0),0)</f>
        <v>0</v>
      </c>
      <c r="P45" s="36">
        <f>IFERROR(IF(MONTH(Calculations!$B4)=MONTH(Output!P$37),Calculations!$V4,0),0)+IFERROR(IF(MONTH(Calculations!$E4)=MONTH(Output!P$37),Calculations!$V4,0),0)</f>
        <v>0</v>
      </c>
      <c r="Q45" s="36">
        <f>IFERROR(IF(MONTH(Calculations!$B4)=MONTH(Output!Q$37),Calculations!$V4,0),0)+IFERROR(IF(MONTH(Calculations!$E4)=MONTH(Output!Q$37),Calculations!$V4,0),0)</f>
        <v>0</v>
      </c>
      <c r="R45" s="36">
        <f>IFERROR(IF(MONTH(Calculations!$B4)=MONTH(Output!R$37),Calculations!$V4,0),0)+IFERROR(IF(MONTH(Calculations!$E4)=MONTH(Output!R$37),Calculations!$V4,0),0)</f>
        <v>0</v>
      </c>
      <c r="S45" s="36">
        <f>IFERROR(IF(MONTH(Calculations!$B4)=MONTH(Output!S$37),Calculations!$V4,0),0)+IFERROR(IF(MONTH(Calculations!$E4)=MONTH(Output!S$37),Calculations!$V4,0),0)</f>
        <v>0</v>
      </c>
      <c r="T45" s="36">
        <f>IFERROR(IF(MONTH(Calculations!$B4)=MONTH(Output!T$37),Calculations!$V4,0),0)+IFERROR(IF(MONTH(Calculations!$E4)=MONTH(Output!T$37),Calculations!$V4,0),0)</f>
        <v>0</v>
      </c>
      <c r="U45" s="36">
        <f>IFERROR(IF(MONTH(Calculations!$B4)=MONTH(Output!U$37),Calculations!$V4,0),0)+IFERROR(IF(MONTH(Calculations!$E4)=MONTH(Output!U$37),Calculations!$V4,0),0)</f>
        <v>0</v>
      </c>
      <c r="V45" s="36">
        <f>IFERROR(IF(MONTH(Calculations!$B4)=MONTH(Output!V$37),Calculations!$V4,0),0)+IFERROR(IF(MONTH(Calculations!$E4)=MONTH(Output!V$37),Calculations!$V4,0),0)</f>
        <v>0</v>
      </c>
      <c r="W45" s="36">
        <f>IFERROR(IF(MONTH(Calculations!$B4)=MONTH(Output!W$37),Calculations!$V4,0),0)+IFERROR(IF(MONTH(Calculations!$E4)=MONTH(Output!W$37),Calculations!$V4,0),0)</f>
        <v>0</v>
      </c>
      <c r="X45" s="36">
        <f>IFERROR(IF(MONTH(Calculations!$B4)=MONTH(Output!X$37),Calculations!$V4,0),0)+IFERROR(IF(MONTH(Calculations!$E4)=MONTH(Output!X$37),Calculations!$V4,0),0)</f>
        <v>0</v>
      </c>
      <c r="Y45" s="36">
        <f>IFERROR(IF(MONTH(Calculations!$B4)=MONTH(Output!Y$37),Calculations!$V4,0),0)+IFERROR(IF(MONTH(Calculations!$E4)=MONTH(Output!Y$37),Calculations!$V4,0),0)</f>
        <v>0</v>
      </c>
      <c r="Z45" s="36">
        <f t="shared" ref="Z45:Z49" si="69">SUMIF($B$15:$Y$15,"Yes",B45:Y45)</f>
        <v>0</v>
      </c>
      <c r="AA45" s="36">
        <f t="shared" ref="AA45:AA49" si="70">SUM(B45:M45)</f>
        <v>0</v>
      </c>
      <c r="AB45" s="36">
        <f t="shared" ref="AB45:AB49" si="71">SUM(B45:Y45)</f>
        <v>0</v>
      </c>
    </row>
    <row r="46" spans="1:30" hidden="1" outlineLevel="1" x14ac:dyDescent="0.25">
      <c r="A46" s="181">
        <f>Calculations!$A$5</f>
        <v>0</v>
      </c>
      <c r="B46" s="36">
        <f t="shared" si="50"/>
        <v>0</v>
      </c>
      <c r="C46" s="36">
        <f t="shared" si="51"/>
        <v>0</v>
      </c>
      <c r="D46" s="36">
        <f t="shared" si="52"/>
        <v>0</v>
      </c>
      <c r="E46" s="36">
        <f t="shared" si="53"/>
        <v>0</v>
      </c>
      <c r="F46" s="36">
        <f t="shared" si="54"/>
        <v>0</v>
      </c>
      <c r="G46" s="36">
        <f t="shared" si="55"/>
        <v>0</v>
      </c>
      <c r="H46" s="36">
        <f t="shared" si="56"/>
        <v>0</v>
      </c>
      <c r="I46" s="36">
        <f t="shared" si="57"/>
        <v>0</v>
      </c>
      <c r="J46" s="36">
        <f t="shared" si="58"/>
        <v>0</v>
      </c>
      <c r="K46" s="36">
        <f t="shared" si="59"/>
        <v>0</v>
      </c>
      <c r="L46" s="36">
        <f t="shared" si="60"/>
        <v>0</v>
      </c>
      <c r="M46" s="36">
        <f t="shared" si="61"/>
        <v>0</v>
      </c>
      <c r="N46" s="36">
        <f>IFERROR(IF(MONTH(Calculations!$B5)=MONTH(Output!N$37),Calculations!$V5,0),0)+IFERROR(IF(MONTH(Calculations!$E5)=MONTH(Output!N$37),Calculations!$V5,0),0)</f>
        <v>0</v>
      </c>
      <c r="O46" s="36">
        <f>IFERROR(IF(MONTH(Calculations!$B5)=MONTH(Output!O$37),Calculations!$V5,0),0)+IFERROR(IF(MONTH(Calculations!$E5)=MONTH(Output!O$37),Calculations!$V5,0),0)</f>
        <v>0</v>
      </c>
      <c r="P46" s="36">
        <f>IFERROR(IF(MONTH(Calculations!$B5)=MONTH(Output!P$37),Calculations!$V5,0),0)+IFERROR(IF(MONTH(Calculations!$E5)=MONTH(Output!P$37),Calculations!$V5,0),0)</f>
        <v>0</v>
      </c>
      <c r="Q46" s="36">
        <f>IFERROR(IF(MONTH(Calculations!$B5)=MONTH(Output!Q$37),Calculations!$V5,0),0)+IFERROR(IF(MONTH(Calculations!$E5)=MONTH(Output!Q$37),Calculations!$V5,0),0)</f>
        <v>0</v>
      </c>
      <c r="R46" s="36">
        <f>IFERROR(IF(MONTH(Calculations!$B5)=MONTH(Output!R$37),Calculations!$V5,0),0)+IFERROR(IF(MONTH(Calculations!$E5)=MONTH(Output!R$37),Calculations!$V5,0),0)</f>
        <v>0</v>
      </c>
      <c r="S46" s="36">
        <f>IFERROR(IF(MONTH(Calculations!$B5)=MONTH(Output!S$37),Calculations!$V5,0),0)+IFERROR(IF(MONTH(Calculations!$E5)=MONTH(Output!S$37),Calculations!$V5,0),0)</f>
        <v>0</v>
      </c>
      <c r="T46" s="36">
        <f>IFERROR(IF(MONTH(Calculations!$B5)=MONTH(Output!T$37),Calculations!$V5,0),0)+IFERROR(IF(MONTH(Calculations!$E5)=MONTH(Output!T$37),Calculations!$V5,0),0)</f>
        <v>0</v>
      </c>
      <c r="U46" s="36">
        <f>IFERROR(IF(MONTH(Calculations!$B5)=MONTH(Output!U$37),Calculations!$V5,0),0)+IFERROR(IF(MONTH(Calculations!$E5)=MONTH(Output!U$37),Calculations!$V5,0),0)</f>
        <v>0</v>
      </c>
      <c r="V46" s="36">
        <f>IFERROR(IF(MONTH(Calculations!$B5)=MONTH(Output!V$37),Calculations!$V5,0),0)+IFERROR(IF(MONTH(Calculations!$E5)=MONTH(Output!V$37),Calculations!$V5,0),0)</f>
        <v>0</v>
      </c>
      <c r="W46" s="36">
        <f>IFERROR(IF(MONTH(Calculations!$B5)=MONTH(Output!W$37),Calculations!$V5,0),0)+IFERROR(IF(MONTH(Calculations!$E5)=MONTH(Output!W$37),Calculations!$V5,0),0)</f>
        <v>0</v>
      </c>
      <c r="X46" s="36">
        <f>IFERROR(IF(MONTH(Calculations!$B5)=MONTH(Output!X$37),Calculations!$V5,0),0)+IFERROR(IF(MONTH(Calculations!$E5)=MONTH(Output!X$37),Calculations!$V5,0),0)</f>
        <v>0</v>
      </c>
      <c r="Y46" s="36">
        <f>IFERROR(IF(MONTH(Calculations!$B5)=MONTH(Output!Y$37),Calculations!$V5,0),0)+IFERROR(IF(MONTH(Calculations!$E5)=MONTH(Output!Y$37),Calculations!$V5,0),0)</f>
        <v>0</v>
      </c>
      <c r="Z46" s="36">
        <f t="shared" si="69"/>
        <v>0</v>
      </c>
      <c r="AA46" s="36">
        <f t="shared" si="70"/>
        <v>0</v>
      </c>
      <c r="AB46" s="36">
        <f t="shared" si="71"/>
        <v>0</v>
      </c>
    </row>
    <row r="47" spans="1:30" hidden="1" outlineLevel="1" x14ac:dyDescent="0.25">
      <c r="A47" s="181">
        <f>Calculations!$A$6</f>
        <v>0</v>
      </c>
      <c r="B47" s="36">
        <f t="shared" si="50"/>
        <v>0</v>
      </c>
      <c r="C47" s="36">
        <f t="shared" si="51"/>
        <v>0</v>
      </c>
      <c r="D47" s="36">
        <f t="shared" si="52"/>
        <v>0</v>
      </c>
      <c r="E47" s="36">
        <f t="shared" si="53"/>
        <v>0</v>
      </c>
      <c r="F47" s="36">
        <f t="shared" si="54"/>
        <v>0</v>
      </c>
      <c r="G47" s="36">
        <f t="shared" si="55"/>
        <v>0</v>
      </c>
      <c r="H47" s="36">
        <f t="shared" si="56"/>
        <v>0</v>
      </c>
      <c r="I47" s="36">
        <f t="shared" si="57"/>
        <v>0</v>
      </c>
      <c r="J47" s="36">
        <f t="shared" si="58"/>
        <v>0</v>
      </c>
      <c r="K47" s="36">
        <f t="shared" si="59"/>
        <v>0</v>
      </c>
      <c r="L47" s="36">
        <f t="shared" si="60"/>
        <v>0</v>
      </c>
      <c r="M47" s="36">
        <f t="shared" si="61"/>
        <v>0</v>
      </c>
      <c r="N47" s="36">
        <f>IFERROR(IF(MONTH(Calculations!$B6)=MONTH(Output!N$37),Calculations!$V6,0),0)+IFERROR(IF(MONTH(Calculations!$E6)=MONTH(Output!N$37),Calculations!$V6,0),0)</f>
        <v>0</v>
      </c>
      <c r="O47" s="36">
        <f>IFERROR(IF(MONTH(Calculations!$B6)=MONTH(Output!O$37),Calculations!$V6,0),0)+IFERROR(IF(MONTH(Calculations!$E6)=MONTH(Output!O$37),Calculations!$V6,0),0)</f>
        <v>0</v>
      </c>
      <c r="P47" s="36">
        <f>IFERROR(IF(MONTH(Calculations!$B6)=MONTH(Output!P$37),Calculations!$V6,0),0)+IFERROR(IF(MONTH(Calculations!$E6)=MONTH(Output!P$37),Calculations!$V6,0),0)</f>
        <v>0</v>
      </c>
      <c r="Q47" s="36">
        <f>IFERROR(IF(MONTH(Calculations!$B6)=MONTH(Output!Q$37),Calculations!$V6,0),0)+IFERROR(IF(MONTH(Calculations!$E6)=MONTH(Output!Q$37),Calculations!$V6,0),0)</f>
        <v>0</v>
      </c>
      <c r="R47" s="36">
        <f>IFERROR(IF(MONTH(Calculations!$B6)=MONTH(Output!R$37),Calculations!$V6,0),0)+IFERROR(IF(MONTH(Calculations!$E6)=MONTH(Output!R$37),Calculations!$V6,0),0)</f>
        <v>0</v>
      </c>
      <c r="S47" s="36">
        <f>IFERROR(IF(MONTH(Calculations!$B6)=MONTH(Output!S$37),Calculations!$V6,0),0)+IFERROR(IF(MONTH(Calculations!$E6)=MONTH(Output!S$37),Calculations!$V6,0),0)</f>
        <v>0</v>
      </c>
      <c r="T47" s="36">
        <f>IFERROR(IF(MONTH(Calculations!$B6)=MONTH(Output!T$37),Calculations!$V6,0),0)+IFERROR(IF(MONTH(Calculations!$E6)=MONTH(Output!T$37),Calculations!$V6,0),0)</f>
        <v>0</v>
      </c>
      <c r="U47" s="36">
        <f>IFERROR(IF(MONTH(Calculations!$B6)=MONTH(Output!U$37),Calculations!$V6,0),0)+IFERROR(IF(MONTH(Calculations!$E6)=MONTH(Output!U$37),Calculations!$V6,0),0)</f>
        <v>0</v>
      </c>
      <c r="V47" s="36">
        <f>IFERROR(IF(MONTH(Calculations!$B6)=MONTH(Output!V$37),Calculations!$V6,0),0)+IFERROR(IF(MONTH(Calculations!$E6)=MONTH(Output!V$37),Calculations!$V6,0),0)</f>
        <v>0</v>
      </c>
      <c r="W47" s="36">
        <f>IFERROR(IF(MONTH(Calculations!$B6)=MONTH(Output!W$37),Calculations!$V6,0),0)+IFERROR(IF(MONTH(Calculations!$E6)=MONTH(Output!W$37),Calculations!$V6,0),0)</f>
        <v>0</v>
      </c>
      <c r="X47" s="36">
        <f>IFERROR(IF(MONTH(Calculations!$B6)=MONTH(Output!X$37),Calculations!$V6,0),0)+IFERROR(IF(MONTH(Calculations!$E6)=MONTH(Output!X$37),Calculations!$V6,0),0)</f>
        <v>0</v>
      </c>
      <c r="Y47" s="36">
        <f>IFERROR(IF(MONTH(Calculations!$B6)=MONTH(Output!Y$37),Calculations!$V6,0),0)+IFERROR(IF(MONTH(Calculations!$E6)=MONTH(Output!Y$37),Calculations!$V6,0),0)</f>
        <v>0</v>
      </c>
      <c r="Z47" s="36">
        <f t="shared" si="69"/>
        <v>0</v>
      </c>
      <c r="AA47" s="36">
        <f t="shared" si="70"/>
        <v>0</v>
      </c>
      <c r="AB47" s="36">
        <f t="shared" si="71"/>
        <v>0</v>
      </c>
    </row>
    <row r="48" spans="1:30" hidden="1" outlineLevel="1" x14ac:dyDescent="0.25">
      <c r="A48" s="181">
        <f>Calculations!$A$7</f>
        <v>0</v>
      </c>
      <c r="B48" s="36">
        <f t="shared" si="50"/>
        <v>0</v>
      </c>
      <c r="C48" s="36">
        <f t="shared" si="51"/>
        <v>0</v>
      </c>
      <c r="D48" s="36">
        <f t="shared" si="52"/>
        <v>0</v>
      </c>
      <c r="E48" s="36">
        <f t="shared" si="53"/>
        <v>0</v>
      </c>
      <c r="F48" s="36">
        <f t="shared" si="54"/>
        <v>0</v>
      </c>
      <c r="G48" s="36">
        <f t="shared" si="55"/>
        <v>0</v>
      </c>
      <c r="H48" s="36">
        <f t="shared" si="56"/>
        <v>0</v>
      </c>
      <c r="I48" s="36">
        <f t="shared" si="57"/>
        <v>0</v>
      </c>
      <c r="J48" s="36">
        <f t="shared" si="58"/>
        <v>0</v>
      </c>
      <c r="K48" s="36">
        <f t="shared" si="59"/>
        <v>0</v>
      </c>
      <c r="L48" s="36">
        <f t="shared" si="60"/>
        <v>0</v>
      </c>
      <c r="M48" s="36">
        <f t="shared" si="61"/>
        <v>0</v>
      </c>
      <c r="N48" s="36">
        <f>IFERROR(IF(MONTH(Calculations!$B7)=MONTH(Output!N$37),Calculations!$V7,0),0)+IFERROR(IF(MONTH(Calculations!$E7)=MONTH(Output!N$37),Calculations!$V7,0),0)</f>
        <v>0</v>
      </c>
      <c r="O48" s="36">
        <f>IFERROR(IF(MONTH(Calculations!$B7)=MONTH(Output!O$37),Calculations!$V7,0),0)+IFERROR(IF(MONTH(Calculations!$E7)=MONTH(Output!O$37),Calculations!$V7,0),0)</f>
        <v>0</v>
      </c>
      <c r="P48" s="36">
        <f>IFERROR(IF(MONTH(Calculations!$B7)=MONTH(Output!P$37),Calculations!$V7,0),0)+IFERROR(IF(MONTH(Calculations!$E7)=MONTH(Output!P$37),Calculations!$V7,0),0)</f>
        <v>0</v>
      </c>
      <c r="Q48" s="36">
        <f>IFERROR(IF(MONTH(Calculations!$B7)=MONTH(Output!Q$37),Calculations!$V7,0),0)+IFERROR(IF(MONTH(Calculations!$E7)=MONTH(Output!Q$37),Calculations!$V7,0),0)</f>
        <v>0</v>
      </c>
      <c r="R48" s="36">
        <f>IFERROR(IF(MONTH(Calculations!$B7)=MONTH(Output!R$37),Calculations!$V7,0),0)+IFERROR(IF(MONTH(Calculations!$E7)=MONTH(Output!R$37),Calculations!$V7,0),0)</f>
        <v>0</v>
      </c>
      <c r="S48" s="36">
        <f>IFERROR(IF(MONTH(Calculations!$B7)=MONTH(Output!S$37),Calculations!$V7,0),0)+IFERROR(IF(MONTH(Calculations!$E7)=MONTH(Output!S$37),Calculations!$V7,0),0)</f>
        <v>0</v>
      </c>
      <c r="T48" s="36">
        <f>IFERROR(IF(MONTH(Calculations!$B7)=MONTH(Output!T$37),Calculations!$V7,0),0)+IFERROR(IF(MONTH(Calculations!$E7)=MONTH(Output!T$37),Calculations!$V7,0),0)</f>
        <v>0</v>
      </c>
      <c r="U48" s="36">
        <f>IFERROR(IF(MONTH(Calculations!$B7)=MONTH(Output!U$37),Calculations!$V7,0),0)+IFERROR(IF(MONTH(Calculations!$E7)=MONTH(Output!U$37),Calculations!$V7,0),0)</f>
        <v>0</v>
      </c>
      <c r="V48" s="36">
        <f>IFERROR(IF(MONTH(Calculations!$B7)=MONTH(Output!V$37),Calculations!$V7,0),0)+IFERROR(IF(MONTH(Calculations!$E7)=MONTH(Output!V$37),Calculations!$V7,0),0)</f>
        <v>0</v>
      </c>
      <c r="W48" s="36">
        <f>IFERROR(IF(MONTH(Calculations!$B7)=MONTH(Output!W$37),Calculations!$V7,0),0)+IFERROR(IF(MONTH(Calculations!$E7)=MONTH(Output!W$37),Calculations!$V7,0),0)</f>
        <v>0</v>
      </c>
      <c r="X48" s="36">
        <f>IFERROR(IF(MONTH(Calculations!$B7)=MONTH(Output!X$37),Calculations!$V7,0),0)+IFERROR(IF(MONTH(Calculations!$E7)=MONTH(Output!X$37),Calculations!$V7,0),0)</f>
        <v>0</v>
      </c>
      <c r="Y48" s="36">
        <f>IFERROR(IF(MONTH(Calculations!$B7)=MONTH(Output!Y$37),Calculations!$V7,0),0)+IFERROR(IF(MONTH(Calculations!$E7)=MONTH(Output!Y$37),Calculations!$V7,0),0)</f>
        <v>0</v>
      </c>
      <c r="Z48" s="36">
        <f t="shared" si="69"/>
        <v>0</v>
      </c>
      <c r="AA48" s="36">
        <f t="shared" si="70"/>
        <v>0</v>
      </c>
      <c r="AB48" s="36">
        <f t="shared" si="71"/>
        <v>0</v>
      </c>
    </row>
    <row r="49" spans="1:28" hidden="1" outlineLevel="1" x14ac:dyDescent="0.25">
      <c r="A49" s="181">
        <f>Calculations!$A$8</f>
        <v>0</v>
      </c>
      <c r="B49" s="36">
        <f t="shared" si="50"/>
        <v>0</v>
      </c>
      <c r="C49" s="36">
        <f t="shared" si="51"/>
        <v>0</v>
      </c>
      <c r="D49" s="36">
        <f t="shared" si="52"/>
        <v>0</v>
      </c>
      <c r="E49" s="36">
        <f t="shared" si="53"/>
        <v>0</v>
      </c>
      <c r="F49" s="36">
        <f t="shared" si="54"/>
        <v>0</v>
      </c>
      <c r="G49" s="36">
        <f t="shared" si="55"/>
        <v>0</v>
      </c>
      <c r="H49" s="36">
        <f t="shared" si="56"/>
        <v>0</v>
      </c>
      <c r="I49" s="36">
        <f t="shared" si="57"/>
        <v>0</v>
      </c>
      <c r="J49" s="36">
        <f t="shared" si="58"/>
        <v>0</v>
      </c>
      <c r="K49" s="36">
        <f t="shared" si="59"/>
        <v>0</v>
      </c>
      <c r="L49" s="36">
        <f t="shared" si="60"/>
        <v>0</v>
      </c>
      <c r="M49" s="36">
        <f t="shared" si="61"/>
        <v>0</v>
      </c>
      <c r="N49" s="36">
        <f>IFERROR(IF(MONTH(Calculations!$B8)=MONTH(Output!N$37),Calculations!$V8,0),0)+IFERROR(IF(MONTH(Calculations!$E8)=MONTH(Output!N$37),Calculations!$V8,0),0)</f>
        <v>0</v>
      </c>
      <c r="O49" s="36">
        <f>IFERROR(IF(MONTH(Calculations!$B8)=MONTH(Output!O$37),Calculations!$V8,0),0)+IFERROR(IF(MONTH(Calculations!$E8)=MONTH(Output!O$37),Calculations!$V8,0),0)</f>
        <v>0</v>
      </c>
      <c r="P49" s="36">
        <f>IFERROR(IF(MONTH(Calculations!$B8)=MONTH(Output!P$37),Calculations!$V8,0),0)+IFERROR(IF(MONTH(Calculations!$E8)=MONTH(Output!P$37),Calculations!$V8,0),0)</f>
        <v>0</v>
      </c>
      <c r="Q49" s="36">
        <f>IFERROR(IF(MONTH(Calculations!$B8)=MONTH(Output!Q$37),Calculations!$V8,0),0)+IFERROR(IF(MONTH(Calculations!$E8)=MONTH(Output!Q$37),Calculations!$V8,0),0)</f>
        <v>0</v>
      </c>
      <c r="R49" s="36">
        <f>IFERROR(IF(MONTH(Calculations!$B8)=MONTH(Output!R$37),Calculations!$V8,0),0)+IFERROR(IF(MONTH(Calculations!$E8)=MONTH(Output!R$37),Calculations!$V8,0),0)</f>
        <v>0</v>
      </c>
      <c r="S49" s="36">
        <f>IFERROR(IF(MONTH(Calculations!$B8)=MONTH(Output!S$37),Calculations!$V8,0),0)+IFERROR(IF(MONTH(Calculations!$E8)=MONTH(Output!S$37),Calculations!$V8,0),0)</f>
        <v>0</v>
      </c>
      <c r="T49" s="36">
        <f>IFERROR(IF(MONTH(Calculations!$B8)=MONTH(Output!T$37),Calculations!$V8,0),0)+IFERROR(IF(MONTH(Calculations!$E8)=MONTH(Output!T$37),Calculations!$V8,0),0)</f>
        <v>0</v>
      </c>
      <c r="U49" s="36">
        <f>IFERROR(IF(MONTH(Calculations!$B8)=MONTH(Output!U$37),Calculations!$V8,0),0)+IFERROR(IF(MONTH(Calculations!$E8)=MONTH(Output!U$37),Calculations!$V8,0),0)</f>
        <v>0</v>
      </c>
      <c r="V49" s="36">
        <f>IFERROR(IF(MONTH(Calculations!$B8)=MONTH(Output!V$37),Calculations!$V8,0),0)+IFERROR(IF(MONTH(Calculations!$E8)=MONTH(Output!V$37),Calculations!$V8,0),0)</f>
        <v>0</v>
      </c>
      <c r="W49" s="36">
        <f>IFERROR(IF(MONTH(Calculations!$B8)=MONTH(Output!W$37),Calculations!$V8,0),0)+IFERROR(IF(MONTH(Calculations!$E8)=MONTH(Output!W$37),Calculations!$V8,0),0)</f>
        <v>0</v>
      </c>
      <c r="X49" s="36">
        <f>IFERROR(IF(MONTH(Calculations!$B8)=MONTH(Output!X$37),Calculations!$V8,0),0)+IFERROR(IF(MONTH(Calculations!$E8)=MONTH(Output!X$37),Calculations!$V8,0),0)</f>
        <v>0</v>
      </c>
      <c r="Y49" s="36">
        <f>IFERROR(IF(MONTH(Calculations!$B8)=MONTH(Output!Y$37),Calculations!$V8,0),0)+IFERROR(IF(MONTH(Calculations!$E8)=MONTH(Output!Y$37),Calculations!$V8,0),0)</f>
        <v>0</v>
      </c>
      <c r="Z49" s="36">
        <f t="shared" si="69"/>
        <v>0</v>
      </c>
      <c r="AA49" s="36">
        <f t="shared" si="70"/>
        <v>0</v>
      </c>
      <c r="AB49" s="36">
        <f t="shared" si="71"/>
        <v>0</v>
      </c>
    </row>
    <row r="50" spans="1:28" collapsed="1" x14ac:dyDescent="0.25">
      <c r="A50" s="43" t="s">
        <v>106</v>
      </c>
      <c r="B50" s="36">
        <f t="shared" si="50"/>
        <v>0</v>
      </c>
      <c r="C50" s="36">
        <f t="shared" si="51"/>
        <v>0</v>
      </c>
      <c r="D50" s="36">
        <f t="shared" si="52"/>
        <v>0</v>
      </c>
      <c r="E50" s="36">
        <f t="shared" si="53"/>
        <v>0</v>
      </c>
      <c r="F50" s="36">
        <f t="shared" si="54"/>
        <v>0</v>
      </c>
      <c r="G50" s="36">
        <f t="shared" si="55"/>
        <v>0</v>
      </c>
      <c r="H50" s="36">
        <f t="shared" si="56"/>
        <v>0</v>
      </c>
      <c r="I50" s="36">
        <f t="shared" si="57"/>
        <v>0</v>
      </c>
      <c r="J50" s="36">
        <f t="shared" si="58"/>
        <v>0</v>
      </c>
      <c r="K50" s="36">
        <f t="shared" si="59"/>
        <v>0</v>
      </c>
      <c r="L50" s="36">
        <f t="shared" si="60"/>
        <v>0</v>
      </c>
      <c r="M50" s="36">
        <f t="shared" si="61"/>
        <v>0</v>
      </c>
      <c r="N50" s="46">
        <f t="shared" ref="N50:X50" si="72">SUM(N51:N55)</f>
        <v>0</v>
      </c>
      <c r="O50" s="46">
        <f t="shared" si="72"/>
        <v>0</v>
      </c>
      <c r="P50" s="46">
        <f t="shared" si="72"/>
        <v>0</v>
      </c>
      <c r="Q50" s="46">
        <f t="shared" si="72"/>
        <v>0</v>
      </c>
      <c r="R50" s="46">
        <f t="shared" si="72"/>
        <v>0</v>
      </c>
      <c r="S50" s="46">
        <f t="shared" si="72"/>
        <v>0</v>
      </c>
      <c r="T50" s="46">
        <f t="shared" si="72"/>
        <v>0</v>
      </c>
      <c r="U50" s="46">
        <f t="shared" si="72"/>
        <v>0</v>
      </c>
      <c r="V50" s="46">
        <f t="shared" si="72"/>
        <v>0</v>
      </c>
      <c r="W50" s="46">
        <f t="shared" si="72"/>
        <v>0</v>
      </c>
      <c r="X50" s="46">
        <f t="shared" si="72"/>
        <v>0</v>
      </c>
      <c r="Y50" s="46">
        <f>SUM(Y51:Y55)</f>
        <v>0</v>
      </c>
      <c r="Z50" s="46">
        <f t="shared" si="63"/>
        <v>0</v>
      </c>
      <c r="AA50" s="46">
        <f t="shared" si="64"/>
        <v>0</v>
      </c>
      <c r="AB50" s="46">
        <f t="shared" si="65"/>
        <v>0</v>
      </c>
    </row>
    <row r="51" spans="1:28" hidden="1" outlineLevel="1" x14ac:dyDescent="0.25">
      <c r="A51" s="181">
        <f>Calculations!$A$4</f>
        <v>0</v>
      </c>
      <c r="B51" s="36">
        <f t="shared" si="50"/>
        <v>0</v>
      </c>
      <c r="C51" s="36">
        <f t="shared" si="51"/>
        <v>0</v>
      </c>
      <c r="D51" s="36">
        <f t="shared" si="52"/>
        <v>0</v>
      </c>
      <c r="E51" s="36">
        <f t="shared" si="53"/>
        <v>0</v>
      </c>
      <c r="F51" s="36">
        <f t="shared" si="54"/>
        <v>0</v>
      </c>
      <c r="G51" s="36">
        <f t="shared" si="55"/>
        <v>0</v>
      </c>
      <c r="H51" s="36">
        <f t="shared" si="56"/>
        <v>0</v>
      </c>
      <c r="I51" s="36">
        <f t="shared" si="57"/>
        <v>0</v>
      </c>
      <c r="J51" s="36">
        <f t="shared" si="58"/>
        <v>0</v>
      </c>
      <c r="K51" s="36">
        <f t="shared" si="59"/>
        <v>0</v>
      </c>
      <c r="L51" s="36">
        <f t="shared" si="60"/>
        <v>0</v>
      </c>
      <c r="M51" s="36">
        <f t="shared" si="61"/>
        <v>0</v>
      </c>
      <c r="N51" s="46">
        <f>IFERROR(IF(MONTH(Calculations!$C4)=MONTH(Output!N$37),Calculations!$Y4,0),0)+IFERROR(IF(MONTH(Calculations!$F4)=MONTH(Output!N$37),Calculations!$Y4,0),0)</f>
        <v>0</v>
      </c>
      <c r="O51" s="46">
        <f>IFERROR(IF(MONTH(Calculations!$C4)=MONTH(Output!O$37),Calculations!$Y4,0),0)+IFERROR(IF(MONTH(Calculations!$F4)=MONTH(Output!O$37),Calculations!$Y4,0),0)</f>
        <v>0</v>
      </c>
      <c r="P51" s="46">
        <f>IFERROR(IF(MONTH(Calculations!$C4)=MONTH(Output!P$37),Calculations!$Y4,0),0)+IFERROR(IF(MONTH(Calculations!$F4)=MONTH(Output!P$37),Calculations!$Y4,0),0)</f>
        <v>0</v>
      </c>
      <c r="Q51" s="46">
        <f>IFERROR(IF(MONTH(Calculations!$C4)=MONTH(Output!Q$37),Calculations!$Y4,0),0)+IFERROR(IF(MONTH(Calculations!$F4)=MONTH(Output!Q$37),Calculations!$Y4,0),0)</f>
        <v>0</v>
      </c>
      <c r="R51" s="46">
        <f>IFERROR(IF(MONTH(Calculations!$C4)=MONTH(Output!R$37),Calculations!$Y4,0),0)+IFERROR(IF(MONTH(Calculations!$F4)=MONTH(Output!R$37),Calculations!$Y4,0),0)</f>
        <v>0</v>
      </c>
      <c r="S51" s="46">
        <f>IFERROR(IF(MONTH(Calculations!$C4)=MONTH(Output!S$37),Calculations!$Y4,0),0)+IFERROR(IF(MONTH(Calculations!$F4)=MONTH(Output!S$37),Calculations!$Y4,0),0)</f>
        <v>0</v>
      </c>
      <c r="T51" s="46">
        <f>IFERROR(IF(MONTH(Calculations!$C4)=MONTH(Output!T$37),Calculations!$Y4,0),0)+IFERROR(IF(MONTH(Calculations!$F4)=MONTH(Output!T$37),Calculations!$Y4,0),0)</f>
        <v>0</v>
      </c>
      <c r="U51" s="46">
        <f>IFERROR(IF(MONTH(Calculations!$C4)=MONTH(Output!U$37),Calculations!$Y4,0),0)+IFERROR(IF(MONTH(Calculations!$F4)=MONTH(Output!U$37),Calculations!$Y4,0),0)</f>
        <v>0</v>
      </c>
      <c r="V51" s="46">
        <f>IFERROR(IF(MONTH(Calculations!$C4)=MONTH(Output!V$37),Calculations!$Y4,0),0)+IFERROR(IF(MONTH(Calculations!$F4)=MONTH(Output!V$37),Calculations!$Y4,0),0)</f>
        <v>0</v>
      </c>
      <c r="W51" s="46">
        <f>IFERROR(IF(MONTH(Calculations!$C4)=MONTH(Output!W$37),Calculations!$Y4,0),0)+IFERROR(IF(MONTH(Calculations!$F4)=MONTH(Output!W$37),Calculations!$Y4,0),0)</f>
        <v>0</v>
      </c>
      <c r="X51" s="46">
        <f>IFERROR(IF(MONTH(Calculations!$C4)=MONTH(Output!X$37),Calculations!$Y4,0),0)+IFERROR(IF(MONTH(Calculations!$F4)=MONTH(Output!X$37),Calculations!$Y4,0),0)</f>
        <v>0</v>
      </c>
      <c r="Y51" s="46">
        <f>IFERROR(IF(MONTH(Calculations!$C4)=MONTH(Output!Y$37),Calculations!$Y4,0),0)+IFERROR(IF(MONTH(Calculations!$F4)=MONTH(Output!Y$37),Calculations!$Y4,0),0)</f>
        <v>0</v>
      </c>
      <c r="Z51" s="46">
        <f t="shared" ref="Z51:Z55" si="73">SUMIF($B$15:$Y$15,"Yes",B51:Y51)</f>
        <v>0</v>
      </c>
      <c r="AA51" s="46">
        <f t="shared" ref="AA51:AA55" si="74">SUM(B51:M51)</f>
        <v>0</v>
      </c>
      <c r="AB51" s="46">
        <f t="shared" ref="AB51:AB55" si="75">SUM(B51:Y51)</f>
        <v>0</v>
      </c>
    </row>
    <row r="52" spans="1:28" hidden="1" outlineLevel="1" x14ac:dyDescent="0.25">
      <c r="A52" s="181">
        <f>Calculations!$A$5</f>
        <v>0</v>
      </c>
      <c r="B52" s="36">
        <f t="shared" si="50"/>
        <v>0</v>
      </c>
      <c r="C52" s="36">
        <f t="shared" si="51"/>
        <v>0</v>
      </c>
      <c r="D52" s="36">
        <f t="shared" si="52"/>
        <v>0</v>
      </c>
      <c r="E52" s="36">
        <f t="shared" si="53"/>
        <v>0</v>
      </c>
      <c r="F52" s="36">
        <f t="shared" si="54"/>
        <v>0</v>
      </c>
      <c r="G52" s="36">
        <f t="shared" si="55"/>
        <v>0</v>
      </c>
      <c r="H52" s="36">
        <f t="shared" si="56"/>
        <v>0</v>
      </c>
      <c r="I52" s="36">
        <f t="shared" si="57"/>
        <v>0</v>
      </c>
      <c r="J52" s="36">
        <f t="shared" si="58"/>
        <v>0</v>
      </c>
      <c r="K52" s="36">
        <f t="shared" si="59"/>
        <v>0</v>
      </c>
      <c r="L52" s="36">
        <f t="shared" si="60"/>
        <v>0</v>
      </c>
      <c r="M52" s="36">
        <f t="shared" si="61"/>
        <v>0</v>
      </c>
      <c r="N52" s="46">
        <f>IFERROR(IF(MONTH(Calculations!$C5)=MONTH(Output!N$37),Calculations!$Y5,0),0)+IFERROR(IF(MONTH(Calculations!$F5)=MONTH(Output!N$37),Calculations!$Y5,0),0)</f>
        <v>0</v>
      </c>
      <c r="O52" s="46">
        <f>IFERROR(IF(MONTH(Calculations!$C5)=MONTH(Output!O$37),Calculations!$Y5,0),0)+IFERROR(IF(MONTH(Calculations!$F5)=MONTH(Output!O$37),Calculations!$Y5,0),0)</f>
        <v>0</v>
      </c>
      <c r="P52" s="46">
        <f>IFERROR(IF(MONTH(Calculations!$C5)=MONTH(Output!P$37),Calculations!$Y5,0),0)+IFERROR(IF(MONTH(Calculations!$F5)=MONTH(Output!P$37),Calculations!$Y5,0),0)</f>
        <v>0</v>
      </c>
      <c r="Q52" s="46">
        <f>IFERROR(IF(MONTH(Calculations!$C5)=MONTH(Output!Q$37),Calculations!$Y5,0),0)+IFERROR(IF(MONTH(Calculations!$F5)=MONTH(Output!Q$37),Calculations!$Y5,0),0)</f>
        <v>0</v>
      </c>
      <c r="R52" s="46">
        <f>IFERROR(IF(MONTH(Calculations!$C5)=MONTH(Output!R$37),Calculations!$Y5,0),0)+IFERROR(IF(MONTH(Calculations!$F5)=MONTH(Output!R$37),Calculations!$Y5,0),0)</f>
        <v>0</v>
      </c>
      <c r="S52" s="46">
        <f>IFERROR(IF(MONTH(Calculations!$C5)=MONTH(Output!S$37),Calculations!$Y5,0),0)+IFERROR(IF(MONTH(Calculations!$F5)=MONTH(Output!S$37),Calculations!$Y5,0),0)</f>
        <v>0</v>
      </c>
      <c r="T52" s="46">
        <f>IFERROR(IF(MONTH(Calculations!$C5)=MONTH(Output!T$37),Calculations!$Y5,0),0)+IFERROR(IF(MONTH(Calculations!$F5)=MONTH(Output!T$37),Calculations!$Y5,0),0)</f>
        <v>0</v>
      </c>
      <c r="U52" s="46">
        <f>IFERROR(IF(MONTH(Calculations!$C5)=MONTH(Output!U$37),Calculations!$Y5,0),0)+IFERROR(IF(MONTH(Calculations!$F5)=MONTH(Output!U$37),Calculations!$Y5,0),0)</f>
        <v>0</v>
      </c>
      <c r="V52" s="46">
        <f>IFERROR(IF(MONTH(Calculations!$C5)=MONTH(Output!V$37),Calculations!$Y5,0),0)+IFERROR(IF(MONTH(Calculations!$F5)=MONTH(Output!V$37),Calculations!$Y5,0),0)</f>
        <v>0</v>
      </c>
      <c r="W52" s="46">
        <f>IFERROR(IF(MONTH(Calculations!$C5)=MONTH(Output!W$37),Calculations!$Y5,0),0)+IFERROR(IF(MONTH(Calculations!$F5)=MONTH(Output!W$37),Calculations!$Y5,0),0)</f>
        <v>0</v>
      </c>
      <c r="X52" s="46">
        <f>IFERROR(IF(MONTH(Calculations!$C5)=MONTH(Output!X$37),Calculations!$Y5,0),0)+IFERROR(IF(MONTH(Calculations!$F5)=MONTH(Output!X$37),Calculations!$Y5,0),0)</f>
        <v>0</v>
      </c>
      <c r="Y52" s="46">
        <f>IFERROR(IF(MONTH(Calculations!$C5)=MONTH(Output!Y$37),Calculations!$Y5,0),0)+IFERROR(IF(MONTH(Calculations!$F5)=MONTH(Output!Y$37),Calculations!$Y5,0),0)</f>
        <v>0</v>
      </c>
      <c r="Z52" s="46">
        <f t="shared" si="73"/>
        <v>0</v>
      </c>
      <c r="AA52" s="46">
        <f t="shared" si="74"/>
        <v>0</v>
      </c>
      <c r="AB52" s="46">
        <f t="shared" si="75"/>
        <v>0</v>
      </c>
    </row>
    <row r="53" spans="1:28" hidden="1" outlineLevel="1" x14ac:dyDescent="0.25">
      <c r="A53" s="181">
        <f>Calculations!$A$6</f>
        <v>0</v>
      </c>
      <c r="B53" s="36">
        <f t="shared" si="50"/>
        <v>0</v>
      </c>
      <c r="C53" s="36">
        <f t="shared" si="51"/>
        <v>0</v>
      </c>
      <c r="D53" s="36">
        <f t="shared" si="52"/>
        <v>0</v>
      </c>
      <c r="E53" s="36">
        <f t="shared" si="53"/>
        <v>0</v>
      </c>
      <c r="F53" s="36">
        <f t="shared" si="54"/>
        <v>0</v>
      </c>
      <c r="G53" s="36">
        <f t="shared" si="55"/>
        <v>0</v>
      </c>
      <c r="H53" s="36">
        <f t="shared" si="56"/>
        <v>0</v>
      </c>
      <c r="I53" s="36">
        <f t="shared" si="57"/>
        <v>0</v>
      </c>
      <c r="J53" s="36">
        <f t="shared" si="58"/>
        <v>0</v>
      </c>
      <c r="K53" s="36">
        <f t="shared" si="59"/>
        <v>0</v>
      </c>
      <c r="L53" s="36">
        <f t="shared" si="60"/>
        <v>0</v>
      </c>
      <c r="M53" s="36">
        <f t="shared" si="61"/>
        <v>0</v>
      </c>
      <c r="N53" s="46">
        <f>IFERROR(IF(MONTH(Calculations!$C6)=MONTH(Output!N$37),Calculations!$Y6,0),0)+IFERROR(IF(MONTH(Calculations!$F6)=MONTH(Output!N$37),Calculations!$Y6,0),0)</f>
        <v>0</v>
      </c>
      <c r="O53" s="46">
        <f>IFERROR(IF(MONTH(Calculations!$C6)=MONTH(Output!O$37),Calculations!$Y6,0),0)+IFERROR(IF(MONTH(Calculations!$F6)=MONTH(Output!O$37),Calculations!$Y6,0),0)</f>
        <v>0</v>
      </c>
      <c r="P53" s="46">
        <f>IFERROR(IF(MONTH(Calculations!$C6)=MONTH(Output!P$37),Calculations!$Y6,0),0)+IFERROR(IF(MONTH(Calculations!$F6)=MONTH(Output!P$37),Calculations!$Y6,0),0)</f>
        <v>0</v>
      </c>
      <c r="Q53" s="46">
        <f>IFERROR(IF(MONTH(Calculations!$C6)=MONTH(Output!Q$37),Calculations!$Y6,0),0)+IFERROR(IF(MONTH(Calculations!$F6)=MONTH(Output!Q$37),Calculations!$Y6,0),0)</f>
        <v>0</v>
      </c>
      <c r="R53" s="46">
        <f>IFERROR(IF(MONTH(Calculations!$C6)=MONTH(Output!R$37),Calculations!$Y6,0),0)+IFERROR(IF(MONTH(Calculations!$F6)=MONTH(Output!R$37),Calculations!$Y6,0),0)</f>
        <v>0</v>
      </c>
      <c r="S53" s="46">
        <f>IFERROR(IF(MONTH(Calculations!$C6)=MONTH(Output!S$37),Calculations!$Y6,0),0)+IFERROR(IF(MONTH(Calculations!$F6)=MONTH(Output!S$37),Calculations!$Y6,0),0)</f>
        <v>0</v>
      </c>
      <c r="T53" s="46">
        <f>IFERROR(IF(MONTH(Calculations!$C6)=MONTH(Output!T$37),Calculations!$Y6,0),0)+IFERROR(IF(MONTH(Calculations!$F6)=MONTH(Output!T$37),Calculations!$Y6,0),0)</f>
        <v>0</v>
      </c>
      <c r="U53" s="46">
        <f>IFERROR(IF(MONTH(Calculations!$C6)=MONTH(Output!U$37),Calculations!$Y6,0),0)+IFERROR(IF(MONTH(Calculations!$F6)=MONTH(Output!U$37),Calculations!$Y6,0),0)</f>
        <v>0</v>
      </c>
      <c r="V53" s="46">
        <f>IFERROR(IF(MONTH(Calculations!$C6)=MONTH(Output!V$37),Calculations!$Y6,0),0)+IFERROR(IF(MONTH(Calculations!$F6)=MONTH(Output!V$37),Calculations!$Y6,0),0)</f>
        <v>0</v>
      </c>
      <c r="W53" s="46">
        <f>IFERROR(IF(MONTH(Calculations!$C6)=MONTH(Output!W$37),Calculations!$Y6,0),0)+IFERROR(IF(MONTH(Calculations!$F6)=MONTH(Output!W$37),Calculations!$Y6,0),0)</f>
        <v>0</v>
      </c>
      <c r="X53" s="46">
        <f>IFERROR(IF(MONTH(Calculations!$C6)=MONTH(Output!X$37),Calculations!$Y6,0),0)+IFERROR(IF(MONTH(Calculations!$F6)=MONTH(Output!X$37),Calculations!$Y6,0),0)</f>
        <v>0</v>
      </c>
      <c r="Y53" s="46">
        <f>IFERROR(IF(MONTH(Calculations!$C6)=MONTH(Output!Y$37),Calculations!$Y6,0),0)+IFERROR(IF(MONTH(Calculations!$F6)=MONTH(Output!Y$37),Calculations!$Y6,0),0)</f>
        <v>0</v>
      </c>
      <c r="Z53" s="46">
        <f t="shared" si="73"/>
        <v>0</v>
      </c>
      <c r="AA53" s="46">
        <f t="shared" si="74"/>
        <v>0</v>
      </c>
      <c r="AB53" s="46">
        <f t="shared" si="75"/>
        <v>0</v>
      </c>
    </row>
    <row r="54" spans="1:28" hidden="1" outlineLevel="1" x14ac:dyDescent="0.25">
      <c r="A54" s="181">
        <f>Calculations!$A$7</f>
        <v>0</v>
      </c>
      <c r="B54" s="36">
        <f t="shared" si="50"/>
        <v>0</v>
      </c>
      <c r="C54" s="36">
        <f t="shared" si="51"/>
        <v>0</v>
      </c>
      <c r="D54" s="36">
        <f t="shared" si="52"/>
        <v>0</v>
      </c>
      <c r="E54" s="36">
        <f t="shared" si="53"/>
        <v>0</v>
      </c>
      <c r="F54" s="36">
        <f t="shared" si="54"/>
        <v>0</v>
      </c>
      <c r="G54" s="36">
        <f t="shared" si="55"/>
        <v>0</v>
      </c>
      <c r="H54" s="36">
        <f t="shared" si="56"/>
        <v>0</v>
      </c>
      <c r="I54" s="36">
        <f t="shared" si="57"/>
        <v>0</v>
      </c>
      <c r="J54" s="36">
        <f t="shared" si="58"/>
        <v>0</v>
      </c>
      <c r="K54" s="36">
        <f t="shared" si="59"/>
        <v>0</v>
      </c>
      <c r="L54" s="36">
        <f t="shared" si="60"/>
        <v>0</v>
      </c>
      <c r="M54" s="36">
        <f t="shared" si="61"/>
        <v>0</v>
      </c>
      <c r="N54" s="46">
        <f>IFERROR(IF(MONTH(Calculations!$C7)=MONTH(Output!N$37),Calculations!$Y7,0),0)+IFERROR(IF(MONTH(Calculations!$F7)=MONTH(Output!N$37),Calculations!$Y7,0),0)</f>
        <v>0</v>
      </c>
      <c r="O54" s="46">
        <f>IFERROR(IF(MONTH(Calculations!$C7)=MONTH(Output!O$37),Calculations!$Y7,0),0)+IFERROR(IF(MONTH(Calculations!$F7)=MONTH(Output!O$37),Calculations!$Y7,0),0)</f>
        <v>0</v>
      </c>
      <c r="P54" s="46">
        <f>IFERROR(IF(MONTH(Calculations!$C7)=MONTH(Output!P$37),Calculations!$Y7,0),0)+IFERROR(IF(MONTH(Calculations!$F7)=MONTH(Output!P$37),Calculations!$Y7,0),0)</f>
        <v>0</v>
      </c>
      <c r="Q54" s="46">
        <f>IFERROR(IF(MONTH(Calculations!$C7)=MONTH(Output!Q$37),Calculations!$Y7,0),0)+IFERROR(IF(MONTH(Calculations!$F7)=MONTH(Output!Q$37),Calculations!$Y7,0),0)</f>
        <v>0</v>
      </c>
      <c r="R54" s="46">
        <f>IFERROR(IF(MONTH(Calculations!$C7)=MONTH(Output!R$37),Calculations!$Y7,0),0)+IFERROR(IF(MONTH(Calculations!$F7)=MONTH(Output!R$37),Calculations!$Y7,0),0)</f>
        <v>0</v>
      </c>
      <c r="S54" s="46">
        <f>IFERROR(IF(MONTH(Calculations!$C7)=MONTH(Output!S$37),Calculations!$Y7,0),0)+IFERROR(IF(MONTH(Calculations!$F7)=MONTH(Output!S$37),Calculations!$Y7,0),0)</f>
        <v>0</v>
      </c>
      <c r="T54" s="46">
        <f>IFERROR(IF(MONTH(Calculations!$C7)=MONTH(Output!T$37),Calculations!$Y7,0),0)+IFERROR(IF(MONTH(Calculations!$F7)=MONTH(Output!T$37),Calculations!$Y7,0),0)</f>
        <v>0</v>
      </c>
      <c r="U54" s="46">
        <f>IFERROR(IF(MONTH(Calculations!$C7)=MONTH(Output!U$37),Calculations!$Y7,0),0)+IFERROR(IF(MONTH(Calculations!$F7)=MONTH(Output!U$37),Calculations!$Y7,0),0)</f>
        <v>0</v>
      </c>
      <c r="V54" s="46">
        <f>IFERROR(IF(MONTH(Calculations!$C7)=MONTH(Output!V$37),Calculations!$Y7,0),0)+IFERROR(IF(MONTH(Calculations!$F7)=MONTH(Output!V$37),Calculations!$Y7,0),0)</f>
        <v>0</v>
      </c>
      <c r="W54" s="46">
        <f>IFERROR(IF(MONTH(Calculations!$C7)=MONTH(Output!W$37),Calculations!$Y7,0),0)+IFERROR(IF(MONTH(Calculations!$F7)=MONTH(Output!W$37),Calculations!$Y7,0),0)</f>
        <v>0</v>
      </c>
      <c r="X54" s="46">
        <f>IFERROR(IF(MONTH(Calculations!$C7)=MONTH(Output!X$37),Calculations!$Y7,0),0)+IFERROR(IF(MONTH(Calculations!$F7)=MONTH(Output!X$37),Calculations!$Y7,0),0)</f>
        <v>0</v>
      </c>
      <c r="Y54" s="46">
        <f>IFERROR(IF(MONTH(Calculations!$C7)=MONTH(Output!Y$37),Calculations!$Y7,0),0)+IFERROR(IF(MONTH(Calculations!$F7)=MONTH(Output!Y$37),Calculations!$Y7,0),0)</f>
        <v>0</v>
      </c>
      <c r="Z54" s="46">
        <f t="shared" si="73"/>
        <v>0</v>
      </c>
      <c r="AA54" s="46">
        <f t="shared" si="74"/>
        <v>0</v>
      </c>
      <c r="AB54" s="46">
        <f t="shared" si="75"/>
        <v>0</v>
      </c>
    </row>
    <row r="55" spans="1:28" hidden="1" outlineLevel="1" x14ac:dyDescent="0.25">
      <c r="A55" s="181">
        <f>Calculations!$A$8</f>
        <v>0</v>
      </c>
      <c r="B55" s="36">
        <f t="shared" si="50"/>
        <v>0</v>
      </c>
      <c r="C55" s="36">
        <f t="shared" si="51"/>
        <v>0</v>
      </c>
      <c r="D55" s="36">
        <f t="shared" si="52"/>
        <v>0</v>
      </c>
      <c r="E55" s="36">
        <f t="shared" si="53"/>
        <v>0</v>
      </c>
      <c r="F55" s="36">
        <f t="shared" si="54"/>
        <v>0</v>
      </c>
      <c r="G55" s="36">
        <f t="shared" si="55"/>
        <v>0</v>
      </c>
      <c r="H55" s="36">
        <f t="shared" si="56"/>
        <v>0</v>
      </c>
      <c r="I55" s="36">
        <f t="shared" si="57"/>
        <v>0</v>
      </c>
      <c r="J55" s="36">
        <f t="shared" si="58"/>
        <v>0</v>
      </c>
      <c r="K55" s="36">
        <f t="shared" si="59"/>
        <v>0</v>
      </c>
      <c r="L55" s="36">
        <f t="shared" si="60"/>
        <v>0</v>
      </c>
      <c r="M55" s="36">
        <f t="shared" ref="M55" si="76">Y55</f>
        <v>0</v>
      </c>
      <c r="N55" s="46">
        <f>IFERROR(IF(MONTH(Calculations!$C8)=MONTH(Output!N$37),Calculations!$Y8,0),0)+IFERROR(IF(MONTH(Calculations!$F8)=MONTH(Output!N$37),Calculations!$Y8,0),0)</f>
        <v>0</v>
      </c>
      <c r="O55" s="46">
        <f>IFERROR(IF(MONTH(Calculations!$C8)=MONTH(Output!O$37),Calculations!$Y8,0),0)+IFERROR(IF(MONTH(Calculations!$F8)=MONTH(Output!O$37),Calculations!$Y8,0),0)</f>
        <v>0</v>
      </c>
      <c r="P55" s="46">
        <f>IFERROR(IF(MONTH(Calculations!$C8)=MONTH(Output!P$37),Calculations!$Y8,0),0)+IFERROR(IF(MONTH(Calculations!$F8)=MONTH(Output!P$37),Calculations!$Y8,0),0)</f>
        <v>0</v>
      </c>
      <c r="Q55" s="46">
        <f>IFERROR(IF(MONTH(Calculations!$C8)=MONTH(Output!Q$37),Calculations!$Y8,0),0)+IFERROR(IF(MONTH(Calculations!$F8)=MONTH(Output!Q$37),Calculations!$Y8,0),0)</f>
        <v>0</v>
      </c>
      <c r="R55" s="46">
        <f>IFERROR(IF(MONTH(Calculations!$C8)=MONTH(Output!R$37),Calculations!$Y8,0),0)+IFERROR(IF(MONTH(Calculations!$F8)=MONTH(Output!R$37),Calculations!$Y8,0),0)</f>
        <v>0</v>
      </c>
      <c r="S55" s="46">
        <f>IFERROR(IF(MONTH(Calculations!$C8)=MONTH(Output!S$37),Calculations!$Y8,0),0)+IFERROR(IF(MONTH(Calculations!$F8)=MONTH(Output!S$37),Calculations!$Y8,0),0)</f>
        <v>0</v>
      </c>
      <c r="T55" s="46">
        <f>IFERROR(IF(MONTH(Calculations!$C8)=MONTH(Output!T$37),Calculations!$Y8,0),0)+IFERROR(IF(MONTH(Calculations!$F8)=MONTH(Output!T$37),Calculations!$Y8,0),0)</f>
        <v>0</v>
      </c>
      <c r="U55" s="46">
        <f>IFERROR(IF(MONTH(Calculations!$C8)=MONTH(Output!U$37),Calculations!$Y8,0),0)+IFERROR(IF(MONTH(Calculations!$F8)=MONTH(Output!U$37),Calculations!$Y8,0),0)</f>
        <v>0</v>
      </c>
      <c r="V55" s="46">
        <f>IFERROR(IF(MONTH(Calculations!$C8)=MONTH(Output!V$37),Calculations!$Y8,0),0)+IFERROR(IF(MONTH(Calculations!$F8)=MONTH(Output!V$37),Calculations!$Y8,0),0)</f>
        <v>0</v>
      </c>
      <c r="W55" s="46">
        <f>IFERROR(IF(MONTH(Calculations!$C8)=MONTH(Output!W$37),Calculations!$Y8,0),0)+IFERROR(IF(MONTH(Calculations!$F8)=MONTH(Output!W$37),Calculations!$Y8,0),0)</f>
        <v>0</v>
      </c>
      <c r="X55" s="46">
        <f>IFERROR(IF(MONTH(Calculations!$C8)=MONTH(Output!X$37),Calculations!$Y8,0),0)+IFERROR(IF(MONTH(Calculations!$F8)=MONTH(Output!X$37),Calculations!$Y8,0),0)</f>
        <v>0</v>
      </c>
      <c r="Y55" s="46">
        <f>IFERROR(IF(MONTH(Calculations!$C8)=MONTH(Output!Y$37),Calculations!$Y8,0),0)+IFERROR(IF(MONTH(Calculations!$F8)=MONTH(Output!Y$37),Calculations!$Y8,0),0)</f>
        <v>0</v>
      </c>
      <c r="Z55" s="46">
        <f t="shared" si="73"/>
        <v>0</v>
      </c>
      <c r="AA55" s="46">
        <f t="shared" si="74"/>
        <v>0</v>
      </c>
      <c r="AB55" s="46">
        <f t="shared" si="75"/>
        <v>0</v>
      </c>
    </row>
    <row r="56" spans="1:28" collapsed="1" x14ac:dyDescent="0.25">
      <c r="A56" s="16" t="s">
        <v>196</v>
      </c>
      <c r="B56" s="36">
        <f t="shared" si="50"/>
        <v>0</v>
      </c>
      <c r="C56" s="36">
        <f t="shared" si="51"/>
        <v>0</v>
      </c>
      <c r="D56" s="36">
        <f t="shared" si="52"/>
        <v>0</v>
      </c>
      <c r="E56" s="36">
        <f t="shared" si="53"/>
        <v>0</v>
      </c>
      <c r="F56" s="36">
        <f t="shared" si="54"/>
        <v>0</v>
      </c>
      <c r="G56" s="36">
        <f t="shared" si="55"/>
        <v>0</v>
      </c>
      <c r="H56" s="36">
        <f t="shared" si="56"/>
        <v>0</v>
      </c>
      <c r="I56" s="36">
        <f t="shared" si="57"/>
        <v>0</v>
      </c>
      <c r="J56" s="36">
        <f t="shared" si="58"/>
        <v>0</v>
      </c>
      <c r="K56" s="36">
        <f t="shared" si="59"/>
        <v>0</v>
      </c>
      <c r="L56" s="36">
        <f t="shared" si="60"/>
        <v>0</v>
      </c>
      <c r="M56" s="36">
        <f t="shared" ref="M56:M61" si="77">Y56</f>
        <v>0</v>
      </c>
      <c r="N56" s="46">
        <f t="shared" ref="N56:X56" si="78">SUM(N57:N61)</f>
        <v>0</v>
      </c>
      <c r="O56" s="46">
        <f t="shared" si="78"/>
        <v>0</v>
      </c>
      <c r="P56" s="46">
        <f t="shared" si="78"/>
        <v>0</v>
      </c>
      <c r="Q56" s="46">
        <f t="shared" si="78"/>
        <v>0</v>
      </c>
      <c r="R56" s="46">
        <f t="shared" si="78"/>
        <v>0</v>
      </c>
      <c r="S56" s="46">
        <f t="shared" si="78"/>
        <v>0</v>
      </c>
      <c r="T56" s="46">
        <f t="shared" si="78"/>
        <v>0</v>
      </c>
      <c r="U56" s="46">
        <f t="shared" si="78"/>
        <v>0</v>
      </c>
      <c r="V56" s="46">
        <f t="shared" si="78"/>
        <v>0</v>
      </c>
      <c r="W56" s="46">
        <f t="shared" si="78"/>
        <v>0</v>
      </c>
      <c r="X56" s="46">
        <f t="shared" si="78"/>
        <v>0</v>
      </c>
      <c r="Y56" s="46">
        <f>SUM(Y57:Y61)</f>
        <v>0</v>
      </c>
      <c r="Z56" s="46">
        <f t="shared" si="63"/>
        <v>0</v>
      </c>
      <c r="AA56" s="46">
        <f t="shared" si="64"/>
        <v>0</v>
      </c>
      <c r="AB56" s="46">
        <f t="shared" si="65"/>
        <v>0</v>
      </c>
    </row>
    <row r="57" spans="1:28" hidden="1" outlineLevel="1" x14ac:dyDescent="0.25">
      <c r="A57" s="181">
        <f>Calculations!$A$4</f>
        <v>0</v>
      </c>
      <c r="B57" s="36">
        <f t="shared" si="50"/>
        <v>0</v>
      </c>
      <c r="C57" s="36">
        <f t="shared" si="51"/>
        <v>0</v>
      </c>
      <c r="D57" s="36">
        <f t="shared" si="52"/>
        <v>0</v>
      </c>
      <c r="E57" s="36">
        <f t="shared" si="53"/>
        <v>0</v>
      </c>
      <c r="F57" s="36">
        <f t="shared" si="54"/>
        <v>0</v>
      </c>
      <c r="G57" s="36">
        <f t="shared" si="55"/>
        <v>0</v>
      </c>
      <c r="H57" s="36">
        <f t="shared" si="56"/>
        <v>0</v>
      </c>
      <c r="I57" s="36">
        <f t="shared" si="57"/>
        <v>0</v>
      </c>
      <c r="J57" s="36">
        <f t="shared" si="58"/>
        <v>0</v>
      </c>
      <c r="K57" s="36">
        <f t="shared" si="59"/>
        <v>0</v>
      </c>
      <c r="L57" s="36">
        <f t="shared" si="60"/>
        <v>0</v>
      </c>
      <c r="M57" s="36">
        <f t="shared" si="77"/>
        <v>0</v>
      </c>
      <c r="N57" s="46">
        <f>IFERROR(IF(MONTH(Calculations!$D4)=MONTH(Output!N$37),Calculations!$AA4,0),0)+IFERROR(IF(MONTH(Calculations!$G4)=MONTH(Output!N$37),Calculations!$AA4,0),0)</f>
        <v>0</v>
      </c>
      <c r="O57" s="46">
        <f>IFERROR(IF(MONTH(Calculations!$D4)=MONTH(Output!O$37),Calculations!$AA4,0),0)+IFERROR(IF(MONTH(Calculations!$G4)=MONTH(Output!O$37),Calculations!$AA4,0),0)</f>
        <v>0</v>
      </c>
      <c r="P57" s="46">
        <f>IFERROR(IF(MONTH(Calculations!$D4)=MONTH(Output!P$37),Calculations!$AA4,0),0)+IFERROR(IF(MONTH(Calculations!$G4)=MONTH(Output!P$37),Calculations!$AA4,0),0)</f>
        <v>0</v>
      </c>
      <c r="Q57" s="46">
        <f>IFERROR(IF(MONTH(Calculations!$D4)=MONTH(Output!Q$37),Calculations!$AA4,0),0)+IFERROR(IF(MONTH(Calculations!$G4)=MONTH(Output!Q$37),Calculations!$AA4,0),0)</f>
        <v>0</v>
      </c>
      <c r="R57" s="46">
        <f>IFERROR(IF(MONTH(Calculations!$D4)=MONTH(Output!R$37),Calculations!$AA4,0),0)+IFERROR(IF(MONTH(Calculations!$G4)=MONTH(Output!R$37),Calculations!$AA4,0),0)</f>
        <v>0</v>
      </c>
      <c r="S57" s="46">
        <f>IFERROR(IF(MONTH(Calculations!$D4)=MONTH(Output!S$37),Calculations!$AA4,0),0)+IFERROR(IF(MONTH(Calculations!$G4)=MONTH(Output!S$37),Calculations!$AA4,0),0)</f>
        <v>0</v>
      </c>
      <c r="T57" s="46">
        <f>IFERROR(IF(MONTH(Calculations!$D4)=MONTH(Output!T$37),Calculations!$AA4,0),0)+IFERROR(IF(MONTH(Calculations!$G4)=MONTH(Output!T$37),Calculations!$AA4,0),0)</f>
        <v>0</v>
      </c>
      <c r="U57" s="46">
        <f>IFERROR(IF(MONTH(Calculations!$D4)=MONTH(Output!U$37),Calculations!$AA4,0),0)+IFERROR(IF(MONTH(Calculations!$G4)=MONTH(Output!U$37),Calculations!$AA4,0),0)</f>
        <v>0</v>
      </c>
      <c r="V57" s="46">
        <f>IFERROR(IF(MONTH(Calculations!$D4)=MONTH(Output!V$37),Calculations!$AA4,0),0)+IFERROR(IF(MONTH(Calculations!$G4)=MONTH(Output!V$37),Calculations!$AA4,0),0)</f>
        <v>0</v>
      </c>
      <c r="W57" s="46">
        <f>IFERROR(IF(MONTH(Calculations!$D4)=MONTH(Output!W$37),Calculations!$AA4,0),0)+IFERROR(IF(MONTH(Calculations!$G4)=MONTH(Output!W$37),Calculations!$AA4,0),0)</f>
        <v>0</v>
      </c>
      <c r="X57" s="46">
        <f>IFERROR(IF(MONTH(Calculations!$D4)=MONTH(Output!X$37),Calculations!$AA4,0),0)+IFERROR(IF(MONTH(Calculations!$G4)=MONTH(Output!X$37),Calculations!$AA4,0),0)</f>
        <v>0</v>
      </c>
      <c r="Y57" s="46">
        <f>IFERROR(IF(MONTH(Calculations!$D4)=MONTH(Output!Y$37),Calculations!$AA4,0),0)+IFERROR(IF(MONTH(Calculations!$G4)=MONTH(Output!Y$37),Calculations!$AA4,0),0)</f>
        <v>0</v>
      </c>
      <c r="Z57" s="46">
        <f t="shared" ref="Z57:Z61" si="79">SUMIF($B$15:$Y$15,"Yes",B57:Y57)</f>
        <v>0</v>
      </c>
      <c r="AA57" s="46">
        <f t="shared" ref="AA57:AA61" si="80">SUM(B57:M57)</f>
        <v>0</v>
      </c>
      <c r="AB57" s="46">
        <f t="shared" ref="AB57:AB61" si="81">SUM(B57:Y57)</f>
        <v>0</v>
      </c>
    </row>
    <row r="58" spans="1:28" hidden="1" outlineLevel="1" x14ac:dyDescent="0.25">
      <c r="A58" s="181">
        <f>Calculations!$A$5</f>
        <v>0</v>
      </c>
      <c r="B58" s="36">
        <f t="shared" si="50"/>
        <v>0</v>
      </c>
      <c r="C58" s="36">
        <f t="shared" si="51"/>
        <v>0</v>
      </c>
      <c r="D58" s="36">
        <f t="shared" si="52"/>
        <v>0</v>
      </c>
      <c r="E58" s="36">
        <f t="shared" si="53"/>
        <v>0</v>
      </c>
      <c r="F58" s="36">
        <f t="shared" si="54"/>
        <v>0</v>
      </c>
      <c r="G58" s="36">
        <f t="shared" si="55"/>
        <v>0</v>
      </c>
      <c r="H58" s="36">
        <f t="shared" si="56"/>
        <v>0</v>
      </c>
      <c r="I58" s="36">
        <f t="shared" si="57"/>
        <v>0</v>
      </c>
      <c r="J58" s="36">
        <f t="shared" si="58"/>
        <v>0</v>
      </c>
      <c r="K58" s="36">
        <f t="shared" si="59"/>
        <v>0</v>
      </c>
      <c r="L58" s="36">
        <f t="shared" si="60"/>
        <v>0</v>
      </c>
      <c r="M58" s="36">
        <f t="shared" si="77"/>
        <v>0</v>
      </c>
      <c r="N58" s="46">
        <f>IFERROR(IF(MONTH(Calculations!$D5)=MONTH(Output!N$37),Calculations!$AA5,0),0)+IFERROR(IF(MONTH(Calculations!$G5)=MONTH(Output!N$37),Calculations!$AA5,0),0)</f>
        <v>0</v>
      </c>
      <c r="O58" s="46">
        <f>IFERROR(IF(MONTH(Calculations!$D5)=MONTH(Output!O$37),Calculations!$AA5,0),0)+IFERROR(IF(MONTH(Calculations!$G5)=MONTH(Output!O$37),Calculations!$AA5,0),0)</f>
        <v>0</v>
      </c>
      <c r="P58" s="46">
        <f>IFERROR(IF(MONTH(Calculations!$D5)=MONTH(Output!P$37),Calculations!$AA5,0),0)+IFERROR(IF(MONTH(Calculations!$G5)=MONTH(Output!P$37),Calculations!$AA5,0),0)</f>
        <v>0</v>
      </c>
      <c r="Q58" s="46">
        <f>IFERROR(IF(MONTH(Calculations!$D5)=MONTH(Output!Q$37),Calculations!$AA5,0),0)+IFERROR(IF(MONTH(Calculations!$G5)=MONTH(Output!Q$37),Calculations!$AA5,0),0)</f>
        <v>0</v>
      </c>
      <c r="R58" s="46">
        <f>IFERROR(IF(MONTH(Calculations!$D5)=MONTH(Output!R$37),Calculations!$AA5,0),0)+IFERROR(IF(MONTH(Calculations!$G5)=MONTH(Output!R$37),Calculations!$AA5,0),0)</f>
        <v>0</v>
      </c>
      <c r="S58" s="46">
        <f>IFERROR(IF(MONTH(Calculations!$D5)=MONTH(Output!S$37),Calculations!$AA5,0),0)+IFERROR(IF(MONTH(Calculations!$G5)=MONTH(Output!S$37),Calculations!$AA5,0),0)</f>
        <v>0</v>
      </c>
      <c r="T58" s="46">
        <f>IFERROR(IF(MONTH(Calculations!$D5)=MONTH(Output!T$37),Calculations!$AA5,0),0)+IFERROR(IF(MONTH(Calculations!$G5)=MONTH(Output!T$37),Calculations!$AA5,0),0)</f>
        <v>0</v>
      </c>
      <c r="U58" s="46">
        <f>IFERROR(IF(MONTH(Calculations!$D5)=MONTH(Output!U$37),Calculations!$AA5,0),0)+IFERROR(IF(MONTH(Calculations!$G5)=MONTH(Output!U$37),Calculations!$AA5,0),0)</f>
        <v>0</v>
      </c>
      <c r="V58" s="46">
        <f>IFERROR(IF(MONTH(Calculations!$D5)=MONTH(Output!V$37),Calculations!$AA5,0),0)+IFERROR(IF(MONTH(Calculations!$G5)=MONTH(Output!V$37),Calculations!$AA5,0),0)</f>
        <v>0</v>
      </c>
      <c r="W58" s="46">
        <f>IFERROR(IF(MONTH(Calculations!$D5)=MONTH(Output!W$37),Calculations!$AA5,0),0)+IFERROR(IF(MONTH(Calculations!$G5)=MONTH(Output!W$37),Calculations!$AA5,0),0)</f>
        <v>0</v>
      </c>
      <c r="X58" s="46">
        <f>IFERROR(IF(MONTH(Calculations!$D5)=MONTH(Output!X$37),Calculations!$AA5,0),0)+IFERROR(IF(MONTH(Calculations!$G5)=MONTH(Output!X$37),Calculations!$AA5,0),0)</f>
        <v>0</v>
      </c>
      <c r="Y58" s="46">
        <f>IFERROR(IF(MONTH(Calculations!$D5)=MONTH(Output!Y$37),Calculations!$AA5,0),0)+IFERROR(IF(MONTH(Calculations!$G5)=MONTH(Output!Y$37),Calculations!$AA5,0),0)</f>
        <v>0</v>
      </c>
      <c r="Z58" s="46">
        <f t="shared" si="79"/>
        <v>0</v>
      </c>
      <c r="AA58" s="46">
        <f t="shared" si="80"/>
        <v>0</v>
      </c>
      <c r="AB58" s="46">
        <f t="shared" si="81"/>
        <v>0</v>
      </c>
    </row>
    <row r="59" spans="1:28" hidden="1" outlineLevel="1" x14ac:dyDescent="0.25">
      <c r="A59" s="181">
        <f>Calculations!$A$6</f>
        <v>0</v>
      </c>
      <c r="B59" s="36">
        <f t="shared" si="50"/>
        <v>0</v>
      </c>
      <c r="C59" s="36">
        <f t="shared" si="51"/>
        <v>0</v>
      </c>
      <c r="D59" s="36">
        <f t="shared" si="52"/>
        <v>0</v>
      </c>
      <c r="E59" s="36">
        <f t="shared" si="53"/>
        <v>0</v>
      </c>
      <c r="F59" s="36">
        <f t="shared" si="54"/>
        <v>0</v>
      </c>
      <c r="G59" s="36">
        <f t="shared" si="55"/>
        <v>0</v>
      </c>
      <c r="H59" s="36">
        <f t="shared" si="56"/>
        <v>0</v>
      </c>
      <c r="I59" s="36">
        <f t="shared" si="57"/>
        <v>0</v>
      </c>
      <c r="J59" s="36">
        <f t="shared" si="58"/>
        <v>0</v>
      </c>
      <c r="K59" s="36">
        <f t="shared" si="59"/>
        <v>0</v>
      </c>
      <c r="L59" s="36">
        <f t="shared" si="60"/>
        <v>0</v>
      </c>
      <c r="M59" s="36">
        <f t="shared" si="77"/>
        <v>0</v>
      </c>
      <c r="N59" s="46">
        <f>IFERROR(IF(MONTH(Calculations!$D6)=MONTH(Output!N$37),Calculations!$AA6,0),0)+IFERROR(IF(MONTH(Calculations!$G6)=MONTH(Output!N$37),Calculations!$AA6,0),0)</f>
        <v>0</v>
      </c>
      <c r="O59" s="46">
        <f>IFERROR(IF(MONTH(Calculations!$D6)=MONTH(Output!O$37),Calculations!$AA6,0),0)+IFERROR(IF(MONTH(Calculations!$G6)=MONTH(Output!O$37),Calculations!$AA6,0),0)</f>
        <v>0</v>
      </c>
      <c r="P59" s="46">
        <f>IFERROR(IF(MONTH(Calculations!$D6)=MONTH(Output!P$37),Calculations!$AA6,0),0)+IFERROR(IF(MONTH(Calculations!$G6)=MONTH(Output!P$37),Calculations!$AA6,0),0)</f>
        <v>0</v>
      </c>
      <c r="Q59" s="46">
        <f>IFERROR(IF(MONTH(Calculations!$D6)=MONTH(Output!Q$37),Calculations!$AA6,0),0)+IFERROR(IF(MONTH(Calculations!$G6)=MONTH(Output!Q$37),Calculations!$AA6,0),0)</f>
        <v>0</v>
      </c>
      <c r="R59" s="46">
        <f>IFERROR(IF(MONTH(Calculations!$D6)=MONTH(Output!R$37),Calculations!$AA6,0),0)+IFERROR(IF(MONTH(Calculations!$G6)=MONTH(Output!R$37),Calculations!$AA6,0),0)</f>
        <v>0</v>
      </c>
      <c r="S59" s="46">
        <f>IFERROR(IF(MONTH(Calculations!$D6)=MONTH(Output!S$37),Calculations!$AA6,0),0)+IFERROR(IF(MONTH(Calculations!$G6)=MONTH(Output!S$37),Calculations!$AA6,0),0)</f>
        <v>0</v>
      </c>
      <c r="T59" s="46">
        <f>IFERROR(IF(MONTH(Calculations!$D6)=MONTH(Output!T$37),Calculations!$AA6,0),0)+IFERROR(IF(MONTH(Calculations!$G6)=MONTH(Output!T$37),Calculations!$AA6,0),0)</f>
        <v>0</v>
      </c>
      <c r="U59" s="46">
        <f>IFERROR(IF(MONTH(Calculations!$D6)=MONTH(Output!U$37),Calculations!$AA6,0),0)+IFERROR(IF(MONTH(Calculations!$G6)=MONTH(Output!U$37),Calculations!$AA6,0),0)</f>
        <v>0</v>
      </c>
      <c r="V59" s="46">
        <f>IFERROR(IF(MONTH(Calculations!$D6)=MONTH(Output!V$37),Calculations!$AA6,0),0)+IFERROR(IF(MONTH(Calculations!$G6)=MONTH(Output!V$37),Calculations!$AA6,0),0)</f>
        <v>0</v>
      </c>
      <c r="W59" s="46">
        <f>IFERROR(IF(MONTH(Calculations!$D6)=MONTH(Output!W$37),Calculations!$AA6,0),0)+IFERROR(IF(MONTH(Calculations!$G6)=MONTH(Output!W$37),Calculations!$AA6,0),0)</f>
        <v>0</v>
      </c>
      <c r="X59" s="46">
        <f>IFERROR(IF(MONTH(Calculations!$D6)=MONTH(Output!X$37),Calculations!$AA6,0),0)+IFERROR(IF(MONTH(Calculations!$G6)=MONTH(Output!X$37),Calculations!$AA6,0),0)</f>
        <v>0</v>
      </c>
      <c r="Y59" s="46">
        <f>IFERROR(IF(MONTH(Calculations!$D6)=MONTH(Output!Y$37),Calculations!$AA6,0),0)+IFERROR(IF(MONTH(Calculations!$G6)=MONTH(Output!Y$37),Calculations!$AA6,0),0)</f>
        <v>0</v>
      </c>
      <c r="Z59" s="46">
        <f t="shared" si="79"/>
        <v>0</v>
      </c>
      <c r="AA59" s="46">
        <f t="shared" si="80"/>
        <v>0</v>
      </c>
      <c r="AB59" s="46">
        <f t="shared" si="81"/>
        <v>0</v>
      </c>
    </row>
    <row r="60" spans="1:28" hidden="1" outlineLevel="1" x14ac:dyDescent="0.25">
      <c r="A60" s="181">
        <f>Calculations!$A$7</f>
        <v>0</v>
      </c>
      <c r="B60" s="36">
        <f t="shared" si="50"/>
        <v>0</v>
      </c>
      <c r="C60" s="36">
        <f t="shared" si="51"/>
        <v>0</v>
      </c>
      <c r="D60" s="36">
        <f t="shared" si="52"/>
        <v>0</v>
      </c>
      <c r="E60" s="36">
        <f t="shared" si="53"/>
        <v>0</v>
      </c>
      <c r="F60" s="36">
        <f t="shared" si="54"/>
        <v>0</v>
      </c>
      <c r="G60" s="36">
        <f t="shared" si="55"/>
        <v>0</v>
      </c>
      <c r="H60" s="36">
        <f t="shared" si="56"/>
        <v>0</v>
      </c>
      <c r="I60" s="36">
        <f t="shared" si="57"/>
        <v>0</v>
      </c>
      <c r="J60" s="36">
        <f t="shared" si="58"/>
        <v>0</v>
      </c>
      <c r="K60" s="36">
        <f t="shared" si="59"/>
        <v>0</v>
      </c>
      <c r="L60" s="36">
        <f t="shared" si="60"/>
        <v>0</v>
      </c>
      <c r="M60" s="36">
        <f t="shared" si="77"/>
        <v>0</v>
      </c>
      <c r="N60" s="46">
        <f>IFERROR(IF(MONTH(Calculations!$D7)=MONTH(Output!N$37),Calculations!$AA7,0),0)+IFERROR(IF(MONTH(Calculations!$G7)=MONTH(Output!N$37),Calculations!$AA7,0),0)</f>
        <v>0</v>
      </c>
      <c r="O60" s="46">
        <f>IFERROR(IF(MONTH(Calculations!$D7)=MONTH(Output!O$37),Calculations!$AA7,0),0)+IFERROR(IF(MONTH(Calculations!$G7)=MONTH(Output!O$37),Calculations!$AA7,0),0)</f>
        <v>0</v>
      </c>
      <c r="P60" s="46">
        <f>IFERROR(IF(MONTH(Calculations!$D7)=MONTH(Output!P$37),Calculations!$AA7,0),0)+IFERROR(IF(MONTH(Calculations!$G7)=MONTH(Output!P$37),Calculations!$AA7,0),0)</f>
        <v>0</v>
      </c>
      <c r="Q60" s="46">
        <f>IFERROR(IF(MONTH(Calculations!$D7)=MONTH(Output!Q$37),Calculations!$AA7,0),0)+IFERROR(IF(MONTH(Calculations!$G7)=MONTH(Output!Q$37),Calculations!$AA7,0),0)</f>
        <v>0</v>
      </c>
      <c r="R60" s="46">
        <f>IFERROR(IF(MONTH(Calculations!$D7)=MONTH(Output!R$37),Calculations!$AA7,0),0)+IFERROR(IF(MONTH(Calculations!$G7)=MONTH(Output!R$37),Calculations!$AA7,0),0)</f>
        <v>0</v>
      </c>
      <c r="S60" s="46">
        <f>IFERROR(IF(MONTH(Calculations!$D7)=MONTH(Output!S$37),Calculations!$AA7,0),0)+IFERROR(IF(MONTH(Calculations!$G7)=MONTH(Output!S$37),Calculations!$AA7,0),0)</f>
        <v>0</v>
      </c>
      <c r="T60" s="46">
        <f>IFERROR(IF(MONTH(Calculations!$D7)=MONTH(Output!T$37),Calculations!$AA7,0),0)+IFERROR(IF(MONTH(Calculations!$G7)=MONTH(Output!T$37),Calculations!$AA7,0),0)</f>
        <v>0</v>
      </c>
      <c r="U60" s="46">
        <f>IFERROR(IF(MONTH(Calculations!$D7)=MONTH(Output!U$37),Calculations!$AA7,0),0)+IFERROR(IF(MONTH(Calculations!$G7)=MONTH(Output!U$37),Calculations!$AA7,0),0)</f>
        <v>0</v>
      </c>
      <c r="V60" s="46">
        <f>IFERROR(IF(MONTH(Calculations!$D7)=MONTH(Output!V$37),Calculations!$AA7,0),0)+IFERROR(IF(MONTH(Calculations!$G7)=MONTH(Output!V$37),Calculations!$AA7,0),0)</f>
        <v>0</v>
      </c>
      <c r="W60" s="46">
        <f>IFERROR(IF(MONTH(Calculations!$D7)=MONTH(Output!W$37),Calculations!$AA7,0),0)+IFERROR(IF(MONTH(Calculations!$G7)=MONTH(Output!W$37),Calculations!$AA7,0),0)</f>
        <v>0</v>
      </c>
      <c r="X60" s="46">
        <f>IFERROR(IF(MONTH(Calculations!$D7)=MONTH(Output!X$37),Calculations!$AA7,0),0)+IFERROR(IF(MONTH(Calculations!$G7)=MONTH(Output!X$37),Calculations!$AA7,0),0)</f>
        <v>0</v>
      </c>
      <c r="Y60" s="46">
        <f>IFERROR(IF(MONTH(Calculations!$D7)=MONTH(Output!Y$37),Calculations!$AA7,0),0)+IFERROR(IF(MONTH(Calculations!$G7)=MONTH(Output!Y$37),Calculations!$AA7,0),0)</f>
        <v>0</v>
      </c>
      <c r="Z60" s="46">
        <f t="shared" si="79"/>
        <v>0</v>
      </c>
      <c r="AA60" s="46">
        <f t="shared" si="80"/>
        <v>0</v>
      </c>
      <c r="AB60" s="46">
        <f t="shared" si="81"/>
        <v>0</v>
      </c>
    </row>
    <row r="61" spans="1:28" hidden="1" outlineLevel="1" x14ac:dyDescent="0.25">
      <c r="A61" s="181">
        <f>Calculations!$A$8</f>
        <v>0</v>
      </c>
      <c r="B61" s="36">
        <f t="shared" si="50"/>
        <v>0</v>
      </c>
      <c r="C61" s="36">
        <f t="shared" si="51"/>
        <v>0</v>
      </c>
      <c r="D61" s="36">
        <f t="shared" si="52"/>
        <v>0</v>
      </c>
      <c r="E61" s="36">
        <f t="shared" si="53"/>
        <v>0</v>
      </c>
      <c r="F61" s="36">
        <f t="shared" si="54"/>
        <v>0</v>
      </c>
      <c r="G61" s="36">
        <f t="shared" si="55"/>
        <v>0</v>
      </c>
      <c r="H61" s="36">
        <f t="shared" si="56"/>
        <v>0</v>
      </c>
      <c r="I61" s="36">
        <f t="shared" si="57"/>
        <v>0</v>
      </c>
      <c r="J61" s="36">
        <f t="shared" si="58"/>
        <v>0</v>
      </c>
      <c r="K61" s="36">
        <f t="shared" si="59"/>
        <v>0</v>
      </c>
      <c r="L61" s="36">
        <f t="shared" si="60"/>
        <v>0</v>
      </c>
      <c r="M61" s="36">
        <f t="shared" si="77"/>
        <v>0</v>
      </c>
      <c r="N61" s="46">
        <f>IFERROR(IF(MONTH(Calculations!$D8)=MONTH(Output!N$37),Calculations!$AA8,0),0)+IFERROR(IF(MONTH(Calculations!$G8)=MONTH(Output!N$37),Calculations!$AA8,0),0)</f>
        <v>0</v>
      </c>
      <c r="O61" s="46">
        <f>IFERROR(IF(MONTH(Calculations!$D8)=MONTH(Output!O$37),Calculations!$AA8,0),0)+IFERROR(IF(MONTH(Calculations!$G8)=MONTH(Output!O$37),Calculations!$AA8,0),0)</f>
        <v>0</v>
      </c>
      <c r="P61" s="46">
        <f>IFERROR(IF(MONTH(Calculations!$D8)=MONTH(Output!P$37),Calculations!$AA8,0),0)+IFERROR(IF(MONTH(Calculations!$G8)=MONTH(Output!P$37),Calculations!$AA8,0),0)</f>
        <v>0</v>
      </c>
      <c r="Q61" s="46">
        <f>IFERROR(IF(MONTH(Calculations!$D8)=MONTH(Output!Q$37),Calculations!$AA8,0),0)+IFERROR(IF(MONTH(Calculations!$G8)=MONTH(Output!Q$37),Calculations!$AA8,0),0)</f>
        <v>0</v>
      </c>
      <c r="R61" s="46">
        <f>IFERROR(IF(MONTH(Calculations!$D8)=MONTH(Output!R$37),Calculations!$AA8,0),0)+IFERROR(IF(MONTH(Calculations!$G8)=MONTH(Output!R$37),Calculations!$AA8,0),0)</f>
        <v>0</v>
      </c>
      <c r="S61" s="46">
        <f>IFERROR(IF(MONTH(Calculations!$D8)=MONTH(Output!S$37),Calculations!$AA8,0),0)+IFERROR(IF(MONTH(Calculations!$G8)=MONTH(Output!S$37),Calculations!$AA8,0),0)</f>
        <v>0</v>
      </c>
      <c r="T61" s="46">
        <f>IFERROR(IF(MONTH(Calculations!$D8)=MONTH(Output!T$37),Calculations!$AA8,0),0)+IFERROR(IF(MONTH(Calculations!$G8)=MONTH(Output!T$37),Calculations!$AA8,0),0)</f>
        <v>0</v>
      </c>
      <c r="U61" s="46">
        <f>IFERROR(IF(MONTH(Calculations!$D8)=MONTH(Output!U$37),Calculations!$AA8,0),0)+IFERROR(IF(MONTH(Calculations!$G8)=MONTH(Output!U$37),Calculations!$AA8,0),0)</f>
        <v>0</v>
      </c>
      <c r="V61" s="46">
        <f>IFERROR(IF(MONTH(Calculations!$D8)=MONTH(Output!V$37),Calculations!$AA8,0),0)+IFERROR(IF(MONTH(Calculations!$G8)=MONTH(Output!V$37),Calculations!$AA8,0),0)</f>
        <v>0</v>
      </c>
      <c r="W61" s="46">
        <f>IFERROR(IF(MONTH(Calculations!$D8)=MONTH(Output!W$37),Calculations!$AA8,0),0)+IFERROR(IF(MONTH(Calculations!$G8)=MONTH(Output!W$37),Calculations!$AA8,0),0)</f>
        <v>0</v>
      </c>
      <c r="X61" s="46">
        <f>IFERROR(IF(MONTH(Calculations!$D8)=MONTH(Output!X$37),Calculations!$AA8,0),0)+IFERROR(IF(MONTH(Calculations!$G8)=MONTH(Output!X$37),Calculations!$AA8,0),0)</f>
        <v>0</v>
      </c>
      <c r="Y61" s="46">
        <f>IFERROR(IF(MONTH(Calculations!$D8)=MONTH(Output!Y$37),Calculations!$AA8,0),0)+IFERROR(IF(MONTH(Calculations!$G8)=MONTH(Output!Y$37),Calculations!$AA8,0),0)</f>
        <v>0</v>
      </c>
      <c r="Z61" s="46">
        <f t="shared" si="79"/>
        <v>0</v>
      </c>
      <c r="AA61" s="46">
        <f t="shared" si="80"/>
        <v>0</v>
      </c>
      <c r="AB61" s="46">
        <f t="shared" si="81"/>
        <v>0</v>
      </c>
    </row>
    <row r="62" spans="1:28" collapsed="1" x14ac:dyDescent="0.25">
      <c r="A62" s="16" t="s">
        <v>250</v>
      </c>
      <c r="B62" s="36">
        <f t="shared" si="50"/>
        <v>0</v>
      </c>
      <c r="C62" s="36">
        <f t="shared" si="51"/>
        <v>0</v>
      </c>
      <c r="D62" s="36">
        <f t="shared" si="52"/>
        <v>0</v>
      </c>
      <c r="E62" s="36">
        <f t="shared" si="53"/>
        <v>0</v>
      </c>
      <c r="F62" s="36">
        <f t="shared" si="54"/>
        <v>0</v>
      </c>
      <c r="G62" s="36">
        <f t="shared" si="55"/>
        <v>0</v>
      </c>
      <c r="H62" s="36">
        <f t="shared" si="56"/>
        <v>0</v>
      </c>
      <c r="I62" s="36">
        <f t="shared" si="57"/>
        <v>0</v>
      </c>
      <c r="J62" s="36">
        <f t="shared" si="58"/>
        <v>0</v>
      </c>
      <c r="K62" s="36">
        <f t="shared" si="59"/>
        <v>0</v>
      </c>
      <c r="L62" s="36">
        <f t="shared" si="60"/>
        <v>0</v>
      </c>
      <c r="M62" s="36">
        <f t="shared" ref="M62:M68" si="82">Y62</f>
        <v>0</v>
      </c>
      <c r="N62" s="46">
        <f t="shared" ref="N62:X62" si="83">SUM(N63:N67)</f>
        <v>0</v>
      </c>
      <c r="O62" s="46">
        <f t="shared" si="83"/>
        <v>0</v>
      </c>
      <c r="P62" s="46">
        <f t="shared" si="83"/>
        <v>0</v>
      </c>
      <c r="Q62" s="46">
        <f t="shared" si="83"/>
        <v>0</v>
      </c>
      <c r="R62" s="46">
        <f t="shared" si="83"/>
        <v>0</v>
      </c>
      <c r="S62" s="46">
        <f t="shared" si="83"/>
        <v>0</v>
      </c>
      <c r="T62" s="46">
        <f t="shared" si="83"/>
        <v>0</v>
      </c>
      <c r="U62" s="46">
        <f t="shared" si="83"/>
        <v>0</v>
      </c>
      <c r="V62" s="46">
        <f t="shared" si="83"/>
        <v>0</v>
      </c>
      <c r="W62" s="46">
        <f t="shared" si="83"/>
        <v>0</v>
      </c>
      <c r="X62" s="46">
        <f t="shared" si="83"/>
        <v>0</v>
      </c>
      <c r="Y62" s="46">
        <f>SUM(Y63:Y67)</f>
        <v>0</v>
      </c>
      <c r="Z62" s="46">
        <f t="shared" si="63"/>
        <v>0</v>
      </c>
      <c r="AA62" s="46">
        <f t="shared" si="64"/>
        <v>0</v>
      </c>
      <c r="AB62" s="46">
        <f t="shared" si="65"/>
        <v>0</v>
      </c>
    </row>
    <row r="63" spans="1:28" hidden="1" outlineLevel="1" x14ac:dyDescent="0.25">
      <c r="A63" s="181">
        <f>Calculations!$A$4</f>
        <v>0</v>
      </c>
      <c r="B63" s="36">
        <f t="shared" si="50"/>
        <v>0</v>
      </c>
      <c r="C63" s="36">
        <f t="shared" si="51"/>
        <v>0</v>
      </c>
      <c r="D63" s="36">
        <f t="shared" si="52"/>
        <v>0</v>
      </c>
      <c r="E63" s="36">
        <f t="shared" si="53"/>
        <v>0</v>
      </c>
      <c r="F63" s="36">
        <f t="shared" si="54"/>
        <v>0</v>
      </c>
      <c r="G63" s="36">
        <f t="shared" si="55"/>
        <v>0</v>
      </c>
      <c r="H63" s="36">
        <f t="shared" si="56"/>
        <v>0</v>
      </c>
      <c r="I63" s="36">
        <f t="shared" si="57"/>
        <v>0</v>
      </c>
      <c r="J63" s="36">
        <f t="shared" si="58"/>
        <v>0</v>
      </c>
      <c r="K63" s="36">
        <f t="shared" si="59"/>
        <v>0</v>
      </c>
      <c r="L63" s="36">
        <f t="shared" si="60"/>
        <v>0</v>
      </c>
      <c r="M63" s="36">
        <f t="shared" ref="M63:M67" si="84">Y63</f>
        <v>0</v>
      </c>
      <c r="N63" s="46">
        <f>IF(Calculations!$S4&lt;&gt;0,IFERROR(IF(MOD(MONTH(Output!N$37)-MONTH(Calculations!$B4),12)&lt;=Calculations!$T4,Calculations!$Z4/(Calculations!$T4+1),0),0)+IFERROR(IF(MOD(MONTH(Output!N$37)-MONTH(Calculations!$E4),12)&lt;=Calculations!$T4,Calculations!$Z4/(Calculations!$T4+1),0),0),Calculations!$Z4/12)</f>
        <v>0</v>
      </c>
      <c r="O63" s="46">
        <f>IF(Calculations!$S4&lt;&gt;0,IFERROR(IF(MOD(MONTH(Output!O$37)-MONTH(Calculations!$B4),12)&lt;=Calculations!$T4,Calculations!$Z4/(Calculations!$T4+1),0),0)+IFERROR(IF(MOD(MONTH(Output!O$37)-MONTH(Calculations!$E4),12)&lt;=Calculations!$T4,Calculations!$Z4/(Calculations!$T4+1),0),0),Calculations!$Z4/12)</f>
        <v>0</v>
      </c>
      <c r="P63" s="46">
        <f>IF(Calculations!$S4&lt;&gt;0,IFERROR(IF(MOD(MONTH(Output!P$37)-MONTH(Calculations!$B4),12)&lt;=Calculations!$T4,Calculations!$Z4/(Calculations!$T4+1),0),0)+IFERROR(IF(MOD(MONTH(Output!P$37)-MONTH(Calculations!$E4),12)&lt;=Calculations!$T4,Calculations!$Z4/(Calculations!$T4+1),0),0),Calculations!$Z4/12)</f>
        <v>0</v>
      </c>
      <c r="Q63" s="46">
        <f>IF(Calculations!$S4&lt;&gt;0,IFERROR(IF(MOD(MONTH(Output!Q$37)-MONTH(Calculations!$B4),12)&lt;=Calculations!$T4,Calculations!$Z4/(Calculations!$T4+1),0),0)+IFERROR(IF(MOD(MONTH(Output!Q$37)-MONTH(Calculations!$E4),12)&lt;=Calculations!$T4,Calculations!$Z4/(Calculations!$T4+1),0),0),Calculations!$Z4/12)</f>
        <v>0</v>
      </c>
      <c r="R63" s="46">
        <f>IF(Calculations!$S4&lt;&gt;0,IFERROR(IF(MOD(MONTH(Output!R$37)-MONTH(Calculations!$B4),12)&lt;=Calculations!$T4,Calculations!$Z4/(Calculations!$T4+1),0),0)+IFERROR(IF(MOD(MONTH(Output!R$37)-MONTH(Calculations!$E4),12)&lt;=Calculations!$T4,Calculations!$Z4/(Calculations!$T4+1),0),0),Calculations!$Z4/12)</f>
        <v>0</v>
      </c>
      <c r="S63" s="46">
        <f>IF(Calculations!$S4&lt;&gt;0,IFERROR(IF(MOD(MONTH(Output!S$37)-MONTH(Calculations!$B4),12)&lt;=Calculations!$T4,Calculations!$Z4/(Calculations!$T4+1),0),0)+IFERROR(IF(MOD(MONTH(Output!S$37)-MONTH(Calculations!$E4),12)&lt;=Calculations!$T4,Calculations!$Z4/(Calculations!$T4+1),0),0),Calculations!$Z4/12)</f>
        <v>0</v>
      </c>
      <c r="T63" s="46">
        <f>IF(Calculations!$S4&lt;&gt;0,IFERROR(IF(MOD(MONTH(Output!T$37)-MONTH(Calculations!$B4),12)&lt;=Calculations!$T4,Calculations!$Z4/(Calculations!$T4+1),0),0)+IFERROR(IF(MOD(MONTH(Output!T$37)-MONTH(Calculations!$E4),12)&lt;=Calculations!$T4,Calculations!$Z4/(Calculations!$T4+1),0),0),Calculations!$Z4/12)</f>
        <v>0</v>
      </c>
      <c r="U63" s="46">
        <f>IF(Calculations!$S4&lt;&gt;0,IFERROR(IF(MOD(MONTH(Output!U$37)-MONTH(Calculations!$B4),12)&lt;=Calculations!$T4,Calculations!$Z4/(Calculations!$T4+1),0),0)+IFERROR(IF(MOD(MONTH(Output!U$37)-MONTH(Calculations!$E4),12)&lt;=Calculations!$T4,Calculations!$Z4/(Calculations!$T4+1),0),0),Calculations!$Z4/12)</f>
        <v>0</v>
      </c>
      <c r="V63" s="46">
        <f>IF(Calculations!$S4&lt;&gt;0,IFERROR(IF(MOD(MONTH(Output!V$37)-MONTH(Calculations!$B4),12)&lt;=Calculations!$T4,Calculations!$Z4/(Calculations!$T4+1),0),0)+IFERROR(IF(MOD(MONTH(Output!V$37)-MONTH(Calculations!$E4),12)&lt;=Calculations!$T4,Calculations!$Z4/(Calculations!$T4+1),0),0),Calculations!$Z4/12)</f>
        <v>0</v>
      </c>
      <c r="W63" s="46">
        <f>IF(Calculations!$S4&lt;&gt;0,IFERROR(IF(MOD(MONTH(Output!W$37)-MONTH(Calculations!$B4),12)&lt;=Calculations!$T4,Calculations!$Z4/(Calculations!$T4+1),0),0)+IFERROR(IF(MOD(MONTH(Output!W$37)-MONTH(Calculations!$E4),12)&lt;=Calculations!$T4,Calculations!$Z4/(Calculations!$T4+1),0),0),Calculations!$Z4/12)</f>
        <v>0</v>
      </c>
      <c r="X63" s="46">
        <f>IF(Calculations!$S4&lt;&gt;0,IFERROR(IF(MOD(MONTH(Output!X$37)-MONTH(Calculations!$B4),12)&lt;=Calculations!$T4,Calculations!$Z4/(Calculations!$T4+1),0),0)+IFERROR(IF(MOD(MONTH(Output!X$37)-MONTH(Calculations!$E4),12)&lt;=Calculations!$T4,Calculations!$Z4/(Calculations!$T4+1),0),0),Calculations!$Z4/12)</f>
        <v>0</v>
      </c>
      <c r="Y63" s="46">
        <f>IF(Calculations!$S4&lt;&gt;0,IFERROR(IF(MOD(MONTH(Output!Y$37)-MONTH(Calculations!$B4),12)&lt;=Calculations!$T4,Calculations!$Z4/(Calculations!$T4+1),0),0)+IFERROR(IF(MOD(MONTH(Output!Y$37)-MONTH(Calculations!$E4),12)&lt;=Calculations!$T4,Calculations!$Z4/(Calculations!$T4+1),0),0),Calculations!$Z4/12)</f>
        <v>0</v>
      </c>
      <c r="Z63" s="46">
        <f t="shared" ref="Z63:Z67" si="85">SUMIF($B$15:$Y$15,"Yes",B63:Y63)</f>
        <v>0</v>
      </c>
      <c r="AA63" s="46">
        <f t="shared" ref="AA63:AA67" si="86">SUM(B63:M63)</f>
        <v>0</v>
      </c>
      <c r="AB63" s="46">
        <f t="shared" ref="AB63:AB67" si="87">SUM(B63:Y63)</f>
        <v>0</v>
      </c>
    </row>
    <row r="64" spans="1:28" hidden="1" outlineLevel="1" x14ac:dyDescent="0.25">
      <c r="A64" s="181">
        <f>Calculations!$A$5</f>
        <v>0</v>
      </c>
      <c r="B64" s="36">
        <f t="shared" si="50"/>
        <v>0</v>
      </c>
      <c r="C64" s="36">
        <f t="shared" si="51"/>
        <v>0</v>
      </c>
      <c r="D64" s="36">
        <f t="shared" si="52"/>
        <v>0</v>
      </c>
      <c r="E64" s="36">
        <f t="shared" si="53"/>
        <v>0</v>
      </c>
      <c r="F64" s="36">
        <f t="shared" si="54"/>
        <v>0</v>
      </c>
      <c r="G64" s="36">
        <f t="shared" si="55"/>
        <v>0</v>
      </c>
      <c r="H64" s="36">
        <f t="shared" si="56"/>
        <v>0</v>
      </c>
      <c r="I64" s="36">
        <f t="shared" si="57"/>
        <v>0</v>
      </c>
      <c r="J64" s="36">
        <f t="shared" si="58"/>
        <v>0</v>
      </c>
      <c r="K64" s="36">
        <f t="shared" si="59"/>
        <v>0</v>
      </c>
      <c r="L64" s="36">
        <f t="shared" si="60"/>
        <v>0</v>
      </c>
      <c r="M64" s="36">
        <f t="shared" si="84"/>
        <v>0</v>
      </c>
      <c r="N64" s="46">
        <f>IF(Calculations!$S5&lt;&gt;0,IFERROR(IF(MOD(MONTH(Output!N$37)-MONTH(Calculations!$B5),12)&lt;=Calculations!$T5,Calculations!$Z5/(Calculations!$T5+1),0),0)+IFERROR(IF(MOD(MONTH(Output!N$37)-MONTH(Calculations!$E5),12)&lt;=Calculations!$T5,Calculations!$Z5/(Calculations!$T5+1),0),0),Calculations!$Z5/12)</f>
        <v>0</v>
      </c>
      <c r="O64" s="46">
        <f>IF(Calculations!$S5&lt;&gt;0,IFERROR(IF(MOD(MONTH(Output!O$37)-MONTH(Calculations!$B5),12)&lt;=Calculations!$T5,Calculations!$Z5/(Calculations!$T5+1),0),0)+IFERROR(IF(MOD(MONTH(Output!O$37)-MONTH(Calculations!$E5),12)&lt;=Calculations!$T5,Calculations!$Z5/(Calculations!$T5+1),0),0),Calculations!$Z5/12)</f>
        <v>0</v>
      </c>
      <c r="P64" s="46">
        <f>IF(Calculations!$S5&lt;&gt;0,IFERROR(IF(MOD(MONTH(Output!P$37)-MONTH(Calculations!$B5),12)&lt;=Calculations!$T5,Calculations!$Z5/(Calculations!$T5+1),0),0)+IFERROR(IF(MOD(MONTH(Output!P$37)-MONTH(Calculations!$E5),12)&lt;=Calculations!$T5,Calculations!$Z5/(Calculations!$T5+1),0),0),Calculations!$Z5/12)</f>
        <v>0</v>
      </c>
      <c r="Q64" s="46">
        <f>IF(Calculations!$S5&lt;&gt;0,IFERROR(IF(MOD(MONTH(Output!Q$37)-MONTH(Calculations!$B5),12)&lt;=Calculations!$T5,Calculations!$Z5/(Calculations!$T5+1),0),0)+IFERROR(IF(MOD(MONTH(Output!Q$37)-MONTH(Calculations!$E5),12)&lt;=Calculations!$T5,Calculations!$Z5/(Calculations!$T5+1),0),0),Calculations!$Z5/12)</f>
        <v>0</v>
      </c>
      <c r="R64" s="46">
        <f>IF(Calculations!$S5&lt;&gt;0,IFERROR(IF(MOD(MONTH(Output!R$37)-MONTH(Calculations!$B5),12)&lt;=Calculations!$T5,Calculations!$Z5/(Calculations!$T5+1),0),0)+IFERROR(IF(MOD(MONTH(Output!R$37)-MONTH(Calculations!$E5),12)&lt;=Calculations!$T5,Calculations!$Z5/(Calculations!$T5+1),0),0),Calculations!$Z5/12)</f>
        <v>0</v>
      </c>
      <c r="S64" s="46">
        <f>IF(Calculations!$S5&lt;&gt;0,IFERROR(IF(MOD(MONTH(Output!S$37)-MONTH(Calculations!$B5),12)&lt;=Calculations!$T5,Calculations!$Z5/(Calculations!$T5+1),0),0)+IFERROR(IF(MOD(MONTH(Output!S$37)-MONTH(Calculations!$E5),12)&lt;=Calculations!$T5,Calculations!$Z5/(Calculations!$T5+1),0),0),Calculations!$Z5/12)</f>
        <v>0</v>
      </c>
      <c r="T64" s="46">
        <f>IF(Calculations!$S5&lt;&gt;0,IFERROR(IF(MOD(MONTH(Output!T$37)-MONTH(Calculations!$B5),12)&lt;=Calculations!$T5,Calculations!$Z5/(Calculations!$T5+1),0),0)+IFERROR(IF(MOD(MONTH(Output!T$37)-MONTH(Calculations!$E5),12)&lt;=Calculations!$T5,Calculations!$Z5/(Calculations!$T5+1),0),0),Calculations!$Z5/12)</f>
        <v>0</v>
      </c>
      <c r="U64" s="46">
        <f>IF(Calculations!$S5&lt;&gt;0,IFERROR(IF(MOD(MONTH(Output!U$37)-MONTH(Calculations!$B5),12)&lt;=Calculations!$T5,Calculations!$Z5/(Calculations!$T5+1),0),0)+IFERROR(IF(MOD(MONTH(Output!U$37)-MONTH(Calculations!$E5),12)&lt;=Calculations!$T5,Calculations!$Z5/(Calculations!$T5+1),0),0),Calculations!$Z5/12)</f>
        <v>0</v>
      </c>
      <c r="V64" s="46">
        <f>IF(Calculations!$S5&lt;&gt;0,IFERROR(IF(MOD(MONTH(Output!V$37)-MONTH(Calculations!$B5),12)&lt;=Calculations!$T5,Calculations!$Z5/(Calculations!$T5+1),0),0)+IFERROR(IF(MOD(MONTH(Output!V$37)-MONTH(Calculations!$E5),12)&lt;=Calculations!$T5,Calculations!$Z5/(Calculations!$T5+1),0),0),Calculations!$Z5/12)</f>
        <v>0</v>
      </c>
      <c r="W64" s="46">
        <f>IF(Calculations!$S5&lt;&gt;0,IFERROR(IF(MOD(MONTH(Output!W$37)-MONTH(Calculations!$B5),12)&lt;=Calculations!$T5,Calculations!$Z5/(Calculations!$T5+1),0),0)+IFERROR(IF(MOD(MONTH(Output!W$37)-MONTH(Calculations!$E5),12)&lt;=Calculations!$T5,Calculations!$Z5/(Calculations!$T5+1),0),0),Calculations!$Z5/12)</f>
        <v>0</v>
      </c>
      <c r="X64" s="46">
        <f>IF(Calculations!$S5&lt;&gt;0,IFERROR(IF(MOD(MONTH(Output!X$37)-MONTH(Calculations!$B5),12)&lt;=Calculations!$T5,Calculations!$Z5/(Calculations!$T5+1),0),0)+IFERROR(IF(MOD(MONTH(Output!X$37)-MONTH(Calculations!$E5),12)&lt;=Calculations!$T5,Calculations!$Z5/(Calculations!$T5+1),0),0),Calculations!$Z5/12)</f>
        <v>0</v>
      </c>
      <c r="Y64" s="46">
        <f>IF(Calculations!$S5&lt;&gt;0,IFERROR(IF(MOD(MONTH(Output!Y$37)-MONTH(Calculations!$B5),12)&lt;=Calculations!$T5,Calculations!$Z5/(Calculations!$T5+1),0),0)+IFERROR(IF(MOD(MONTH(Output!Y$37)-MONTH(Calculations!$E5),12)&lt;=Calculations!$T5,Calculations!$Z5/(Calculations!$T5+1),0),0),Calculations!$Z5/12)</f>
        <v>0</v>
      </c>
      <c r="Z64" s="46">
        <f t="shared" si="85"/>
        <v>0</v>
      </c>
      <c r="AA64" s="46">
        <f t="shared" si="86"/>
        <v>0</v>
      </c>
      <c r="AB64" s="46">
        <f t="shared" si="87"/>
        <v>0</v>
      </c>
    </row>
    <row r="65" spans="1:28" hidden="1" outlineLevel="1" x14ac:dyDescent="0.25">
      <c r="A65" s="181">
        <f>Calculations!$A$6</f>
        <v>0</v>
      </c>
      <c r="B65" s="36">
        <f t="shared" si="50"/>
        <v>0</v>
      </c>
      <c r="C65" s="36">
        <f t="shared" si="51"/>
        <v>0</v>
      </c>
      <c r="D65" s="36">
        <f t="shared" si="52"/>
        <v>0</v>
      </c>
      <c r="E65" s="36">
        <f t="shared" si="53"/>
        <v>0</v>
      </c>
      <c r="F65" s="36">
        <f t="shared" si="54"/>
        <v>0</v>
      </c>
      <c r="G65" s="36">
        <f t="shared" si="55"/>
        <v>0</v>
      </c>
      <c r="H65" s="36">
        <f t="shared" si="56"/>
        <v>0</v>
      </c>
      <c r="I65" s="36">
        <f t="shared" si="57"/>
        <v>0</v>
      </c>
      <c r="J65" s="36">
        <f t="shared" si="58"/>
        <v>0</v>
      </c>
      <c r="K65" s="36">
        <f t="shared" si="59"/>
        <v>0</v>
      </c>
      <c r="L65" s="36">
        <f t="shared" si="60"/>
        <v>0</v>
      </c>
      <c r="M65" s="36">
        <f t="shared" si="84"/>
        <v>0</v>
      </c>
      <c r="N65" s="46">
        <f>IF(Calculations!$S6&lt;&gt;0,IFERROR(IF(MOD(MONTH(Output!N$37)-MONTH(Calculations!$B6),12)&lt;=Calculations!$T6,Calculations!$Z6/(Calculations!$T6+1),0),0)+IFERROR(IF(MOD(MONTH(Output!N$37)-MONTH(Calculations!$E6),12)&lt;=Calculations!$T6,Calculations!$Z6/(Calculations!$T6+1),0),0),Calculations!$Z6/12)</f>
        <v>0</v>
      </c>
      <c r="O65" s="46">
        <f>IF(Calculations!$S6&lt;&gt;0,IFERROR(IF(MOD(MONTH(Output!O$37)-MONTH(Calculations!$B6),12)&lt;=Calculations!$T6,Calculations!$Z6/(Calculations!$T6+1),0),0)+IFERROR(IF(MOD(MONTH(Output!O$37)-MONTH(Calculations!$E6),12)&lt;=Calculations!$T6,Calculations!$Z6/(Calculations!$T6+1),0),0),Calculations!$Z6/12)</f>
        <v>0</v>
      </c>
      <c r="P65" s="46">
        <f>IF(Calculations!$S6&lt;&gt;0,IFERROR(IF(MOD(MONTH(Output!P$37)-MONTH(Calculations!$B6),12)&lt;=Calculations!$T6,Calculations!$Z6/(Calculations!$T6+1),0),0)+IFERROR(IF(MOD(MONTH(Output!P$37)-MONTH(Calculations!$E6),12)&lt;=Calculations!$T6,Calculations!$Z6/(Calculations!$T6+1),0),0),Calculations!$Z6/12)</f>
        <v>0</v>
      </c>
      <c r="Q65" s="46">
        <f>IF(Calculations!$S6&lt;&gt;0,IFERROR(IF(MOD(MONTH(Output!Q$37)-MONTH(Calculations!$B6),12)&lt;=Calculations!$T6,Calculations!$Z6/(Calculations!$T6+1),0),0)+IFERROR(IF(MOD(MONTH(Output!Q$37)-MONTH(Calculations!$E6),12)&lt;=Calculations!$T6,Calculations!$Z6/(Calculations!$T6+1),0),0),Calculations!$Z6/12)</f>
        <v>0</v>
      </c>
      <c r="R65" s="46">
        <f>IF(Calculations!$S6&lt;&gt;0,IFERROR(IF(MOD(MONTH(Output!R$37)-MONTH(Calculations!$B6),12)&lt;=Calculations!$T6,Calculations!$Z6/(Calculations!$T6+1),0),0)+IFERROR(IF(MOD(MONTH(Output!R$37)-MONTH(Calculations!$E6),12)&lt;=Calculations!$T6,Calculations!$Z6/(Calculations!$T6+1),0),0),Calculations!$Z6/12)</f>
        <v>0</v>
      </c>
      <c r="S65" s="46">
        <f>IF(Calculations!$S6&lt;&gt;0,IFERROR(IF(MOD(MONTH(Output!S$37)-MONTH(Calculations!$B6),12)&lt;=Calculations!$T6,Calculations!$Z6/(Calculations!$T6+1),0),0)+IFERROR(IF(MOD(MONTH(Output!S$37)-MONTH(Calculations!$E6),12)&lt;=Calculations!$T6,Calculations!$Z6/(Calculations!$T6+1),0),0),Calculations!$Z6/12)</f>
        <v>0</v>
      </c>
      <c r="T65" s="46">
        <f>IF(Calculations!$S6&lt;&gt;0,IFERROR(IF(MOD(MONTH(Output!T$37)-MONTH(Calculations!$B6),12)&lt;=Calculations!$T6,Calculations!$Z6/(Calculations!$T6+1),0),0)+IFERROR(IF(MOD(MONTH(Output!T$37)-MONTH(Calculations!$E6),12)&lt;=Calculations!$T6,Calculations!$Z6/(Calculations!$T6+1),0),0),Calculations!$Z6/12)</f>
        <v>0</v>
      </c>
      <c r="U65" s="46">
        <f>IF(Calculations!$S6&lt;&gt;0,IFERROR(IF(MOD(MONTH(Output!U$37)-MONTH(Calculations!$B6),12)&lt;=Calculations!$T6,Calculations!$Z6/(Calculations!$T6+1),0),0)+IFERROR(IF(MOD(MONTH(Output!U$37)-MONTH(Calculations!$E6),12)&lt;=Calculations!$T6,Calculations!$Z6/(Calculations!$T6+1),0),0),Calculations!$Z6/12)</f>
        <v>0</v>
      </c>
      <c r="V65" s="46">
        <f>IF(Calculations!$S6&lt;&gt;0,IFERROR(IF(MOD(MONTH(Output!V$37)-MONTH(Calculations!$B6),12)&lt;=Calculations!$T6,Calculations!$Z6/(Calculations!$T6+1),0),0)+IFERROR(IF(MOD(MONTH(Output!V$37)-MONTH(Calculations!$E6),12)&lt;=Calculations!$T6,Calculations!$Z6/(Calculations!$T6+1),0),0),Calculations!$Z6/12)</f>
        <v>0</v>
      </c>
      <c r="W65" s="46">
        <f>IF(Calculations!$S6&lt;&gt;0,IFERROR(IF(MOD(MONTH(Output!W$37)-MONTH(Calculations!$B6),12)&lt;=Calculations!$T6,Calculations!$Z6/(Calculations!$T6+1),0),0)+IFERROR(IF(MOD(MONTH(Output!W$37)-MONTH(Calculations!$E6),12)&lt;=Calculations!$T6,Calculations!$Z6/(Calculations!$T6+1),0),0),Calculations!$Z6/12)</f>
        <v>0</v>
      </c>
      <c r="X65" s="46">
        <f>IF(Calculations!$S6&lt;&gt;0,IFERROR(IF(MOD(MONTH(Output!X$37)-MONTH(Calculations!$B6),12)&lt;=Calculations!$T6,Calculations!$Z6/(Calculations!$T6+1),0),0)+IFERROR(IF(MOD(MONTH(Output!X$37)-MONTH(Calculations!$E6),12)&lt;=Calculations!$T6,Calculations!$Z6/(Calculations!$T6+1),0),0),Calculations!$Z6/12)</f>
        <v>0</v>
      </c>
      <c r="Y65" s="46">
        <f>IF(Calculations!$S6&lt;&gt;0,IFERROR(IF(MOD(MONTH(Output!Y$37)-MONTH(Calculations!$B6),12)&lt;=Calculations!$T6,Calculations!$Z6/(Calculations!$T6+1),0),0)+IFERROR(IF(MOD(MONTH(Output!Y$37)-MONTH(Calculations!$E6),12)&lt;=Calculations!$T6,Calculations!$Z6/(Calculations!$T6+1),0),0),Calculations!$Z6/12)</f>
        <v>0</v>
      </c>
      <c r="Z65" s="46">
        <f t="shared" si="85"/>
        <v>0</v>
      </c>
      <c r="AA65" s="46">
        <f t="shared" si="86"/>
        <v>0</v>
      </c>
      <c r="AB65" s="46">
        <f t="shared" si="87"/>
        <v>0</v>
      </c>
    </row>
    <row r="66" spans="1:28" hidden="1" outlineLevel="1" x14ac:dyDescent="0.25">
      <c r="A66" s="181">
        <f>Calculations!$A$7</f>
        <v>0</v>
      </c>
      <c r="B66" s="36">
        <f t="shared" si="50"/>
        <v>0</v>
      </c>
      <c r="C66" s="36">
        <f t="shared" si="51"/>
        <v>0</v>
      </c>
      <c r="D66" s="36">
        <f t="shared" si="52"/>
        <v>0</v>
      </c>
      <c r="E66" s="36">
        <f t="shared" si="53"/>
        <v>0</v>
      </c>
      <c r="F66" s="36">
        <f t="shared" si="54"/>
        <v>0</v>
      </c>
      <c r="G66" s="36">
        <f t="shared" si="55"/>
        <v>0</v>
      </c>
      <c r="H66" s="36">
        <f t="shared" si="56"/>
        <v>0</v>
      </c>
      <c r="I66" s="36">
        <f t="shared" si="57"/>
        <v>0</v>
      </c>
      <c r="J66" s="36">
        <f t="shared" si="58"/>
        <v>0</v>
      </c>
      <c r="K66" s="36">
        <f t="shared" si="59"/>
        <v>0</v>
      </c>
      <c r="L66" s="36">
        <f t="shared" si="60"/>
        <v>0</v>
      </c>
      <c r="M66" s="36">
        <f t="shared" si="84"/>
        <v>0</v>
      </c>
      <c r="N66" s="46">
        <f>IF(Calculations!$S7&lt;&gt;0,IFERROR(IF(MOD(MONTH(Output!N$37)-MONTH(Calculations!$B7),12)&lt;=Calculations!$T7,Calculations!$Z7/(Calculations!$T7+1),0),0)+IFERROR(IF(MOD(MONTH(Output!N$37)-MONTH(Calculations!$E7),12)&lt;=Calculations!$T7,Calculations!$Z7/(Calculations!$T7+1),0),0),Calculations!$Z7/12)</f>
        <v>0</v>
      </c>
      <c r="O66" s="46">
        <f>IF(Calculations!$S7&lt;&gt;0,IFERROR(IF(MOD(MONTH(Output!O$37)-MONTH(Calculations!$B7),12)&lt;=Calculations!$T7,Calculations!$Z7/(Calculations!$T7+1),0),0)+IFERROR(IF(MOD(MONTH(Output!O$37)-MONTH(Calculations!$E7),12)&lt;=Calculations!$T7,Calculations!$Z7/(Calculations!$T7+1),0),0),Calculations!$Z7/12)</f>
        <v>0</v>
      </c>
      <c r="P66" s="46">
        <f>IF(Calculations!$S7&lt;&gt;0,IFERROR(IF(MOD(MONTH(Output!P$37)-MONTH(Calculations!$B7),12)&lt;=Calculations!$T7,Calculations!$Z7/(Calculations!$T7+1),0),0)+IFERROR(IF(MOD(MONTH(Output!P$37)-MONTH(Calculations!$E7),12)&lt;=Calculations!$T7,Calculations!$Z7/(Calculations!$T7+1),0),0),Calculations!$Z7/12)</f>
        <v>0</v>
      </c>
      <c r="Q66" s="46">
        <f>IF(Calculations!$S7&lt;&gt;0,IFERROR(IF(MOD(MONTH(Output!Q$37)-MONTH(Calculations!$B7),12)&lt;=Calculations!$T7,Calculations!$Z7/(Calculations!$T7+1),0),0)+IFERROR(IF(MOD(MONTH(Output!Q$37)-MONTH(Calculations!$E7),12)&lt;=Calculations!$T7,Calculations!$Z7/(Calculations!$T7+1),0),0),Calculations!$Z7/12)</f>
        <v>0</v>
      </c>
      <c r="R66" s="46">
        <f>IF(Calculations!$S7&lt;&gt;0,IFERROR(IF(MOD(MONTH(Output!R$37)-MONTH(Calculations!$B7),12)&lt;=Calculations!$T7,Calculations!$Z7/(Calculations!$T7+1),0),0)+IFERROR(IF(MOD(MONTH(Output!R$37)-MONTH(Calculations!$E7),12)&lt;=Calculations!$T7,Calculations!$Z7/(Calculations!$T7+1),0),0),Calculations!$Z7/12)</f>
        <v>0</v>
      </c>
      <c r="S66" s="46">
        <f>IF(Calculations!$S7&lt;&gt;0,IFERROR(IF(MOD(MONTH(Output!S$37)-MONTH(Calculations!$B7),12)&lt;=Calculations!$T7,Calculations!$Z7/(Calculations!$T7+1),0),0)+IFERROR(IF(MOD(MONTH(Output!S$37)-MONTH(Calculations!$E7),12)&lt;=Calculations!$T7,Calculations!$Z7/(Calculations!$T7+1),0),0),Calculations!$Z7/12)</f>
        <v>0</v>
      </c>
      <c r="T66" s="46">
        <f>IF(Calculations!$S7&lt;&gt;0,IFERROR(IF(MOD(MONTH(Output!T$37)-MONTH(Calculations!$B7),12)&lt;=Calculations!$T7,Calculations!$Z7/(Calculations!$T7+1),0),0)+IFERROR(IF(MOD(MONTH(Output!T$37)-MONTH(Calculations!$E7),12)&lt;=Calculations!$T7,Calculations!$Z7/(Calculations!$T7+1),0),0),Calculations!$Z7/12)</f>
        <v>0</v>
      </c>
      <c r="U66" s="46">
        <f>IF(Calculations!$S7&lt;&gt;0,IFERROR(IF(MOD(MONTH(Output!U$37)-MONTH(Calculations!$B7),12)&lt;=Calculations!$T7,Calculations!$Z7/(Calculations!$T7+1),0),0)+IFERROR(IF(MOD(MONTH(Output!U$37)-MONTH(Calculations!$E7),12)&lt;=Calculations!$T7,Calculations!$Z7/(Calculations!$T7+1),0),0),Calculations!$Z7/12)</f>
        <v>0</v>
      </c>
      <c r="V66" s="46">
        <f>IF(Calculations!$S7&lt;&gt;0,IFERROR(IF(MOD(MONTH(Output!V$37)-MONTH(Calculations!$B7),12)&lt;=Calculations!$T7,Calculations!$Z7/(Calculations!$T7+1),0),0)+IFERROR(IF(MOD(MONTH(Output!V$37)-MONTH(Calculations!$E7),12)&lt;=Calculations!$T7,Calculations!$Z7/(Calculations!$T7+1),0),0),Calculations!$Z7/12)</f>
        <v>0</v>
      </c>
      <c r="W66" s="46">
        <f>IF(Calculations!$S7&lt;&gt;0,IFERROR(IF(MOD(MONTH(Output!W$37)-MONTH(Calculations!$B7),12)&lt;=Calculations!$T7,Calculations!$Z7/(Calculations!$T7+1),0),0)+IFERROR(IF(MOD(MONTH(Output!W$37)-MONTH(Calculations!$E7),12)&lt;=Calculations!$T7,Calculations!$Z7/(Calculations!$T7+1),0),0),Calculations!$Z7/12)</f>
        <v>0</v>
      </c>
      <c r="X66" s="46">
        <f>IF(Calculations!$S7&lt;&gt;0,IFERROR(IF(MOD(MONTH(Output!X$37)-MONTH(Calculations!$B7),12)&lt;=Calculations!$T7,Calculations!$Z7/(Calculations!$T7+1),0),0)+IFERROR(IF(MOD(MONTH(Output!X$37)-MONTH(Calculations!$E7),12)&lt;=Calculations!$T7,Calculations!$Z7/(Calculations!$T7+1),0),0),Calculations!$Z7/12)</f>
        <v>0</v>
      </c>
      <c r="Y66" s="46">
        <f>IF(Calculations!$S7&lt;&gt;0,IFERROR(IF(MOD(MONTH(Output!Y$37)-MONTH(Calculations!$B7),12)&lt;=Calculations!$T7,Calculations!$Z7/(Calculations!$T7+1),0),0)+IFERROR(IF(MOD(MONTH(Output!Y$37)-MONTH(Calculations!$E7),12)&lt;=Calculations!$T7,Calculations!$Z7/(Calculations!$T7+1),0),0),Calculations!$Z7/12)</f>
        <v>0</v>
      </c>
      <c r="Z66" s="46">
        <f t="shared" si="85"/>
        <v>0</v>
      </c>
      <c r="AA66" s="46">
        <f t="shared" si="86"/>
        <v>0</v>
      </c>
      <c r="AB66" s="46">
        <f t="shared" si="87"/>
        <v>0</v>
      </c>
    </row>
    <row r="67" spans="1:28" hidden="1" outlineLevel="1" x14ac:dyDescent="0.25">
      <c r="A67" s="181">
        <f>Calculations!$A$8</f>
        <v>0</v>
      </c>
      <c r="B67" s="36">
        <f t="shared" si="50"/>
        <v>0</v>
      </c>
      <c r="C67" s="36">
        <f t="shared" si="51"/>
        <v>0</v>
      </c>
      <c r="D67" s="36">
        <f t="shared" si="52"/>
        <v>0</v>
      </c>
      <c r="E67" s="36">
        <f t="shared" si="53"/>
        <v>0</v>
      </c>
      <c r="F67" s="36">
        <f t="shared" si="54"/>
        <v>0</v>
      </c>
      <c r="G67" s="36">
        <f t="shared" si="55"/>
        <v>0</v>
      </c>
      <c r="H67" s="36">
        <f t="shared" si="56"/>
        <v>0</v>
      </c>
      <c r="I67" s="36">
        <f t="shared" si="57"/>
        <v>0</v>
      </c>
      <c r="J67" s="36">
        <f t="shared" si="58"/>
        <v>0</v>
      </c>
      <c r="K67" s="36">
        <f t="shared" si="59"/>
        <v>0</v>
      </c>
      <c r="L67" s="36">
        <f t="shared" si="60"/>
        <v>0</v>
      </c>
      <c r="M67" s="36">
        <f t="shared" si="84"/>
        <v>0</v>
      </c>
      <c r="N67" s="46">
        <f>IF(Calculations!$S8&lt;&gt;0,IFERROR(IF(MOD(MONTH(Output!N$37)-MONTH(Calculations!$B8),12)&lt;=Calculations!$T8,Calculations!$Z8/(Calculations!$T8+1),0),0)+IFERROR(IF(MOD(MONTH(Output!N$37)-MONTH(Calculations!$E8),12)&lt;=Calculations!$T8,Calculations!$Z8/(Calculations!$T8+1),0),0),Calculations!$Z8/12)</f>
        <v>0</v>
      </c>
      <c r="O67" s="46">
        <f>IF(Calculations!$S8&lt;&gt;0,IFERROR(IF(MOD(MONTH(Output!O$37)-MONTH(Calculations!$B8),12)&lt;=Calculations!$T8,Calculations!$Z8/(Calculations!$T8+1),0),0)+IFERROR(IF(MOD(MONTH(Output!O$37)-MONTH(Calculations!$E8),12)&lt;=Calculations!$T8,Calculations!$Z8/(Calculations!$T8+1),0),0),Calculations!$Z8/12)</f>
        <v>0</v>
      </c>
      <c r="P67" s="46">
        <f>IF(Calculations!$S8&lt;&gt;0,IFERROR(IF(MOD(MONTH(Output!P$37)-MONTH(Calculations!$B8),12)&lt;=Calculations!$T8,Calculations!$Z8/(Calculations!$T8+1),0),0)+IFERROR(IF(MOD(MONTH(Output!P$37)-MONTH(Calculations!$E8),12)&lt;=Calculations!$T8,Calculations!$Z8/(Calculations!$T8+1),0),0),Calculations!$Z8/12)</f>
        <v>0</v>
      </c>
      <c r="Q67" s="46">
        <f>IF(Calculations!$S8&lt;&gt;0,IFERROR(IF(MOD(MONTH(Output!Q$37)-MONTH(Calculations!$B8),12)&lt;=Calculations!$T8,Calculations!$Z8/(Calculations!$T8+1),0),0)+IFERROR(IF(MOD(MONTH(Output!Q$37)-MONTH(Calculations!$E8),12)&lt;=Calculations!$T8,Calculations!$Z8/(Calculations!$T8+1),0),0),Calculations!$Z8/12)</f>
        <v>0</v>
      </c>
      <c r="R67" s="46">
        <f>IF(Calculations!$S8&lt;&gt;0,IFERROR(IF(MOD(MONTH(Output!R$37)-MONTH(Calculations!$B8),12)&lt;=Calculations!$T8,Calculations!$Z8/(Calculations!$T8+1),0),0)+IFERROR(IF(MOD(MONTH(Output!R$37)-MONTH(Calculations!$E8),12)&lt;=Calculations!$T8,Calculations!$Z8/(Calculations!$T8+1),0),0),Calculations!$Z8/12)</f>
        <v>0</v>
      </c>
      <c r="S67" s="46">
        <f>IF(Calculations!$S8&lt;&gt;0,IFERROR(IF(MOD(MONTH(Output!S$37)-MONTH(Calculations!$B8),12)&lt;=Calculations!$T8,Calculations!$Z8/(Calculations!$T8+1),0),0)+IFERROR(IF(MOD(MONTH(Output!S$37)-MONTH(Calculations!$E8),12)&lt;=Calculations!$T8,Calculations!$Z8/(Calculations!$T8+1),0),0),Calculations!$Z8/12)</f>
        <v>0</v>
      </c>
      <c r="T67" s="46">
        <f>IF(Calculations!$S8&lt;&gt;0,IFERROR(IF(MOD(MONTH(Output!T$37)-MONTH(Calculations!$B8),12)&lt;=Calculations!$T8,Calculations!$Z8/(Calculations!$T8+1),0),0)+IFERROR(IF(MOD(MONTH(Output!T$37)-MONTH(Calculations!$E8),12)&lt;=Calculations!$T8,Calculations!$Z8/(Calculations!$T8+1),0),0),Calculations!$Z8/12)</f>
        <v>0</v>
      </c>
      <c r="U67" s="46">
        <f>IF(Calculations!$S8&lt;&gt;0,IFERROR(IF(MOD(MONTH(Output!U$37)-MONTH(Calculations!$B8),12)&lt;=Calculations!$T8,Calculations!$Z8/(Calculations!$T8+1),0),0)+IFERROR(IF(MOD(MONTH(Output!U$37)-MONTH(Calculations!$E8),12)&lt;=Calculations!$T8,Calculations!$Z8/(Calculations!$T8+1),0),0),Calculations!$Z8/12)</f>
        <v>0</v>
      </c>
      <c r="V67" s="46">
        <f>IF(Calculations!$S8&lt;&gt;0,IFERROR(IF(MOD(MONTH(Output!V$37)-MONTH(Calculations!$B8),12)&lt;=Calculations!$T8,Calculations!$Z8/(Calculations!$T8+1),0),0)+IFERROR(IF(MOD(MONTH(Output!V$37)-MONTH(Calculations!$E8),12)&lt;=Calculations!$T8,Calculations!$Z8/(Calculations!$T8+1),0),0),Calculations!$Z8/12)</f>
        <v>0</v>
      </c>
      <c r="W67" s="46">
        <f>IF(Calculations!$S8&lt;&gt;0,IFERROR(IF(MOD(MONTH(Output!W$37)-MONTH(Calculations!$B8),12)&lt;=Calculations!$T8,Calculations!$Z8/(Calculations!$T8+1),0),0)+IFERROR(IF(MOD(MONTH(Output!W$37)-MONTH(Calculations!$E8),12)&lt;=Calculations!$T8,Calculations!$Z8/(Calculations!$T8+1),0),0),Calculations!$Z8/12)</f>
        <v>0</v>
      </c>
      <c r="X67" s="46">
        <f>IF(Calculations!$S8&lt;&gt;0,IFERROR(IF(MOD(MONTH(Output!X$37)-MONTH(Calculations!$B8),12)&lt;=Calculations!$T8,Calculations!$Z8/(Calculations!$T8+1),0),0)+IFERROR(IF(MOD(MONTH(Output!X$37)-MONTH(Calculations!$E8),12)&lt;=Calculations!$T8,Calculations!$Z8/(Calculations!$T8+1),0),0),Calculations!$Z8/12)</f>
        <v>0</v>
      </c>
      <c r="Y67" s="46">
        <f>IF(Calculations!$S8&lt;&gt;0,IFERROR(IF(MOD(MONTH(Output!Y$37)-MONTH(Calculations!$B8),12)&lt;=Calculations!$T8,Calculations!$Z8/(Calculations!$T8+1),0),0)+IFERROR(IF(MOD(MONTH(Output!Y$37)-MONTH(Calculations!$E8),12)&lt;=Calculations!$T8,Calculations!$Z8/(Calculations!$T8+1),0),0),Calculations!$Z8/12)</f>
        <v>0</v>
      </c>
      <c r="Z67" s="46">
        <f t="shared" si="85"/>
        <v>0</v>
      </c>
      <c r="AA67" s="46">
        <f t="shared" si="86"/>
        <v>0</v>
      </c>
      <c r="AB67" s="46">
        <f t="shared" si="87"/>
        <v>0</v>
      </c>
    </row>
    <row r="68" spans="1:28" collapsed="1" x14ac:dyDescent="0.25">
      <c r="A68" s="43" t="s">
        <v>136</v>
      </c>
      <c r="B68" s="36">
        <f t="shared" si="50"/>
        <v>0</v>
      </c>
      <c r="C68" s="36">
        <f t="shared" si="51"/>
        <v>0</v>
      </c>
      <c r="D68" s="36">
        <f t="shared" si="52"/>
        <v>0</v>
      </c>
      <c r="E68" s="36">
        <f t="shared" si="53"/>
        <v>0</v>
      </c>
      <c r="F68" s="36">
        <f t="shared" si="54"/>
        <v>0</v>
      </c>
      <c r="G68" s="36">
        <f t="shared" si="55"/>
        <v>0</v>
      </c>
      <c r="H68" s="36">
        <f t="shared" si="56"/>
        <v>0</v>
      </c>
      <c r="I68" s="36">
        <f t="shared" si="57"/>
        <v>0</v>
      </c>
      <c r="J68" s="36">
        <f t="shared" si="58"/>
        <v>0</v>
      </c>
      <c r="K68" s="36">
        <f t="shared" si="59"/>
        <v>0</v>
      </c>
      <c r="L68" s="36">
        <f t="shared" si="60"/>
        <v>0</v>
      </c>
      <c r="M68" s="36">
        <f t="shared" si="82"/>
        <v>0</v>
      </c>
      <c r="N68" s="46">
        <f t="shared" ref="N68:X68" si="88">SUM(N69:N73)</f>
        <v>0</v>
      </c>
      <c r="O68" s="46">
        <f t="shared" si="88"/>
        <v>0</v>
      </c>
      <c r="P68" s="46">
        <f t="shared" si="88"/>
        <v>0</v>
      </c>
      <c r="Q68" s="46">
        <f t="shared" si="88"/>
        <v>0</v>
      </c>
      <c r="R68" s="46">
        <f t="shared" si="88"/>
        <v>0</v>
      </c>
      <c r="S68" s="46">
        <f t="shared" si="88"/>
        <v>0</v>
      </c>
      <c r="T68" s="46">
        <f t="shared" si="88"/>
        <v>0</v>
      </c>
      <c r="U68" s="46">
        <f t="shared" si="88"/>
        <v>0</v>
      </c>
      <c r="V68" s="46">
        <f t="shared" si="88"/>
        <v>0</v>
      </c>
      <c r="W68" s="46">
        <f t="shared" si="88"/>
        <v>0</v>
      </c>
      <c r="X68" s="46">
        <f t="shared" si="88"/>
        <v>0</v>
      </c>
      <c r="Y68" s="46">
        <f>SUM(Y69:Y73)</f>
        <v>0</v>
      </c>
      <c r="Z68" s="46">
        <f t="shared" si="63"/>
        <v>0</v>
      </c>
      <c r="AA68" s="46">
        <f t="shared" si="64"/>
        <v>0</v>
      </c>
      <c r="AB68" s="46">
        <f t="shared" si="65"/>
        <v>0</v>
      </c>
    </row>
    <row r="69" spans="1:28" hidden="1" outlineLevel="1" x14ac:dyDescent="0.25">
      <c r="A69" s="181">
        <f>Calculations!$A$4</f>
        <v>0</v>
      </c>
      <c r="B69" s="36">
        <f t="shared" si="50"/>
        <v>0</v>
      </c>
      <c r="C69" s="36">
        <f t="shared" si="51"/>
        <v>0</v>
      </c>
      <c r="D69" s="36">
        <f t="shared" si="52"/>
        <v>0</v>
      </c>
      <c r="E69" s="36">
        <f t="shared" si="53"/>
        <v>0</v>
      </c>
      <c r="F69" s="36">
        <f t="shared" si="54"/>
        <v>0</v>
      </c>
      <c r="G69" s="36">
        <f t="shared" si="55"/>
        <v>0</v>
      </c>
      <c r="H69" s="36">
        <f t="shared" si="56"/>
        <v>0</v>
      </c>
      <c r="I69" s="36">
        <f t="shared" si="57"/>
        <v>0</v>
      </c>
      <c r="J69" s="36">
        <f t="shared" si="58"/>
        <v>0</v>
      </c>
      <c r="K69" s="36">
        <f t="shared" si="59"/>
        <v>0</v>
      </c>
      <c r="L69" s="36">
        <f t="shared" si="60"/>
        <v>0</v>
      </c>
      <c r="M69" s="36">
        <f t="shared" ref="M69:M73" si="89">Y69</f>
        <v>0</v>
      </c>
      <c r="N69" s="46">
        <f>IF(Calculations!$S4&lt;&gt;0,IFERROR(IF(MOD(MONTH(Output!N$37)-MONTH(Calculations!$B4),12)&lt;=Calculations!$T4,Calculations!$AB4/(Calculations!$T4+1),0),0)+IFERROR(IF(MOD(MONTH(Output!N$37)-MONTH(Calculations!$E4),12)&lt;=Calculations!$T4,Calculations!$AB4/(Calculations!$T4+1),0),0),Calculations!$AB4/12)*(1-Inputs!$B$25/100)</f>
        <v>0</v>
      </c>
      <c r="O69" s="46">
        <f>IF(Calculations!$S4&lt;&gt;0,IFERROR(IF(MOD(MONTH(Output!O$37)-MONTH(Calculations!$B4),12)&lt;=Calculations!$T4,Calculations!$AB4/(Calculations!$T4+1),0),0)+IFERROR(IF(MOD(MONTH(Output!O$37)-MONTH(Calculations!$E4),12)&lt;=Calculations!$T4,Calculations!$AB4/(Calculations!$T4+1),0),0),Calculations!$AB4/12)*(1-Inputs!$B$25/100)</f>
        <v>0</v>
      </c>
      <c r="P69" s="46">
        <f>IF(Calculations!$S4&lt;&gt;0,IFERROR(IF(MOD(MONTH(Output!P$37)-MONTH(Calculations!$B4),12)&lt;=Calculations!$T4,Calculations!$AB4/(Calculations!$T4+1),0),0)+IFERROR(IF(MOD(MONTH(Output!P$37)-MONTH(Calculations!$E4),12)&lt;=Calculations!$T4,Calculations!$AB4/(Calculations!$T4+1),0),0),Calculations!$AB4/12)*(1-Inputs!$B$25/100)</f>
        <v>0</v>
      </c>
      <c r="Q69" s="46">
        <f>IF(Calculations!$S4&lt;&gt;0,IFERROR(IF(MOD(MONTH(Output!Q$37)-MONTH(Calculations!$B4),12)&lt;=Calculations!$T4,Calculations!$AB4/(Calculations!$T4+1),0),0)+IFERROR(IF(MOD(MONTH(Output!Q$37)-MONTH(Calculations!$E4),12)&lt;=Calculations!$T4,Calculations!$AB4/(Calculations!$T4+1),0),0),Calculations!$AB4/12)*(1-Inputs!$B$25/100)</f>
        <v>0</v>
      </c>
      <c r="R69" s="46">
        <f>IF(Calculations!$S4&lt;&gt;0,IFERROR(IF(MOD(MONTH(Output!R$37)-MONTH(Calculations!$B4),12)&lt;=Calculations!$T4,Calculations!$AB4/(Calculations!$T4+1),0),0)+IFERROR(IF(MOD(MONTH(Output!R$37)-MONTH(Calculations!$E4),12)&lt;=Calculations!$T4,Calculations!$AB4/(Calculations!$T4+1),0),0),Calculations!$AB4/12)*(1-Inputs!$B$25/100)</f>
        <v>0</v>
      </c>
      <c r="S69" s="46">
        <f>IF(Calculations!$S4&lt;&gt;0,IFERROR(IF(MOD(MONTH(Output!S$37)-MONTH(Calculations!$B4),12)&lt;=Calculations!$T4,Calculations!$AB4/(Calculations!$T4+1),0),0)+IFERROR(IF(MOD(MONTH(Output!S$37)-MONTH(Calculations!$E4),12)&lt;=Calculations!$T4,Calculations!$AB4/(Calculations!$T4+1),0),0),Calculations!$AB4/12)*(1-Inputs!$B$25/100)</f>
        <v>0</v>
      </c>
      <c r="T69" s="46">
        <f>IF(Calculations!$S4&lt;&gt;0,IFERROR(IF(MOD(MONTH(Output!T$37)-MONTH(Calculations!$B4),12)&lt;=Calculations!$T4,Calculations!$AB4/(Calculations!$T4+1),0),0)+IFERROR(IF(MOD(MONTH(Output!T$37)-MONTH(Calculations!$E4),12)&lt;=Calculations!$T4,Calculations!$AB4/(Calculations!$T4+1),0),0),Calculations!$AB4/12)*(1-Inputs!$B$25/100)</f>
        <v>0</v>
      </c>
      <c r="U69" s="46">
        <f>IF(Calculations!$S4&lt;&gt;0,IFERROR(IF(MOD(MONTH(Output!U$37)-MONTH(Calculations!$B4),12)&lt;=Calculations!$T4,Calculations!$AB4/(Calculations!$T4+1),0),0)+IFERROR(IF(MOD(MONTH(Output!U$37)-MONTH(Calculations!$E4),12)&lt;=Calculations!$T4,Calculations!$AB4/(Calculations!$T4+1),0),0),Calculations!$AB4/12)*(1-Inputs!$B$25/100)</f>
        <v>0</v>
      </c>
      <c r="V69" s="46">
        <f>IF(Calculations!$S4&lt;&gt;0,IFERROR(IF(MOD(MONTH(Output!V$37)-MONTH(Calculations!$B4),12)&lt;=Calculations!$T4,Calculations!$AB4/(Calculations!$T4+1),0),0)+IFERROR(IF(MOD(MONTH(Output!V$37)-MONTH(Calculations!$E4),12)&lt;=Calculations!$T4,Calculations!$AB4/(Calculations!$T4+1),0),0),Calculations!$AB4/12)*(1-Inputs!$B$25/100)</f>
        <v>0</v>
      </c>
      <c r="W69" s="46">
        <f>IF(Calculations!$S4&lt;&gt;0,IFERROR(IF(MOD(MONTH(Output!W$37)-MONTH(Calculations!$B4),12)&lt;=Calculations!$T4,Calculations!$AB4/(Calculations!$T4+1),0),0)+IFERROR(IF(MOD(MONTH(Output!W$37)-MONTH(Calculations!$E4),12)&lt;=Calculations!$T4,Calculations!$AB4/(Calculations!$T4+1),0),0),Calculations!$AB4/12)*(1-Inputs!$B$25/100)</f>
        <v>0</v>
      </c>
      <c r="X69" s="46">
        <f>IF(Calculations!$S4&lt;&gt;0,IFERROR(IF(MOD(MONTH(Output!X$37)-MONTH(Calculations!$B4),12)&lt;=Calculations!$T4,Calculations!$AB4/(Calculations!$T4+1),0),0)+IFERROR(IF(MOD(MONTH(Output!X$37)-MONTH(Calculations!$E4),12)&lt;=Calculations!$T4,Calculations!$AB4/(Calculations!$T4+1),0),0),Calculations!$AB4/12)*(1-Inputs!$B$25/100)</f>
        <v>0</v>
      </c>
      <c r="Y69" s="46">
        <f>IF(Calculations!$S4&lt;&gt;0,IFERROR(IF(MOD(MONTH(Output!Y$37)-MONTH(Calculations!$B4),12)&lt;=Calculations!$T4,Calculations!$AB4/(Calculations!$T4+1),0),0)+IFERROR(IF(MOD(MONTH(Output!Y$37)-MONTH(Calculations!$E4),12)&lt;=Calculations!$T4,Calculations!$AB4/(Calculations!$T4+1),0),0),Calculations!$AB4/12)*(1-Inputs!$B$25/100)</f>
        <v>0</v>
      </c>
      <c r="Z69" s="46">
        <f t="shared" ref="Z69:Z73" si="90">SUMIF($B$15:$Y$15,"Yes",B69:Y69)</f>
        <v>0</v>
      </c>
      <c r="AA69" s="46">
        <f t="shared" ref="AA69:AA73" si="91">SUM(B69:M69)</f>
        <v>0</v>
      </c>
      <c r="AB69" s="46">
        <f t="shared" ref="AB69:AB73" si="92">SUM(B69:Y69)</f>
        <v>0</v>
      </c>
    </row>
    <row r="70" spans="1:28" hidden="1" outlineLevel="1" x14ac:dyDescent="0.25">
      <c r="A70" s="181">
        <f>Calculations!$A$5</f>
        <v>0</v>
      </c>
      <c r="B70" s="36">
        <f t="shared" si="50"/>
        <v>0</v>
      </c>
      <c r="C70" s="36">
        <f t="shared" si="51"/>
        <v>0</v>
      </c>
      <c r="D70" s="36">
        <f t="shared" si="52"/>
        <v>0</v>
      </c>
      <c r="E70" s="36">
        <f t="shared" si="53"/>
        <v>0</v>
      </c>
      <c r="F70" s="36">
        <f t="shared" si="54"/>
        <v>0</v>
      </c>
      <c r="G70" s="36">
        <f t="shared" si="55"/>
        <v>0</v>
      </c>
      <c r="H70" s="36">
        <f t="shared" si="56"/>
        <v>0</v>
      </c>
      <c r="I70" s="36">
        <f t="shared" si="57"/>
        <v>0</v>
      </c>
      <c r="J70" s="36">
        <f t="shared" si="58"/>
        <v>0</v>
      </c>
      <c r="K70" s="36">
        <f t="shared" si="59"/>
        <v>0</v>
      </c>
      <c r="L70" s="36">
        <f t="shared" si="60"/>
        <v>0</v>
      </c>
      <c r="M70" s="36">
        <f t="shared" si="89"/>
        <v>0</v>
      </c>
      <c r="N70" s="46">
        <f>IF(Calculations!$S5&lt;&gt;0,IFERROR(IF(MOD(MONTH(Output!N$37)-MONTH(Calculations!$B5),12)&lt;=Calculations!$T5,Calculations!$AB5/(Calculations!$T5+1),0),0)+IFERROR(IF(MOD(MONTH(Output!N$37)-MONTH(Calculations!$E5),12)&lt;=Calculations!$T5,Calculations!$AB5/(Calculations!$T5+1),0),0),Calculations!$AB5/12)*(1-Inputs!$B$25/100)</f>
        <v>0</v>
      </c>
      <c r="O70" s="46">
        <f>IF(Calculations!$S5&lt;&gt;0,IFERROR(IF(MOD(MONTH(Output!O$37)-MONTH(Calculations!$B5),12)&lt;=Calculations!$T5,Calculations!$AB5/(Calculations!$T5+1),0),0)+IFERROR(IF(MOD(MONTH(Output!O$37)-MONTH(Calculations!$E5),12)&lt;=Calculations!$T5,Calculations!$AB5/(Calculations!$T5+1),0),0),Calculations!$AB5/12)*(1-Inputs!$B$25/100)</f>
        <v>0</v>
      </c>
      <c r="P70" s="46">
        <f>IF(Calculations!$S5&lt;&gt;0,IFERROR(IF(MOD(MONTH(Output!P$37)-MONTH(Calculations!$B5),12)&lt;=Calculations!$T5,Calculations!$AB5/(Calculations!$T5+1),0),0)+IFERROR(IF(MOD(MONTH(Output!P$37)-MONTH(Calculations!$E5),12)&lt;=Calculations!$T5,Calculations!$AB5/(Calculations!$T5+1),0),0),Calculations!$AB5/12)*(1-Inputs!$B$25/100)</f>
        <v>0</v>
      </c>
      <c r="Q70" s="46">
        <f>IF(Calculations!$S5&lt;&gt;0,IFERROR(IF(MOD(MONTH(Output!Q$37)-MONTH(Calculations!$B5),12)&lt;=Calculations!$T5,Calculations!$AB5/(Calculations!$T5+1),0),0)+IFERROR(IF(MOD(MONTH(Output!Q$37)-MONTH(Calculations!$E5),12)&lt;=Calculations!$T5,Calculations!$AB5/(Calculations!$T5+1),0),0),Calculations!$AB5/12)*(1-Inputs!$B$25/100)</f>
        <v>0</v>
      </c>
      <c r="R70" s="46">
        <f>IF(Calculations!$S5&lt;&gt;0,IFERROR(IF(MOD(MONTH(Output!R$37)-MONTH(Calculations!$B5),12)&lt;=Calculations!$T5,Calculations!$AB5/(Calculations!$T5+1),0),0)+IFERROR(IF(MOD(MONTH(Output!R$37)-MONTH(Calculations!$E5),12)&lt;=Calculations!$T5,Calculations!$AB5/(Calculations!$T5+1),0),0),Calculations!$AB5/12)*(1-Inputs!$B$25/100)</f>
        <v>0</v>
      </c>
      <c r="S70" s="46">
        <f>IF(Calculations!$S5&lt;&gt;0,IFERROR(IF(MOD(MONTH(Output!S$37)-MONTH(Calculations!$B5),12)&lt;=Calculations!$T5,Calculations!$AB5/(Calculations!$T5+1),0),0)+IFERROR(IF(MOD(MONTH(Output!S$37)-MONTH(Calculations!$E5),12)&lt;=Calculations!$T5,Calculations!$AB5/(Calculations!$T5+1),0),0),Calculations!$AB5/12)*(1-Inputs!$B$25/100)</f>
        <v>0</v>
      </c>
      <c r="T70" s="46">
        <f>IF(Calculations!$S5&lt;&gt;0,IFERROR(IF(MOD(MONTH(Output!T$37)-MONTH(Calculations!$B5),12)&lt;=Calculations!$T5,Calculations!$AB5/(Calculations!$T5+1),0),0)+IFERROR(IF(MOD(MONTH(Output!T$37)-MONTH(Calculations!$E5),12)&lt;=Calculations!$T5,Calculations!$AB5/(Calculations!$T5+1),0),0),Calculations!$AB5/12)*(1-Inputs!$B$25/100)</f>
        <v>0</v>
      </c>
      <c r="U70" s="46">
        <f>IF(Calculations!$S5&lt;&gt;0,IFERROR(IF(MOD(MONTH(Output!U$37)-MONTH(Calculations!$B5),12)&lt;=Calculations!$T5,Calculations!$AB5/(Calculations!$T5+1),0),0)+IFERROR(IF(MOD(MONTH(Output!U$37)-MONTH(Calculations!$E5),12)&lt;=Calculations!$T5,Calculations!$AB5/(Calculations!$T5+1),0),0),Calculations!$AB5/12)*(1-Inputs!$B$25/100)</f>
        <v>0</v>
      </c>
      <c r="V70" s="46">
        <f>IF(Calculations!$S5&lt;&gt;0,IFERROR(IF(MOD(MONTH(Output!V$37)-MONTH(Calculations!$B5),12)&lt;=Calculations!$T5,Calculations!$AB5/(Calculations!$T5+1),0),0)+IFERROR(IF(MOD(MONTH(Output!V$37)-MONTH(Calculations!$E5),12)&lt;=Calculations!$T5,Calculations!$AB5/(Calculations!$T5+1),0),0),Calculations!$AB5/12)*(1-Inputs!$B$25/100)</f>
        <v>0</v>
      </c>
      <c r="W70" s="46">
        <f>IF(Calculations!$S5&lt;&gt;0,IFERROR(IF(MOD(MONTH(Output!W$37)-MONTH(Calculations!$B5),12)&lt;=Calculations!$T5,Calculations!$AB5/(Calculations!$T5+1),0),0)+IFERROR(IF(MOD(MONTH(Output!W$37)-MONTH(Calculations!$E5),12)&lt;=Calculations!$T5,Calculations!$AB5/(Calculations!$T5+1),0),0),Calculations!$AB5/12)*(1-Inputs!$B$25/100)</f>
        <v>0</v>
      </c>
      <c r="X70" s="46">
        <f>IF(Calculations!$S5&lt;&gt;0,IFERROR(IF(MOD(MONTH(Output!X$37)-MONTH(Calculations!$B5),12)&lt;=Calculations!$T5,Calculations!$AB5/(Calculations!$T5+1),0),0)+IFERROR(IF(MOD(MONTH(Output!X$37)-MONTH(Calculations!$E5),12)&lt;=Calculations!$T5,Calculations!$AB5/(Calculations!$T5+1),0),0),Calculations!$AB5/12)*(1-Inputs!$B$25/100)</f>
        <v>0</v>
      </c>
      <c r="Y70" s="46">
        <f>IF(Calculations!$S5&lt;&gt;0,IFERROR(IF(MOD(MONTH(Output!Y$37)-MONTH(Calculations!$B5),12)&lt;=Calculations!$T5,Calculations!$AB5/(Calculations!$T5+1),0),0)+IFERROR(IF(MOD(MONTH(Output!Y$37)-MONTH(Calculations!$E5),12)&lt;=Calculations!$T5,Calculations!$AB5/(Calculations!$T5+1),0),0),Calculations!$AB5/12)*(1-Inputs!$B$25/100)</f>
        <v>0</v>
      </c>
      <c r="Z70" s="46">
        <f t="shared" si="90"/>
        <v>0</v>
      </c>
      <c r="AA70" s="46">
        <f t="shared" si="91"/>
        <v>0</v>
      </c>
      <c r="AB70" s="46">
        <f t="shared" si="92"/>
        <v>0</v>
      </c>
    </row>
    <row r="71" spans="1:28" hidden="1" outlineLevel="1" x14ac:dyDescent="0.25">
      <c r="A71" s="181">
        <f>Calculations!$A$6</f>
        <v>0</v>
      </c>
      <c r="B71" s="36">
        <f t="shared" si="50"/>
        <v>0</v>
      </c>
      <c r="C71" s="36">
        <f t="shared" si="51"/>
        <v>0</v>
      </c>
      <c r="D71" s="36">
        <f t="shared" si="52"/>
        <v>0</v>
      </c>
      <c r="E71" s="36">
        <f t="shared" si="53"/>
        <v>0</v>
      </c>
      <c r="F71" s="36">
        <f t="shared" si="54"/>
        <v>0</v>
      </c>
      <c r="G71" s="36">
        <f t="shared" si="55"/>
        <v>0</v>
      </c>
      <c r="H71" s="36">
        <f t="shared" si="56"/>
        <v>0</v>
      </c>
      <c r="I71" s="36">
        <f t="shared" si="57"/>
        <v>0</v>
      </c>
      <c r="J71" s="36">
        <f t="shared" si="58"/>
        <v>0</v>
      </c>
      <c r="K71" s="36">
        <f t="shared" si="59"/>
        <v>0</v>
      </c>
      <c r="L71" s="36">
        <f t="shared" si="60"/>
        <v>0</v>
      </c>
      <c r="M71" s="36">
        <f t="shared" si="89"/>
        <v>0</v>
      </c>
      <c r="N71" s="46">
        <f>IF(Calculations!$S6&lt;&gt;0,IFERROR(IF(MOD(MONTH(Output!N$37)-MONTH(Calculations!$B6),12)&lt;=Calculations!$T6,Calculations!$AB6/(Calculations!$T6+1),0),0)+IFERROR(IF(MOD(MONTH(Output!N$37)-MONTH(Calculations!$E6),12)&lt;=Calculations!$T6,Calculations!$AB6/(Calculations!$T6+1),0),0),Calculations!$AB6/12)*(1-Inputs!$B$25/100)</f>
        <v>0</v>
      </c>
      <c r="O71" s="46">
        <f>IF(Calculations!$S6&lt;&gt;0,IFERROR(IF(MOD(MONTH(Output!O$37)-MONTH(Calculations!$B6),12)&lt;=Calculations!$T6,Calculations!$AB6/(Calculations!$T6+1),0),0)+IFERROR(IF(MOD(MONTH(Output!O$37)-MONTH(Calculations!$E6),12)&lt;=Calculations!$T6,Calculations!$AB6/(Calculations!$T6+1),0),0),Calculations!$AB6/12)*(1-Inputs!$B$25/100)</f>
        <v>0</v>
      </c>
      <c r="P71" s="46">
        <f>IF(Calculations!$S6&lt;&gt;0,IFERROR(IF(MOD(MONTH(Output!P$37)-MONTH(Calculations!$B6),12)&lt;=Calculations!$T6,Calculations!$AB6/(Calculations!$T6+1),0),0)+IFERROR(IF(MOD(MONTH(Output!P$37)-MONTH(Calculations!$E6),12)&lt;=Calculations!$T6,Calculations!$AB6/(Calculations!$T6+1),0),0),Calculations!$AB6/12)*(1-Inputs!$B$25/100)</f>
        <v>0</v>
      </c>
      <c r="Q71" s="46">
        <f>IF(Calculations!$S6&lt;&gt;0,IFERROR(IF(MOD(MONTH(Output!Q$37)-MONTH(Calculations!$B6),12)&lt;=Calculations!$T6,Calculations!$AB6/(Calculations!$T6+1),0),0)+IFERROR(IF(MOD(MONTH(Output!Q$37)-MONTH(Calculations!$E6),12)&lt;=Calculations!$T6,Calculations!$AB6/(Calculations!$T6+1),0),0),Calculations!$AB6/12)*(1-Inputs!$B$25/100)</f>
        <v>0</v>
      </c>
      <c r="R71" s="46">
        <f>IF(Calculations!$S6&lt;&gt;0,IFERROR(IF(MOD(MONTH(Output!R$37)-MONTH(Calculations!$B6),12)&lt;=Calculations!$T6,Calculations!$AB6/(Calculations!$T6+1),0),0)+IFERROR(IF(MOD(MONTH(Output!R$37)-MONTH(Calculations!$E6),12)&lt;=Calculations!$T6,Calculations!$AB6/(Calculations!$T6+1),0),0),Calculations!$AB6/12)*(1-Inputs!$B$25/100)</f>
        <v>0</v>
      </c>
      <c r="S71" s="46">
        <f>IF(Calculations!$S6&lt;&gt;0,IFERROR(IF(MOD(MONTH(Output!S$37)-MONTH(Calculations!$B6),12)&lt;=Calculations!$T6,Calculations!$AB6/(Calculations!$T6+1),0),0)+IFERROR(IF(MOD(MONTH(Output!S$37)-MONTH(Calculations!$E6),12)&lt;=Calculations!$T6,Calculations!$AB6/(Calculations!$T6+1),0),0),Calculations!$AB6/12)*(1-Inputs!$B$25/100)</f>
        <v>0</v>
      </c>
      <c r="T71" s="46">
        <f>IF(Calculations!$S6&lt;&gt;0,IFERROR(IF(MOD(MONTH(Output!T$37)-MONTH(Calculations!$B6),12)&lt;=Calculations!$T6,Calculations!$AB6/(Calculations!$T6+1),0),0)+IFERROR(IF(MOD(MONTH(Output!T$37)-MONTH(Calculations!$E6),12)&lt;=Calculations!$T6,Calculations!$AB6/(Calculations!$T6+1),0),0),Calculations!$AB6/12)*(1-Inputs!$B$25/100)</f>
        <v>0</v>
      </c>
      <c r="U71" s="46">
        <f>IF(Calculations!$S6&lt;&gt;0,IFERROR(IF(MOD(MONTH(Output!U$37)-MONTH(Calculations!$B6),12)&lt;=Calculations!$T6,Calculations!$AB6/(Calculations!$T6+1),0),0)+IFERROR(IF(MOD(MONTH(Output!U$37)-MONTH(Calculations!$E6),12)&lt;=Calculations!$T6,Calculations!$AB6/(Calculations!$T6+1),0),0),Calculations!$AB6/12)*(1-Inputs!$B$25/100)</f>
        <v>0</v>
      </c>
      <c r="V71" s="46">
        <f>IF(Calculations!$S6&lt;&gt;0,IFERROR(IF(MOD(MONTH(Output!V$37)-MONTH(Calculations!$B6),12)&lt;=Calculations!$T6,Calculations!$AB6/(Calculations!$T6+1),0),0)+IFERROR(IF(MOD(MONTH(Output!V$37)-MONTH(Calculations!$E6),12)&lt;=Calculations!$T6,Calculations!$AB6/(Calculations!$T6+1),0),0),Calculations!$AB6/12)*(1-Inputs!$B$25/100)</f>
        <v>0</v>
      </c>
      <c r="W71" s="46">
        <f>IF(Calculations!$S6&lt;&gt;0,IFERROR(IF(MOD(MONTH(Output!W$37)-MONTH(Calculations!$B6),12)&lt;=Calculations!$T6,Calculations!$AB6/(Calculations!$T6+1),0),0)+IFERROR(IF(MOD(MONTH(Output!W$37)-MONTH(Calculations!$E6),12)&lt;=Calculations!$T6,Calculations!$AB6/(Calculations!$T6+1),0),0),Calculations!$AB6/12)*(1-Inputs!$B$25/100)</f>
        <v>0</v>
      </c>
      <c r="X71" s="46">
        <f>IF(Calculations!$S6&lt;&gt;0,IFERROR(IF(MOD(MONTH(Output!X$37)-MONTH(Calculations!$B6),12)&lt;=Calculations!$T6,Calculations!$AB6/(Calculations!$T6+1),0),0)+IFERROR(IF(MOD(MONTH(Output!X$37)-MONTH(Calculations!$E6),12)&lt;=Calculations!$T6,Calculations!$AB6/(Calculations!$T6+1),0),0),Calculations!$AB6/12)*(1-Inputs!$B$25/100)</f>
        <v>0</v>
      </c>
      <c r="Y71" s="46">
        <f>IF(Calculations!$S6&lt;&gt;0,IFERROR(IF(MOD(MONTH(Output!Y$37)-MONTH(Calculations!$B6),12)&lt;=Calculations!$T6,Calculations!$AB6/(Calculations!$T6+1),0),0)+IFERROR(IF(MOD(MONTH(Output!Y$37)-MONTH(Calculations!$E6),12)&lt;=Calculations!$T6,Calculations!$AB6/(Calculations!$T6+1),0),0),Calculations!$AB6/12)*(1-Inputs!$B$25/100)</f>
        <v>0</v>
      </c>
      <c r="Z71" s="46">
        <f t="shared" si="90"/>
        <v>0</v>
      </c>
      <c r="AA71" s="46">
        <f t="shared" si="91"/>
        <v>0</v>
      </c>
      <c r="AB71" s="46">
        <f t="shared" si="92"/>
        <v>0</v>
      </c>
    </row>
    <row r="72" spans="1:28" hidden="1" outlineLevel="1" x14ac:dyDescent="0.25">
      <c r="A72" s="181">
        <f>Calculations!$A$7</f>
        <v>0</v>
      </c>
      <c r="B72" s="36">
        <f t="shared" si="50"/>
        <v>0</v>
      </c>
      <c r="C72" s="36">
        <f t="shared" si="51"/>
        <v>0</v>
      </c>
      <c r="D72" s="36">
        <f t="shared" si="52"/>
        <v>0</v>
      </c>
      <c r="E72" s="36">
        <f t="shared" si="53"/>
        <v>0</v>
      </c>
      <c r="F72" s="36">
        <f t="shared" si="54"/>
        <v>0</v>
      </c>
      <c r="G72" s="36">
        <f t="shared" si="55"/>
        <v>0</v>
      </c>
      <c r="H72" s="36">
        <f t="shared" si="56"/>
        <v>0</v>
      </c>
      <c r="I72" s="36">
        <f t="shared" si="57"/>
        <v>0</v>
      </c>
      <c r="J72" s="36">
        <f t="shared" si="58"/>
        <v>0</v>
      </c>
      <c r="K72" s="36">
        <f t="shared" si="59"/>
        <v>0</v>
      </c>
      <c r="L72" s="36">
        <f t="shared" si="60"/>
        <v>0</v>
      </c>
      <c r="M72" s="36">
        <f t="shared" si="89"/>
        <v>0</v>
      </c>
      <c r="N72" s="46">
        <f>IF(Calculations!$S7&lt;&gt;0,IFERROR(IF(MOD(MONTH(Output!N$37)-MONTH(Calculations!$B7),12)&lt;=Calculations!$T7,Calculations!$AB7/(Calculations!$T7+1),0),0)+IFERROR(IF(MOD(MONTH(Output!N$37)-MONTH(Calculations!$E7),12)&lt;=Calculations!$T7,Calculations!$AB7/(Calculations!$T7+1),0),0),Calculations!$AB7/12)*(1-Inputs!$B$25/100)</f>
        <v>0</v>
      </c>
      <c r="O72" s="46">
        <f>IF(Calculations!$S7&lt;&gt;0,IFERROR(IF(MOD(MONTH(Output!O$37)-MONTH(Calculations!$B7),12)&lt;=Calculations!$T7,Calculations!$AB7/(Calculations!$T7+1),0),0)+IFERROR(IF(MOD(MONTH(Output!O$37)-MONTH(Calculations!$E7),12)&lt;=Calculations!$T7,Calculations!$AB7/(Calculations!$T7+1),0),0),Calculations!$AB7/12)*(1-Inputs!$B$25/100)</f>
        <v>0</v>
      </c>
      <c r="P72" s="46">
        <f>IF(Calculations!$S7&lt;&gt;0,IFERROR(IF(MOD(MONTH(Output!P$37)-MONTH(Calculations!$B7),12)&lt;=Calculations!$T7,Calculations!$AB7/(Calculations!$T7+1),0),0)+IFERROR(IF(MOD(MONTH(Output!P$37)-MONTH(Calculations!$E7),12)&lt;=Calculations!$T7,Calculations!$AB7/(Calculations!$T7+1),0),0),Calculations!$AB7/12)*(1-Inputs!$B$25/100)</f>
        <v>0</v>
      </c>
      <c r="Q72" s="46">
        <f>IF(Calculations!$S7&lt;&gt;0,IFERROR(IF(MOD(MONTH(Output!Q$37)-MONTH(Calculations!$B7),12)&lt;=Calculations!$T7,Calculations!$AB7/(Calculations!$T7+1),0),0)+IFERROR(IF(MOD(MONTH(Output!Q$37)-MONTH(Calculations!$E7),12)&lt;=Calculations!$T7,Calculations!$AB7/(Calculations!$T7+1),0),0),Calculations!$AB7/12)*(1-Inputs!$B$25/100)</f>
        <v>0</v>
      </c>
      <c r="R72" s="46">
        <f>IF(Calculations!$S7&lt;&gt;0,IFERROR(IF(MOD(MONTH(Output!R$37)-MONTH(Calculations!$B7),12)&lt;=Calculations!$T7,Calculations!$AB7/(Calculations!$T7+1),0),0)+IFERROR(IF(MOD(MONTH(Output!R$37)-MONTH(Calculations!$E7),12)&lt;=Calculations!$T7,Calculations!$AB7/(Calculations!$T7+1),0),0),Calculations!$AB7/12)*(1-Inputs!$B$25/100)</f>
        <v>0</v>
      </c>
      <c r="S72" s="46">
        <f>IF(Calculations!$S7&lt;&gt;0,IFERROR(IF(MOD(MONTH(Output!S$37)-MONTH(Calculations!$B7),12)&lt;=Calculations!$T7,Calculations!$AB7/(Calculations!$T7+1),0),0)+IFERROR(IF(MOD(MONTH(Output!S$37)-MONTH(Calculations!$E7),12)&lt;=Calculations!$T7,Calculations!$AB7/(Calculations!$T7+1),0),0),Calculations!$AB7/12)*(1-Inputs!$B$25/100)</f>
        <v>0</v>
      </c>
      <c r="T72" s="46">
        <f>IF(Calculations!$S7&lt;&gt;0,IFERROR(IF(MOD(MONTH(Output!T$37)-MONTH(Calculations!$B7),12)&lt;=Calculations!$T7,Calculations!$AB7/(Calculations!$T7+1),0),0)+IFERROR(IF(MOD(MONTH(Output!T$37)-MONTH(Calculations!$E7),12)&lt;=Calculations!$T7,Calculations!$AB7/(Calculations!$T7+1),0),0),Calculations!$AB7/12)*(1-Inputs!$B$25/100)</f>
        <v>0</v>
      </c>
      <c r="U72" s="46">
        <f>IF(Calculations!$S7&lt;&gt;0,IFERROR(IF(MOD(MONTH(Output!U$37)-MONTH(Calculations!$B7),12)&lt;=Calculations!$T7,Calculations!$AB7/(Calculations!$T7+1),0),0)+IFERROR(IF(MOD(MONTH(Output!U$37)-MONTH(Calculations!$E7),12)&lt;=Calculations!$T7,Calculations!$AB7/(Calculations!$T7+1),0),0),Calculations!$AB7/12)*(1-Inputs!$B$25/100)</f>
        <v>0</v>
      </c>
      <c r="V72" s="46">
        <f>IF(Calculations!$S7&lt;&gt;0,IFERROR(IF(MOD(MONTH(Output!V$37)-MONTH(Calculations!$B7),12)&lt;=Calculations!$T7,Calculations!$AB7/(Calculations!$T7+1),0),0)+IFERROR(IF(MOD(MONTH(Output!V$37)-MONTH(Calculations!$E7),12)&lt;=Calculations!$T7,Calculations!$AB7/(Calculations!$T7+1),0),0),Calculations!$AB7/12)*(1-Inputs!$B$25/100)</f>
        <v>0</v>
      </c>
      <c r="W72" s="46">
        <f>IF(Calculations!$S7&lt;&gt;0,IFERROR(IF(MOD(MONTH(Output!W$37)-MONTH(Calculations!$B7),12)&lt;=Calculations!$T7,Calculations!$AB7/(Calculations!$T7+1),0),0)+IFERROR(IF(MOD(MONTH(Output!W$37)-MONTH(Calculations!$E7),12)&lt;=Calculations!$T7,Calculations!$AB7/(Calculations!$T7+1),0),0),Calculations!$AB7/12)*(1-Inputs!$B$25/100)</f>
        <v>0</v>
      </c>
      <c r="X72" s="46">
        <f>IF(Calculations!$S7&lt;&gt;0,IFERROR(IF(MOD(MONTH(Output!X$37)-MONTH(Calculations!$B7),12)&lt;=Calculations!$T7,Calculations!$AB7/(Calculations!$T7+1),0),0)+IFERROR(IF(MOD(MONTH(Output!X$37)-MONTH(Calculations!$E7),12)&lt;=Calculations!$T7,Calculations!$AB7/(Calculations!$T7+1),0),0),Calculations!$AB7/12)*(1-Inputs!$B$25/100)</f>
        <v>0</v>
      </c>
      <c r="Y72" s="46">
        <f>IF(Calculations!$S7&lt;&gt;0,IFERROR(IF(MOD(MONTH(Output!Y$37)-MONTH(Calculations!$B7),12)&lt;=Calculations!$T7,Calculations!$AB7/(Calculations!$T7+1),0),0)+IFERROR(IF(MOD(MONTH(Output!Y$37)-MONTH(Calculations!$E7),12)&lt;=Calculations!$T7,Calculations!$AB7/(Calculations!$T7+1),0),0),Calculations!$AB7/12)*(1-Inputs!$B$25/100)</f>
        <v>0</v>
      </c>
      <c r="Z72" s="46">
        <f t="shared" si="90"/>
        <v>0</v>
      </c>
      <c r="AA72" s="46">
        <f t="shared" si="91"/>
        <v>0</v>
      </c>
      <c r="AB72" s="46">
        <f t="shared" si="92"/>
        <v>0</v>
      </c>
    </row>
    <row r="73" spans="1:28" hidden="1" outlineLevel="1" x14ac:dyDescent="0.25">
      <c r="A73" s="181">
        <f>Calculations!$A$8</f>
        <v>0</v>
      </c>
      <c r="B73" s="36">
        <f t="shared" si="50"/>
        <v>0</v>
      </c>
      <c r="C73" s="36">
        <f t="shared" si="51"/>
        <v>0</v>
      </c>
      <c r="D73" s="36">
        <f t="shared" si="52"/>
        <v>0</v>
      </c>
      <c r="E73" s="36">
        <f t="shared" si="53"/>
        <v>0</v>
      </c>
      <c r="F73" s="36">
        <f t="shared" si="54"/>
        <v>0</v>
      </c>
      <c r="G73" s="36">
        <f t="shared" si="55"/>
        <v>0</v>
      </c>
      <c r="H73" s="36">
        <f t="shared" si="56"/>
        <v>0</v>
      </c>
      <c r="I73" s="36">
        <f t="shared" si="57"/>
        <v>0</v>
      </c>
      <c r="J73" s="36">
        <f t="shared" si="58"/>
        <v>0</v>
      </c>
      <c r="K73" s="36">
        <f t="shared" si="59"/>
        <v>0</v>
      </c>
      <c r="L73" s="36">
        <f t="shared" si="60"/>
        <v>0</v>
      </c>
      <c r="M73" s="36">
        <f t="shared" si="89"/>
        <v>0</v>
      </c>
      <c r="N73" s="46">
        <f>IF(Calculations!$S8&lt;&gt;0,IFERROR(IF(MOD(MONTH(Output!N$37)-MONTH(Calculations!$B8),12)&lt;=Calculations!$T8,Calculations!$AB8/(Calculations!$T8+1),0),0)+IFERROR(IF(MOD(MONTH(Output!N$37)-MONTH(Calculations!$E8),12)&lt;=Calculations!$T8,Calculations!$AB8/(Calculations!$T8+1),0),0),Calculations!$AB8/12)*(1-Inputs!$B$25/100)</f>
        <v>0</v>
      </c>
      <c r="O73" s="46">
        <f>IF(Calculations!$S8&lt;&gt;0,IFERROR(IF(MOD(MONTH(Output!O$37)-MONTH(Calculations!$B8),12)&lt;=Calculations!$T8,Calculations!$AB8/(Calculations!$T8+1),0),0)+IFERROR(IF(MOD(MONTH(Output!O$37)-MONTH(Calculations!$E8),12)&lt;=Calculations!$T8,Calculations!$AB8/(Calculations!$T8+1),0),0),Calculations!$AB8/12)*(1-Inputs!$B$25/100)</f>
        <v>0</v>
      </c>
      <c r="P73" s="46">
        <f>IF(Calculations!$S8&lt;&gt;0,IFERROR(IF(MOD(MONTH(Output!P$37)-MONTH(Calculations!$B8),12)&lt;=Calculations!$T8,Calculations!$AB8/(Calculations!$T8+1),0),0)+IFERROR(IF(MOD(MONTH(Output!P$37)-MONTH(Calculations!$E8),12)&lt;=Calculations!$T8,Calculations!$AB8/(Calculations!$T8+1),0),0),Calculations!$AB8/12)*(1-Inputs!$B$25/100)</f>
        <v>0</v>
      </c>
      <c r="Q73" s="46">
        <f>IF(Calculations!$S8&lt;&gt;0,IFERROR(IF(MOD(MONTH(Output!Q$37)-MONTH(Calculations!$B8),12)&lt;=Calculations!$T8,Calculations!$AB8/(Calculations!$T8+1),0),0)+IFERROR(IF(MOD(MONTH(Output!Q$37)-MONTH(Calculations!$E8),12)&lt;=Calculations!$T8,Calculations!$AB8/(Calculations!$T8+1),0),0),Calculations!$AB8/12)*(1-Inputs!$B$25/100)</f>
        <v>0</v>
      </c>
      <c r="R73" s="46">
        <f>IF(Calculations!$S8&lt;&gt;0,IFERROR(IF(MOD(MONTH(Output!R$37)-MONTH(Calculations!$B8),12)&lt;=Calculations!$T8,Calculations!$AB8/(Calculations!$T8+1),0),0)+IFERROR(IF(MOD(MONTH(Output!R$37)-MONTH(Calculations!$E8),12)&lt;=Calculations!$T8,Calculations!$AB8/(Calculations!$T8+1),0),0),Calculations!$AB8/12)*(1-Inputs!$B$25/100)</f>
        <v>0</v>
      </c>
      <c r="S73" s="46">
        <f>IF(Calculations!$S8&lt;&gt;0,IFERROR(IF(MOD(MONTH(Output!S$37)-MONTH(Calculations!$B8),12)&lt;=Calculations!$T8,Calculations!$AB8/(Calculations!$T8+1),0),0)+IFERROR(IF(MOD(MONTH(Output!S$37)-MONTH(Calculations!$E8),12)&lt;=Calculations!$T8,Calculations!$AB8/(Calculations!$T8+1),0),0),Calculations!$AB8/12)*(1-Inputs!$B$25/100)</f>
        <v>0</v>
      </c>
      <c r="T73" s="46">
        <f>IF(Calculations!$S8&lt;&gt;0,IFERROR(IF(MOD(MONTH(Output!T$37)-MONTH(Calculations!$B8),12)&lt;=Calculations!$T8,Calculations!$AB8/(Calculations!$T8+1),0),0)+IFERROR(IF(MOD(MONTH(Output!T$37)-MONTH(Calculations!$E8),12)&lt;=Calculations!$T8,Calculations!$AB8/(Calculations!$T8+1),0),0),Calculations!$AB8/12)*(1-Inputs!$B$25/100)</f>
        <v>0</v>
      </c>
      <c r="U73" s="46">
        <f>IF(Calculations!$S8&lt;&gt;0,IFERROR(IF(MOD(MONTH(Output!U$37)-MONTH(Calculations!$B8),12)&lt;=Calculations!$T8,Calculations!$AB8/(Calculations!$T8+1),0),0)+IFERROR(IF(MOD(MONTH(Output!U$37)-MONTH(Calculations!$E8),12)&lt;=Calculations!$T8,Calculations!$AB8/(Calculations!$T8+1),0),0),Calculations!$AB8/12)*(1-Inputs!$B$25/100)</f>
        <v>0</v>
      </c>
      <c r="V73" s="46">
        <f>IF(Calculations!$S8&lt;&gt;0,IFERROR(IF(MOD(MONTH(Output!V$37)-MONTH(Calculations!$B8),12)&lt;=Calculations!$T8,Calculations!$AB8/(Calculations!$T8+1),0),0)+IFERROR(IF(MOD(MONTH(Output!V$37)-MONTH(Calculations!$E8),12)&lt;=Calculations!$T8,Calculations!$AB8/(Calculations!$T8+1),0),0),Calculations!$AB8/12)*(1-Inputs!$B$25/100)</f>
        <v>0</v>
      </c>
      <c r="W73" s="46">
        <f>IF(Calculations!$S8&lt;&gt;0,IFERROR(IF(MOD(MONTH(Output!W$37)-MONTH(Calculations!$B8),12)&lt;=Calculations!$T8,Calculations!$AB8/(Calculations!$T8+1),0),0)+IFERROR(IF(MOD(MONTH(Output!W$37)-MONTH(Calculations!$E8),12)&lt;=Calculations!$T8,Calculations!$AB8/(Calculations!$T8+1),0),0),Calculations!$AB8/12)*(1-Inputs!$B$25/100)</f>
        <v>0</v>
      </c>
      <c r="X73" s="46">
        <f>IF(Calculations!$S8&lt;&gt;0,IFERROR(IF(MOD(MONTH(Output!X$37)-MONTH(Calculations!$B8),12)&lt;=Calculations!$T8,Calculations!$AB8/(Calculations!$T8+1),0),0)+IFERROR(IF(MOD(MONTH(Output!X$37)-MONTH(Calculations!$E8),12)&lt;=Calculations!$T8,Calculations!$AB8/(Calculations!$T8+1),0),0),Calculations!$AB8/12)*(1-Inputs!$B$25/100)</f>
        <v>0</v>
      </c>
      <c r="Y73" s="46">
        <f>IF(Calculations!$S8&lt;&gt;0,IFERROR(IF(MOD(MONTH(Output!Y$37)-MONTH(Calculations!$B8),12)&lt;=Calculations!$T8,Calculations!$AB8/(Calculations!$T8+1),0),0)+IFERROR(IF(MOD(MONTH(Output!Y$37)-MONTH(Calculations!$E8),12)&lt;=Calculations!$T8,Calculations!$AB8/(Calculations!$T8+1),0),0),Calculations!$AB8/12)*(1-Inputs!$B$25/100)</f>
        <v>0</v>
      </c>
      <c r="Z73" s="46">
        <f t="shared" si="90"/>
        <v>0</v>
      </c>
      <c r="AA73" s="46">
        <f t="shared" si="91"/>
        <v>0</v>
      </c>
      <c r="AB73" s="46">
        <f t="shared" si="92"/>
        <v>0</v>
      </c>
    </row>
    <row r="74" spans="1:28" collapsed="1" x14ac:dyDescent="0.25">
      <c r="A74" s="16" t="s">
        <v>320</v>
      </c>
      <c r="B74" s="46">
        <f>IF(Inputs!$B$40="No",IF(Inputs!$B$42=Parameters!$C$78,Inputs!$B$41/12,IF(INDEX(Parameters!$D$79:$D$90,MATCH(Inputs!$B$42,Parameters!$C$79:$C$90,0))=MONTH(Output!B37),Inputs!$B$41,0)),0)</f>
        <v>0</v>
      </c>
      <c r="C74" s="46">
        <f>IF(Inputs!$B$40="No",IF(Inputs!$B$42=Parameters!$C$78,Inputs!$B$41/12,IF(INDEX(Parameters!$D$79:$D$90,MATCH(Inputs!$B$42,Parameters!$C$79:$C$90,0))=MONTH(Output!C37),Inputs!$B$41,0)),0)</f>
        <v>0</v>
      </c>
      <c r="D74" s="46">
        <f>IF(Inputs!$B$40="No",IF(Inputs!$B$42=Parameters!$C$78,Inputs!$B$41/12,IF(INDEX(Parameters!$D$79:$D$90,MATCH(Inputs!$B$42,Parameters!$C$79:$C$90,0))=MONTH(Output!D37),Inputs!$B$41,0)),0)</f>
        <v>0</v>
      </c>
      <c r="E74" s="46">
        <f>IF(Inputs!$B$40="No",IF(Inputs!$B$42=Parameters!$C$78,Inputs!$B$41/12,IF(INDEX(Parameters!$D$79:$D$90,MATCH(Inputs!$B$42,Parameters!$C$79:$C$90,0))=MONTH(Output!E37),Inputs!$B$41,0)),0)</f>
        <v>0</v>
      </c>
      <c r="F74" s="46">
        <f>IF(Inputs!$B$40="No",IF(Inputs!$B$42=Parameters!$C$78,Inputs!$B$41/12,IF(INDEX(Parameters!$D$79:$D$90,MATCH(Inputs!$B$42,Parameters!$C$79:$C$90,0))=MONTH(Output!F37),Inputs!$B$41,0)),0)</f>
        <v>0</v>
      </c>
      <c r="G74" s="46">
        <f>IF(Inputs!$B$40="No",IF(Inputs!$B$42=Parameters!$C$78,Inputs!$B$41/12,IF(INDEX(Parameters!$D$79:$D$90,MATCH(Inputs!$B$42,Parameters!$C$79:$C$90,0))=MONTH(Output!G37),Inputs!$B$41,0)),0)</f>
        <v>0</v>
      </c>
      <c r="H74" s="46">
        <f>IF(Inputs!$B$40="No",IF(Inputs!$B$42=Parameters!$C$78,Inputs!$B$41/12,IF(INDEX(Parameters!$D$79:$D$90,MATCH(Inputs!$B$42,Parameters!$C$79:$C$90,0))=MONTH(Output!H37),Inputs!$B$41,0)),0)</f>
        <v>0</v>
      </c>
      <c r="I74" s="46">
        <f>IF(Inputs!$B$40="No",IF(Inputs!$B$42=Parameters!$C$78,Inputs!$B$41/12,IF(INDEX(Parameters!$D$79:$D$90,MATCH(Inputs!$B$42,Parameters!$C$79:$C$90,0))=MONTH(Output!I37),Inputs!$B$41,0)),0)</f>
        <v>0</v>
      </c>
      <c r="J74" s="46">
        <f>IF(Inputs!$B$40="No",IF(Inputs!$B$42=Parameters!$C$78,Inputs!$B$41/12,IF(INDEX(Parameters!$D$79:$D$90,MATCH(Inputs!$B$42,Parameters!$C$79:$C$90,0))=MONTH(Output!J37),Inputs!$B$41,0)),0)</f>
        <v>0</v>
      </c>
      <c r="K74" s="46">
        <f>IF(Inputs!$B$40="No",IF(Inputs!$B$42=Parameters!$C$78,Inputs!$B$41/12,IF(INDEX(Parameters!$D$79:$D$90,MATCH(Inputs!$B$42,Parameters!$C$79:$C$90,0))=MONTH(Output!K37),Inputs!$B$41,0)),0)</f>
        <v>0</v>
      </c>
      <c r="L74" s="46">
        <f>IF(Inputs!$B$40="No",IF(Inputs!$B$42=Parameters!$C$78,Inputs!$B$41/12,IF(INDEX(Parameters!$D$79:$D$90,MATCH(Inputs!$B$42,Parameters!$C$79:$C$90,0))=MONTH(Output!L37),Inputs!$B$41,0)),0)</f>
        <v>0</v>
      </c>
      <c r="M74" s="46">
        <f>IF(Inputs!$B$40="No",IF(Inputs!$B$42=Parameters!$C$78,Inputs!$B$41/12,IF(INDEX(Parameters!$D$79:$D$90,MATCH(Inputs!$B$42,Parameters!$C$79:$C$90,0))=MONTH(Output!M37),Inputs!$B$41,0)),0)</f>
        <v>0</v>
      </c>
      <c r="N74" s="46">
        <f>IF(Inputs!$B$40="No",IF(Inputs!$B$42=Parameters!$C$78,Inputs!$B$41/12,IF(INDEX(Parameters!$D$79:$D$90,MATCH(Inputs!$B$42,Parameters!$C$79:$C$90,0))=MONTH(Output!N37),Inputs!$B$41,0)),0)</f>
        <v>0</v>
      </c>
      <c r="O74" s="46">
        <f>IF(Inputs!$B$40="No",IF(Inputs!$B$42=Parameters!$C$78,Inputs!$B$41/12,IF(INDEX(Parameters!$D$79:$D$90,MATCH(Inputs!$B$42,Parameters!$C$79:$C$90,0))=MONTH(Output!O37),Inputs!$B$41,0)),0)</f>
        <v>0</v>
      </c>
      <c r="P74" s="46">
        <f>IF(Inputs!$B$40="No",IF(Inputs!$B$42=Parameters!$C$78,Inputs!$B$41/12,IF(INDEX(Parameters!$D$79:$D$90,MATCH(Inputs!$B$42,Parameters!$C$79:$C$90,0))=MONTH(Output!P37),Inputs!$B$41,0)),0)</f>
        <v>0</v>
      </c>
      <c r="Q74" s="46">
        <f>IF(Inputs!$B$40="No",IF(Inputs!$B$42=Parameters!$C$78,Inputs!$B$41/12,IF(INDEX(Parameters!$D$79:$D$90,MATCH(Inputs!$B$42,Parameters!$C$79:$C$90,0))=MONTH(Output!Q37),Inputs!$B$41,0)),0)</f>
        <v>0</v>
      </c>
      <c r="R74" s="46">
        <f>IF(Inputs!$B$40="No",IF(Inputs!$B$42=Parameters!$C$78,Inputs!$B$41/12,IF(INDEX(Parameters!$D$79:$D$90,MATCH(Inputs!$B$42,Parameters!$C$79:$C$90,0))=MONTH(Output!R37),Inputs!$B$41,0)),0)</f>
        <v>0</v>
      </c>
      <c r="S74" s="46">
        <f>IF(Inputs!$B$40="No",IF(Inputs!$B$42=Parameters!$C$78,Inputs!$B$41/12,IF(INDEX(Parameters!$D$79:$D$90,MATCH(Inputs!$B$42,Parameters!$C$79:$C$90,0))=MONTH(Output!S37),Inputs!$B$41,0)),0)</f>
        <v>0</v>
      </c>
      <c r="T74" s="46">
        <f>IF(Inputs!$B$40="No",IF(Inputs!$B$42=Parameters!$C$78,Inputs!$B$41/12,IF(INDEX(Parameters!$D$79:$D$90,MATCH(Inputs!$B$42,Parameters!$C$79:$C$90,0))=MONTH(Output!T37),Inputs!$B$41,0)),0)</f>
        <v>0</v>
      </c>
      <c r="U74" s="46">
        <f>IF(Inputs!$B$40="No",IF(Inputs!$B$42=Parameters!$C$78,Inputs!$B$41/12,IF(INDEX(Parameters!$D$79:$D$90,MATCH(Inputs!$B$42,Parameters!$C$79:$C$90,0))=MONTH(Output!U37),Inputs!$B$41,0)),0)</f>
        <v>0</v>
      </c>
      <c r="V74" s="46">
        <f>IF(Inputs!$B$40="No",IF(Inputs!$B$42=Parameters!$C$78,Inputs!$B$41/12,IF(INDEX(Parameters!$D$79:$D$90,MATCH(Inputs!$B$42,Parameters!$C$79:$C$90,0))=MONTH(Output!V37),Inputs!$B$41,0)),0)</f>
        <v>0</v>
      </c>
      <c r="W74" s="46">
        <f>IF(Inputs!$B$40="No",IF(Inputs!$B$42=Parameters!$C$78,Inputs!$B$41/12,IF(INDEX(Parameters!$D$79:$D$90,MATCH(Inputs!$B$42,Parameters!$C$79:$C$90,0))=MONTH(Output!W37),Inputs!$B$41,0)),0)</f>
        <v>0</v>
      </c>
      <c r="X74" s="46">
        <f>IF(Inputs!$B$40="No",IF(Inputs!$B$42=Parameters!$C$78,Inputs!$B$41/12,IF(INDEX(Parameters!$D$79:$D$90,MATCH(Inputs!$B$42,Parameters!$C$79:$C$90,0))=MONTH(Output!X37),Inputs!$B$41,0)),0)</f>
        <v>0</v>
      </c>
      <c r="Y74" s="46">
        <f>IF(Inputs!$B$40="No",IF(Inputs!$B$42=Parameters!$C$78,Inputs!$B$41/12,IF(INDEX(Parameters!$D$79:$D$90,MATCH(Inputs!$B$42,Parameters!$C$79:$C$90,0))=MONTH(Output!Y37),Inputs!$B$41,0)),0)</f>
        <v>0</v>
      </c>
      <c r="Z74" s="46">
        <f t="shared" si="63"/>
        <v>0</v>
      </c>
      <c r="AA74" s="46">
        <f t="shared" ref="AA74" si="93">SUM(B74:M74)</f>
        <v>0</v>
      </c>
      <c r="AB74" s="46">
        <f t="shared" si="65"/>
        <v>0</v>
      </c>
    </row>
    <row r="75" spans="1:28" ht="5.25" customHeight="1" x14ac:dyDescent="0.25">
      <c r="A75" s="43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</row>
    <row r="76" spans="1:28" x14ac:dyDescent="0.25">
      <c r="A76" s="16" t="s">
        <v>137</v>
      </c>
      <c r="B76" s="46">
        <f>SUM(Calculations!$Q$14:$Q$16)/12</f>
        <v>0</v>
      </c>
      <c r="C76" s="46">
        <f>SUM(Calculations!$Q$14:$Q$16)/12</f>
        <v>0</v>
      </c>
      <c r="D76" s="46">
        <f>SUM(Calculations!$Q$14:$Q$16)/12</f>
        <v>0</v>
      </c>
      <c r="E76" s="46">
        <f>SUM(Calculations!$Q$14:$Q$16)/12</f>
        <v>0</v>
      </c>
      <c r="F76" s="46">
        <f>SUM(Calculations!$Q$14:$Q$16)/12</f>
        <v>0</v>
      </c>
      <c r="G76" s="46">
        <f>SUM(Calculations!$Q$14:$Q$16)/12</f>
        <v>0</v>
      </c>
      <c r="H76" s="46">
        <f>SUM(Calculations!$Q$14:$Q$16)/12</f>
        <v>0</v>
      </c>
      <c r="I76" s="46">
        <f>SUM(Calculations!$Q$14:$Q$16)/12</f>
        <v>0</v>
      </c>
      <c r="J76" s="46">
        <f>SUM(Calculations!$Q$14:$Q$16)/12</f>
        <v>0</v>
      </c>
      <c r="K76" s="46">
        <f>SUM(Calculations!$Q$14:$Q$16)/12</f>
        <v>0</v>
      </c>
      <c r="L76" s="46">
        <f>SUM(Calculations!$Q$14:$Q$16)/12</f>
        <v>0</v>
      </c>
      <c r="M76" s="46">
        <f>SUM(Calculations!$Q$14:$Q$16)/12</f>
        <v>0</v>
      </c>
      <c r="N76" s="46">
        <f>SUM(Calculations!$Q$14:$Q$16)/12</f>
        <v>0</v>
      </c>
      <c r="O76" s="46">
        <f>SUM(Calculations!$Q$14:$Q$16)/12</f>
        <v>0</v>
      </c>
      <c r="P76" s="46">
        <f>SUM(Calculations!$Q$14:$Q$16)/12</f>
        <v>0</v>
      </c>
      <c r="Q76" s="46">
        <f>SUM(Calculations!$Q$14:$Q$16)/12</f>
        <v>0</v>
      </c>
      <c r="R76" s="46">
        <f>SUM(Calculations!$Q$14:$Q$16)/12</f>
        <v>0</v>
      </c>
      <c r="S76" s="46">
        <f>SUM(Calculations!$Q$14:$Q$16)/12</f>
        <v>0</v>
      </c>
      <c r="T76" s="46">
        <f>SUM(Calculations!$Q$14:$Q$16)/12</f>
        <v>0</v>
      </c>
      <c r="U76" s="46">
        <f>SUM(Calculations!$Q$14:$Q$16)/12</f>
        <v>0</v>
      </c>
      <c r="V76" s="46">
        <f>SUM(Calculations!$Q$14:$Q$16)/12</f>
        <v>0</v>
      </c>
      <c r="W76" s="46">
        <f>SUM(Calculations!$Q$14:$Q$16)/12</f>
        <v>0</v>
      </c>
      <c r="X76" s="46">
        <f>SUM(Calculations!$Q$14:$Q$16)/12</f>
        <v>0</v>
      </c>
      <c r="Y76" s="46">
        <f>SUM(Calculations!$Q$14:$Q$16)/12</f>
        <v>0</v>
      </c>
      <c r="Z76" s="46">
        <f t="shared" si="63"/>
        <v>0</v>
      </c>
      <c r="AA76" s="46">
        <f t="shared" ref="AA76:AA79" si="94">SUM(B76:M76)</f>
        <v>0</v>
      </c>
      <c r="AB76" s="46">
        <f t="shared" ref="AB76:AB79" si="95">SUM(B76:Y76)</f>
        <v>0</v>
      </c>
    </row>
    <row r="77" spans="1:28" x14ac:dyDescent="0.25">
      <c r="A77" s="16" t="s">
        <v>141</v>
      </c>
      <c r="B77" s="46">
        <f>SUM(Calculations!$R$14:$R$16)/12</f>
        <v>0</v>
      </c>
      <c r="C77" s="46">
        <f>SUM(Calculations!$R$14:$R$16)/12</f>
        <v>0</v>
      </c>
      <c r="D77" s="46">
        <f>SUM(Calculations!$R$14:$R$16)/12</f>
        <v>0</v>
      </c>
      <c r="E77" s="46">
        <f>SUM(Calculations!$R$14:$R$16)/12</f>
        <v>0</v>
      </c>
      <c r="F77" s="46">
        <f>SUM(Calculations!$R$14:$R$16)/12</f>
        <v>0</v>
      </c>
      <c r="G77" s="46">
        <f>SUM(Calculations!$R$14:$R$16)/12</f>
        <v>0</v>
      </c>
      <c r="H77" s="46">
        <f>SUM(Calculations!$R$14:$R$16)/12</f>
        <v>0</v>
      </c>
      <c r="I77" s="46">
        <f>SUM(Calculations!$R$14:$R$16)/12</f>
        <v>0</v>
      </c>
      <c r="J77" s="46">
        <f>SUM(Calculations!$R$14:$R$16)/12</f>
        <v>0</v>
      </c>
      <c r="K77" s="46">
        <f>SUM(Calculations!$R$14:$R$16)/12</f>
        <v>0</v>
      </c>
      <c r="L77" s="46">
        <f>SUM(Calculations!$R$14:$R$16)/12</f>
        <v>0</v>
      </c>
      <c r="M77" s="46">
        <f>SUM(Calculations!$R$14:$R$16)/12</f>
        <v>0</v>
      </c>
      <c r="N77" s="46">
        <f>SUM(Calculations!$R$14:$R$16)/12</f>
        <v>0</v>
      </c>
      <c r="O77" s="46">
        <f>SUM(Calculations!$R$14:$R$16)/12</f>
        <v>0</v>
      </c>
      <c r="P77" s="46">
        <f>SUM(Calculations!$R$14:$R$16)/12</f>
        <v>0</v>
      </c>
      <c r="Q77" s="46">
        <f>SUM(Calculations!$R$14:$R$16)/12</f>
        <v>0</v>
      </c>
      <c r="R77" s="46">
        <f>SUM(Calculations!$R$14:$R$16)/12</f>
        <v>0</v>
      </c>
      <c r="S77" s="46">
        <f>SUM(Calculations!$R$14:$R$16)/12</f>
        <v>0</v>
      </c>
      <c r="T77" s="46">
        <f>SUM(Calculations!$R$14:$R$16)/12</f>
        <v>0</v>
      </c>
      <c r="U77" s="46">
        <f>SUM(Calculations!$R$14:$R$16)/12</f>
        <v>0</v>
      </c>
      <c r="V77" s="46">
        <f>SUM(Calculations!$R$14:$R$16)/12</f>
        <v>0</v>
      </c>
      <c r="W77" s="46">
        <f>SUM(Calculations!$R$14:$R$16)/12</f>
        <v>0</v>
      </c>
      <c r="X77" s="46">
        <f>SUM(Calculations!$R$14:$R$16)/12</f>
        <v>0</v>
      </c>
      <c r="Y77" s="46">
        <f>SUM(Calculations!$R$14:$R$16)/12</f>
        <v>0</v>
      </c>
      <c r="Z77" s="46">
        <f t="shared" si="63"/>
        <v>0</v>
      </c>
      <c r="AA77" s="46">
        <f t="shared" si="94"/>
        <v>0</v>
      </c>
      <c r="AB77" s="46">
        <f t="shared" si="95"/>
        <v>0</v>
      </c>
    </row>
    <row r="78" spans="1:28" x14ac:dyDescent="0.25">
      <c r="A78" s="16" t="s">
        <v>142</v>
      </c>
      <c r="B78" s="46">
        <f>SUM(Calculations!$S$14:$S$16)/12</f>
        <v>0</v>
      </c>
      <c r="C78" s="46">
        <f>SUM(Calculations!$S$14:$S$16)/12</f>
        <v>0</v>
      </c>
      <c r="D78" s="46">
        <f>SUM(Calculations!$S$14:$S$16)/12</f>
        <v>0</v>
      </c>
      <c r="E78" s="46">
        <f>SUM(Calculations!$S$14:$S$16)/12</f>
        <v>0</v>
      </c>
      <c r="F78" s="46">
        <f>SUM(Calculations!$S$14:$S$16)/12</f>
        <v>0</v>
      </c>
      <c r="G78" s="46">
        <f>SUM(Calculations!$S$14:$S$16)/12</f>
        <v>0</v>
      </c>
      <c r="H78" s="46">
        <f>SUM(Calculations!$S$14:$S$16)/12</f>
        <v>0</v>
      </c>
      <c r="I78" s="46">
        <f>SUM(Calculations!$S$14:$S$16)/12</f>
        <v>0</v>
      </c>
      <c r="J78" s="46">
        <f>SUM(Calculations!$S$14:$S$16)/12</f>
        <v>0</v>
      </c>
      <c r="K78" s="46">
        <f>SUM(Calculations!$S$14:$S$16)/12</f>
        <v>0</v>
      </c>
      <c r="L78" s="46">
        <f>SUM(Calculations!$S$14:$S$16)/12</f>
        <v>0</v>
      </c>
      <c r="M78" s="46">
        <f>SUM(Calculations!$S$14:$S$16)/12</f>
        <v>0</v>
      </c>
      <c r="N78" s="46">
        <f>SUM(Calculations!$S$14:$S$16)/12</f>
        <v>0</v>
      </c>
      <c r="O78" s="46">
        <f>SUM(Calculations!$S$14:$S$16)/12</f>
        <v>0</v>
      </c>
      <c r="P78" s="46">
        <f>SUM(Calculations!$S$14:$S$16)/12</f>
        <v>0</v>
      </c>
      <c r="Q78" s="46">
        <f>SUM(Calculations!$S$14:$S$16)/12</f>
        <v>0</v>
      </c>
      <c r="R78" s="46">
        <f>SUM(Calculations!$S$14:$S$16)/12</f>
        <v>0</v>
      </c>
      <c r="S78" s="46">
        <f>SUM(Calculations!$S$14:$S$16)/12</f>
        <v>0</v>
      </c>
      <c r="T78" s="46">
        <f>SUM(Calculations!$S$14:$S$16)/12</f>
        <v>0</v>
      </c>
      <c r="U78" s="46">
        <f>SUM(Calculations!$S$14:$S$16)/12</f>
        <v>0</v>
      </c>
      <c r="V78" s="46">
        <f>SUM(Calculations!$S$14:$S$16)/12</f>
        <v>0</v>
      </c>
      <c r="W78" s="46">
        <f>SUM(Calculations!$S$14:$S$16)/12</f>
        <v>0</v>
      </c>
      <c r="X78" s="46">
        <f>SUM(Calculations!$S$14:$S$16)/12</f>
        <v>0</v>
      </c>
      <c r="Y78" s="46">
        <f>SUM(Calculations!$S$14:$S$16)/12</f>
        <v>0</v>
      </c>
      <c r="Z78" s="46">
        <f t="shared" si="63"/>
        <v>0</v>
      </c>
      <c r="AA78" s="46">
        <f t="shared" si="94"/>
        <v>0</v>
      </c>
      <c r="AB78" s="46">
        <f t="shared" si="95"/>
        <v>0</v>
      </c>
    </row>
    <row r="79" spans="1:28" x14ac:dyDescent="0.25">
      <c r="A79" s="16" t="s">
        <v>143</v>
      </c>
      <c r="B79" s="46">
        <f>SUM(Inputs!$H$19:$H$21)</f>
        <v>0</v>
      </c>
      <c r="C79" s="46">
        <f>SUM(Inputs!$H$19:$H$21)</f>
        <v>0</v>
      </c>
      <c r="D79" s="46">
        <f>SUM(Inputs!$H$19:$H$21)</f>
        <v>0</v>
      </c>
      <c r="E79" s="46">
        <f>SUM(Inputs!$H$19:$H$21)</f>
        <v>0</v>
      </c>
      <c r="F79" s="46">
        <f>SUM(Inputs!$H$19:$H$21)</f>
        <v>0</v>
      </c>
      <c r="G79" s="46">
        <f>SUM(Inputs!$H$19:$H$21)</f>
        <v>0</v>
      </c>
      <c r="H79" s="46">
        <f>SUM(Inputs!$H$19:$H$21)</f>
        <v>0</v>
      </c>
      <c r="I79" s="46">
        <f>SUM(Inputs!$H$19:$H$21)</f>
        <v>0</v>
      </c>
      <c r="J79" s="46">
        <f>SUM(Inputs!$H$19:$H$21)</f>
        <v>0</v>
      </c>
      <c r="K79" s="46">
        <f>SUM(Inputs!$H$19:$H$21)</f>
        <v>0</v>
      </c>
      <c r="L79" s="46">
        <f>SUM(Inputs!$H$19:$H$21)</f>
        <v>0</v>
      </c>
      <c r="M79" s="46">
        <f>SUM(Inputs!$H$19:$H$21)</f>
        <v>0</v>
      </c>
      <c r="N79" s="46">
        <f>SUM(Inputs!$H$19:$H$21)</f>
        <v>0</v>
      </c>
      <c r="O79" s="46">
        <f>SUM(Inputs!$H$19:$H$21)</f>
        <v>0</v>
      </c>
      <c r="P79" s="46">
        <f>SUM(Inputs!$H$19:$H$21)</f>
        <v>0</v>
      </c>
      <c r="Q79" s="46">
        <f>SUM(Inputs!$H$19:$H$21)</f>
        <v>0</v>
      </c>
      <c r="R79" s="46">
        <f>SUM(Inputs!$H$19:$H$21)</f>
        <v>0</v>
      </c>
      <c r="S79" s="46">
        <f>SUM(Inputs!$H$19:$H$21)</f>
        <v>0</v>
      </c>
      <c r="T79" s="46">
        <f>SUM(Inputs!$H$19:$H$21)</f>
        <v>0</v>
      </c>
      <c r="U79" s="46">
        <f>SUM(Inputs!$H$19:$H$21)</f>
        <v>0</v>
      </c>
      <c r="V79" s="46">
        <f>SUM(Inputs!$H$19:$H$21)</f>
        <v>0</v>
      </c>
      <c r="W79" s="46">
        <f>SUM(Inputs!$H$19:$H$21)</f>
        <v>0</v>
      </c>
      <c r="X79" s="46">
        <f>SUM(Inputs!$H$19:$H$21)</f>
        <v>0</v>
      </c>
      <c r="Y79" s="46">
        <f>SUM(Inputs!$H$19:$H$21)</f>
        <v>0</v>
      </c>
      <c r="Z79" s="46">
        <f t="shared" si="63"/>
        <v>0</v>
      </c>
      <c r="AA79" s="46">
        <f t="shared" si="94"/>
        <v>0</v>
      </c>
      <c r="AB79" s="46">
        <f t="shared" si="95"/>
        <v>0</v>
      </c>
    </row>
    <row r="80" spans="1:28" ht="5.25" customHeight="1" x14ac:dyDescent="0.25">
      <c r="A80" s="1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>
        <f t="array" ref="Z80">SUM(IF($B$10:$Y$10+$B$11:$Y$11&gt;0,B80:Y80,0))</f>
        <v>0</v>
      </c>
      <c r="AA80" s="46"/>
      <c r="AB80" s="46"/>
    </row>
    <row r="81" spans="1:30" x14ac:dyDescent="0.25">
      <c r="A81" s="43" t="s">
        <v>68</v>
      </c>
      <c r="B81" s="46">
        <f>Inputs!$B$31</f>
        <v>0</v>
      </c>
      <c r="C81" s="46">
        <f>Inputs!$B$31</f>
        <v>0</v>
      </c>
      <c r="D81" s="46">
        <f>Inputs!$B$31</f>
        <v>0</v>
      </c>
      <c r="E81" s="46">
        <f>Inputs!$B$31</f>
        <v>0</v>
      </c>
      <c r="F81" s="46">
        <f>Inputs!$B$31</f>
        <v>0</v>
      </c>
      <c r="G81" s="46">
        <f>Inputs!$B$31</f>
        <v>0</v>
      </c>
      <c r="H81" s="46">
        <f>Inputs!$B$31</f>
        <v>0</v>
      </c>
      <c r="I81" s="46">
        <f>Inputs!$B$31</f>
        <v>0</v>
      </c>
      <c r="J81" s="46">
        <f>Inputs!$B$31</f>
        <v>0</v>
      </c>
      <c r="K81" s="46">
        <f>Inputs!$B$31</f>
        <v>0</v>
      </c>
      <c r="L81" s="46">
        <f>Inputs!$B$31</f>
        <v>0</v>
      </c>
      <c r="M81" s="46">
        <f>Inputs!$B$31</f>
        <v>0</v>
      </c>
      <c r="N81" s="46">
        <f>Inputs!$B$31</f>
        <v>0</v>
      </c>
      <c r="O81" s="46">
        <f>Inputs!$B$31</f>
        <v>0</v>
      </c>
      <c r="P81" s="46">
        <f>Inputs!$B$31</f>
        <v>0</v>
      </c>
      <c r="Q81" s="46">
        <f>Inputs!$B$31</f>
        <v>0</v>
      </c>
      <c r="R81" s="46">
        <f>Inputs!$B$31</f>
        <v>0</v>
      </c>
      <c r="S81" s="46">
        <f>Inputs!$B$31</f>
        <v>0</v>
      </c>
      <c r="T81" s="46">
        <f>Inputs!$B$31</f>
        <v>0</v>
      </c>
      <c r="U81" s="46">
        <f>Inputs!$B$31</f>
        <v>0</v>
      </c>
      <c r="V81" s="46">
        <f>Inputs!$B$31</f>
        <v>0</v>
      </c>
      <c r="W81" s="46">
        <f>Inputs!$B$31</f>
        <v>0</v>
      </c>
      <c r="X81" s="46">
        <f>Inputs!$B$31</f>
        <v>0</v>
      </c>
      <c r="Y81" s="46">
        <f>Inputs!$B$31</f>
        <v>0</v>
      </c>
      <c r="Z81" s="46">
        <f t="shared" si="63"/>
        <v>0</v>
      </c>
      <c r="AA81" s="46">
        <f t="shared" ref="AA81:AA90" si="96">SUM(B81:M81)</f>
        <v>0</v>
      </c>
      <c r="AB81" s="46">
        <f t="shared" ref="AB81:AB90" si="97">SUM(B81:Y81)</f>
        <v>0</v>
      </c>
    </row>
    <row r="82" spans="1:30" x14ac:dyDescent="0.25">
      <c r="A82" s="16" t="s">
        <v>69</v>
      </c>
      <c r="B82" s="46">
        <f>SUMPRODUCT((Inputs!$D$35:$D$36=MONTH(Output!B37))+0,Inputs!$B$35:$B$36)</f>
        <v>0</v>
      </c>
      <c r="C82" s="46">
        <f>SUMPRODUCT((Inputs!$D$35:$D$36=MONTH(Output!C37))+0,Inputs!$B$35:$B$36)</f>
        <v>0</v>
      </c>
      <c r="D82" s="46">
        <f>SUMPRODUCT((Inputs!$D$35:$D$36=MONTH(Output!D37))+0,Inputs!$B$35:$B$36)</f>
        <v>0</v>
      </c>
      <c r="E82" s="46">
        <f>SUMPRODUCT((Inputs!$D$35:$D$36=MONTH(Output!E37))+0,Inputs!$B$35:$B$36)</f>
        <v>0</v>
      </c>
      <c r="F82" s="46">
        <f>SUMPRODUCT((Inputs!$D$35:$D$36=MONTH(Output!F37))+0,Inputs!$B$35:$B$36)</f>
        <v>0</v>
      </c>
      <c r="G82" s="46">
        <f>SUMPRODUCT((Inputs!$D$35:$D$36=MONTH(Output!G37))+0,Inputs!$B$35:$B$36)</f>
        <v>0</v>
      </c>
      <c r="H82" s="46">
        <f>SUMPRODUCT((Inputs!$D$35:$D$36=MONTH(Output!H37))+0,Inputs!$B$35:$B$36)</f>
        <v>0</v>
      </c>
      <c r="I82" s="46">
        <f>SUMPRODUCT((Inputs!$D$35:$D$36=MONTH(Output!I37))+0,Inputs!$B$35:$B$36)</f>
        <v>0</v>
      </c>
      <c r="J82" s="46">
        <f>SUMPRODUCT((Inputs!$D$35:$D$36=MONTH(Output!J37))+0,Inputs!$B$35:$B$36)</f>
        <v>0</v>
      </c>
      <c r="K82" s="46">
        <f>SUMPRODUCT((Inputs!$D$35:$D$36=MONTH(Output!K37))+0,Inputs!$B$35:$B$36)</f>
        <v>0</v>
      </c>
      <c r="L82" s="46">
        <f>SUMPRODUCT((Inputs!$D$35:$D$36=MONTH(Output!L37))+0,Inputs!$B$35:$B$36)</f>
        <v>0</v>
      </c>
      <c r="M82" s="46">
        <f>SUMPRODUCT((Inputs!$D$35:$D$36=MONTH(Output!M37))+0,Inputs!$B$35:$B$36)</f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U82" s="46">
        <v>0</v>
      </c>
      <c r="V82" s="46">
        <v>0</v>
      </c>
      <c r="W82" s="46">
        <v>0</v>
      </c>
      <c r="X82" s="46">
        <v>0</v>
      </c>
      <c r="Y82" s="46">
        <v>0</v>
      </c>
      <c r="Z82" s="46">
        <f t="shared" si="63"/>
        <v>0</v>
      </c>
      <c r="AA82" s="46">
        <f t="shared" si="96"/>
        <v>0</v>
      </c>
      <c r="AB82" s="46">
        <f t="shared" si="97"/>
        <v>0</v>
      </c>
    </row>
    <row r="83" spans="1:30" x14ac:dyDescent="0.25">
      <c r="A83" s="43" t="s">
        <v>150</v>
      </c>
      <c r="B83" s="46">
        <f>(SUM($AA$20:$AA$31)-SUM($AA$38,$AA$44,$AA$50,$AA$56,$AA$62,$AA$68,$AA$74:$AA$81))*Parameters!$B$37/12</f>
        <v>0</v>
      </c>
      <c r="C83" s="46">
        <f>(SUM($AA$20:$AA$31)-SUM($AA$38,$AA$44,$AA$50,$AA$56,$AA$62,$AA$68,$AA$74:$AA$81))*Parameters!$B$37/12</f>
        <v>0</v>
      </c>
      <c r="D83" s="46">
        <f>(SUM($AA$20:$AA$31)-SUM($AA$38,$AA$44,$AA$50,$AA$56,$AA$62,$AA$68,$AA$74:$AA$81))*Parameters!$B$37/12</f>
        <v>0</v>
      </c>
      <c r="E83" s="46">
        <f>(SUM($AA$20:$AA$31)-SUM($AA$38,$AA$44,$AA$50,$AA$56,$AA$62,$AA$68,$AA$74:$AA$81))*Parameters!$B$37/12</f>
        <v>0</v>
      </c>
      <c r="F83" s="46">
        <f>(SUM($AA$20:$AA$31)-SUM($AA$38,$AA$44,$AA$50,$AA$56,$AA$62,$AA$68,$AA$74:$AA$81))*Parameters!$B$37/12</f>
        <v>0</v>
      </c>
      <c r="G83" s="46">
        <f>(SUM($AA$20:$AA$31)-SUM($AA$38,$AA$44,$AA$50,$AA$56,$AA$62,$AA$68,$AA$74:$AA$81))*Parameters!$B$37/12</f>
        <v>0</v>
      </c>
      <c r="H83" s="46">
        <f>(SUM($AA$20:$AA$31)-SUM($AA$38,$AA$44,$AA$50,$AA$56,$AA$62,$AA$68,$AA$74:$AA$81))*Parameters!$B$37/12</f>
        <v>0</v>
      </c>
      <c r="I83" s="46">
        <f>(SUM($AA$20:$AA$31)-SUM($AA$38,$AA$44,$AA$50,$AA$56,$AA$62,$AA$68,$AA$74:$AA$81))*Parameters!$B$37/12</f>
        <v>0</v>
      </c>
      <c r="J83" s="46">
        <f>(SUM($AA$20:$AA$31)-SUM($AA$38,$AA$44,$AA$50,$AA$56,$AA$62,$AA$68,$AA$74:$AA$81))*Parameters!$B$37/12</f>
        <v>0</v>
      </c>
      <c r="K83" s="46">
        <f>(SUM($AA$20:$AA$31)-SUM($AA$38,$AA$44,$AA$50,$AA$56,$AA$62,$AA$68,$AA$74:$AA$81))*Parameters!$B$37/12</f>
        <v>0</v>
      </c>
      <c r="L83" s="46">
        <f>(SUM($AA$20:$AA$31)-SUM($AA$38,$AA$44,$AA$50,$AA$56,$AA$62,$AA$68,$AA$74:$AA$81))*Parameters!$B$37/12</f>
        <v>0</v>
      </c>
      <c r="M83" s="46">
        <f>(SUM($AA$20:$AA$31)-SUM($AA$38,$AA$44,$AA$50,$AA$56,$AA$62,$AA$68,$AA$74:$AA$81))*Parameters!$B$37/12</f>
        <v>0</v>
      </c>
      <c r="N83" s="46">
        <f>(SUM($AA$20:$AA$31)-SUM($AA$38,$AA$44,$AA$50,$AA$56,$AA$62,$AA$68,$AA$74:$AA$81))*Parameters!$B$37/12</f>
        <v>0</v>
      </c>
      <c r="O83" s="46">
        <f>(SUM($AA$20:$AA$31)-SUM($AA$38,$AA$44,$AA$50,$AA$56,$AA$62,$AA$68,$AA$74:$AA$81))*Parameters!$B$37/12</f>
        <v>0</v>
      </c>
      <c r="P83" s="46">
        <f>(SUM($AA$20:$AA$31)-SUM($AA$38,$AA$44,$AA$50,$AA$56,$AA$62,$AA$68,$AA$74:$AA$81))*Parameters!$B$37/12</f>
        <v>0</v>
      </c>
      <c r="Q83" s="46">
        <f>(SUM($AA$20:$AA$31)-SUM($AA$38,$AA$44,$AA$50,$AA$56,$AA$62,$AA$68,$AA$74:$AA$81))*Parameters!$B$37/12</f>
        <v>0</v>
      </c>
      <c r="R83" s="46">
        <f>(SUM($AA$20:$AA$31)-SUM($AA$38,$AA$44,$AA$50,$AA$56,$AA$62,$AA$68,$AA$74:$AA$81))*Parameters!$B$37/12</f>
        <v>0</v>
      </c>
      <c r="S83" s="46">
        <f>(SUM($AA$20:$AA$31)-SUM($AA$38,$AA$44,$AA$50,$AA$56,$AA$62,$AA$68,$AA$74:$AA$81))*Parameters!$B$37/12</f>
        <v>0</v>
      </c>
      <c r="T83" s="46">
        <f>(SUM($AA$20:$AA$31)-SUM($AA$38,$AA$44,$AA$50,$AA$56,$AA$62,$AA$68,$AA$74:$AA$81))*Parameters!$B$37/12</f>
        <v>0</v>
      </c>
      <c r="U83" s="46">
        <f>(SUM($AA$20:$AA$31)-SUM($AA$38,$AA$44,$AA$50,$AA$56,$AA$62,$AA$68,$AA$74:$AA$81))*Parameters!$B$37/12</f>
        <v>0</v>
      </c>
      <c r="V83" s="46">
        <f>(SUM($AA$20:$AA$31)-SUM($AA$38,$AA$44,$AA$50,$AA$56,$AA$62,$AA$68,$AA$74:$AA$81))*Parameters!$B$37/12</f>
        <v>0</v>
      </c>
      <c r="W83" s="46">
        <f>(SUM($AA$20:$AA$31)-SUM($AA$38,$AA$44,$AA$50,$AA$56,$AA$62,$AA$68,$AA$74:$AA$81))*Parameters!$B$37/12</f>
        <v>0</v>
      </c>
      <c r="X83" s="46">
        <f>(SUM($AA$20:$AA$31)-SUM($AA$38,$AA$44,$AA$50,$AA$56,$AA$62,$AA$68,$AA$74:$AA$81))*Parameters!$B$37/12</f>
        <v>0</v>
      </c>
      <c r="Y83" s="46">
        <f>(SUM($AA$20:$AA$31)-SUM($AA$38,$AA$44,$AA$50,$AA$56,$AA$62,$AA$68,$AA$74:$AA$81))*Parameters!$B$37/12</f>
        <v>0</v>
      </c>
      <c r="Z83" s="46">
        <f t="shared" si="63"/>
        <v>0</v>
      </c>
      <c r="AA83" s="46">
        <f t="shared" si="96"/>
        <v>0</v>
      </c>
      <c r="AB83" s="46">
        <f t="shared" si="97"/>
        <v>0</v>
      </c>
    </row>
    <row r="84" spans="1:30" x14ac:dyDescent="0.25">
      <c r="A84" s="16" t="s">
        <v>223</v>
      </c>
      <c r="B84" s="46">
        <f t="shared" ref="B84:X84" si="98">SUM(B85:B89)</f>
        <v>0</v>
      </c>
      <c r="C84" s="46">
        <f t="shared" si="98"/>
        <v>0</v>
      </c>
      <c r="D84" s="46">
        <f t="shared" si="98"/>
        <v>0</v>
      </c>
      <c r="E84" s="46">
        <f t="shared" si="98"/>
        <v>0</v>
      </c>
      <c r="F84" s="46">
        <f t="shared" si="98"/>
        <v>0</v>
      </c>
      <c r="G84" s="46">
        <f t="shared" si="98"/>
        <v>0</v>
      </c>
      <c r="H84" s="46">
        <f t="shared" si="98"/>
        <v>0</v>
      </c>
      <c r="I84" s="46">
        <f t="shared" si="98"/>
        <v>0</v>
      </c>
      <c r="J84" s="46">
        <f t="shared" si="98"/>
        <v>0</v>
      </c>
      <c r="K84" s="46">
        <f t="shared" si="98"/>
        <v>0</v>
      </c>
      <c r="L84" s="46">
        <f t="shared" si="98"/>
        <v>0</v>
      </c>
      <c r="M84" s="46">
        <f t="shared" si="98"/>
        <v>0</v>
      </c>
      <c r="N84" s="46">
        <f t="shared" si="98"/>
        <v>0</v>
      </c>
      <c r="O84" s="46">
        <f t="shared" si="98"/>
        <v>0</v>
      </c>
      <c r="P84" s="46">
        <f t="shared" si="98"/>
        <v>0</v>
      </c>
      <c r="Q84" s="46">
        <f t="shared" si="98"/>
        <v>0</v>
      </c>
      <c r="R84" s="46">
        <f t="shared" si="98"/>
        <v>0</v>
      </c>
      <c r="S84" s="46">
        <f t="shared" si="98"/>
        <v>0</v>
      </c>
      <c r="T84" s="46">
        <f t="shared" si="98"/>
        <v>0</v>
      </c>
      <c r="U84" s="46">
        <f t="shared" si="98"/>
        <v>0</v>
      </c>
      <c r="V84" s="46">
        <f t="shared" si="98"/>
        <v>0</v>
      </c>
      <c r="W84" s="46">
        <f t="shared" si="98"/>
        <v>0</v>
      </c>
      <c r="X84" s="46">
        <f t="shared" si="98"/>
        <v>0</v>
      </c>
      <c r="Y84" s="46">
        <f>SUM(Y85:Y89)</f>
        <v>0</v>
      </c>
      <c r="Z84" s="46">
        <f t="shared" si="63"/>
        <v>0</v>
      </c>
      <c r="AA84" s="46">
        <f t="shared" si="96"/>
        <v>0</v>
      </c>
      <c r="AB84" s="46">
        <f t="shared" si="97"/>
        <v>0</v>
      </c>
    </row>
    <row r="85" spans="1:30" s="43" customFormat="1" hidden="1" outlineLevel="1" x14ac:dyDescent="0.25">
      <c r="A85" s="187" t="s">
        <v>351</v>
      </c>
      <c r="B85" s="46">
        <f>IF(Calculations!$E23&gt;COUNT(Output!$B$37:B$37),Calculations!$B23,IF(Calculations!$E23=COUNT(Output!$B$37:B$37),Inputs!$B56-Calculations!$C23*(Calculations!$E23-1)+Calculations!$D23,0))</f>
        <v>0</v>
      </c>
      <c r="C85" s="46">
        <f>IF(Calculations!$E23&gt;COUNT(Output!$B$37:C$37),Calculations!$B23,IF(Calculations!$E23=COUNT(Output!$B$37:C$37),Inputs!$B56-Calculations!$C23*(Calculations!$E23-1)+Calculations!$D23,0))</f>
        <v>0</v>
      </c>
      <c r="D85" s="46">
        <f>IF(Calculations!$E23&gt;COUNT(Output!$B$37:D$37),Calculations!$B23,IF(Calculations!$E23=COUNT(Output!$B$37:D$37),Inputs!$B56-Calculations!$C23*(Calculations!$E23-1)+Calculations!$D23,0))</f>
        <v>0</v>
      </c>
      <c r="E85" s="46">
        <f>IF(Calculations!$E23&gt;COUNT(Output!$B$37:E$37),Calculations!$B23,IF(Calculations!$E23=COUNT(Output!$B$37:E$37),Inputs!$B56-Calculations!$C23*(Calculations!$E23-1)+Calculations!$D23,0))</f>
        <v>0</v>
      </c>
      <c r="F85" s="46">
        <f>IF(Calculations!$E23&gt;COUNT(Output!$B$37:F$37),Calculations!$B23,IF(Calculations!$E23=COUNT(Output!$B$37:F$37),Inputs!$B56-Calculations!$C23*(Calculations!$E23-1)+Calculations!$D23,0))</f>
        <v>0</v>
      </c>
      <c r="G85" s="46">
        <f>IF(Calculations!$E23&gt;COUNT(Output!$B$37:G$37),Calculations!$B23,IF(Calculations!$E23=COUNT(Output!$B$37:G$37),Inputs!$B56-Calculations!$C23*(Calculations!$E23-1)+Calculations!$D23,0))</f>
        <v>0</v>
      </c>
      <c r="H85" s="46">
        <f>IF(Calculations!$E23&gt;COUNT(Output!$B$37:H$37),Calculations!$B23,IF(Calculations!$E23=COUNT(Output!$B$37:H$37),Inputs!$B56-Calculations!$C23*(Calculations!$E23-1)+Calculations!$D23,0))</f>
        <v>0</v>
      </c>
      <c r="I85" s="46">
        <f>IF(Calculations!$E23&gt;COUNT(Output!$B$37:I$37),Calculations!$B23,IF(Calculations!$E23=COUNT(Output!$B$37:I$37),Inputs!$B56-Calculations!$C23*(Calculations!$E23-1)+Calculations!$D23,0))</f>
        <v>0</v>
      </c>
      <c r="J85" s="46">
        <f>IF(Calculations!$E23&gt;COUNT(Output!$B$37:J$37),Calculations!$B23,IF(Calculations!$E23=COUNT(Output!$B$37:J$37),Inputs!$B56-Calculations!$C23*(Calculations!$E23-1)+Calculations!$D23,0))</f>
        <v>0</v>
      </c>
      <c r="K85" s="46">
        <f>IF(Calculations!$E23&gt;COUNT(Output!$B$37:K$37),Calculations!$B23,IF(Calculations!$E23=COUNT(Output!$B$37:K$37),Inputs!$B56-Calculations!$C23*(Calculations!$E23-1)+Calculations!$D23,0))</f>
        <v>0</v>
      </c>
      <c r="L85" s="46">
        <f>IF(Calculations!$E23&gt;COUNT(Output!$B$37:L$37),Calculations!$B23,IF(Calculations!$E23=COUNT(Output!$B$37:L$37),Inputs!$B56-Calculations!$C23*(Calculations!$E23-1)+Calculations!$D23,0))</f>
        <v>0</v>
      </c>
      <c r="M85" s="46">
        <f>IF(Calculations!$E23&gt;COUNT(Output!$B$37:M$37),Calculations!$B23,IF(Calculations!$E23=COUNT(Output!$B$37:M$37),Inputs!$B56-Calculations!$C23*(Calculations!$E23-1)+Calculations!$D23,0))</f>
        <v>0</v>
      </c>
      <c r="N85" s="46">
        <f>IF(Calculations!$E23&gt;COUNT(Output!$B$37:N$37),Calculations!$B23,IF(Calculations!$E23=COUNT(Output!$B$37:N$37),Inputs!$B56-Calculations!$C23*(Calculations!$E23-1)+Calculations!$D23,0))</f>
        <v>0</v>
      </c>
      <c r="O85" s="46">
        <f>IF(Calculations!$E23&gt;COUNT(Output!$B$37:O$37),Calculations!$B23,IF(Calculations!$E23=COUNT(Output!$B$37:O$37),Inputs!$B56-Calculations!$C23*(Calculations!$E23-1)+Calculations!$D23,0))</f>
        <v>0</v>
      </c>
      <c r="P85" s="46">
        <f>IF(Calculations!$E23&gt;COUNT(Output!$B$37:P$37),Calculations!$B23,IF(Calculations!$E23=COUNT(Output!$B$37:P$37),Inputs!$B56-Calculations!$C23*(Calculations!$E23-1)+Calculations!$D23,0))</f>
        <v>0</v>
      </c>
      <c r="Q85" s="46">
        <f>IF(Calculations!$E23&gt;COUNT(Output!$B$37:Q$37),Calculations!$B23,IF(Calculations!$E23=COUNT(Output!$B$37:Q$37),Inputs!$B56-Calculations!$C23*(Calculations!$E23-1)+Calculations!$D23,0))</f>
        <v>0</v>
      </c>
      <c r="R85" s="46">
        <f>IF(Calculations!$E23&gt;COUNT(Output!$B$37:R$37),Calculations!$B23,IF(Calculations!$E23=COUNT(Output!$B$37:R$37),Inputs!$B56-Calculations!$C23*(Calculations!$E23-1)+Calculations!$D23,0))</f>
        <v>0</v>
      </c>
      <c r="S85" s="46">
        <f>IF(Calculations!$E23&gt;COUNT(Output!$B$37:S$37),Calculations!$B23,IF(Calculations!$E23=COUNT(Output!$B$37:S$37),Inputs!$B56-Calculations!$C23*(Calculations!$E23-1)+Calculations!$D23,0))</f>
        <v>0</v>
      </c>
      <c r="T85" s="46">
        <f>IF(Calculations!$E23&gt;COUNT(Output!$B$37:T$37),Calculations!$B23,IF(Calculations!$E23=COUNT(Output!$B$37:T$37),Inputs!$B56-Calculations!$C23*(Calculations!$E23-1)+Calculations!$D23,0))</f>
        <v>0</v>
      </c>
      <c r="U85" s="46">
        <f>IF(Calculations!$E23&gt;COUNT(Output!$B$37:U$37),Calculations!$B23,IF(Calculations!$E23=COUNT(Output!$B$37:U$37),Inputs!$B56-Calculations!$C23*(Calculations!$E23-1)+Calculations!$D23,0))</f>
        <v>0</v>
      </c>
      <c r="V85" s="46">
        <f>IF(Calculations!$E23&gt;COUNT(Output!$B$37:V$37),Calculations!$B23,IF(Calculations!$E23=COUNT(Output!$B$37:V$37),Inputs!$B56-Calculations!$C23*(Calculations!$E23-1)+Calculations!$D23,0))</f>
        <v>0</v>
      </c>
      <c r="W85" s="46">
        <f>IF(Calculations!$E23&gt;COUNT(Output!$B$37:W$37),Calculations!$B23,IF(Calculations!$E23=COUNT(Output!$B$37:W$37),Inputs!$B56-Calculations!$C23*(Calculations!$E23-1)+Calculations!$D23,0))</f>
        <v>0</v>
      </c>
      <c r="X85" s="46">
        <f>IF(Calculations!$E23&gt;COUNT(Output!$B$37:X$37),Calculations!$B23,IF(Calculations!$E23=COUNT(Output!$B$37:X$37),Inputs!$B56-Calculations!$C23*(Calculations!$E23-1)+Calculations!$D23,0))</f>
        <v>0</v>
      </c>
      <c r="Y85" s="46">
        <f>IF(Calculations!$E23&gt;COUNT(Output!$B$37:Y$37),Calculations!$B23,IF(Calculations!$E23=COUNT(Output!$B$37:Y$37),Inputs!$B56-Calculations!$C23*(Calculations!$E23-1)+Calculations!$D23,0))</f>
        <v>0</v>
      </c>
      <c r="Z85" s="46">
        <f t="shared" ref="Z85:Z89" si="99">SUMIF($B$15:$Y$15,"Yes",B85:Y85)</f>
        <v>0</v>
      </c>
      <c r="AA85" s="46">
        <f t="shared" ref="AA85:AA89" si="100">SUM(B85:M85)</f>
        <v>0</v>
      </c>
      <c r="AB85" s="46">
        <f t="shared" ref="AB85:AB89" si="101">SUM(B85:Y85)</f>
        <v>0</v>
      </c>
    </row>
    <row r="86" spans="1:30" hidden="1" outlineLevel="1" x14ac:dyDescent="0.25">
      <c r="A86" s="187" t="s">
        <v>352</v>
      </c>
      <c r="B86" s="46">
        <f>IF(Calculations!$E24&gt;COUNT(Output!$B$37:B$37),Calculations!$B24,IF(Calculations!$E24=COUNT(Output!$B$37:B$37),Inputs!$B57-Calculations!$C24*(Calculations!$E24-1)+Calculations!$D24,0))</f>
        <v>0</v>
      </c>
      <c r="C86" s="46">
        <f>IF(Calculations!$E24&gt;COUNT(Output!$B$37:C$37),Calculations!$B24,IF(Calculations!$E24=COUNT(Output!$B$37:C$37),Inputs!$B57-Calculations!$C24*(Calculations!$E24-1)+Calculations!$D24,0))</f>
        <v>0</v>
      </c>
      <c r="D86" s="46">
        <f>IF(Calculations!$E24&gt;COUNT(Output!$B$37:D$37),Calculations!$B24,IF(Calculations!$E24=COUNT(Output!$B$37:D$37),Inputs!$B57-Calculations!$C24*(Calculations!$E24-1)+Calculations!$D24,0))</f>
        <v>0</v>
      </c>
      <c r="E86" s="46">
        <f>IF(Calculations!$E24&gt;COUNT(Output!$B$37:E$37),Calculations!$B24,IF(Calculations!$E24=COUNT(Output!$B$37:E$37),Inputs!$B57-Calculations!$C24*(Calculations!$E24-1)+Calculations!$D24,0))</f>
        <v>0</v>
      </c>
      <c r="F86" s="46">
        <f>IF(Calculations!$E24&gt;COUNT(Output!$B$37:F$37),Calculations!$B24,IF(Calculations!$E24=COUNT(Output!$B$37:F$37),Inputs!$B57-Calculations!$C24*(Calculations!$E24-1)+Calculations!$D24,0))</f>
        <v>0</v>
      </c>
      <c r="G86" s="46">
        <f>IF(Calculations!$E24&gt;COUNT(Output!$B$37:G$37),Calculations!$B24,IF(Calculations!$E24=COUNT(Output!$B$37:G$37),Inputs!$B57-Calculations!$C24*(Calculations!$E24-1)+Calculations!$D24,0))</f>
        <v>0</v>
      </c>
      <c r="H86" s="46">
        <f>IF(Calculations!$E24&gt;COUNT(Output!$B$37:H$37),Calculations!$B24,IF(Calculations!$E24=COUNT(Output!$B$37:H$37),Inputs!$B57-Calculations!$C24*(Calculations!$E24-1)+Calculations!$D24,0))</f>
        <v>0</v>
      </c>
      <c r="I86" s="46">
        <f>IF(Calculations!$E24&gt;COUNT(Output!$B$37:I$37),Calculations!$B24,IF(Calculations!$E24=COUNT(Output!$B$37:I$37),Inputs!$B57-Calculations!$C24*(Calculations!$E24-1)+Calculations!$D24,0))</f>
        <v>0</v>
      </c>
      <c r="J86" s="46">
        <f>IF(Calculations!$E24&gt;COUNT(Output!$B$37:J$37),Calculations!$B24,IF(Calculations!$E24=COUNT(Output!$B$37:J$37),Inputs!$B57-Calculations!$C24*(Calculations!$E24-1)+Calculations!$D24,0))</f>
        <v>0</v>
      </c>
      <c r="K86" s="46">
        <f>IF(Calculations!$E24&gt;COUNT(Output!$B$37:K$37),Calculations!$B24,IF(Calculations!$E24=COUNT(Output!$B$37:K$37),Inputs!$B57-Calculations!$C24*(Calculations!$E24-1)+Calculations!$D24,0))</f>
        <v>0</v>
      </c>
      <c r="L86" s="46">
        <f>IF(Calculations!$E24&gt;COUNT(Output!$B$37:L$37),Calculations!$B24,IF(Calculations!$E24=COUNT(Output!$B$37:L$37),Inputs!$B57-Calculations!$C24*(Calculations!$E24-1)+Calculations!$D24,0))</f>
        <v>0</v>
      </c>
      <c r="M86" s="46">
        <f>IF(Calculations!$E24&gt;COUNT(Output!$B$37:M$37),Calculations!$B24,IF(Calculations!$E24=COUNT(Output!$B$37:M$37),Inputs!$B57-Calculations!$C24*(Calculations!$E24-1)+Calculations!$D24,0))</f>
        <v>0</v>
      </c>
      <c r="N86" s="46">
        <f>IF(Calculations!$E24&gt;COUNT(Output!$B$37:N$37),Calculations!$B24,IF(Calculations!$E24=COUNT(Output!$B$37:N$37),Inputs!$B57-Calculations!$C24*(Calculations!$E24-1)+Calculations!$D24,0))</f>
        <v>0</v>
      </c>
      <c r="O86" s="46">
        <f>IF(Calculations!$E24&gt;COUNT(Output!$B$37:O$37),Calculations!$B24,IF(Calculations!$E24=COUNT(Output!$B$37:O$37),Inputs!$B57-Calculations!$C24*(Calculations!$E24-1)+Calculations!$D24,0))</f>
        <v>0</v>
      </c>
      <c r="P86" s="46">
        <f>IF(Calculations!$E24&gt;COUNT(Output!$B$37:P$37),Calculations!$B24,IF(Calculations!$E24=COUNT(Output!$B$37:P$37),Inputs!$B57-Calculations!$C24*(Calculations!$E24-1)+Calculations!$D24,0))</f>
        <v>0</v>
      </c>
      <c r="Q86" s="46">
        <f>IF(Calculations!$E24&gt;COUNT(Output!$B$37:Q$37),Calculations!$B24,IF(Calculations!$E24=COUNT(Output!$B$37:Q$37),Inputs!$B57-Calculations!$C24*(Calculations!$E24-1)+Calculations!$D24,0))</f>
        <v>0</v>
      </c>
      <c r="R86" s="46">
        <f>IF(Calculations!$E24&gt;COUNT(Output!$B$37:R$37),Calculations!$B24,IF(Calculations!$E24=COUNT(Output!$B$37:R$37),Inputs!$B57-Calculations!$C24*(Calculations!$E24-1)+Calculations!$D24,0))</f>
        <v>0</v>
      </c>
      <c r="S86" s="46">
        <f>IF(Calculations!$E24&gt;COUNT(Output!$B$37:S$37),Calculations!$B24,IF(Calculations!$E24=COUNT(Output!$B$37:S$37),Inputs!$B57-Calculations!$C24*(Calculations!$E24-1)+Calculations!$D24,0))</f>
        <v>0</v>
      </c>
      <c r="T86" s="46">
        <f>IF(Calculations!$E24&gt;COUNT(Output!$B$37:T$37),Calculations!$B24,IF(Calculations!$E24=COUNT(Output!$B$37:T$37),Inputs!$B57-Calculations!$C24*(Calculations!$E24-1)+Calculations!$D24,0))</f>
        <v>0</v>
      </c>
      <c r="U86" s="46">
        <f>IF(Calculations!$E24&gt;COUNT(Output!$B$37:U$37),Calculations!$B24,IF(Calculations!$E24=COUNT(Output!$B$37:U$37),Inputs!$B57-Calculations!$C24*(Calculations!$E24-1)+Calculations!$D24,0))</f>
        <v>0</v>
      </c>
      <c r="V86" s="46">
        <f>IF(Calculations!$E24&gt;COUNT(Output!$B$37:V$37),Calculations!$B24,IF(Calculations!$E24=COUNT(Output!$B$37:V$37),Inputs!$B57-Calculations!$C24*(Calculations!$E24-1)+Calculations!$D24,0))</f>
        <v>0</v>
      </c>
      <c r="W86" s="46">
        <f>IF(Calculations!$E24&gt;COUNT(Output!$B$37:W$37),Calculations!$B24,IF(Calculations!$E24=COUNT(Output!$B$37:W$37),Inputs!$B57-Calculations!$C24*(Calculations!$E24-1)+Calculations!$D24,0))</f>
        <v>0</v>
      </c>
      <c r="X86" s="46">
        <f>IF(Calculations!$E24&gt;COUNT(Output!$B$37:X$37),Calculations!$B24,IF(Calculations!$E24=COUNT(Output!$B$37:X$37),Inputs!$B57-Calculations!$C24*(Calculations!$E24-1)+Calculations!$D24,0))</f>
        <v>0</v>
      </c>
      <c r="Y86" s="46">
        <f>IF(Calculations!$E24&gt;COUNT(Output!$B$37:Y$37),Calculations!$B24,IF(Calculations!$E24=COUNT(Output!$B$37:Y$37),Inputs!$B57-Calculations!$C24*(Calculations!$E24-1)+Calculations!$D24,0))</f>
        <v>0</v>
      </c>
      <c r="Z86" s="46">
        <f t="shared" si="99"/>
        <v>0</v>
      </c>
      <c r="AA86" s="46">
        <f t="shared" si="100"/>
        <v>0</v>
      </c>
      <c r="AB86" s="46">
        <f t="shared" si="101"/>
        <v>0</v>
      </c>
    </row>
    <row r="87" spans="1:30" hidden="1" outlineLevel="1" x14ac:dyDescent="0.25">
      <c r="A87" s="187" t="s">
        <v>353</v>
      </c>
      <c r="B87" s="46">
        <f>IF(Calculations!$E25&gt;COUNT(Output!$B$37:B$37),Calculations!$B25,IF(Calculations!$E25=COUNT(Output!$B$37:B$37),Inputs!$B58-Calculations!$C25*(Calculations!$E25-1)+Calculations!$D25,0))</f>
        <v>0</v>
      </c>
      <c r="C87" s="46">
        <f>IF(Calculations!$E25&gt;COUNT(Output!$B$37:C$37),Calculations!$B25,IF(Calculations!$E25=COUNT(Output!$B$37:C$37),Inputs!$B58-Calculations!$C25*(Calculations!$E25-1)+Calculations!$D25,0))</f>
        <v>0</v>
      </c>
      <c r="D87" s="46">
        <f>IF(Calculations!$E25&gt;COUNT(Output!$B$37:D$37),Calculations!$B25,IF(Calculations!$E25=COUNT(Output!$B$37:D$37),Inputs!$B58-Calculations!$C25*(Calculations!$E25-1)+Calculations!$D25,0))</f>
        <v>0</v>
      </c>
      <c r="E87" s="46">
        <f>IF(Calculations!$E25&gt;COUNT(Output!$B$37:E$37),Calculations!$B25,IF(Calculations!$E25=COUNT(Output!$B$37:E$37),Inputs!$B58-Calculations!$C25*(Calculations!$E25-1)+Calculations!$D25,0))</f>
        <v>0</v>
      </c>
      <c r="F87" s="46">
        <f>IF(Calculations!$E25&gt;COUNT(Output!$B$37:F$37),Calculations!$B25,IF(Calculations!$E25=COUNT(Output!$B$37:F$37),Inputs!$B58-Calculations!$C25*(Calculations!$E25-1)+Calculations!$D25,0))</f>
        <v>0</v>
      </c>
      <c r="G87" s="46">
        <f>IF(Calculations!$E25&gt;COUNT(Output!$B$37:G$37),Calculations!$B25,IF(Calculations!$E25=COUNT(Output!$B$37:G$37),Inputs!$B58-Calculations!$C25*(Calculations!$E25-1)+Calculations!$D25,0))</f>
        <v>0</v>
      </c>
      <c r="H87" s="46">
        <f>IF(Calculations!$E25&gt;COUNT(Output!$B$37:H$37),Calculations!$B25,IF(Calculations!$E25=COUNT(Output!$B$37:H$37),Inputs!$B58-Calculations!$C25*(Calculations!$E25-1)+Calculations!$D25,0))</f>
        <v>0</v>
      </c>
      <c r="I87" s="46">
        <f>IF(Calculations!$E25&gt;COUNT(Output!$B$37:I$37),Calculations!$B25,IF(Calculations!$E25=COUNT(Output!$B$37:I$37),Inputs!$B58-Calculations!$C25*(Calculations!$E25-1)+Calculations!$D25,0))</f>
        <v>0</v>
      </c>
      <c r="J87" s="46">
        <f>IF(Calculations!$E25&gt;COUNT(Output!$B$37:J$37),Calculations!$B25,IF(Calculations!$E25=COUNT(Output!$B$37:J$37),Inputs!$B58-Calculations!$C25*(Calculations!$E25-1)+Calculations!$D25,0))</f>
        <v>0</v>
      </c>
      <c r="K87" s="46">
        <f>IF(Calculations!$E25&gt;COUNT(Output!$B$37:K$37),Calculations!$B25,IF(Calculations!$E25=COUNT(Output!$B$37:K$37),Inputs!$B58-Calculations!$C25*(Calculations!$E25-1)+Calculations!$D25,0))</f>
        <v>0</v>
      </c>
      <c r="L87" s="46">
        <f>IF(Calculations!$E25&gt;COUNT(Output!$B$37:L$37),Calculations!$B25,IF(Calculations!$E25=COUNT(Output!$B$37:L$37),Inputs!$B58-Calculations!$C25*(Calculations!$E25-1)+Calculations!$D25,0))</f>
        <v>0</v>
      </c>
      <c r="M87" s="46">
        <f>IF(Calculations!$E25&gt;COUNT(Output!$B$37:M$37),Calculations!$B25,IF(Calculations!$E25=COUNT(Output!$B$37:M$37),Inputs!$B58-Calculations!$C25*(Calculations!$E25-1)+Calculations!$D25,0))</f>
        <v>0</v>
      </c>
      <c r="N87" s="46">
        <f>IF(Calculations!$E25&gt;COUNT(Output!$B$37:N$37),Calculations!$B25,IF(Calculations!$E25=COUNT(Output!$B$37:N$37),Inputs!$B58-Calculations!$C25*(Calculations!$E25-1)+Calculations!$D25,0))</f>
        <v>0</v>
      </c>
      <c r="O87" s="46">
        <f>IF(Calculations!$E25&gt;COUNT(Output!$B$37:O$37),Calculations!$B25,IF(Calculations!$E25=COUNT(Output!$B$37:O$37),Inputs!$B58-Calculations!$C25*(Calculations!$E25-1)+Calculations!$D25,0))</f>
        <v>0</v>
      </c>
      <c r="P87" s="46">
        <f>IF(Calculations!$E25&gt;COUNT(Output!$B$37:P$37),Calculations!$B25,IF(Calculations!$E25=COUNT(Output!$B$37:P$37),Inputs!$B58-Calculations!$C25*(Calculations!$E25-1)+Calculations!$D25,0))</f>
        <v>0</v>
      </c>
      <c r="Q87" s="46">
        <f>IF(Calculations!$E25&gt;COUNT(Output!$B$37:Q$37),Calculations!$B25,IF(Calculations!$E25=COUNT(Output!$B$37:Q$37),Inputs!$B58-Calculations!$C25*(Calculations!$E25-1)+Calculations!$D25,0))</f>
        <v>0</v>
      </c>
      <c r="R87" s="46">
        <f>IF(Calculations!$E25&gt;COUNT(Output!$B$37:R$37),Calculations!$B25,IF(Calculations!$E25=COUNT(Output!$B$37:R$37),Inputs!$B58-Calculations!$C25*(Calculations!$E25-1)+Calculations!$D25,0))</f>
        <v>0</v>
      </c>
      <c r="S87" s="46">
        <f>IF(Calculations!$E25&gt;COUNT(Output!$B$37:S$37),Calculations!$B25,IF(Calculations!$E25=COUNT(Output!$B$37:S$37),Inputs!$B58-Calculations!$C25*(Calculations!$E25-1)+Calculations!$D25,0))</f>
        <v>0</v>
      </c>
      <c r="T87" s="46">
        <f>IF(Calculations!$E25&gt;COUNT(Output!$B$37:T$37),Calculations!$B25,IF(Calculations!$E25=COUNT(Output!$B$37:T$37),Inputs!$B58-Calculations!$C25*(Calculations!$E25-1)+Calculations!$D25,0))</f>
        <v>0</v>
      </c>
      <c r="U87" s="46">
        <f>IF(Calculations!$E25&gt;COUNT(Output!$B$37:U$37),Calculations!$B25,IF(Calculations!$E25=COUNT(Output!$B$37:U$37),Inputs!$B58-Calculations!$C25*(Calculations!$E25-1)+Calculations!$D25,0))</f>
        <v>0</v>
      </c>
      <c r="V87" s="46">
        <f>IF(Calculations!$E25&gt;COUNT(Output!$B$37:V$37),Calculations!$B25,IF(Calculations!$E25=COUNT(Output!$B$37:V$37),Inputs!$B58-Calculations!$C25*(Calculations!$E25-1)+Calculations!$D25,0))</f>
        <v>0</v>
      </c>
      <c r="W87" s="46">
        <f>IF(Calculations!$E25&gt;COUNT(Output!$B$37:W$37),Calculations!$B25,IF(Calculations!$E25=COUNT(Output!$B$37:W$37),Inputs!$B58-Calculations!$C25*(Calculations!$E25-1)+Calculations!$D25,0))</f>
        <v>0</v>
      </c>
      <c r="X87" s="46">
        <f>IF(Calculations!$E25&gt;COUNT(Output!$B$37:X$37),Calculations!$B25,IF(Calculations!$E25=COUNT(Output!$B$37:X$37),Inputs!$B58-Calculations!$C25*(Calculations!$E25-1)+Calculations!$D25,0))</f>
        <v>0</v>
      </c>
      <c r="Y87" s="46">
        <f>IF(Calculations!$E25&gt;COUNT(Output!$B$37:Y$37),Calculations!$B25,IF(Calculations!$E25=COUNT(Output!$B$37:Y$37),Inputs!$B58-Calculations!$C25*(Calculations!$E25-1)+Calculations!$D25,0))</f>
        <v>0</v>
      </c>
      <c r="Z87" s="46">
        <f t="shared" si="99"/>
        <v>0</v>
      </c>
      <c r="AA87" s="46">
        <f t="shared" si="100"/>
        <v>0</v>
      </c>
      <c r="AB87" s="46">
        <f t="shared" si="101"/>
        <v>0</v>
      </c>
    </row>
    <row r="88" spans="1:30" hidden="1" outlineLevel="1" x14ac:dyDescent="0.25">
      <c r="A88" s="187" t="s">
        <v>354</v>
      </c>
      <c r="B88" s="46">
        <f>IF(Calculations!$E26&gt;COUNT(Output!$B$37:B$37),Calculations!$B26,IF(Calculations!$E26=COUNT(Output!$B$37:B$37),Inputs!$B59-Calculations!$C26*(Calculations!$E26-1)+Calculations!$D26,0))</f>
        <v>0</v>
      </c>
      <c r="C88" s="46">
        <f>IF(Calculations!$E26&gt;COUNT(Output!$B$37:C$37),Calculations!$B26,IF(Calculations!$E26=COUNT(Output!$B$37:C$37),Inputs!$B59-Calculations!$C26*(Calculations!$E26-1)+Calculations!$D26,0))</f>
        <v>0</v>
      </c>
      <c r="D88" s="46">
        <f>IF(Calculations!$E26&gt;COUNT(Output!$B$37:D$37),Calculations!$B26,IF(Calculations!$E26=COUNT(Output!$B$37:D$37),Inputs!$B59-Calculations!$C26*(Calculations!$E26-1)+Calculations!$D26,0))</f>
        <v>0</v>
      </c>
      <c r="E88" s="46">
        <f>IF(Calculations!$E26&gt;COUNT(Output!$B$37:E$37),Calculations!$B26,IF(Calculations!$E26=COUNT(Output!$B$37:E$37),Inputs!$B59-Calculations!$C26*(Calculations!$E26-1)+Calculations!$D26,0))</f>
        <v>0</v>
      </c>
      <c r="F88" s="46">
        <f>IF(Calculations!$E26&gt;COUNT(Output!$B$37:F$37),Calculations!$B26,IF(Calculations!$E26=COUNT(Output!$B$37:F$37),Inputs!$B59-Calculations!$C26*(Calculations!$E26-1)+Calculations!$D26,0))</f>
        <v>0</v>
      </c>
      <c r="G88" s="46">
        <f>IF(Calculations!$E26&gt;COUNT(Output!$B$37:G$37),Calculations!$B26,IF(Calculations!$E26=COUNT(Output!$B$37:G$37),Inputs!$B59-Calculations!$C26*(Calculations!$E26-1)+Calculations!$D26,0))</f>
        <v>0</v>
      </c>
      <c r="H88" s="46">
        <f>IF(Calculations!$E26&gt;COUNT(Output!$B$37:H$37),Calculations!$B26,IF(Calculations!$E26=COUNT(Output!$B$37:H$37),Inputs!$B59-Calculations!$C26*(Calculations!$E26-1)+Calculations!$D26,0))</f>
        <v>0</v>
      </c>
      <c r="I88" s="46">
        <f>IF(Calculations!$E26&gt;COUNT(Output!$B$37:I$37),Calculations!$B26,IF(Calculations!$E26=COUNT(Output!$B$37:I$37),Inputs!$B59-Calculations!$C26*(Calculations!$E26-1)+Calculations!$D26,0))</f>
        <v>0</v>
      </c>
      <c r="J88" s="46">
        <f>IF(Calculations!$E26&gt;COUNT(Output!$B$37:J$37),Calculations!$B26,IF(Calculations!$E26=COUNT(Output!$B$37:J$37),Inputs!$B59-Calculations!$C26*(Calculations!$E26-1)+Calculations!$D26,0))</f>
        <v>0</v>
      </c>
      <c r="K88" s="46">
        <f>IF(Calculations!$E26&gt;COUNT(Output!$B$37:K$37),Calculations!$B26,IF(Calculations!$E26=COUNT(Output!$B$37:K$37),Inputs!$B59-Calculations!$C26*(Calculations!$E26-1)+Calculations!$D26,0))</f>
        <v>0</v>
      </c>
      <c r="L88" s="46">
        <f>IF(Calculations!$E26&gt;COUNT(Output!$B$37:L$37),Calculations!$B26,IF(Calculations!$E26=COUNT(Output!$B$37:L$37),Inputs!$B59-Calculations!$C26*(Calculations!$E26-1)+Calculations!$D26,0))</f>
        <v>0</v>
      </c>
      <c r="M88" s="46">
        <f>IF(Calculations!$E26&gt;COUNT(Output!$B$37:M$37),Calculations!$B26,IF(Calculations!$E26=COUNT(Output!$B$37:M$37),Inputs!$B59-Calculations!$C26*(Calculations!$E26-1)+Calculations!$D26,0))</f>
        <v>0</v>
      </c>
      <c r="N88" s="46">
        <f>IF(Calculations!$E26&gt;COUNT(Output!$B$37:N$37),Calculations!$B26,IF(Calculations!$E26=COUNT(Output!$B$37:N$37),Inputs!$B59-Calculations!$C26*(Calculations!$E26-1)+Calculations!$D26,0))</f>
        <v>0</v>
      </c>
      <c r="O88" s="46">
        <f>IF(Calculations!$E26&gt;COUNT(Output!$B$37:O$37),Calculations!$B26,IF(Calculations!$E26=COUNT(Output!$B$37:O$37),Inputs!$B59-Calculations!$C26*(Calculations!$E26-1)+Calculations!$D26,0))</f>
        <v>0</v>
      </c>
      <c r="P88" s="46">
        <f>IF(Calculations!$E26&gt;COUNT(Output!$B$37:P$37),Calculations!$B26,IF(Calculations!$E26=COUNT(Output!$B$37:P$37),Inputs!$B59-Calculations!$C26*(Calculations!$E26-1)+Calculations!$D26,0))</f>
        <v>0</v>
      </c>
      <c r="Q88" s="46">
        <f>IF(Calculations!$E26&gt;COUNT(Output!$B$37:Q$37),Calculations!$B26,IF(Calculations!$E26=COUNT(Output!$B$37:Q$37),Inputs!$B59-Calculations!$C26*(Calculations!$E26-1)+Calculations!$D26,0))</f>
        <v>0</v>
      </c>
      <c r="R88" s="46">
        <f>IF(Calculations!$E26&gt;COUNT(Output!$B$37:R$37),Calculations!$B26,IF(Calculations!$E26=COUNT(Output!$B$37:R$37),Inputs!$B59-Calculations!$C26*(Calculations!$E26-1)+Calculations!$D26,0))</f>
        <v>0</v>
      </c>
      <c r="S88" s="46">
        <f>IF(Calculations!$E26&gt;COUNT(Output!$B$37:S$37),Calculations!$B26,IF(Calculations!$E26=COUNT(Output!$B$37:S$37),Inputs!$B59-Calculations!$C26*(Calculations!$E26-1)+Calculations!$D26,0))</f>
        <v>0</v>
      </c>
      <c r="T88" s="46">
        <f>IF(Calculations!$E26&gt;COUNT(Output!$B$37:T$37),Calculations!$B26,IF(Calculations!$E26=COUNT(Output!$B$37:T$37),Inputs!$B59-Calculations!$C26*(Calculations!$E26-1)+Calculations!$D26,0))</f>
        <v>0</v>
      </c>
      <c r="U88" s="46">
        <f>IF(Calculations!$E26&gt;COUNT(Output!$B$37:U$37),Calculations!$B26,IF(Calculations!$E26=COUNT(Output!$B$37:U$37),Inputs!$B59-Calculations!$C26*(Calculations!$E26-1)+Calculations!$D26,0))</f>
        <v>0</v>
      </c>
      <c r="V88" s="46">
        <f>IF(Calculations!$E26&gt;COUNT(Output!$B$37:V$37),Calculations!$B26,IF(Calculations!$E26=COUNT(Output!$B$37:V$37),Inputs!$B59-Calculations!$C26*(Calculations!$E26-1)+Calculations!$D26,0))</f>
        <v>0</v>
      </c>
      <c r="W88" s="46">
        <f>IF(Calculations!$E26&gt;COUNT(Output!$B$37:W$37),Calculations!$B26,IF(Calculations!$E26=COUNT(Output!$B$37:W$37),Inputs!$B59-Calculations!$C26*(Calculations!$E26-1)+Calculations!$D26,0))</f>
        <v>0</v>
      </c>
      <c r="X88" s="46">
        <f>IF(Calculations!$E26&gt;COUNT(Output!$B$37:X$37),Calculations!$B26,IF(Calculations!$E26=COUNT(Output!$B$37:X$37),Inputs!$B59-Calculations!$C26*(Calculations!$E26-1)+Calculations!$D26,0))</f>
        <v>0</v>
      </c>
      <c r="Y88" s="46">
        <f>IF(Calculations!$E26&gt;COUNT(Output!$B$37:Y$37),Calculations!$B26,IF(Calculations!$E26=COUNT(Output!$B$37:Y$37),Inputs!$B59-Calculations!$C26*(Calculations!$E26-1)+Calculations!$D26,0))</f>
        <v>0</v>
      </c>
      <c r="Z88" s="46">
        <f t="shared" si="99"/>
        <v>0</v>
      </c>
      <c r="AA88" s="46">
        <f t="shared" si="100"/>
        <v>0</v>
      </c>
      <c r="AB88" s="46">
        <f t="shared" si="101"/>
        <v>0</v>
      </c>
    </row>
    <row r="89" spans="1:30" ht="15.75" hidden="1" outlineLevel="1" thickBot="1" x14ac:dyDescent="0.3">
      <c r="A89" s="188" t="s">
        <v>355</v>
      </c>
      <c r="B89" s="37">
        <f>IF(Calculations!$E27&gt;COUNT(Output!$B$37:B$37),Calculations!$B27,IF(Calculations!$E27=COUNT(Output!$B$37:B$37),Inputs!$B60-Calculations!$C27*(Calculations!$E27-1)+Calculations!$D27,0))</f>
        <v>0</v>
      </c>
      <c r="C89" s="37">
        <f>IF(Calculations!$E27&gt;COUNT(Output!$B$37:C$37),Calculations!$B27,IF(Calculations!$E27=COUNT(Output!$B$37:C$37),Inputs!$B60-Calculations!$C27*(Calculations!$E27-1)+Calculations!$D27,0))</f>
        <v>0</v>
      </c>
      <c r="D89" s="37">
        <f>IF(Calculations!$E27&gt;COUNT(Output!$B$37:D$37),Calculations!$B27,IF(Calculations!$E27=COUNT(Output!$B$37:D$37),Inputs!$B60-Calculations!$C27*(Calculations!$E27-1)+Calculations!$D27,0))</f>
        <v>0</v>
      </c>
      <c r="E89" s="37">
        <f>IF(Calculations!$E27&gt;COUNT(Output!$B$37:E$37),Calculations!$B27,IF(Calculations!$E27=COUNT(Output!$B$37:E$37),Inputs!$B60-Calculations!$C27*(Calculations!$E27-1)+Calculations!$D27,0))</f>
        <v>0</v>
      </c>
      <c r="F89" s="37">
        <f>IF(Calculations!$E27&gt;COUNT(Output!$B$37:F$37),Calculations!$B27,IF(Calculations!$E27=COUNT(Output!$B$37:F$37),Inputs!$B60-Calculations!$C27*(Calculations!$E27-1)+Calculations!$D27,0))</f>
        <v>0</v>
      </c>
      <c r="G89" s="37">
        <f>IF(Calculations!$E27&gt;COUNT(Output!$B$37:G$37),Calculations!$B27,IF(Calculations!$E27=COUNT(Output!$B$37:G$37),Inputs!$B60-Calculations!$C27*(Calculations!$E27-1)+Calculations!$D27,0))</f>
        <v>0</v>
      </c>
      <c r="H89" s="37">
        <f>IF(Calculations!$E27&gt;COUNT(Output!$B$37:H$37),Calculations!$B27,IF(Calculations!$E27=COUNT(Output!$B$37:H$37),Inputs!$B60-Calculations!$C27*(Calculations!$E27-1)+Calculations!$D27,0))</f>
        <v>0</v>
      </c>
      <c r="I89" s="37">
        <f>IF(Calculations!$E27&gt;COUNT(Output!$B$37:I$37),Calculations!$B27,IF(Calculations!$E27=COUNT(Output!$B$37:I$37),Inputs!$B60-Calculations!$C27*(Calculations!$E27-1)+Calculations!$D27,0))</f>
        <v>0</v>
      </c>
      <c r="J89" s="37">
        <f>IF(Calculations!$E27&gt;COUNT(Output!$B$37:J$37),Calculations!$B27,IF(Calculations!$E27=COUNT(Output!$B$37:J$37),Inputs!$B60-Calculations!$C27*(Calculations!$E27-1)+Calculations!$D27,0))</f>
        <v>0</v>
      </c>
      <c r="K89" s="37">
        <f>IF(Calculations!$E27&gt;COUNT(Output!$B$37:K$37),Calculations!$B27,IF(Calculations!$E27=COUNT(Output!$B$37:K$37),Inputs!$B60-Calculations!$C27*(Calculations!$E27-1)+Calculations!$D27,0))</f>
        <v>0</v>
      </c>
      <c r="L89" s="37">
        <f>IF(Calculations!$E27&gt;COUNT(Output!$B$37:L$37),Calculations!$B27,IF(Calculations!$E27=COUNT(Output!$B$37:L$37),Inputs!$B60-Calculations!$C27*(Calculations!$E27-1)+Calculations!$D27,0))</f>
        <v>0</v>
      </c>
      <c r="M89" s="37">
        <f>IF(Calculations!$E27&gt;COUNT(Output!$B$37:M$37),Calculations!$B27,IF(Calculations!$E27=COUNT(Output!$B$37:M$37),Inputs!$B60-Calculations!$C27*(Calculations!$E27-1)+Calculations!$D27,0))</f>
        <v>0</v>
      </c>
      <c r="N89" s="37">
        <f>IF(Calculations!$E27&gt;COUNT(Output!$B$37:N$37),Calculations!$B27,IF(Calculations!$E27=COUNT(Output!$B$37:N$37),Inputs!$B60-Calculations!$C27*(Calculations!$E27-1)+Calculations!$D27,0))</f>
        <v>0</v>
      </c>
      <c r="O89" s="37">
        <f>IF(Calculations!$E27&gt;COUNT(Output!$B$37:O$37),Calculations!$B27,IF(Calculations!$E27=COUNT(Output!$B$37:O$37),Inputs!$B60-Calculations!$C27*(Calculations!$E27-1)+Calculations!$D27,0))</f>
        <v>0</v>
      </c>
      <c r="P89" s="37">
        <f>IF(Calculations!$E27&gt;COUNT(Output!$B$37:P$37),Calculations!$B27,IF(Calculations!$E27=COUNT(Output!$B$37:P$37),Inputs!$B60-Calculations!$C27*(Calculations!$E27-1)+Calculations!$D27,0))</f>
        <v>0</v>
      </c>
      <c r="Q89" s="37">
        <f>IF(Calculations!$E27&gt;COUNT(Output!$B$37:Q$37),Calculations!$B27,IF(Calculations!$E27=COUNT(Output!$B$37:Q$37),Inputs!$B60-Calculations!$C27*(Calculations!$E27-1)+Calculations!$D27,0))</f>
        <v>0</v>
      </c>
      <c r="R89" s="37">
        <f>IF(Calculations!$E27&gt;COUNT(Output!$B$37:R$37),Calculations!$B27,IF(Calculations!$E27=COUNT(Output!$B$37:R$37),Inputs!$B60-Calculations!$C27*(Calculations!$E27-1)+Calculations!$D27,0))</f>
        <v>0</v>
      </c>
      <c r="S89" s="37">
        <f>IF(Calculations!$E27&gt;COUNT(Output!$B$37:S$37),Calculations!$B27,IF(Calculations!$E27=COUNT(Output!$B$37:S$37),Inputs!$B60-Calculations!$C27*(Calculations!$E27-1)+Calculations!$D27,0))</f>
        <v>0</v>
      </c>
      <c r="T89" s="37">
        <f>IF(Calculations!$E27&gt;COUNT(Output!$B$37:T$37),Calculations!$B27,IF(Calculations!$E27=COUNT(Output!$B$37:T$37),Inputs!$B60-Calculations!$C27*(Calculations!$E27-1)+Calculations!$D27,0))</f>
        <v>0</v>
      </c>
      <c r="U89" s="37">
        <f>IF(Calculations!$E27&gt;COUNT(Output!$B$37:U$37),Calculations!$B27,IF(Calculations!$E27=COUNT(Output!$B$37:U$37),Inputs!$B60-Calculations!$C27*(Calculations!$E27-1)+Calculations!$D27,0))</f>
        <v>0</v>
      </c>
      <c r="V89" s="37">
        <f>IF(Calculations!$E27&gt;COUNT(Output!$B$37:V$37),Calculations!$B27,IF(Calculations!$E27=COUNT(Output!$B$37:V$37),Inputs!$B60-Calculations!$C27*(Calculations!$E27-1)+Calculations!$D27,0))</f>
        <v>0</v>
      </c>
      <c r="W89" s="37">
        <f>IF(Calculations!$E27&gt;COUNT(Output!$B$37:W$37),Calculations!$B27,IF(Calculations!$E27=COUNT(Output!$B$37:W$37),Inputs!$B60-Calculations!$C27*(Calculations!$E27-1)+Calculations!$D27,0))</f>
        <v>0</v>
      </c>
      <c r="X89" s="37">
        <f>IF(Calculations!$E27&gt;COUNT(Output!$B$37:X$37),Calculations!$B27,IF(Calculations!$E27=COUNT(Output!$B$37:X$37),Inputs!$B60-Calculations!$C27*(Calculations!$E27-1)+Calculations!$D27,0))</f>
        <v>0</v>
      </c>
      <c r="Y89" s="37">
        <f>IF(Calculations!$E27&gt;COUNT(Output!$B$37:Y$37),Calculations!$B27,IF(Calculations!$E27=COUNT(Output!$B$37:Y$37),Inputs!$B60-Calculations!$C27*(Calculations!$E27-1)+Calculations!$D27,0))</f>
        <v>0</v>
      </c>
      <c r="Z89" s="37">
        <f t="shared" si="99"/>
        <v>0</v>
      </c>
      <c r="AA89" s="37">
        <f t="shared" si="100"/>
        <v>0</v>
      </c>
      <c r="AB89" s="37">
        <f t="shared" si="101"/>
        <v>0</v>
      </c>
    </row>
    <row r="90" spans="1:30" collapsed="1" x14ac:dyDescent="0.25">
      <c r="A90" s="1" t="s">
        <v>33</v>
      </c>
      <c r="B90" s="19">
        <f>SUM(B74:B84,B68,B62,B56,B50,B44,B38)</f>
        <v>0</v>
      </c>
      <c r="C90" s="19">
        <f t="shared" ref="C90:Y90" si="102">SUM(C74:C84,C68,C62,C56,C50,C44,C38)</f>
        <v>0</v>
      </c>
      <c r="D90" s="19">
        <f t="shared" si="102"/>
        <v>0</v>
      </c>
      <c r="E90" s="19">
        <f t="shared" si="102"/>
        <v>0</v>
      </c>
      <c r="F90" s="19">
        <f t="shared" si="102"/>
        <v>0</v>
      </c>
      <c r="G90" s="19">
        <f t="shared" si="102"/>
        <v>0</v>
      </c>
      <c r="H90" s="19">
        <f t="shared" si="102"/>
        <v>0</v>
      </c>
      <c r="I90" s="19">
        <f t="shared" si="102"/>
        <v>0</v>
      </c>
      <c r="J90" s="19">
        <f t="shared" si="102"/>
        <v>0</v>
      </c>
      <c r="K90" s="19">
        <f t="shared" si="102"/>
        <v>0</v>
      </c>
      <c r="L90" s="19">
        <f t="shared" si="102"/>
        <v>0</v>
      </c>
      <c r="M90" s="19">
        <f t="shared" si="102"/>
        <v>0</v>
      </c>
      <c r="N90" s="19">
        <f t="shared" si="102"/>
        <v>0</v>
      </c>
      <c r="O90" s="19">
        <f t="shared" si="102"/>
        <v>0</v>
      </c>
      <c r="P90" s="19">
        <f t="shared" si="102"/>
        <v>0</v>
      </c>
      <c r="Q90" s="19">
        <f t="shared" si="102"/>
        <v>0</v>
      </c>
      <c r="R90" s="19">
        <f t="shared" si="102"/>
        <v>0</v>
      </c>
      <c r="S90" s="19">
        <f t="shared" si="102"/>
        <v>0</v>
      </c>
      <c r="T90" s="19">
        <f t="shared" si="102"/>
        <v>0</v>
      </c>
      <c r="U90" s="19">
        <f t="shared" si="102"/>
        <v>0</v>
      </c>
      <c r="V90" s="19">
        <f t="shared" si="102"/>
        <v>0</v>
      </c>
      <c r="W90" s="19">
        <f t="shared" si="102"/>
        <v>0</v>
      </c>
      <c r="X90" s="19">
        <f t="shared" si="102"/>
        <v>0</v>
      </c>
      <c r="Y90" s="19">
        <f t="shared" si="102"/>
        <v>0</v>
      </c>
      <c r="Z90" s="19">
        <f t="shared" si="63"/>
        <v>0</v>
      </c>
      <c r="AA90" s="19">
        <f t="shared" si="96"/>
        <v>0</v>
      </c>
      <c r="AB90" s="19">
        <f t="shared" si="97"/>
        <v>0</v>
      </c>
    </row>
    <row r="91" spans="1:30" x14ac:dyDescent="0.25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</row>
    <row r="92" spans="1:30" x14ac:dyDescent="0.25">
      <c r="B92" s="76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</row>
    <row r="93" spans="1:30" x14ac:dyDescent="0.25">
      <c r="A93" s="3" t="s">
        <v>77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4"/>
    </row>
    <row r="95" spans="1:30" x14ac:dyDescent="0.25">
      <c r="A95" s="5" t="s">
        <v>173</v>
      </c>
      <c r="B95" s="5"/>
    </row>
    <row r="96" spans="1:30" x14ac:dyDescent="0.25">
      <c r="A96" t="s">
        <v>81</v>
      </c>
      <c r="B96" s="36">
        <f>Inputs!B49</f>
        <v>0</v>
      </c>
    </row>
    <row r="97" spans="1:2" x14ac:dyDescent="0.25">
      <c r="A97" t="s">
        <v>147</v>
      </c>
      <c r="B97" s="36">
        <f>Inputs!B47</f>
        <v>0</v>
      </c>
    </row>
    <row r="98" spans="1:2" x14ac:dyDescent="0.25">
      <c r="A98" t="s">
        <v>108</v>
      </c>
      <c r="B98" s="36">
        <f>SUMPRODUCT(Inputs!C19:C21,Calculations!O14:O16)</f>
        <v>0</v>
      </c>
    </row>
    <row r="99" spans="1:2" x14ac:dyDescent="0.25">
      <c r="A99" t="s">
        <v>78</v>
      </c>
      <c r="B99" s="36">
        <f>IF(Inputs!B40="Yes",SUM(Inputs!C7:C11)*INDEX(Parameters!$H$54:$I$71,MATCH(Calculations!$J$32,Parameters!$B$54:$B$71,0),MATCH(Inputs!$B$43,Parameters!$H$52:$I$52,0)),0)</f>
        <v>0</v>
      </c>
    </row>
    <row r="100" spans="1:2" x14ac:dyDescent="0.25">
      <c r="A100" t="s">
        <v>79</v>
      </c>
      <c r="B100" s="36">
        <f>IF(Inputs!B44="Yes",Inputs!B45,0)</f>
        <v>0</v>
      </c>
    </row>
    <row r="101" spans="1:2" x14ac:dyDescent="0.25">
      <c r="A101" t="s">
        <v>80</v>
      </c>
      <c r="B101" s="36">
        <f>Inputs!B46</f>
        <v>0</v>
      </c>
    </row>
    <row r="102" spans="1:2" ht="15.75" thickBot="1" x14ac:dyDescent="0.3">
      <c r="A102" s="18" t="s">
        <v>82</v>
      </c>
      <c r="B102" s="37">
        <f>Inputs!B48</f>
        <v>0</v>
      </c>
    </row>
    <row r="103" spans="1:2" ht="15.75" thickTop="1" x14ac:dyDescent="0.25">
      <c r="A103" s="1" t="s">
        <v>83</v>
      </c>
      <c r="B103" s="19">
        <f>SUM(B96:B102)</f>
        <v>0</v>
      </c>
    </row>
    <row r="105" spans="1:2" x14ac:dyDescent="0.25">
      <c r="A105" s="5" t="s">
        <v>174</v>
      </c>
      <c r="B105" s="5"/>
    </row>
    <row r="106" spans="1:2" x14ac:dyDescent="0.25">
      <c r="A106" t="s">
        <v>84</v>
      </c>
      <c r="B106" s="36">
        <f>Inputs!B51</f>
        <v>0</v>
      </c>
    </row>
    <row r="107" spans="1:2" x14ac:dyDescent="0.25">
      <c r="A107" t="s">
        <v>85</v>
      </c>
      <c r="B107" s="36">
        <f>SUM(Inputs!B56:B60)</f>
        <v>0</v>
      </c>
    </row>
    <row r="108" spans="1:2" ht="15.75" thickBot="1" x14ac:dyDescent="0.3">
      <c r="A108" s="18" t="s">
        <v>86</v>
      </c>
      <c r="B108" s="37">
        <f>Calculations!G35</f>
        <v>0</v>
      </c>
    </row>
    <row r="109" spans="1:2" ht="15.75" thickTop="1" x14ac:dyDescent="0.25">
      <c r="A109" s="1" t="s">
        <v>87</v>
      </c>
      <c r="B109" s="19">
        <f>SUM(B106:B108)</f>
        <v>0</v>
      </c>
    </row>
  </sheetData>
  <conditionalFormatting sqref="B7:S7 Z7:AB7">
    <cfRule type="cellIs" dxfId="15" priority="8" operator="lessThan">
      <formula>0</formula>
    </cfRule>
  </conditionalFormatting>
  <conditionalFormatting sqref="B8:AB8">
    <cfRule type="cellIs" dxfId="14" priority="7" operator="lessThan">
      <formula>0</formula>
    </cfRule>
  </conditionalFormatting>
  <conditionalFormatting sqref="B12:S12 Z12:AB12">
    <cfRule type="cellIs" dxfId="13" priority="6" operator="lessThan">
      <formula>0</formula>
    </cfRule>
  </conditionalFormatting>
  <conditionalFormatting sqref="B13:Y13">
    <cfRule type="cellIs" dxfId="12" priority="5" operator="greaterThan">
      <formula>0.6</formula>
    </cfRule>
  </conditionalFormatting>
  <conditionalFormatting sqref="T7:Y7">
    <cfRule type="cellIs" dxfId="11" priority="4" operator="lessThan">
      <formula>0</formula>
    </cfRule>
  </conditionalFormatting>
  <conditionalFormatting sqref="T8:Y8">
    <cfRule type="cellIs" dxfId="10" priority="3" operator="lessThan">
      <formula>0</formula>
    </cfRule>
  </conditionalFormatting>
  <conditionalFormatting sqref="T12:Y12">
    <cfRule type="cellIs" dxfId="9" priority="2" operator="lessThan">
      <formula>0</formula>
    </cfRule>
  </conditionalFormatting>
  <conditionalFormatting sqref="T13:Y13">
    <cfRule type="cellIs" dxfId="8" priority="1" operator="greaterThan">
      <formula>0.6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87"/>
  <sheetViews>
    <sheetView showGridLines="0" tabSelected="1" zoomScale="90" zoomScaleNormal="90" workbookViewId="0">
      <selection activeCell="C81" sqref="C81"/>
    </sheetView>
  </sheetViews>
  <sheetFormatPr defaultRowHeight="15" x14ac:dyDescent="0.25"/>
  <cols>
    <col min="1" max="1" width="39" customWidth="1"/>
    <col min="2" max="2" width="22.7109375" customWidth="1"/>
    <col min="3" max="3" width="28" customWidth="1"/>
    <col min="4" max="4" width="30.140625" customWidth="1"/>
    <col min="5" max="5" width="29" customWidth="1"/>
    <col min="6" max="6" width="19.7109375" customWidth="1"/>
    <col min="7" max="7" width="28.28515625" customWidth="1"/>
    <col min="8" max="8" width="23.85546875" customWidth="1"/>
    <col min="9" max="9" width="31.42578125" customWidth="1"/>
    <col min="10" max="10" width="28.140625" customWidth="1"/>
    <col min="11" max="11" width="25.42578125" customWidth="1"/>
    <col min="12" max="12" width="21.5703125" customWidth="1"/>
    <col min="13" max="13" width="21" customWidth="1"/>
    <col min="14" max="14" width="21.140625" customWidth="1"/>
    <col min="15" max="15" width="21" customWidth="1"/>
    <col min="16" max="16" width="25.42578125" customWidth="1"/>
  </cols>
  <sheetData>
    <row r="2" spans="1:16" x14ac:dyDescent="0.25">
      <c r="A2" s="3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16" x14ac:dyDescent="0.25">
      <c r="A4" s="14" t="s">
        <v>321</v>
      </c>
    </row>
    <row r="5" spans="1:16" x14ac:dyDescent="0.2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16" ht="28.5" customHeight="1" x14ac:dyDescent="0.25">
      <c r="A6" s="10" t="s">
        <v>1</v>
      </c>
      <c r="B6" s="10" t="s">
        <v>289</v>
      </c>
      <c r="C6" s="10" t="s">
        <v>290</v>
      </c>
      <c r="D6" s="10" t="s">
        <v>322</v>
      </c>
      <c r="E6" s="10" t="s">
        <v>296</v>
      </c>
      <c r="F6" s="10" t="s">
        <v>242</v>
      </c>
      <c r="G6" s="10" t="s">
        <v>306</v>
      </c>
      <c r="H6" s="10" t="s">
        <v>89</v>
      </c>
      <c r="I6" s="10" t="s">
        <v>300</v>
      </c>
      <c r="J6" s="10" t="s">
        <v>305</v>
      </c>
      <c r="K6" s="10" t="s">
        <v>301</v>
      </c>
      <c r="L6" s="10" t="s">
        <v>302</v>
      </c>
      <c r="M6" s="10" t="s">
        <v>298</v>
      </c>
      <c r="N6" s="10" t="s">
        <v>299</v>
      </c>
    </row>
    <row r="7" spans="1:16" x14ac:dyDescent="0.25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16" x14ac:dyDescent="0.25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16" x14ac:dyDescent="0.25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16" x14ac:dyDescent="0.25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16" x14ac:dyDescent="0.25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16" x14ac:dyDescent="0.25">
      <c r="A14" s="3" t="s">
        <v>108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16" x14ac:dyDescent="0.25">
      <c r="A16" s="14" t="s">
        <v>277</v>
      </c>
    </row>
    <row r="17" spans="1:16" x14ac:dyDescent="0.25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16" ht="30" x14ac:dyDescent="0.25">
      <c r="A18" s="10" t="s">
        <v>109</v>
      </c>
      <c r="B18" s="10" t="s">
        <v>307</v>
      </c>
      <c r="C18" s="10" t="s">
        <v>121</v>
      </c>
      <c r="D18" s="10" t="s">
        <v>206</v>
      </c>
      <c r="E18" s="10" t="s">
        <v>312</v>
      </c>
      <c r="F18" s="10" t="s">
        <v>308</v>
      </c>
      <c r="G18" s="10" t="s">
        <v>313</v>
      </c>
      <c r="H18" s="10" t="s">
        <v>314</v>
      </c>
      <c r="I18" s="10" t="s">
        <v>309</v>
      </c>
      <c r="J18" s="10" t="s">
        <v>339</v>
      </c>
      <c r="K18" s="10" t="s">
        <v>340</v>
      </c>
      <c r="L18" s="10" t="s">
        <v>329</v>
      </c>
    </row>
    <row r="19" spans="1:16" x14ac:dyDescent="0.25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16" x14ac:dyDescent="0.25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16" x14ac:dyDescent="0.25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16" x14ac:dyDescent="0.25">
      <c r="A23" s="3" t="s">
        <v>175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16" ht="6" customHeight="1" x14ac:dyDescent="0.25"/>
    <row r="25" spans="1:16" ht="30" x14ac:dyDescent="0.25">
      <c r="A25" s="58" t="s">
        <v>341</v>
      </c>
      <c r="B25" s="177"/>
    </row>
    <row r="27" spans="1:16" x14ac:dyDescent="0.25">
      <c r="A27" s="14" t="s">
        <v>64</v>
      </c>
    </row>
    <row r="29" spans="1:16" x14ac:dyDescent="0.25">
      <c r="A29" s="45" t="s">
        <v>65</v>
      </c>
      <c r="B29" s="156"/>
    </row>
    <row r="30" spans="1:16" x14ac:dyDescent="0.25">
      <c r="A30" s="44" t="s">
        <v>66</v>
      </c>
      <c r="B30" s="157"/>
    </row>
    <row r="31" spans="1:16" x14ac:dyDescent="0.25">
      <c r="A31" s="5" t="s">
        <v>67</v>
      </c>
      <c r="B31" s="158"/>
    </row>
    <row r="33" spans="1:16" x14ac:dyDescent="0.25">
      <c r="A33" s="14" t="s">
        <v>278</v>
      </c>
    </row>
    <row r="34" spans="1:16" x14ac:dyDescent="0.25">
      <c r="A34" s="10" t="s">
        <v>208</v>
      </c>
      <c r="B34" s="10" t="s">
        <v>62</v>
      </c>
      <c r="C34" s="10" t="s">
        <v>63</v>
      </c>
      <c r="D34" s="48" t="s">
        <v>70</v>
      </c>
    </row>
    <row r="35" spans="1:16" x14ac:dyDescent="0.25">
      <c r="A35" s="142"/>
      <c r="B35" s="159"/>
      <c r="C35" s="145"/>
      <c r="D35" s="49" t="str">
        <f>IFERROR(VLOOKUP(C35,Parameters!$C$79:$D$90,2,0),"")</f>
        <v/>
      </c>
    </row>
    <row r="36" spans="1:16" x14ac:dyDescent="0.25">
      <c r="A36" s="144"/>
      <c r="B36" s="158"/>
      <c r="C36" s="150"/>
      <c r="D36" s="49" t="str">
        <f>IFERROR(VLOOKUP(C36,Parameters!$C$79:$D$90,2,0),"")</f>
        <v/>
      </c>
    </row>
    <row r="38" spans="1:16" x14ac:dyDescent="0.25">
      <c r="A38" s="3" t="s">
        <v>72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16" x14ac:dyDescent="0.25">
      <c r="A40" s="55" t="s">
        <v>73</v>
      </c>
      <c r="B40" s="160"/>
    </row>
    <row r="41" spans="1:16" x14ac:dyDescent="0.25">
      <c r="A41" s="55" t="s">
        <v>317</v>
      </c>
      <c r="B41" s="140"/>
    </row>
    <row r="42" spans="1:16" x14ac:dyDescent="0.25">
      <c r="A42" s="55" t="s">
        <v>315</v>
      </c>
      <c r="B42" s="139"/>
    </row>
    <row r="43" spans="1:16" x14ac:dyDescent="0.25">
      <c r="A43" s="55" t="s">
        <v>318</v>
      </c>
      <c r="B43" s="160"/>
    </row>
    <row r="44" spans="1:16" x14ac:dyDescent="0.25">
      <c r="A44" s="56" t="s">
        <v>74</v>
      </c>
      <c r="B44" s="160"/>
    </row>
    <row r="45" spans="1:16" x14ac:dyDescent="0.25">
      <c r="A45" s="56" t="s">
        <v>75</v>
      </c>
      <c r="B45" s="161"/>
    </row>
    <row r="46" spans="1:16" ht="30" x14ac:dyDescent="0.25">
      <c r="A46" s="57" t="s">
        <v>288</v>
      </c>
      <c r="B46" s="161"/>
    </row>
    <row r="47" spans="1:16" ht="30" x14ac:dyDescent="0.25">
      <c r="A47" s="57" t="s">
        <v>146</v>
      </c>
      <c r="B47" s="161"/>
    </row>
    <row r="48" spans="1:16" ht="30" x14ac:dyDescent="0.25">
      <c r="A48" s="57" t="s">
        <v>319</v>
      </c>
      <c r="B48" s="161"/>
    </row>
    <row r="49" spans="1:16" ht="30" x14ac:dyDescent="0.25">
      <c r="A49" s="57" t="s">
        <v>76</v>
      </c>
      <c r="B49" s="161"/>
    </row>
    <row r="50" spans="1:16" x14ac:dyDescent="0.25">
      <c r="A50" s="43"/>
      <c r="B50" s="36"/>
    </row>
    <row r="51" spans="1:16" x14ac:dyDescent="0.25">
      <c r="A51" s="58" t="s">
        <v>148</v>
      </c>
      <c r="B51" s="161"/>
    </row>
    <row r="52" spans="1:16" x14ac:dyDescent="0.25">
      <c r="A52" s="43"/>
    </row>
    <row r="53" spans="1:16" x14ac:dyDescent="0.25">
      <c r="A53" s="3" t="s">
        <v>158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16" ht="30.75" customHeight="1" x14ac:dyDescent="0.25">
      <c r="A55" s="66" t="s">
        <v>154</v>
      </c>
      <c r="B55" s="10" t="s">
        <v>155</v>
      </c>
      <c r="C55" s="10" t="s">
        <v>156</v>
      </c>
      <c r="D55" s="10" t="s">
        <v>157</v>
      </c>
      <c r="E55" s="10" t="s">
        <v>159</v>
      </c>
      <c r="F55" s="10" t="s">
        <v>209</v>
      </c>
    </row>
    <row r="56" spans="1:16" x14ac:dyDescent="0.25">
      <c r="A56" s="159"/>
      <c r="B56" s="159"/>
      <c r="C56" s="162"/>
      <c r="D56" s="163"/>
      <c r="E56" s="163"/>
      <c r="F56" s="163"/>
    </row>
    <row r="57" spans="1:16" x14ac:dyDescent="0.25">
      <c r="A57" s="157"/>
      <c r="B57" s="157"/>
      <c r="C57" s="164"/>
      <c r="D57" s="165"/>
      <c r="E57" s="165"/>
      <c r="F57" s="165"/>
    </row>
    <row r="58" spans="1:16" x14ac:dyDescent="0.25">
      <c r="A58" s="157"/>
      <c r="B58" s="157"/>
      <c r="C58" s="164"/>
      <c r="D58" s="165"/>
      <c r="E58" s="165"/>
      <c r="F58" s="165"/>
    </row>
    <row r="59" spans="1:16" x14ac:dyDescent="0.25">
      <c r="A59" s="157"/>
      <c r="B59" s="157"/>
      <c r="C59" s="164"/>
      <c r="D59" s="165"/>
      <c r="E59" s="165"/>
      <c r="F59" s="165"/>
    </row>
    <row r="60" spans="1:16" x14ac:dyDescent="0.25">
      <c r="A60" s="158"/>
      <c r="B60" s="158"/>
      <c r="C60" s="166"/>
      <c r="D60" s="167"/>
      <c r="E60" s="167"/>
      <c r="F60" s="167"/>
    </row>
    <row r="63" spans="1:16" x14ac:dyDescent="0.25">
      <c r="A63" s="3" t="s">
        <v>274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 x14ac:dyDescent="0.25">
      <c r="A65" s="66" t="s">
        <v>70</v>
      </c>
      <c r="B65" s="10" t="s">
        <v>275</v>
      </c>
      <c r="C65" s="10" t="s">
        <v>276</v>
      </c>
    </row>
    <row r="66" spans="1:48" x14ac:dyDescent="0.25">
      <c r="A66" s="142"/>
      <c r="B66" s="159"/>
      <c r="C66" s="163"/>
      <c r="D66" s="49" t="e">
        <f>INDEX(Parameters!$D$79:$D$90,MATCH(Inputs!A66,Parameters!$C$79:$C$90,0))</f>
        <v>#N/A</v>
      </c>
    </row>
    <row r="67" spans="1:48" x14ac:dyDescent="0.25">
      <c r="A67" s="143"/>
      <c r="B67" s="157"/>
      <c r="C67" s="165"/>
      <c r="D67" s="49" t="e">
        <f>INDEX(Parameters!$D$79:$D$90,MATCH(Inputs!A67,Parameters!$C$79:$C$90,0))</f>
        <v>#N/A</v>
      </c>
    </row>
    <row r="68" spans="1:48" x14ac:dyDescent="0.25">
      <c r="A68" s="143"/>
      <c r="B68" s="157"/>
      <c r="C68" s="165"/>
      <c r="D68" s="49" t="e">
        <f>INDEX(Parameters!$D$79:$D$90,MATCH(Inputs!A68,Parameters!$C$79:$C$90,0))</f>
        <v>#N/A</v>
      </c>
    </row>
    <row r="69" spans="1:48" x14ac:dyDescent="0.25">
      <c r="A69" s="143"/>
      <c r="B69" s="157"/>
      <c r="C69" s="165"/>
      <c r="D69" s="49" t="e">
        <f>INDEX(Parameters!$D$79:$D$90,MATCH(Inputs!A69,Parameters!$C$79:$C$90,0))</f>
        <v>#N/A</v>
      </c>
    </row>
    <row r="70" spans="1:48" x14ac:dyDescent="0.25">
      <c r="A70" s="143"/>
      <c r="B70" s="157"/>
      <c r="C70" s="165"/>
      <c r="D70" s="49" t="e">
        <f>INDEX(Parameters!$D$79:$D$90,MATCH(Inputs!A70,Parameters!$C$79:$C$90,0))</f>
        <v>#N/A</v>
      </c>
    </row>
    <row r="71" spans="1:48" x14ac:dyDescent="0.25">
      <c r="A71" s="144"/>
      <c r="B71" s="158"/>
      <c r="C71" s="167"/>
      <c r="D71" s="49" t="e">
        <f>INDEX(Parameters!$D$79:$D$90,MATCH(Inputs!A71,Parameters!$C$79:$C$90,0))</f>
        <v>#N/A</v>
      </c>
    </row>
    <row r="73" spans="1:48" x14ac:dyDescent="0.25">
      <c r="A73" s="3" t="s">
        <v>210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 x14ac:dyDescent="0.25">
      <c r="A75" t="s">
        <v>337</v>
      </c>
      <c r="B75" s="161"/>
    </row>
    <row r="76" spans="1:48" x14ac:dyDescent="0.25">
      <c r="A76" t="s">
        <v>215</v>
      </c>
      <c r="B76" s="168"/>
    </row>
    <row r="78" spans="1:48" ht="20.25" customHeight="1" x14ac:dyDescent="0.25">
      <c r="B78" s="127" t="s">
        <v>327</v>
      </c>
    </row>
    <row r="79" spans="1:48" x14ac:dyDescent="0.25">
      <c r="A79" t="s">
        <v>222</v>
      </c>
      <c r="B79" s="168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 x14ac:dyDescent="0.25">
      <c r="A80" t="s">
        <v>264</v>
      </c>
      <c r="B80" s="168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2" x14ac:dyDescent="0.25">
      <c r="A81" t="s">
        <v>230</v>
      </c>
      <c r="B81" s="161"/>
    </row>
    <row r="82" spans="1:2" x14ac:dyDescent="0.25">
      <c r="A82" t="s">
        <v>265</v>
      </c>
      <c r="B82" s="161"/>
    </row>
    <row r="83" spans="1:2" x14ac:dyDescent="0.25">
      <c r="A83" t="s">
        <v>331</v>
      </c>
      <c r="B83" s="169"/>
    </row>
    <row r="84" spans="1:2" x14ac:dyDescent="0.25">
      <c r="A84" t="s">
        <v>334</v>
      </c>
      <c r="B84" s="169"/>
    </row>
    <row r="85" spans="1:2" x14ac:dyDescent="0.25">
      <c r="A85" t="s">
        <v>335</v>
      </c>
      <c r="B85" s="169"/>
    </row>
    <row r="86" spans="1:2" x14ac:dyDescent="0.25">
      <c r="A86" t="s">
        <v>267</v>
      </c>
      <c r="B86" s="161"/>
    </row>
    <row r="87" spans="1:2" x14ac:dyDescent="0.25">
      <c r="A87" t="s">
        <v>268</v>
      </c>
      <c r="B87" s="161"/>
    </row>
  </sheetData>
  <conditionalFormatting sqref="B7:B11">
    <cfRule type="expression" dxfId="7" priority="8">
      <formula>A7="Other crops"</formula>
    </cfRule>
  </conditionalFormatting>
  <conditionalFormatting sqref="D7:D11 L7:L11">
    <cfRule type="expression" dxfId="6" priority="7">
      <formula>$A7="Other crops"</formula>
    </cfRule>
  </conditionalFormatting>
  <conditionalFormatting sqref="K7:K11">
    <cfRule type="expression" dxfId="5" priority="6">
      <formula>$A7="Other crops"</formula>
    </cfRule>
  </conditionalFormatting>
  <conditionalFormatting sqref="B19:B21 H19:H21">
    <cfRule type="expression" dxfId="4" priority="5">
      <formula>$A19="Other animals"</formula>
    </cfRule>
  </conditionalFormatting>
  <conditionalFormatting sqref="E19:E21">
    <cfRule type="expression" dxfId="3" priority="4">
      <formula>$A19="Other animals"</formula>
    </cfRule>
  </conditionalFormatting>
  <conditionalFormatting sqref="G19:G21">
    <cfRule type="expression" dxfId="2" priority="3">
      <formula>$A19="Other animals"</formula>
    </cfRule>
  </conditionalFormatting>
  <conditionalFormatting sqref="B41:B42">
    <cfRule type="expression" dxfId="1" priority="2">
      <formula>$B$40="No"</formula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E2A79002-F9FA-44E8-A816-C278E81D3FA7}">
            <xm:f>$A19=Parameters!$A$23</xm:f>
            <x14:dxf>
              <fill>
                <patternFill>
                  <bgColor theme="9" tint="0.59996337778862885"/>
                </patternFill>
              </fill>
            </x14:dxf>
          </x14:cfRule>
          <xm:sqref>L19:L21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1">
        <x14:dataValidation type="list" allowBlank="1" showInputMessage="1" showErrorMessage="1">
          <x14:formula1>
            <xm:f>Parameters!$A$77:$A$78</xm:f>
          </x14:formula1>
          <xm:sqref>F19:F21</xm:sqref>
        </x14:dataValidation>
        <x14:dataValidation type="list" allowBlank="1" showInputMessage="1" showErrorMessage="1">
          <x14:formula1>
            <xm:f>Parameters!$A$77:$A$78</xm:f>
          </x14:formula1>
          <xm:sqref>B44</xm:sqref>
        </x14:dataValidation>
        <x14:dataValidation type="list" allowBlank="1" showInputMessage="1" showErrorMessage="1">
          <x14:formula1>
            <xm:f>Parameters!$A$77:$A$78</xm:f>
          </x14:formula1>
          <xm:sqref>B40</xm:sqref>
        </x14:dataValidation>
        <x14:dataValidation type="list" allowBlank="1" showInputMessage="1" showErrorMessage="1">
          <x14:formula1>
            <xm:f>Parameters!$A$77:$A$78</xm:f>
          </x14:formula1>
          <xm:sqref>H7:H11</xm:sqref>
        </x14:dataValidation>
        <x14:dataValidation type="list" allowBlank="1" showInputMessage="1" showErrorMessage="1">
          <x14:formula1>
            <xm:f>Parameters!$C$79:$C$90</xm:f>
          </x14:formula1>
          <xm:sqref>A66:A71</xm:sqref>
        </x14:dataValidation>
        <x14:dataValidation type="list" allowBlank="1" showInputMessage="1" showErrorMessage="1">
          <x14:formula1>
            <xm:f>Parameters!$C$78:$C$90</xm:f>
          </x14:formula1>
          <xm:sqref>B42</xm:sqref>
        </x14:dataValidation>
        <x14:dataValidation type="list" allowBlank="1" showInputMessage="1" showErrorMessage="1">
          <x14:formula1>
            <xm:f>Parameters!$B$77:$B$88</xm:f>
          </x14:formula1>
          <xm:sqref>M7:M11</xm:sqref>
        </x14:dataValidation>
        <x14:dataValidation type="list" allowBlank="1" showInputMessage="1" showErrorMessage="1">
          <x14:formula1>
            <xm:f>Parameters!$B$77:$B$88</xm:f>
          </x14:formula1>
          <xm:sqref>J19:K21</xm:sqref>
        </x14:dataValidation>
        <x14:dataValidation type="list" allowBlank="1" showInputMessage="1" showErrorMessage="1">
          <x14:formula1>
            <xm:f>Parameters!$A$77:$A$78</xm:f>
          </x14:formula1>
          <xm:sqref>E56:E60</xm:sqref>
        </x14:dataValidation>
        <x14:dataValidation type="list" allowBlank="1" showInputMessage="1" showErrorMessage="1">
          <x14:formula1>
            <xm:f>Parameters!$A$4:$A$18</xm:f>
          </x14:formula1>
          <xm:sqref>A7:A11</xm:sqref>
        </x14:dataValidation>
        <x14:dataValidation type="list" allowBlank="1" showInputMessage="1" showErrorMessage="1">
          <x14:formula1>
            <xm:f>Parameters!$A$23:$A$30</xm:f>
          </x14:formula1>
          <xm:sqref>A19:A21</xm:sqref>
        </x14:dataValidation>
        <x14:dataValidation type="list" allowBlank="1" showInputMessage="1" showErrorMessage="1">
          <x14:formula1>
            <xm:f>Parameters!$G$77:$G$79</xm:f>
          </x14:formula1>
          <xm:sqref>I19:I21</xm:sqref>
        </x14:dataValidation>
        <x14:dataValidation type="list" allowBlank="1" showInputMessage="1" showErrorMessage="1">
          <x14:formula1>
            <xm:f>Parameters!$H$77:$H$78</xm:f>
          </x14:formula1>
          <xm:sqref>B43</xm:sqref>
        </x14:dataValidation>
        <x14:dataValidation type="list" allowBlank="1" showInputMessage="1" showErrorMessage="1">
          <x14:formula1>
            <xm:f>Parameters!$E$77:$E$80</xm:f>
          </x14:formula1>
          <xm:sqref>F7:F11</xm:sqref>
        </x14:dataValidation>
        <x14:dataValidation type="list" allowBlank="1" showInputMessage="1" showErrorMessage="1">
          <x14:formula1>
            <xm:f>Parameters!$F$77:$F$80</xm:f>
          </x14:formula1>
          <xm:sqref>I7:I11</xm:sqref>
        </x14:dataValidation>
        <x14:dataValidation type="list" allowBlank="1" showInputMessage="1" showErrorMessage="1">
          <x14:formula1>
            <xm:f>Parameters!$I$77:$I$79</xm:f>
          </x14:formula1>
          <xm:sqref>B83</xm:sqref>
        </x14:dataValidation>
        <x14:dataValidation type="list" allowBlank="1" showInputMessage="1" showErrorMessage="1">
          <x14:formula1>
            <xm:f>Parameters!$J$77:$J$81</xm:f>
          </x14:formula1>
          <xm:sqref>E7:E11</xm:sqref>
        </x14:dataValidation>
        <x14:dataValidation type="list" allowBlank="1" showInputMessage="1" showErrorMessage="1">
          <x14:formula1>
            <xm:f>Parameters!$C$79:$C$90</xm:f>
          </x14:formula1>
          <xm:sqref>C35:C36</xm:sqref>
        </x14:dataValidation>
        <x14:dataValidation type="list" allowBlank="1" showInputMessage="1" showErrorMessage="1">
          <x14:formula1>
            <xm:f>Parameters!$C$78:$C$90</xm:f>
          </x14:formula1>
          <xm:sqref>K7:K11</xm:sqref>
        </x14:dataValidation>
        <x14:dataValidation type="list" allowBlank="1" showInputMessage="1" showErrorMessage="1">
          <x14:formula1>
            <xm:f>Parameters!$C$77:$C$90</xm:f>
          </x14:formula1>
          <xm:sqref>J7:J11</xm:sqref>
        </x14:dataValidation>
        <x14:dataValidation type="list" allowBlank="1" showInputMessage="1" showErrorMessage="1">
          <x14:formula1>
            <xm:f>Parameters!$B$77:$B$88</xm:f>
          </x14:formula1>
          <xm:sqref>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4"/>
  <sheetViews>
    <sheetView showGridLines="0" topLeftCell="A43" zoomScale="90" zoomScaleNormal="90" workbookViewId="0">
      <selection activeCell="H58" sqref="H58"/>
    </sheetView>
  </sheetViews>
  <sheetFormatPr defaultRowHeight="15" x14ac:dyDescent="0.25"/>
  <cols>
    <col min="1" max="1" width="15.7109375" customWidth="1"/>
    <col min="2" max="2" width="18.85546875" style="43" customWidth="1"/>
    <col min="3" max="3" width="23.7109375" style="43" customWidth="1"/>
    <col min="4" max="4" width="19.42578125" customWidth="1"/>
    <col min="5" max="5" width="27.5703125" customWidth="1"/>
    <col min="6" max="6" width="24.28515625" customWidth="1"/>
    <col min="7" max="7" width="19.42578125" customWidth="1"/>
    <col min="8" max="9" width="12.7109375" customWidth="1"/>
    <col min="10" max="10" width="12.28515625" customWidth="1"/>
    <col min="11" max="11" width="12.7109375" customWidth="1"/>
    <col min="12" max="12" width="10.42578125" customWidth="1"/>
    <col min="13" max="13" width="12.28515625" customWidth="1"/>
    <col min="14" max="14" width="13.28515625" customWidth="1"/>
    <col min="15" max="16" width="13" customWidth="1"/>
    <col min="18" max="18" width="16.7109375" customWidth="1"/>
    <col min="19" max="19" width="10" customWidth="1"/>
    <col min="20" max="20" width="12.5703125" customWidth="1"/>
    <col min="21" max="23" width="13.7109375" customWidth="1"/>
    <col min="24" max="24" width="10.7109375" customWidth="1"/>
    <col min="25" max="42" width="10" customWidth="1"/>
  </cols>
  <sheetData>
    <row r="1" spans="1:52" x14ac:dyDescent="0.25">
      <c r="A1" s="3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 x14ac:dyDescent="0.25">
      <c r="B2"/>
      <c r="C2"/>
    </row>
    <row r="3" spans="1:52" ht="28.5" customHeight="1" x14ac:dyDescent="0.25">
      <c r="A3" s="15" t="s">
        <v>1</v>
      </c>
      <c r="B3" s="15" t="s">
        <v>42</v>
      </c>
      <c r="C3" s="15" t="s">
        <v>247</v>
      </c>
      <c r="D3" s="15" t="s">
        <v>57</v>
      </c>
      <c r="E3" s="15" t="s">
        <v>58</v>
      </c>
      <c r="F3" s="15" t="s">
        <v>248</v>
      </c>
      <c r="G3" s="15" t="s">
        <v>59</v>
      </c>
      <c r="H3" s="15" t="s">
        <v>26</v>
      </c>
      <c r="I3" s="15" t="s">
        <v>295</v>
      </c>
      <c r="J3" s="15" t="s">
        <v>37</v>
      </c>
      <c r="K3" s="15" t="s">
        <v>38</v>
      </c>
      <c r="L3" s="15" t="s">
        <v>251</v>
      </c>
      <c r="M3" s="15" t="s">
        <v>252</v>
      </c>
      <c r="N3" s="15" t="s">
        <v>303</v>
      </c>
      <c r="O3" s="15" t="s">
        <v>39</v>
      </c>
      <c r="P3" s="15" t="s">
        <v>93</v>
      </c>
      <c r="Q3" s="32" t="s">
        <v>199</v>
      </c>
      <c r="R3" s="15" t="s">
        <v>241</v>
      </c>
      <c r="S3" s="15" t="s">
        <v>34</v>
      </c>
      <c r="T3" s="15" t="s">
        <v>40</v>
      </c>
      <c r="U3" s="178" t="s">
        <v>298</v>
      </c>
      <c r="V3" s="32" t="s">
        <v>198</v>
      </c>
      <c r="W3" s="32" t="s">
        <v>200</v>
      </c>
      <c r="X3" s="32" t="s">
        <v>249</v>
      </c>
      <c r="Y3" s="32" t="s">
        <v>202</v>
      </c>
      <c r="Z3" s="32" t="s">
        <v>250</v>
      </c>
      <c r="AA3" s="32" t="s">
        <v>203</v>
      </c>
      <c r="AB3" s="32" t="s">
        <v>41</v>
      </c>
      <c r="AC3" s="59">
        <f>Output!B6</f>
        <v>1</v>
      </c>
      <c r="AD3" s="59">
        <f>Output!C6</f>
        <v>32</v>
      </c>
      <c r="AE3" s="59">
        <f>Output!D6</f>
        <v>61</v>
      </c>
      <c r="AF3" s="59">
        <f>Output!E6</f>
        <v>92</v>
      </c>
      <c r="AG3" s="59">
        <f>Output!F6</f>
        <v>122</v>
      </c>
      <c r="AH3" s="59">
        <f>Output!G6</f>
        <v>153</v>
      </c>
      <c r="AI3" s="59">
        <f>Output!H6</f>
        <v>183</v>
      </c>
      <c r="AJ3" s="59">
        <f>Output!I6</f>
        <v>214</v>
      </c>
      <c r="AK3" s="59">
        <f>Output!J6</f>
        <v>245</v>
      </c>
      <c r="AL3" s="59">
        <f>Output!K6</f>
        <v>275</v>
      </c>
      <c r="AM3" s="59">
        <f>Output!L6</f>
        <v>306</v>
      </c>
      <c r="AN3" s="59">
        <f>Output!M6</f>
        <v>336</v>
      </c>
      <c r="AO3" s="59">
        <f>Output!N6</f>
        <v>367</v>
      </c>
      <c r="AP3" s="59">
        <f>Output!O6</f>
        <v>398</v>
      </c>
      <c r="AQ3" s="59">
        <f>Output!P6</f>
        <v>426</v>
      </c>
      <c r="AR3" s="59">
        <f>Output!Q6</f>
        <v>457</v>
      </c>
      <c r="AS3" s="59">
        <f>Output!R6</f>
        <v>487</v>
      </c>
      <c r="AT3" s="59">
        <f>Output!S6</f>
        <v>518</v>
      </c>
      <c r="AU3" s="59">
        <f>Output!T6</f>
        <v>548</v>
      </c>
      <c r="AV3" s="59">
        <f>Output!U6</f>
        <v>579</v>
      </c>
      <c r="AW3" s="59">
        <f>Output!V6</f>
        <v>610</v>
      </c>
      <c r="AX3" s="59">
        <f>Output!W6</f>
        <v>640</v>
      </c>
      <c r="AY3" s="59">
        <f>Output!X6</f>
        <v>671</v>
      </c>
      <c r="AZ3" s="59">
        <f>Output!Y6</f>
        <v>701</v>
      </c>
    </row>
    <row r="4" spans="1:52" s="21" customFormat="1" x14ac:dyDescent="0.25">
      <c r="A4" s="20">
        <f>Inputs!A7</f>
        <v>0</v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0</v>
      </c>
      <c r="I4" s="137" t="str">
        <f>IFERROR(VLOOKUP(Inputs!E7,Parameters!$J$77:$K$81,2,0),"")</f>
        <v/>
      </c>
      <c r="J4" s="26" t="str">
        <f>IFERROR(Inputs!G7/Calculations!H4,"")</f>
        <v/>
      </c>
      <c r="K4" s="26">
        <f>IFERROR(INDEX(Parameters!$A$3:$V$17,MATCH(Calculations!$A4,Parameters!$A$3:$A$17,0),MATCH(Parameters!$I$3,Parameters!$A$3:$V$3,0)),0)</f>
        <v>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8.3333333333333329E-2</v>
      </c>
      <c r="AD4" s="60">
        <f>IF($A4=0,1/12,IFERROR(INDEX(Parameters!$X$2:$AI$17,MATCH(Calculations!$A4,Parameters!$A$2:$A$17,0),MONTH(Calculations!AD$3)),1/12))</f>
        <v>8.3333333333333329E-2</v>
      </c>
      <c r="AE4" s="60">
        <f>IF($A4=0,1/12,IFERROR(INDEX(Parameters!$X$2:$AI$17,MATCH(Calculations!$A4,Parameters!$A$2:$A$17,0),MONTH(Calculations!AE$3)),1/12))</f>
        <v>8.3333333333333329E-2</v>
      </c>
      <c r="AF4" s="60">
        <f>IF($A4=0,1/12,IFERROR(INDEX(Parameters!$X$2:$AI$17,MATCH(Calculations!$A4,Parameters!$A$2:$A$17,0),MONTH(Calculations!AF$3)),1/12))</f>
        <v>8.3333333333333329E-2</v>
      </c>
      <c r="AG4" s="60">
        <f>IF($A4=0,1/12,IFERROR(INDEX(Parameters!$X$2:$AI$17,MATCH(Calculations!$A4,Parameters!$A$2:$A$17,0),MONTH(Calculations!AG$3)),1/12))</f>
        <v>8.3333333333333329E-2</v>
      </c>
      <c r="AH4" s="60">
        <f>IF($A4=0,1/12,IFERROR(INDEX(Parameters!$X$2:$AI$17,MATCH(Calculations!$A4,Parameters!$A$2:$A$17,0),MONTH(Calculations!AH$3)),1/12))</f>
        <v>8.3333333333333329E-2</v>
      </c>
      <c r="AI4" s="60">
        <f>IF($A4=0,1/12,IFERROR(INDEX(Parameters!$X$2:$AI$17,MATCH(Calculations!$A4,Parameters!$A$2:$A$17,0),MONTH(Calculations!AI$3)),1/12))</f>
        <v>8.3333333333333329E-2</v>
      </c>
      <c r="AJ4" s="60">
        <f>IF($A4=0,1/12,IFERROR(INDEX(Parameters!$X$2:$AI$17,MATCH(Calculations!$A4,Parameters!$A$2:$A$17,0),MONTH(Calculations!AJ$3)),1/12))</f>
        <v>8.3333333333333329E-2</v>
      </c>
      <c r="AK4" s="60">
        <f>IF($A4=0,1/12,IFERROR(INDEX(Parameters!$X$2:$AI$17,MATCH(Calculations!$A4,Parameters!$A$2:$A$17,0),MONTH(Calculations!AK$3)),1/12))</f>
        <v>8.3333333333333329E-2</v>
      </c>
      <c r="AL4" s="60">
        <f>IF($A4=0,1/12,IFERROR(INDEX(Parameters!$X$2:$AI$17,MATCH(Calculations!$A4,Parameters!$A$2:$A$17,0),MONTH(Calculations!AL$3)),1/12))</f>
        <v>8.3333333333333329E-2</v>
      </c>
      <c r="AM4" s="60">
        <f>IF($A4=0,1/12,IFERROR(INDEX(Parameters!$X$2:$AI$17,MATCH(Calculations!$A4,Parameters!$A$2:$A$17,0),MONTH(Calculations!AM$3)),1/12))</f>
        <v>8.3333333333333329E-2</v>
      </c>
      <c r="AN4" s="60">
        <f>IF($A4=0,1/12,IFERROR(INDEX(Parameters!$X$2:$AI$17,MATCH(Calculations!$A4,Parameters!$A$2:$A$17,0),MONTH(Calculations!AN$3)),1/12))</f>
        <v>8.3333333333333329E-2</v>
      </c>
      <c r="AO4" s="60">
        <f>IF($A4=0,1/12,IFERROR(INDEX(Parameters!$X$2:$AI$17,MATCH(Calculations!$A4,Parameters!$A$2:$A$17,0),MONTH(Calculations!AO$3)),1/12))</f>
        <v>8.3333333333333329E-2</v>
      </c>
      <c r="AP4" s="60">
        <f>IF($A4=0,1/12,IFERROR(INDEX(Parameters!$X$2:$AI$17,MATCH(Calculations!$A4,Parameters!$A$2:$A$17,0),MONTH(Calculations!AP$3)),1/12))</f>
        <v>8.3333333333333329E-2</v>
      </c>
      <c r="AQ4" s="60">
        <f>IF($A4=0,1/12,IFERROR(INDEX(Parameters!$X$2:$AI$17,MATCH(Calculations!$A4,Parameters!$A$2:$A$17,0),MONTH(Calculations!AQ$3)),1/12))</f>
        <v>8.3333333333333329E-2</v>
      </c>
      <c r="AR4" s="60">
        <f>IF($A4=0,1/12,IFERROR(INDEX(Parameters!$X$2:$AI$17,MATCH(Calculations!$A4,Parameters!$A$2:$A$17,0),MONTH(Calculations!AR$3)),1/12))</f>
        <v>8.3333333333333329E-2</v>
      </c>
      <c r="AS4" s="60">
        <f>IF($A4=0,1/12,IFERROR(INDEX(Parameters!$X$2:$AI$17,MATCH(Calculations!$A4,Parameters!$A$2:$A$17,0),MONTH(Calculations!AS$3)),1/12))</f>
        <v>8.3333333333333329E-2</v>
      </c>
      <c r="AT4" s="60">
        <f>IF($A4=0,1/12,IFERROR(INDEX(Parameters!$X$2:$AI$17,MATCH(Calculations!$A4,Parameters!$A$2:$A$17,0),MONTH(Calculations!AT$3)),1/12))</f>
        <v>8.3333333333333329E-2</v>
      </c>
      <c r="AU4" s="60">
        <f>IF($A4=0,1/12,IFERROR(INDEX(Parameters!$X$2:$AI$17,MATCH(Calculations!$A4,Parameters!$A$2:$A$17,0),MONTH(Calculations!AU$3)),1/12))</f>
        <v>8.3333333333333329E-2</v>
      </c>
      <c r="AV4" s="60">
        <f>IF($A4=0,1/12,IFERROR(INDEX(Parameters!$X$2:$AI$17,MATCH(Calculations!$A4,Parameters!$A$2:$A$17,0),MONTH(Calculations!AV$3)),1/12))</f>
        <v>8.3333333333333329E-2</v>
      </c>
      <c r="AW4" s="60">
        <f>IF($A4=0,1/12,IFERROR(INDEX(Parameters!$X$2:$AI$17,MATCH(Calculations!$A4,Parameters!$A$2:$A$17,0),MONTH(Calculations!AW$3)),1/12))</f>
        <v>8.3333333333333329E-2</v>
      </c>
      <c r="AX4" s="60">
        <f>IF($A4=0,1/12,IFERROR(INDEX(Parameters!$X$2:$AI$17,MATCH(Calculations!$A4,Parameters!$A$2:$A$17,0),MONTH(Calculations!AX$3)),1/12))</f>
        <v>8.3333333333333329E-2</v>
      </c>
      <c r="AY4" s="60">
        <f>IF($A4=0,1/12,IFERROR(INDEX(Parameters!$X$2:$AI$17,MATCH(Calculations!$A4,Parameters!$A$2:$A$17,0),MONTH(Calculations!AY$3)),1/12))</f>
        <v>8.3333333333333329E-2</v>
      </c>
      <c r="AZ4" s="60">
        <f>IF($A4=0,1/12,IFERROR(INDEX(Parameters!$X$2:$AI$17,MATCH(Calculations!$A4,Parameters!$A$2:$A$17,0),MONTH(Calculations!AZ$3)),1/12))</f>
        <v>8.3333333333333329E-2</v>
      </c>
    </row>
    <row r="5" spans="1:52" s="21" customFormat="1" x14ac:dyDescent="0.25">
      <c r="A5" s="16">
        <f>Inputs!A8</f>
        <v>0</v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 t="shared" ref="E5:E8" si="0">IFERROR(IF($S5=0,"",IF($S5=2,DATE(YEAR(B5),MONTH(B5)+6,DAY(B5)),IF($S5=1,B5,""))),"")</f>
        <v/>
      </c>
      <c r="F5" s="39" t="str">
        <f t="shared" ref="F5:F8" si="1">IFERROR(IF($S5=0,"",IF($S5=2,DATE(YEAR(C5),MONTH(C5)+6,DAY(C5)),IF($S5=1,C5,""))),"")</f>
        <v/>
      </c>
      <c r="G5" s="39" t="str">
        <f t="shared" ref="G5:G8" si="2">IFERROR(IF($S5=0,"",IF($S5=2,DATE(YEAR(D5),MONTH(D5)+6,DAY(D5)),IF($S5=1,D5,""))),"")</f>
        <v/>
      </c>
      <c r="H5" s="16">
        <f>Inputs!C8</f>
        <v>0</v>
      </c>
      <c r="I5" s="138" t="str">
        <f>IFERROR(VLOOKUP(Inputs!E8,Parameters!$J$77:$K$81,2,0),"")</f>
        <v/>
      </c>
      <c r="J5" s="27" t="str">
        <f>IFERROR(Inputs!G8/Calculations!H5,"")</f>
        <v/>
      </c>
      <c r="K5" s="27">
        <f>IFERROR(INDEX(Parameters!$A$3:$V$17,MATCH(Calculations!$A5,Parameters!$A$3:$A$17,0),MATCH(Parameters!$I$3,Parameters!$A$3:$V$3,0)),0)</f>
        <v>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>
        <f>IFERROR(INDEX(Parameters!$A$3:$V$17,MATCH(Calculations!$A5,Parameters!$A$3:$A$17,0),MATCH($P$3,Parameters!$A$3:$V$3,0)),0)</f>
        <v>0</v>
      </c>
      <c r="Q5" s="34">
        <f t="shared" ref="Q5:Q8" si="3"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8.3333333333333329E-2</v>
      </c>
      <c r="AD5" s="22">
        <f>IF($A5=0,1/12,IFERROR(INDEX(Parameters!$X$2:$AI$17,MATCH(Calculations!$A5,Parameters!$A$2:$A$17,0),MONTH(Calculations!AD$3)),1/12))</f>
        <v>8.3333333333333329E-2</v>
      </c>
      <c r="AE5" s="22">
        <f>IF($A5=0,1/12,IFERROR(INDEX(Parameters!$X$2:$AI$17,MATCH(Calculations!$A5,Parameters!$A$2:$A$17,0),MONTH(Calculations!AE$3)),1/12))</f>
        <v>8.3333333333333329E-2</v>
      </c>
      <c r="AF5" s="22">
        <f>IF($A5=0,1/12,IFERROR(INDEX(Parameters!$X$2:$AI$17,MATCH(Calculations!$A5,Parameters!$A$2:$A$17,0),MONTH(Calculations!AF$3)),1/12))</f>
        <v>8.3333333333333329E-2</v>
      </c>
      <c r="AG5" s="22">
        <f>IF($A5=0,1/12,IFERROR(INDEX(Parameters!$X$2:$AI$17,MATCH(Calculations!$A5,Parameters!$A$2:$A$17,0),MONTH(Calculations!AG$3)),1/12))</f>
        <v>8.3333333333333329E-2</v>
      </c>
      <c r="AH5" s="22">
        <f>IF($A5=0,1/12,IFERROR(INDEX(Parameters!$X$2:$AI$17,MATCH(Calculations!$A5,Parameters!$A$2:$A$17,0),MONTH(Calculations!AH$3)),1/12))</f>
        <v>8.3333333333333329E-2</v>
      </c>
      <c r="AI5" s="22">
        <f>IF($A5=0,1/12,IFERROR(INDEX(Parameters!$X$2:$AI$17,MATCH(Calculations!$A5,Parameters!$A$2:$A$17,0),MONTH(Calculations!AI$3)),1/12))</f>
        <v>8.3333333333333329E-2</v>
      </c>
      <c r="AJ5" s="22">
        <f>IF($A5=0,1/12,IFERROR(INDEX(Parameters!$X$2:$AI$17,MATCH(Calculations!$A5,Parameters!$A$2:$A$17,0),MONTH(Calculations!AJ$3)),1/12))</f>
        <v>8.3333333333333329E-2</v>
      </c>
      <c r="AK5" s="22">
        <f>IF($A5=0,1/12,IFERROR(INDEX(Parameters!$X$2:$AI$17,MATCH(Calculations!$A5,Parameters!$A$2:$A$17,0),MONTH(Calculations!AK$3)),1/12))</f>
        <v>8.3333333333333329E-2</v>
      </c>
      <c r="AL5" s="22">
        <f>IF($A5=0,1/12,IFERROR(INDEX(Parameters!$X$2:$AI$17,MATCH(Calculations!$A5,Parameters!$A$2:$A$17,0),MONTH(Calculations!AL$3)),1/12))</f>
        <v>8.3333333333333329E-2</v>
      </c>
      <c r="AM5" s="22">
        <f>IF($A5=0,1/12,IFERROR(INDEX(Parameters!$X$2:$AI$17,MATCH(Calculations!$A5,Parameters!$A$2:$A$17,0),MONTH(Calculations!AM$3)),1/12))</f>
        <v>8.3333333333333329E-2</v>
      </c>
      <c r="AN5" s="22">
        <f>IF($A5=0,1/12,IFERROR(INDEX(Parameters!$X$2:$AI$17,MATCH(Calculations!$A5,Parameters!$A$2:$A$17,0),MONTH(Calculations!AN$3)),1/12))</f>
        <v>8.3333333333333329E-2</v>
      </c>
      <c r="AO5" s="22">
        <f>IF($A5=0,1/12,IFERROR(INDEX(Parameters!$X$2:$AI$17,MATCH(Calculations!$A5,Parameters!$A$2:$A$17,0),MONTH(Calculations!AO$3)),1/12))</f>
        <v>8.3333333333333329E-2</v>
      </c>
      <c r="AP5" s="22">
        <f>IF($A5=0,1/12,IFERROR(INDEX(Parameters!$X$2:$AI$17,MATCH(Calculations!$A5,Parameters!$A$2:$A$17,0),MONTH(Calculations!AP$3)),1/12))</f>
        <v>8.3333333333333329E-2</v>
      </c>
      <c r="AQ5" s="22">
        <f>IF($A5=0,1/12,IFERROR(INDEX(Parameters!$X$2:$AI$17,MATCH(Calculations!$A5,Parameters!$A$2:$A$17,0),MONTH(Calculations!AQ$3)),1/12))</f>
        <v>8.3333333333333329E-2</v>
      </c>
      <c r="AR5" s="22">
        <f>IF($A5=0,1/12,IFERROR(INDEX(Parameters!$X$2:$AI$17,MATCH(Calculations!$A5,Parameters!$A$2:$A$17,0),MONTH(Calculations!AR$3)),1/12))</f>
        <v>8.3333333333333329E-2</v>
      </c>
      <c r="AS5" s="22">
        <f>IF($A5=0,1/12,IFERROR(INDEX(Parameters!$X$2:$AI$17,MATCH(Calculations!$A5,Parameters!$A$2:$A$17,0),MONTH(Calculations!AS$3)),1/12))</f>
        <v>8.3333333333333329E-2</v>
      </c>
      <c r="AT5" s="22">
        <f>IF($A5=0,1/12,IFERROR(INDEX(Parameters!$X$2:$AI$17,MATCH(Calculations!$A5,Parameters!$A$2:$A$17,0),MONTH(Calculations!AT$3)),1/12))</f>
        <v>8.3333333333333329E-2</v>
      </c>
      <c r="AU5" s="22">
        <f>IF($A5=0,1/12,IFERROR(INDEX(Parameters!$X$2:$AI$17,MATCH(Calculations!$A5,Parameters!$A$2:$A$17,0),MONTH(Calculations!AU$3)),1/12))</f>
        <v>8.3333333333333329E-2</v>
      </c>
      <c r="AV5" s="22">
        <f>IF($A5=0,1/12,IFERROR(INDEX(Parameters!$X$2:$AI$17,MATCH(Calculations!$A5,Parameters!$A$2:$A$17,0),MONTH(Calculations!AV$3)),1/12))</f>
        <v>8.3333333333333329E-2</v>
      </c>
      <c r="AW5" s="22">
        <f>IF($A5=0,1/12,IFERROR(INDEX(Parameters!$X$2:$AI$17,MATCH(Calculations!$A5,Parameters!$A$2:$A$17,0),MONTH(Calculations!AW$3)),1/12))</f>
        <v>8.3333333333333329E-2</v>
      </c>
      <c r="AX5" s="22">
        <f>IF($A5=0,1/12,IFERROR(INDEX(Parameters!$X$2:$AI$17,MATCH(Calculations!$A5,Parameters!$A$2:$A$17,0),MONTH(Calculations!AX$3)),1/12))</f>
        <v>8.3333333333333329E-2</v>
      </c>
      <c r="AY5" s="22">
        <f>IF($A5=0,1/12,IFERROR(INDEX(Parameters!$X$2:$AI$17,MATCH(Calculations!$A5,Parameters!$A$2:$A$17,0),MONTH(Calculations!AY$3)),1/12))</f>
        <v>8.3333333333333329E-2</v>
      </c>
      <c r="AZ5" s="22">
        <f>IF($A5=0,1/12,IFERROR(INDEX(Parameters!$X$2:$AI$17,MATCH(Calculations!$A5,Parameters!$A$2:$A$17,0),MONTH(Calculations!AZ$3)),1/12))</f>
        <v>8.3333333333333329E-2</v>
      </c>
    </row>
    <row r="6" spans="1:52" s="21" customFormat="1" x14ac:dyDescent="0.25">
      <c r="A6" s="16">
        <f>Inputs!A9</f>
        <v>0</v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 t="shared" si="0"/>
        <v/>
      </c>
      <c r="F6" s="39" t="str">
        <f t="shared" si="1"/>
        <v/>
      </c>
      <c r="G6" s="39" t="str">
        <f t="shared" si="2"/>
        <v/>
      </c>
      <c r="H6" s="16">
        <f>Inputs!C9</f>
        <v>0</v>
      </c>
      <c r="I6" s="138" t="str">
        <f>IFERROR(VLOOKUP(Inputs!E9,Parameters!$J$77:$K$81,2,0),"")</f>
        <v/>
      </c>
      <c r="J6" s="27" t="str">
        <f>IFERROR(Inputs!G9/Calculations!H6,"")</f>
        <v/>
      </c>
      <c r="K6" s="27">
        <f>IFERROR(INDEX(Parameters!$A$3:$V$17,MATCH(Calculations!$A6,Parameters!$A$3:$A$17,0),MATCH(Parameters!$I$3,Parameters!$A$3:$V$3,0)),0)</f>
        <v>0</v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>
        <f>IFERROR(INDEX(Parameters!$A$3:$V$17,MATCH(Calculations!$A6,Parameters!$A$3:$A$17,0),MATCH($P$3,Parameters!$A$3:$V$3,0)),0)</f>
        <v>0</v>
      </c>
      <c r="Q6" s="34">
        <f t="shared" si="3"/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8.3333333333333329E-2</v>
      </c>
      <c r="AD6" s="22">
        <f>IF($A6=0,1/12,IFERROR(INDEX(Parameters!$X$2:$AI$17,MATCH(Calculations!$A6,Parameters!$A$2:$A$17,0),MONTH(Calculations!AD$3)),1/12))</f>
        <v>8.3333333333333329E-2</v>
      </c>
      <c r="AE6" s="22">
        <f>IF($A6=0,1/12,IFERROR(INDEX(Parameters!$X$2:$AI$17,MATCH(Calculations!$A6,Parameters!$A$2:$A$17,0),MONTH(Calculations!AE$3)),1/12))</f>
        <v>8.3333333333333329E-2</v>
      </c>
      <c r="AF6" s="22">
        <f>IF($A6=0,1/12,IFERROR(INDEX(Parameters!$X$2:$AI$17,MATCH(Calculations!$A6,Parameters!$A$2:$A$17,0),MONTH(Calculations!AF$3)),1/12))</f>
        <v>8.3333333333333329E-2</v>
      </c>
      <c r="AG6" s="22">
        <f>IF($A6=0,1/12,IFERROR(INDEX(Parameters!$X$2:$AI$17,MATCH(Calculations!$A6,Parameters!$A$2:$A$17,0),MONTH(Calculations!AG$3)),1/12))</f>
        <v>8.3333333333333329E-2</v>
      </c>
      <c r="AH6" s="22">
        <f>IF($A6=0,1/12,IFERROR(INDEX(Parameters!$X$2:$AI$17,MATCH(Calculations!$A6,Parameters!$A$2:$A$17,0),MONTH(Calculations!AH$3)),1/12))</f>
        <v>8.3333333333333329E-2</v>
      </c>
      <c r="AI6" s="22">
        <f>IF($A6=0,1/12,IFERROR(INDEX(Parameters!$X$2:$AI$17,MATCH(Calculations!$A6,Parameters!$A$2:$A$17,0),MONTH(Calculations!AI$3)),1/12))</f>
        <v>8.3333333333333329E-2</v>
      </c>
      <c r="AJ6" s="22">
        <f>IF($A6=0,1/12,IFERROR(INDEX(Parameters!$X$2:$AI$17,MATCH(Calculations!$A6,Parameters!$A$2:$A$17,0),MONTH(Calculations!AJ$3)),1/12))</f>
        <v>8.3333333333333329E-2</v>
      </c>
      <c r="AK6" s="22">
        <f>IF($A6=0,1/12,IFERROR(INDEX(Parameters!$X$2:$AI$17,MATCH(Calculations!$A6,Parameters!$A$2:$A$17,0),MONTH(Calculations!AK$3)),1/12))</f>
        <v>8.3333333333333329E-2</v>
      </c>
      <c r="AL6" s="22">
        <f>IF($A6=0,1/12,IFERROR(INDEX(Parameters!$X$2:$AI$17,MATCH(Calculations!$A6,Parameters!$A$2:$A$17,0),MONTH(Calculations!AL$3)),1/12))</f>
        <v>8.3333333333333329E-2</v>
      </c>
      <c r="AM6" s="22">
        <f>IF($A6=0,1/12,IFERROR(INDEX(Parameters!$X$2:$AI$17,MATCH(Calculations!$A6,Parameters!$A$2:$A$17,0),MONTH(Calculations!AM$3)),1/12))</f>
        <v>8.3333333333333329E-2</v>
      </c>
      <c r="AN6" s="22">
        <f>IF($A6=0,1/12,IFERROR(INDEX(Parameters!$X$2:$AI$17,MATCH(Calculations!$A6,Parameters!$A$2:$A$17,0),MONTH(Calculations!AN$3)),1/12))</f>
        <v>8.3333333333333329E-2</v>
      </c>
      <c r="AO6" s="22">
        <f>IF($A6=0,1/12,IFERROR(INDEX(Parameters!$X$2:$AI$17,MATCH(Calculations!$A6,Parameters!$A$2:$A$17,0),MONTH(Calculations!AO$3)),1/12))</f>
        <v>8.3333333333333329E-2</v>
      </c>
      <c r="AP6" s="22">
        <f>IF($A6=0,1/12,IFERROR(INDEX(Parameters!$X$2:$AI$17,MATCH(Calculations!$A6,Parameters!$A$2:$A$17,0),MONTH(Calculations!AP$3)),1/12))</f>
        <v>8.3333333333333329E-2</v>
      </c>
      <c r="AQ6" s="22">
        <f>IF($A6=0,1/12,IFERROR(INDEX(Parameters!$X$2:$AI$17,MATCH(Calculations!$A6,Parameters!$A$2:$A$17,0),MONTH(Calculations!AQ$3)),1/12))</f>
        <v>8.3333333333333329E-2</v>
      </c>
      <c r="AR6" s="22">
        <f>IF($A6=0,1/12,IFERROR(INDEX(Parameters!$X$2:$AI$17,MATCH(Calculations!$A6,Parameters!$A$2:$A$17,0),MONTH(Calculations!AR$3)),1/12))</f>
        <v>8.3333333333333329E-2</v>
      </c>
      <c r="AS6" s="22">
        <f>IF($A6=0,1/12,IFERROR(INDEX(Parameters!$X$2:$AI$17,MATCH(Calculations!$A6,Parameters!$A$2:$A$17,0),MONTH(Calculations!AS$3)),1/12))</f>
        <v>8.3333333333333329E-2</v>
      </c>
      <c r="AT6" s="22">
        <f>IF($A6=0,1/12,IFERROR(INDEX(Parameters!$X$2:$AI$17,MATCH(Calculations!$A6,Parameters!$A$2:$A$17,0),MONTH(Calculations!AT$3)),1/12))</f>
        <v>8.3333333333333329E-2</v>
      </c>
      <c r="AU6" s="22">
        <f>IF($A6=0,1/12,IFERROR(INDEX(Parameters!$X$2:$AI$17,MATCH(Calculations!$A6,Parameters!$A$2:$A$17,0),MONTH(Calculations!AU$3)),1/12))</f>
        <v>8.3333333333333329E-2</v>
      </c>
      <c r="AV6" s="22">
        <f>IF($A6=0,1/12,IFERROR(INDEX(Parameters!$X$2:$AI$17,MATCH(Calculations!$A6,Parameters!$A$2:$A$17,0),MONTH(Calculations!AV$3)),1/12))</f>
        <v>8.3333333333333329E-2</v>
      </c>
      <c r="AW6" s="22">
        <f>IF($A6=0,1/12,IFERROR(INDEX(Parameters!$X$2:$AI$17,MATCH(Calculations!$A6,Parameters!$A$2:$A$17,0),MONTH(Calculations!AW$3)),1/12))</f>
        <v>8.3333333333333329E-2</v>
      </c>
      <c r="AX6" s="22">
        <f>IF($A6=0,1/12,IFERROR(INDEX(Parameters!$X$2:$AI$17,MATCH(Calculations!$A6,Parameters!$A$2:$A$17,0),MONTH(Calculations!AX$3)),1/12))</f>
        <v>8.3333333333333329E-2</v>
      </c>
      <c r="AY6" s="22">
        <f>IF($A6=0,1/12,IFERROR(INDEX(Parameters!$X$2:$AI$17,MATCH(Calculations!$A6,Parameters!$A$2:$A$17,0),MONTH(Calculations!AY$3)),1/12))</f>
        <v>8.3333333333333329E-2</v>
      </c>
      <c r="AZ6" s="22">
        <f>IF($A6=0,1/12,IFERROR(INDEX(Parameters!$X$2:$AI$17,MATCH(Calculations!$A6,Parameters!$A$2:$A$17,0),MONTH(Calculations!AZ$3)),1/12))</f>
        <v>8.3333333333333329E-2</v>
      </c>
    </row>
    <row r="7" spans="1:52" s="21" customFormat="1" x14ac:dyDescent="0.25">
      <c r="A7" s="16">
        <f>Inputs!A10</f>
        <v>0</v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 t="shared" si="0"/>
        <v/>
      </c>
      <c r="F7" s="39" t="str">
        <f t="shared" si="1"/>
        <v/>
      </c>
      <c r="G7" s="39" t="str">
        <f t="shared" si="2"/>
        <v/>
      </c>
      <c r="H7" s="16">
        <f>Inputs!C10</f>
        <v>0</v>
      </c>
      <c r="I7" s="138" t="str">
        <f>IFERROR(VLOOKUP(Inputs!E10,Parameters!$J$77:$K$81,2,0),"")</f>
        <v/>
      </c>
      <c r="J7" s="27" t="str">
        <f>IFERROR(Inputs!G10/Calculations!H7,"")</f>
        <v/>
      </c>
      <c r="K7" s="27">
        <f>IFERROR(INDEX(Parameters!$A$3:$V$17,MATCH(Calculations!$A7,Parameters!$A$3:$A$17,0),MATCH(Parameters!$I$3,Parameters!$A$3:$V$3,0)),0)</f>
        <v>0</v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>
        <f>IFERROR(INDEX(Parameters!$A$3:$V$17,MATCH(Calculations!$A7,Parameters!$A$3:$A$17,0),MATCH($P$3,Parameters!$A$3:$V$3,0)),0)</f>
        <v>0</v>
      </c>
      <c r="Q7" s="34">
        <f t="shared" si="3"/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8.3333333333333329E-2</v>
      </c>
      <c r="AD7" s="22">
        <f>IF($A7=0,1/12,IFERROR(INDEX(Parameters!$X$2:$AI$17,MATCH(Calculations!$A7,Parameters!$A$2:$A$17,0),MONTH(Calculations!AD$3)),1/12))</f>
        <v>8.3333333333333329E-2</v>
      </c>
      <c r="AE7" s="22">
        <f>IF($A7=0,1/12,IFERROR(INDEX(Parameters!$X$2:$AI$17,MATCH(Calculations!$A7,Parameters!$A$2:$A$17,0),MONTH(Calculations!AE$3)),1/12))</f>
        <v>8.3333333333333329E-2</v>
      </c>
      <c r="AF7" s="22">
        <f>IF($A7=0,1/12,IFERROR(INDEX(Parameters!$X$2:$AI$17,MATCH(Calculations!$A7,Parameters!$A$2:$A$17,0),MONTH(Calculations!AF$3)),1/12))</f>
        <v>8.3333333333333329E-2</v>
      </c>
      <c r="AG7" s="22">
        <f>IF($A7=0,1/12,IFERROR(INDEX(Parameters!$X$2:$AI$17,MATCH(Calculations!$A7,Parameters!$A$2:$A$17,0),MONTH(Calculations!AG$3)),1/12))</f>
        <v>8.3333333333333329E-2</v>
      </c>
      <c r="AH7" s="22">
        <f>IF($A7=0,1/12,IFERROR(INDEX(Parameters!$X$2:$AI$17,MATCH(Calculations!$A7,Parameters!$A$2:$A$17,0),MONTH(Calculations!AH$3)),1/12))</f>
        <v>8.3333333333333329E-2</v>
      </c>
      <c r="AI7" s="22">
        <f>IF($A7=0,1/12,IFERROR(INDEX(Parameters!$X$2:$AI$17,MATCH(Calculations!$A7,Parameters!$A$2:$A$17,0),MONTH(Calculations!AI$3)),1/12))</f>
        <v>8.3333333333333329E-2</v>
      </c>
      <c r="AJ7" s="22">
        <f>IF($A7=0,1/12,IFERROR(INDEX(Parameters!$X$2:$AI$17,MATCH(Calculations!$A7,Parameters!$A$2:$A$17,0),MONTH(Calculations!AJ$3)),1/12))</f>
        <v>8.3333333333333329E-2</v>
      </c>
      <c r="AK7" s="22">
        <f>IF($A7=0,1/12,IFERROR(INDEX(Parameters!$X$2:$AI$17,MATCH(Calculations!$A7,Parameters!$A$2:$A$17,0),MONTH(Calculations!AK$3)),1/12))</f>
        <v>8.3333333333333329E-2</v>
      </c>
      <c r="AL7" s="22">
        <f>IF($A7=0,1/12,IFERROR(INDEX(Parameters!$X$2:$AI$17,MATCH(Calculations!$A7,Parameters!$A$2:$A$17,0),MONTH(Calculations!AL$3)),1/12))</f>
        <v>8.3333333333333329E-2</v>
      </c>
      <c r="AM7" s="22">
        <f>IF($A7=0,1/12,IFERROR(INDEX(Parameters!$X$2:$AI$17,MATCH(Calculations!$A7,Parameters!$A$2:$A$17,0),MONTH(Calculations!AM$3)),1/12))</f>
        <v>8.3333333333333329E-2</v>
      </c>
      <c r="AN7" s="22">
        <f>IF($A7=0,1/12,IFERROR(INDEX(Parameters!$X$2:$AI$17,MATCH(Calculations!$A7,Parameters!$A$2:$A$17,0),MONTH(Calculations!AN$3)),1/12))</f>
        <v>8.3333333333333329E-2</v>
      </c>
      <c r="AO7" s="22">
        <f>IF($A7=0,1/12,IFERROR(INDEX(Parameters!$X$2:$AI$17,MATCH(Calculations!$A7,Parameters!$A$2:$A$17,0),MONTH(Calculations!AO$3)),1/12))</f>
        <v>8.3333333333333329E-2</v>
      </c>
      <c r="AP7" s="22">
        <f>IF($A7=0,1/12,IFERROR(INDEX(Parameters!$X$2:$AI$17,MATCH(Calculations!$A7,Parameters!$A$2:$A$17,0),MONTH(Calculations!AP$3)),1/12))</f>
        <v>8.3333333333333329E-2</v>
      </c>
      <c r="AQ7" s="22">
        <f>IF($A7=0,1/12,IFERROR(INDEX(Parameters!$X$2:$AI$17,MATCH(Calculations!$A7,Parameters!$A$2:$A$17,0),MONTH(Calculations!AQ$3)),1/12))</f>
        <v>8.3333333333333329E-2</v>
      </c>
      <c r="AR7" s="22">
        <f>IF($A7=0,1/12,IFERROR(INDEX(Parameters!$X$2:$AI$17,MATCH(Calculations!$A7,Parameters!$A$2:$A$17,0),MONTH(Calculations!AR$3)),1/12))</f>
        <v>8.3333333333333329E-2</v>
      </c>
      <c r="AS7" s="22">
        <f>IF($A7=0,1/12,IFERROR(INDEX(Parameters!$X$2:$AI$17,MATCH(Calculations!$A7,Parameters!$A$2:$A$17,0),MONTH(Calculations!AS$3)),1/12))</f>
        <v>8.3333333333333329E-2</v>
      </c>
      <c r="AT7" s="22">
        <f>IF($A7=0,1/12,IFERROR(INDEX(Parameters!$X$2:$AI$17,MATCH(Calculations!$A7,Parameters!$A$2:$A$17,0),MONTH(Calculations!AT$3)),1/12))</f>
        <v>8.3333333333333329E-2</v>
      </c>
      <c r="AU7" s="22">
        <f>IF($A7=0,1/12,IFERROR(INDEX(Parameters!$X$2:$AI$17,MATCH(Calculations!$A7,Parameters!$A$2:$A$17,0),MONTH(Calculations!AU$3)),1/12))</f>
        <v>8.3333333333333329E-2</v>
      </c>
      <c r="AV7" s="22">
        <f>IF($A7=0,1/12,IFERROR(INDEX(Parameters!$X$2:$AI$17,MATCH(Calculations!$A7,Parameters!$A$2:$A$17,0),MONTH(Calculations!AV$3)),1/12))</f>
        <v>8.3333333333333329E-2</v>
      </c>
      <c r="AW7" s="22">
        <f>IF($A7=0,1/12,IFERROR(INDEX(Parameters!$X$2:$AI$17,MATCH(Calculations!$A7,Parameters!$A$2:$A$17,0),MONTH(Calculations!AW$3)),1/12))</f>
        <v>8.3333333333333329E-2</v>
      </c>
      <c r="AX7" s="22">
        <f>IF($A7=0,1/12,IFERROR(INDEX(Parameters!$X$2:$AI$17,MATCH(Calculations!$A7,Parameters!$A$2:$A$17,0),MONTH(Calculations!AX$3)),1/12))</f>
        <v>8.3333333333333329E-2</v>
      </c>
      <c r="AY7" s="22">
        <f>IF($A7=0,1/12,IFERROR(INDEX(Parameters!$X$2:$AI$17,MATCH(Calculations!$A7,Parameters!$A$2:$A$17,0),MONTH(Calculations!AY$3)),1/12))</f>
        <v>8.3333333333333329E-2</v>
      </c>
      <c r="AZ7" s="22">
        <f>IF($A7=0,1/12,IFERROR(INDEX(Parameters!$X$2:$AI$17,MATCH(Calculations!$A7,Parameters!$A$2:$A$17,0),MONTH(Calculations!AZ$3)),1/12))</f>
        <v>8.3333333333333329E-2</v>
      </c>
    </row>
    <row r="8" spans="1:52" s="21" customFormat="1" x14ac:dyDescent="0.25">
      <c r="A8" s="23">
        <f>Inputs!A11</f>
        <v>0</v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 t="shared" si="0"/>
        <v/>
      </c>
      <c r="F8" s="40" t="str">
        <f t="shared" si="1"/>
        <v/>
      </c>
      <c r="G8" s="40" t="str">
        <f t="shared" si="2"/>
        <v/>
      </c>
      <c r="H8" s="23">
        <f>Inputs!C11</f>
        <v>0</v>
      </c>
      <c r="I8" s="119" t="str">
        <f>IFERROR(VLOOKUP(Inputs!E11,Parameters!$J$77:$K$81,2,0),"")</f>
        <v/>
      </c>
      <c r="J8" s="28" t="str">
        <f>IFERROR(Inputs!G11/Calculations!H8,"")</f>
        <v/>
      </c>
      <c r="K8" s="28">
        <f>IFERROR(INDEX(Parameters!$A$3:$V$17,MATCH(Calculations!$A8,Parameters!$A$3:$A$17,0),MATCH(Parameters!$I$3,Parameters!$A$3:$V$3,0)),0)</f>
        <v>0</v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>
        <f>IFERROR(INDEX(Parameters!$A$3:$V$17,MATCH(Calculations!$A8,Parameters!$A$3:$A$17,0),MATCH($P$3,Parameters!$A$3:$V$3,0)),0)</f>
        <v>0</v>
      </c>
      <c r="Q8" s="35">
        <f t="shared" si="3"/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8.3333333333333329E-2</v>
      </c>
      <c r="AD8" s="24">
        <f>IF($A8=0,1/12,IFERROR(INDEX(Parameters!$X$2:$AI$17,MATCH(Calculations!$A8,Parameters!$A$2:$A$17,0),MONTH(Calculations!AD$3)),1/12))</f>
        <v>8.3333333333333329E-2</v>
      </c>
      <c r="AE8" s="24">
        <f>IF($A8=0,1/12,IFERROR(INDEX(Parameters!$X$2:$AI$17,MATCH(Calculations!$A8,Parameters!$A$2:$A$17,0),MONTH(Calculations!AE$3)),1/12))</f>
        <v>8.3333333333333329E-2</v>
      </c>
      <c r="AF8" s="24">
        <f>IF($A8=0,1/12,IFERROR(INDEX(Parameters!$X$2:$AI$17,MATCH(Calculations!$A8,Parameters!$A$2:$A$17,0),MONTH(Calculations!AF$3)),1/12))</f>
        <v>8.3333333333333329E-2</v>
      </c>
      <c r="AG8" s="24">
        <f>IF($A8=0,1/12,IFERROR(INDEX(Parameters!$X$2:$AI$17,MATCH(Calculations!$A8,Parameters!$A$2:$A$17,0),MONTH(Calculations!AG$3)),1/12))</f>
        <v>8.3333333333333329E-2</v>
      </c>
      <c r="AH8" s="24">
        <f>IF($A8=0,1/12,IFERROR(INDEX(Parameters!$X$2:$AI$17,MATCH(Calculations!$A8,Parameters!$A$2:$A$17,0),MONTH(Calculations!AH$3)),1/12))</f>
        <v>8.3333333333333329E-2</v>
      </c>
      <c r="AI8" s="24">
        <f>IF($A8=0,1/12,IFERROR(INDEX(Parameters!$X$2:$AI$17,MATCH(Calculations!$A8,Parameters!$A$2:$A$17,0),MONTH(Calculations!AI$3)),1/12))</f>
        <v>8.3333333333333329E-2</v>
      </c>
      <c r="AJ8" s="24">
        <f>IF($A8=0,1/12,IFERROR(INDEX(Parameters!$X$2:$AI$17,MATCH(Calculations!$A8,Parameters!$A$2:$A$17,0),MONTH(Calculations!AJ$3)),1/12))</f>
        <v>8.3333333333333329E-2</v>
      </c>
      <c r="AK8" s="24">
        <f>IF($A8=0,1/12,IFERROR(INDEX(Parameters!$X$2:$AI$17,MATCH(Calculations!$A8,Parameters!$A$2:$A$17,0),MONTH(Calculations!AK$3)),1/12))</f>
        <v>8.3333333333333329E-2</v>
      </c>
      <c r="AL8" s="24">
        <f>IF($A8=0,1/12,IFERROR(INDEX(Parameters!$X$2:$AI$17,MATCH(Calculations!$A8,Parameters!$A$2:$A$17,0),MONTH(Calculations!AL$3)),1/12))</f>
        <v>8.3333333333333329E-2</v>
      </c>
      <c r="AM8" s="24">
        <f>IF($A8=0,1/12,IFERROR(INDEX(Parameters!$X$2:$AI$17,MATCH(Calculations!$A8,Parameters!$A$2:$A$17,0),MONTH(Calculations!AM$3)),1/12))</f>
        <v>8.3333333333333329E-2</v>
      </c>
      <c r="AN8" s="24">
        <f>IF($A8=0,1/12,IFERROR(INDEX(Parameters!$X$2:$AI$17,MATCH(Calculations!$A8,Parameters!$A$2:$A$17,0),MONTH(Calculations!AN$3)),1/12))</f>
        <v>8.3333333333333329E-2</v>
      </c>
      <c r="AO8" s="24">
        <f>IF($A8=0,1/12,IFERROR(INDEX(Parameters!$X$2:$AI$17,MATCH(Calculations!$A8,Parameters!$A$2:$A$17,0),MONTH(Calculations!AO$3)),1/12))</f>
        <v>8.3333333333333329E-2</v>
      </c>
      <c r="AP8" s="24">
        <f>IF($A8=0,1/12,IFERROR(INDEX(Parameters!$X$2:$AI$17,MATCH(Calculations!$A8,Parameters!$A$2:$A$17,0),MONTH(Calculations!AP$3)),1/12))</f>
        <v>8.3333333333333329E-2</v>
      </c>
      <c r="AQ8" s="24">
        <f>IF($A8=0,1/12,IFERROR(INDEX(Parameters!$X$2:$AI$17,MATCH(Calculations!$A8,Parameters!$A$2:$A$17,0),MONTH(Calculations!AQ$3)),1/12))</f>
        <v>8.3333333333333329E-2</v>
      </c>
      <c r="AR8" s="24">
        <f>IF($A8=0,1/12,IFERROR(INDEX(Parameters!$X$2:$AI$17,MATCH(Calculations!$A8,Parameters!$A$2:$A$17,0),MONTH(Calculations!AR$3)),1/12))</f>
        <v>8.3333333333333329E-2</v>
      </c>
      <c r="AS8" s="24">
        <f>IF($A8=0,1/12,IFERROR(INDEX(Parameters!$X$2:$AI$17,MATCH(Calculations!$A8,Parameters!$A$2:$A$17,0),MONTH(Calculations!AS$3)),1/12))</f>
        <v>8.3333333333333329E-2</v>
      </c>
      <c r="AT8" s="24">
        <f>IF($A8=0,1/12,IFERROR(INDEX(Parameters!$X$2:$AI$17,MATCH(Calculations!$A8,Parameters!$A$2:$A$17,0),MONTH(Calculations!AT$3)),1/12))</f>
        <v>8.3333333333333329E-2</v>
      </c>
      <c r="AU8" s="24">
        <f>IF($A8=0,1/12,IFERROR(INDEX(Parameters!$X$2:$AI$17,MATCH(Calculations!$A8,Parameters!$A$2:$A$17,0),MONTH(Calculations!AU$3)),1/12))</f>
        <v>8.3333333333333329E-2</v>
      </c>
      <c r="AV8" s="24">
        <f>IF($A8=0,1/12,IFERROR(INDEX(Parameters!$X$2:$AI$17,MATCH(Calculations!$A8,Parameters!$A$2:$A$17,0),MONTH(Calculations!AV$3)),1/12))</f>
        <v>8.3333333333333329E-2</v>
      </c>
      <c r="AW8" s="24">
        <f>IF($A8=0,1/12,IFERROR(INDEX(Parameters!$X$2:$AI$17,MATCH(Calculations!$A8,Parameters!$A$2:$A$17,0),MONTH(Calculations!AW$3)),1/12))</f>
        <v>8.3333333333333329E-2</v>
      </c>
      <c r="AX8" s="24">
        <f>IF($A8=0,1/12,IFERROR(INDEX(Parameters!$X$2:$AI$17,MATCH(Calculations!$A8,Parameters!$A$2:$A$17,0),MONTH(Calculations!AX$3)),1/12))</f>
        <v>8.3333333333333329E-2</v>
      </c>
      <c r="AY8" s="24">
        <f>IF($A8=0,1/12,IFERROR(INDEX(Parameters!$X$2:$AI$17,MATCH(Calculations!$A8,Parameters!$A$2:$A$17,0),MONTH(Calculations!AY$3)),1/12))</f>
        <v>8.3333333333333329E-2</v>
      </c>
      <c r="AZ8" s="24">
        <f>IF($A8=0,1/12,IFERROR(INDEX(Parameters!$X$2:$AI$17,MATCH(Calculations!$A8,Parameters!$A$2:$A$17,0),MONTH(Calculations!AZ$3)),1/12))</f>
        <v>8.3333333333333329E-2</v>
      </c>
    </row>
    <row r="9" spans="1:52" x14ac:dyDescent="0.25">
      <c r="B9"/>
      <c r="C9"/>
      <c r="M9" s="30"/>
    </row>
    <row r="10" spans="1:52" x14ac:dyDescent="0.25">
      <c r="B10"/>
      <c r="C10"/>
      <c r="M10" s="30"/>
    </row>
    <row r="11" spans="1:52" x14ac:dyDescent="0.25">
      <c r="A11" s="3" t="s">
        <v>108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 x14ac:dyDescent="0.25">
      <c r="B12"/>
      <c r="C12"/>
    </row>
    <row r="13" spans="1:52" ht="60" x14ac:dyDescent="0.25">
      <c r="A13" s="15" t="s">
        <v>109</v>
      </c>
      <c r="B13" s="15" t="s">
        <v>32</v>
      </c>
      <c r="C13" s="15" t="s">
        <v>135</v>
      </c>
      <c r="D13" s="15" t="s">
        <v>259</v>
      </c>
      <c r="E13" s="15" t="s">
        <v>260</v>
      </c>
      <c r="F13" s="15" t="s">
        <v>204</v>
      </c>
      <c r="G13" s="15" t="s">
        <v>258</v>
      </c>
      <c r="H13" s="15" t="s">
        <v>115</v>
      </c>
      <c r="I13" s="15" t="s">
        <v>257</v>
      </c>
      <c r="J13" s="15" t="s">
        <v>132</v>
      </c>
      <c r="K13" s="15" t="s">
        <v>134</v>
      </c>
      <c r="L13" s="15" t="s">
        <v>330</v>
      </c>
      <c r="M13" s="178" t="s">
        <v>310</v>
      </c>
      <c r="N13" s="178" t="s">
        <v>311</v>
      </c>
      <c r="O13" s="62" t="s">
        <v>149</v>
      </c>
      <c r="P13" s="62" t="s">
        <v>31</v>
      </c>
      <c r="Q13" s="62" t="s">
        <v>139</v>
      </c>
      <c r="R13" s="62" t="s">
        <v>138</v>
      </c>
      <c r="S13" s="62" t="s">
        <v>140</v>
      </c>
    </row>
    <row r="14" spans="1:52" x14ac:dyDescent="0.25">
      <c r="A14" s="20">
        <f>Inputs!A19</f>
        <v>0</v>
      </c>
      <c r="B14" s="20" t="str">
        <f>IFERROR(VLOOKUP(A14,Parameters!$A$23:$B$30,2,0),"")</f>
        <v/>
      </c>
      <c r="C14" s="20" t="str">
        <f>IF(Inputs!A19=Parameters!$A$30,Inputs!B19,A14&amp;": "&amp;B14)</f>
        <v xml:space="preserve">0: </v>
      </c>
      <c r="D14" s="16">
        <f>Inputs!C19</f>
        <v>0</v>
      </c>
      <c r="E14" s="16">
        <f>Inputs!D19</f>
        <v>0</v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 t="str">
        <f>IFERROR(D14*INDEX(Parameters!$A$22:$P$29,MATCH(Calculations!$A14,Parameters!$A$22:$A$29,0),MATCH(Parameters!$L$22,Parameters!$A$22:$P$22,0))*IF(Inputs!I19="Always",1,IF(Inputs!I19="Sometimes",0.5,0))*365,"")</f>
        <v/>
      </c>
      <c r="R14" s="63" t="str">
        <f>IFERROR(D14*INDEX(Parameters!$A$22:$P$29,MATCH(Calculations!$A14,Parameters!$A$22:$A$29,0),MATCH(Parameters!$M$22,Parameters!$A$22:$P$22,0)),"")</f>
        <v/>
      </c>
      <c r="S14" s="63" t="str">
        <f>IFERROR(D14*INDEX(Parameters!$A$22:$P$29,MATCH(Calculations!$A14,Parameters!$A$22:$A$29,0),MATCH(Parameters!$N$22,Parameters!$A$22:$P$22,0)),"")</f>
        <v/>
      </c>
    </row>
    <row r="15" spans="1:52" x14ac:dyDescent="0.25">
      <c r="A15" s="16">
        <f>Inputs!A20</f>
        <v>0</v>
      </c>
      <c r="B15" s="16" t="str">
        <f>IFERROR(VLOOKUP(A15,Parameters!$A$23:$B$30,2,0),"")</f>
        <v/>
      </c>
      <c r="C15" s="16" t="str">
        <f>IF(Inputs!A20=Parameters!$A$30,Inputs!B20,A15&amp;": "&amp;B15)</f>
        <v xml:space="preserve">0: </v>
      </c>
      <c r="D15" s="16">
        <f>Inputs!C20</f>
        <v>0</v>
      </c>
      <c r="E15" s="16">
        <f>Inputs!D20</f>
        <v>0</v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 t="str">
        <f>IFERROR(D15*INDEX(Parameters!$A$22:$P$29,MATCH(Calculations!$A15,Parameters!$A$22:$A$29,0),MATCH(Parameters!$L$22,Parameters!$A$22:$P$22,0))*IF(Inputs!I20="Always",1,IF(Inputs!I20="Sometimes",0.5,0))*365,"")</f>
        <v/>
      </c>
      <c r="R15" s="64" t="str">
        <f>IFERROR(D15*INDEX(Parameters!$A$22:$P$29,MATCH(Calculations!$A15,Parameters!$A$22:$A$29,0),MATCH(Parameters!$M$22,Parameters!$A$22:$P$22,0)),"")</f>
        <v/>
      </c>
      <c r="S15" s="64" t="str">
        <f>IFERROR(D15*INDEX(Parameters!$A$22:$P$29,MATCH(Calculations!$A15,Parameters!$A$22:$A$29,0),MATCH(Parameters!$N$22,Parameters!$A$22:$P$22,0)),"")</f>
        <v/>
      </c>
    </row>
    <row r="16" spans="1:52" x14ac:dyDescent="0.25">
      <c r="A16" s="16">
        <f>Inputs!A21</f>
        <v>0</v>
      </c>
      <c r="B16" s="16" t="str">
        <f>IFERROR(VLOOKUP(A16,Parameters!$A$23:$B$30,2,0),"")</f>
        <v/>
      </c>
      <c r="C16" s="16" t="str">
        <f>IF(Inputs!A21=Parameters!$A$30,Inputs!B21,A16&amp;": "&amp;B16)</f>
        <v xml:space="preserve">0: </v>
      </c>
      <c r="D16" s="16">
        <f>Inputs!C21</f>
        <v>0</v>
      </c>
      <c r="E16" s="16">
        <f>Inputs!D21</f>
        <v>0</v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 t="str">
        <f>IFERROR(D16*INDEX(Parameters!$A$22:$P$29,MATCH(Calculations!$A16,Parameters!$A$22:$A$29,0),MATCH(Parameters!$L$22,Parameters!$A$22:$P$22,0))*IF(Inputs!I21="Always",1,IF(Inputs!I21="Sometimes",0.5,0))*365,"")</f>
        <v/>
      </c>
      <c r="R16" s="64" t="str">
        <f>IFERROR(D16*INDEX(Parameters!$A$22:$P$29,MATCH(Calculations!$A16,Parameters!$A$22:$A$29,0),MATCH(Parameters!$M$22,Parameters!$A$22:$P$22,0)),"")</f>
        <v/>
      </c>
      <c r="S16" s="64" t="str">
        <f>IFERROR(D16*INDEX(Parameters!$A$22:$P$29,MATCH(Calculations!$A16,Parameters!$A$22:$A$29,0),MATCH(Parameters!$N$22,Parameters!$A$22:$P$22,0)),"")</f>
        <v/>
      </c>
    </row>
    <row r="17" spans="1:43" x14ac:dyDescent="0.25">
      <c r="A17" s="23" t="str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 t="str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43" x14ac:dyDescent="0.25">
      <c r="B18"/>
      <c r="C18"/>
    </row>
    <row r="19" spans="1:43" x14ac:dyDescent="0.25">
      <c r="B19"/>
      <c r="C19"/>
    </row>
    <row r="20" spans="1:43" x14ac:dyDescent="0.25">
      <c r="A20" s="3" t="s">
        <v>223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43" x14ac:dyDescent="0.25">
      <c r="B21"/>
      <c r="C21"/>
    </row>
    <row r="22" spans="1:43" ht="30" x14ac:dyDescent="0.25">
      <c r="A22" s="74" t="s">
        <v>154</v>
      </c>
      <c r="B22" s="74" t="s">
        <v>214</v>
      </c>
      <c r="C22" s="74" t="s">
        <v>261</v>
      </c>
      <c r="D22" s="74" t="s">
        <v>262</v>
      </c>
      <c r="E22" s="74" t="s">
        <v>216</v>
      </c>
    </row>
    <row r="23" spans="1:43" x14ac:dyDescent="0.25">
      <c r="A23" s="75">
        <f>Inputs!A56</f>
        <v>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43" x14ac:dyDescent="0.25">
      <c r="A24" s="46">
        <f>Inputs!A57</f>
        <v>0</v>
      </c>
      <c r="B24" s="46">
        <f t="shared" ref="B24:B27" si="4"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43" x14ac:dyDescent="0.25">
      <c r="A25" s="46">
        <f>Inputs!A58</f>
        <v>0</v>
      </c>
      <c r="B25" s="46">
        <f t="shared" si="4"/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43" x14ac:dyDescent="0.25">
      <c r="A26" s="46">
        <f>Inputs!A59</f>
        <v>0</v>
      </c>
      <c r="B26" s="46">
        <f t="shared" si="4"/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43" x14ac:dyDescent="0.25">
      <c r="A27" s="61">
        <f>Inputs!A60</f>
        <v>0</v>
      </c>
      <c r="B27" s="61">
        <f t="shared" si="4"/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43" x14ac:dyDescent="0.25">
      <c r="B28"/>
      <c r="C28"/>
    </row>
    <row r="29" spans="1:43" x14ac:dyDescent="0.25">
      <c r="B29"/>
      <c r="C29"/>
    </row>
    <row r="30" spans="1:43" x14ac:dyDescent="0.25">
      <c r="A30" s="3" t="s">
        <v>263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43" x14ac:dyDescent="0.25">
      <c r="B31"/>
      <c r="C31"/>
    </row>
    <row r="32" spans="1:43" x14ac:dyDescent="0.25">
      <c r="A32" s="129" t="s">
        <v>211</v>
      </c>
      <c r="B32" s="129" t="s">
        <v>213</v>
      </c>
      <c r="C32" s="129" t="s">
        <v>212</v>
      </c>
      <c r="D32" s="129" t="s">
        <v>349</v>
      </c>
      <c r="F32" s="132" t="s">
        <v>270</v>
      </c>
      <c r="G32" s="132" t="s">
        <v>271</v>
      </c>
      <c r="I32" s="174" t="s">
        <v>336</v>
      </c>
      <c r="J32" s="175" t="e">
        <f>VLOOKUP(VALUE(Inputs!B75),Parameters!A54:B71,2,0)</f>
        <v>#N/A</v>
      </c>
    </row>
    <row r="33" spans="1:10" x14ac:dyDescent="0.25">
      <c r="A33">
        <v>1</v>
      </c>
      <c r="B33" s="128" t="str">
        <f>G34</f>
        <v/>
      </c>
      <c r="C33" s="27">
        <f>IF(B33&lt;&gt;"",IF(COUNT($A$33:A33)&lt;=$G$39,0,$G$41)+IF(COUNT($A$33:A33)&lt;=$G$40,0,$G$42),0)</f>
        <v>0</v>
      </c>
      <c r="D33" s="170" t="str">
        <f>IFERROR(DATE(YEAR(B33),MONTH(B33),1)," ")</f>
        <v xml:space="preserve"> </v>
      </c>
      <c r="F33" t="s">
        <v>222</v>
      </c>
      <c r="G33" s="128" t="str">
        <f>IF(Inputs!B79="","",DATE(YEAR(Inputs!B79),MONTH(Inputs!B79),DAY(Inputs!B79)))</f>
        <v/>
      </c>
      <c r="J33" s="43"/>
    </row>
    <row r="34" spans="1:10" x14ac:dyDescent="0.25">
      <c r="A34">
        <f t="shared" ref="A34:A65" si="5">A33+1</f>
        <v>2</v>
      </c>
      <c r="B34" s="128" t="str">
        <f>IFERROR(IF(COUNT($A$33:A34)&lt;=$G$38,IF($G$37="Monthly",DATE(YEAR(B33),MONTH(B33)+1,MIN(DAY(B33),28)),B33+14),""),"")</f>
        <v/>
      </c>
      <c r="C34" s="27">
        <f>IF(B34&lt;&gt;"",IF(COUNT($A$33:A34)&lt;=$G$39,0,$G$41)+IF(COUNT($A$33:A34)&lt;=$G$40,0,$G$42),0)</f>
        <v>0</v>
      </c>
      <c r="D34" s="170" t="str">
        <f t="shared" ref="D34:D84" si="6">IFERROR(DATE(YEAR(B34),MONTH(B34),1)," ")</f>
        <v xml:space="preserve"> </v>
      </c>
      <c r="F34" t="s">
        <v>264</v>
      </c>
      <c r="G34" s="128" t="str">
        <f>IF(Inputs!B80="","",DATE(YEAR(Inputs!B80),MONTH(Inputs!B80),DAY(Inputs!B80)))</f>
        <v/>
      </c>
    </row>
    <row r="35" spans="1:10" x14ac:dyDescent="0.25">
      <c r="A35">
        <f t="shared" si="5"/>
        <v>3</v>
      </c>
      <c r="B35" s="128" t="str">
        <f>IFERROR(IF(COUNT($A$33:A35)&lt;=$G$38,IF($G$37="Monthly",DATE(YEAR(B34),MONTH(B34)+1,MIN(DAY(B34),28)),B34+14),""),"")</f>
        <v/>
      </c>
      <c r="C35" s="27">
        <f>IF(B35&lt;&gt;"",IF(COUNT($A$33:A35)&lt;=$G$39,0,$G$41)+IF(COUNT($A$33:A35)&lt;=$G$40,0,$G$42),0)</f>
        <v>0</v>
      </c>
      <c r="D35" s="170" t="str">
        <f t="shared" si="6"/>
        <v xml:space="preserve"> </v>
      </c>
      <c r="F35" t="s">
        <v>230</v>
      </c>
      <c r="G35" s="27">
        <f>Inputs!B81</f>
        <v>0</v>
      </c>
    </row>
    <row r="36" spans="1:10" x14ac:dyDescent="0.25">
      <c r="A36">
        <f t="shared" si="5"/>
        <v>4</v>
      </c>
      <c r="B36" s="128" t="str">
        <f>IFERROR(IF(COUNT($A$33:A36)&lt;=$G$38,IF($G$37="Monthly",DATE(YEAR(B35),MONTH(B35)+1,MIN(DAY(B35),28)),B35+14),""),"")</f>
        <v/>
      </c>
      <c r="C36" s="27">
        <f>IF(B36&lt;&gt;"",IF(COUNT($A$33:A36)&lt;=$G$39,0,$G$41)+IF(COUNT($A$33:A36)&lt;=$G$40,0,$G$42),0)</f>
        <v>0</v>
      </c>
      <c r="D36" s="170" t="str">
        <f t="shared" si="6"/>
        <v xml:space="preserve"> </v>
      </c>
      <c r="F36" t="s">
        <v>265</v>
      </c>
      <c r="G36" s="130">
        <f>Inputs!B82/100</f>
        <v>0</v>
      </c>
    </row>
    <row r="37" spans="1:10" x14ac:dyDescent="0.25">
      <c r="A37">
        <f t="shared" si="5"/>
        <v>5</v>
      </c>
      <c r="B37" s="128" t="str">
        <f>IFERROR(IF(COUNT($A$33:A37)&lt;=$G$38,IF($G$37="Monthly",DATE(YEAR(B36),MONTH(B36)+1,MIN(DAY(B36),28)),B36+14),""),"")</f>
        <v/>
      </c>
      <c r="C37" s="27">
        <f>IF(B37&lt;&gt;"",IF(COUNT($A$33:A37)&lt;=$G$39,0,$G$41)+IF(COUNT($A$33:A37)&lt;=$G$40,0,$G$42),0)</f>
        <v>0</v>
      </c>
      <c r="D37" s="170" t="str">
        <f t="shared" si="6"/>
        <v xml:space="preserve"> </v>
      </c>
      <c r="F37" t="s">
        <v>266</v>
      </c>
      <c r="G37" s="131" t="str">
        <f>IF(Inputs!B83="Months","Monthly",IF(Inputs!B83="Weeks",IF(Inputs!B84=1,"Weekly",IF(Inputs!B84=2,"Fortnightly",IF(Inputs!B84=4,"Four weeks","ERROR"))),""))</f>
        <v/>
      </c>
    </row>
    <row r="38" spans="1:10" x14ac:dyDescent="0.25">
      <c r="A38">
        <f t="shared" si="5"/>
        <v>6</v>
      </c>
      <c r="B38" s="128" t="str">
        <f>IFERROR(IF(COUNT($A$33:A38)&lt;=$G$38,IF($G$37="Monthly",DATE(YEAR(B37),MONTH(B37)+1,MIN(DAY(B37),28)),B37+14),""),"")</f>
        <v/>
      </c>
      <c r="C38" s="27">
        <f>IF(B38&lt;&gt;"",IF(COUNT($A$33:A38)&lt;=$G$39,0,$G$41)+IF(COUNT($A$33:A38)&lt;=$G$40,0,$G$42),0)</f>
        <v>0</v>
      </c>
      <c r="D38" s="170" t="str">
        <f t="shared" si="6"/>
        <v xml:space="preserve"> </v>
      </c>
      <c r="F38" t="s">
        <v>269</v>
      </c>
      <c r="G38" s="27" t="str">
        <f>IFERROR(Inputs!B85/Inputs!B84,"")</f>
        <v/>
      </c>
    </row>
    <row r="39" spans="1:10" x14ac:dyDescent="0.25">
      <c r="A39">
        <f t="shared" si="5"/>
        <v>7</v>
      </c>
      <c r="B39" s="128" t="str">
        <f>IFERROR(IF(COUNT($A$33:A39)&lt;=$G$38,IF($G$37="Monthly",DATE(YEAR(B38),MONTH(B38)+1,MIN(DAY(B38),28)),B38+14),""),"")</f>
        <v/>
      </c>
      <c r="C39" s="27">
        <f>IF(B39&lt;&gt;"",IF(COUNT($A$33:A39)&lt;=$G$39,0,$G$41)+IF(COUNT($A$33:A39)&lt;=$G$40,0,$G$42),0)</f>
        <v>0</v>
      </c>
      <c r="D39" s="170" t="str">
        <f t="shared" si="6"/>
        <v xml:space="preserve"> </v>
      </c>
      <c r="F39" t="s">
        <v>267</v>
      </c>
      <c r="G39" s="27">
        <f>IF(Inputs!B86="",0,Inputs!B86)</f>
        <v>0</v>
      </c>
    </row>
    <row r="40" spans="1:10" x14ac:dyDescent="0.25">
      <c r="A40">
        <f t="shared" si="5"/>
        <v>8</v>
      </c>
      <c r="B40" s="128" t="str">
        <f>IFERROR(IF(COUNT($A$33:A40)&lt;=$G$38,IF($G$37="Monthly",DATE(YEAR(B39),MONTH(B39)+1,MIN(DAY(B39),28)),B39+14),""),"")</f>
        <v/>
      </c>
      <c r="C40" s="27">
        <f>IF(B40&lt;&gt;"",IF(COUNT($A$33:A40)&lt;=$G$39,0,$G$41)+IF(COUNT($A$33:A40)&lt;=$G$40,0,$G$42),0)</f>
        <v>0</v>
      </c>
      <c r="D40" s="170" t="str">
        <f t="shared" si="6"/>
        <v xml:space="preserve"> </v>
      </c>
      <c r="F40" t="s">
        <v>268</v>
      </c>
      <c r="G40" s="27">
        <f>IF(Inputs!B87="",0,Inputs!B87)</f>
        <v>0</v>
      </c>
    </row>
    <row r="41" spans="1:10" x14ac:dyDescent="0.25">
      <c r="A41">
        <f t="shared" si="5"/>
        <v>9</v>
      </c>
      <c r="B41" s="128" t="str">
        <f>IFERROR(IF(COUNT($A$33:A41)&lt;=$G$38,IF($G$37="Monthly",DATE(YEAR(B40),MONTH(B40)+1,MIN(DAY(B40),28)),B40+14),""),"")</f>
        <v/>
      </c>
      <c r="C41" s="27">
        <f>IF(B41&lt;&gt;"",IF(COUNT($A$33:A41)&lt;=$G$39,0,$G$41)+IF(COUNT($A$33:A41)&lt;=$G$40,0,$G$42),0)</f>
        <v>0</v>
      </c>
      <c r="D41" s="170" t="str">
        <f t="shared" si="6"/>
        <v xml:space="preserve"> </v>
      </c>
      <c r="F41" t="s">
        <v>272</v>
      </c>
      <c r="G41" s="73" t="str">
        <f>IFERROR(G35/(G38-G39),"")</f>
        <v/>
      </c>
      <c r="H41" s="73"/>
    </row>
    <row r="42" spans="1:10" x14ac:dyDescent="0.25">
      <c r="A42">
        <f t="shared" si="5"/>
        <v>10</v>
      </c>
      <c r="B42" s="128" t="str">
        <f>IFERROR(IF(COUNT($A$33:A42)&lt;=$G$38,IF($G$37="Monthly",DATE(YEAR(B41),MONTH(B41)+1,MIN(DAY(B41),28)),B41+14),""),"")</f>
        <v/>
      </c>
      <c r="C42" s="27">
        <f>IF(B42&lt;&gt;"",IF(COUNT($A$33:A42)&lt;=$G$39,0,$G$41)+IF(COUNT($A$33:A42)&lt;=$G$40,0,$G$42),0)</f>
        <v>0</v>
      </c>
      <c r="D42" s="170" t="str">
        <f t="shared" si="6"/>
        <v xml:space="preserve"> </v>
      </c>
      <c r="F42" t="s">
        <v>273</v>
      </c>
      <c r="G42" s="73" t="str">
        <f>IFERROR(G35*G36*IF(G37="Monthly",G38/12,IF(G37="Fortnightly",G38/(365/14),G38/(365/28)))/(G38-G40),"")</f>
        <v/>
      </c>
    </row>
    <row r="43" spans="1:10" x14ac:dyDescent="0.25">
      <c r="A43">
        <f t="shared" si="5"/>
        <v>11</v>
      </c>
      <c r="B43" s="128" t="str">
        <f>IFERROR(IF(COUNT($A$33:A43)&lt;=$G$38,IF($G$37="Monthly",DATE(YEAR(B42),MONTH(B42)+1,MIN(DAY(B42),28)),B42+14),""),"")</f>
        <v/>
      </c>
      <c r="C43" s="27">
        <f>IF(B43&lt;&gt;"",IF(COUNT($A$33:A43)&lt;=$G$39,0,$G$41)+IF(COUNT($A$33:A43)&lt;=$G$40,0,$G$42),0)</f>
        <v>0</v>
      </c>
      <c r="D43" s="170" t="str">
        <f t="shared" si="6"/>
        <v xml:space="preserve"> </v>
      </c>
    </row>
    <row r="44" spans="1:10" x14ac:dyDescent="0.25">
      <c r="A44">
        <f t="shared" si="5"/>
        <v>12</v>
      </c>
      <c r="B44" s="128" t="str">
        <f>IFERROR(IF(COUNT($A$33:A44)&lt;=$G$38,IF($G$37="Monthly",DATE(YEAR(B43),MONTH(B43)+1,MIN(DAY(B43),28)),B43+14),""),"")</f>
        <v/>
      </c>
      <c r="C44" s="27">
        <f>IF(B44&lt;&gt;"",IF(COUNT($A$33:A44)&lt;=$G$39,0,$G$41)+IF(COUNT($A$33:A44)&lt;=$G$40,0,$G$42),0)</f>
        <v>0</v>
      </c>
      <c r="D44" s="170" t="str">
        <f t="shared" si="6"/>
        <v xml:space="preserve"> </v>
      </c>
      <c r="F44" t="s">
        <v>361</v>
      </c>
      <c r="G44" s="73">
        <f>G35*(1+G36)</f>
        <v>0</v>
      </c>
    </row>
    <row r="45" spans="1:10" x14ac:dyDescent="0.25">
      <c r="A45">
        <f t="shared" si="5"/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 t="shared" si="6"/>
        <v xml:space="preserve"> </v>
      </c>
    </row>
    <row r="46" spans="1:10" x14ac:dyDescent="0.25">
      <c r="A46">
        <f t="shared" si="5"/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 t="shared" si="6"/>
        <v xml:space="preserve"> </v>
      </c>
    </row>
    <row r="47" spans="1:10" x14ac:dyDescent="0.25">
      <c r="A47">
        <f t="shared" si="5"/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 t="shared" si="6"/>
        <v xml:space="preserve"> </v>
      </c>
      <c r="F47" s="5" t="s">
        <v>362</v>
      </c>
      <c r="G47" s="5" t="s">
        <v>168</v>
      </c>
      <c r="H47" s="5" t="s">
        <v>363</v>
      </c>
    </row>
    <row r="48" spans="1:10" x14ac:dyDescent="0.25">
      <c r="A48">
        <f t="shared" si="5"/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 t="shared" si="6"/>
        <v xml:space="preserve"> </v>
      </c>
      <c r="F48">
        <v>1</v>
      </c>
      <c r="G48" s="67" t="e">
        <f ca="1">IF($G$44/($G$35+SUM(OFFSET(Output!$B$7,0,0,1,Calculations!F48+1)))&lt;=0,0.999,$G$44/($G$35+SUM(OFFSET(Output!$B$7,0,0,1,Calculations!F48+1))))</f>
        <v>#DIV/0!</v>
      </c>
      <c r="H48" s="36">
        <v>0</v>
      </c>
      <c r="I48" s="36"/>
      <c r="J48" s="36"/>
    </row>
    <row r="49" spans="1:10" x14ac:dyDescent="0.25">
      <c r="A49">
        <f t="shared" si="5"/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 t="shared" si="6"/>
        <v xml:space="preserve"> </v>
      </c>
      <c r="F49">
        <v>2</v>
      </c>
      <c r="G49" s="67" t="e">
        <f ca="1">IF($G$44/($G$35+SUM(OFFSET(Output!$B$7,0,0,1,Calculations!F49+1)))&lt;=0,0.999,$G$44/($G$35+SUM(OFFSET(Output!$B$7,0,0,1,Calculations!F49+1))))</f>
        <v>#DIV/0!</v>
      </c>
      <c r="H49" s="36">
        <v>0</v>
      </c>
      <c r="I49" s="36"/>
      <c r="J49" s="36"/>
    </row>
    <row r="50" spans="1:10" x14ac:dyDescent="0.25">
      <c r="A50">
        <f t="shared" si="5"/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 t="shared" si="6"/>
        <v xml:space="preserve"> </v>
      </c>
      <c r="F50">
        <v>3</v>
      </c>
      <c r="G50" s="67" t="e">
        <f ca="1">IF($G$44/($G$35+SUM(OFFSET(Output!$B$7,0,0,1,Calculations!F50+1)))&lt;=0,0.999,$G$44/($G$35+SUM(OFFSET(Output!$B$7,0,0,1,Calculations!F50+1))))</f>
        <v>#DIV/0!</v>
      </c>
      <c r="H50" s="36">
        <v>0</v>
      </c>
      <c r="I50" s="36"/>
      <c r="J50" s="36"/>
    </row>
    <row r="51" spans="1:10" x14ac:dyDescent="0.25">
      <c r="A51">
        <f t="shared" si="5"/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 t="shared" si="6"/>
        <v xml:space="preserve"> </v>
      </c>
      <c r="F51">
        <v>4</v>
      </c>
      <c r="G51" s="67" t="e">
        <f ca="1">IF($G$44/($G$35+SUM(OFFSET(Output!$B$7,0,0,1,Calculations!F51+1)))&lt;=0,0.999,$G$44/($G$35+SUM(OFFSET(Output!$B$7,0,0,1,Calculations!F51+1))))</f>
        <v>#DIV/0!</v>
      </c>
      <c r="H51" s="36">
        <v>0</v>
      </c>
      <c r="I51" s="36"/>
      <c r="J51" s="36"/>
    </row>
    <row r="52" spans="1:10" x14ac:dyDescent="0.25">
      <c r="A52">
        <f t="shared" si="5"/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 t="shared" si="6"/>
        <v xml:space="preserve"> </v>
      </c>
      <c r="F52">
        <v>5</v>
      </c>
      <c r="G52" s="67" t="e">
        <f ca="1">IF($G$44/($G$35+SUM(OFFSET(Output!$B$7,0,0,1,Calculations!F52+1)))&lt;=0,0.999,$G$44/($G$35+SUM(OFFSET(Output!$B$7,0,0,1,Calculations!F52+1))))</f>
        <v>#DIV/0!</v>
      </c>
      <c r="H52" s="36">
        <v>0</v>
      </c>
      <c r="I52" s="36"/>
      <c r="J52" s="36"/>
    </row>
    <row r="53" spans="1:10" x14ac:dyDescent="0.25">
      <c r="A53">
        <f t="shared" si="5"/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 t="shared" si="6"/>
        <v xml:space="preserve"> </v>
      </c>
      <c r="F53">
        <v>6</v>
      </c>
      <c r="G53" s="67" t="e">
        <f ca="1">IF($G$44/($G$35+SUM(OFFSET(Output!$B$7,0,0,1,Calculations!F53+1)))&lt;=0,0.999,$G$44/($G$35+SUM(OFFSET(Output!$B$7,0,0,1,Calculations!F53+1))))</f>
        <v>#DIV/0!</v>
      </c>
      <c r="H53" s="36" t="e">
        <f ca="1">IF(MAX(G51:G53)&lt;=0.5,1,0)</f>
        <v>#DIV/0!</v>
      </c>
      <c r="I53" s="36"/>
      <c r="J53" s="36"/>
    </row>
    <row r="54" spans="1:10" x14ac:dyDescent="0.25">
      <c r="A54">
        <f t="shared" si="5"/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 t="shared" si="6"/>
        <v xml:space="preserve"> </v>
      </c>
      <c r="F54">
        <v>7</v>
      </c>
      <c r="G54" s="67" t="e">
        <f ca="1">IF($G$44/($G$35+SUM(OFFSET(Output!$B$7,0,0,1,Calculations!F54+1)))&lt;=0,0.999,$G$44/($G$35+SUM(OFFSET(Output!$B$7,0,0,1,Calculations!F54+1))))</f>
        <v>#DIV/0!</v>
      </c>
      <c r="H54" s="36" t="e">
        <f ca="1">IF(AND(SUM($H$48:H53)=0,MAX(G52:G54)&lt;=0.5),1,0)</f>
        <v>#DIV/0!</v>
      </c>
      <c r="I54" s="36"/>
      <c r="J54" s="36"/>
    </row>
    <row r="55" spans="1:10" x14ac:dyDescent="0.25">
      <c r="A55">
        <f t="shared" si="5"/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 t="shared" si="6"/>
        <v xml:space="preserve"> </v>
      </c>
      <c r="F55">
        <v>8</v>
      </c>
      <c r="G55" s="67" t="e">
        <f ca="1">IF($G$44/($G$35+SUM(OFFSET(Output!$B$7,0,0,1,Calculations!F55+1)))&lt;=0,0.999,$G$44/($G$35+SUM(OFFSET(Output!$B$7,0,0,1,Calculations!F55+1))))</f>
        <v>#DIV/0!</v>
      </c>
      <c r="H55" s="36" t="e">
        <f ca="1">IF(AND(SUM($H$48:H54)=0,MAX(G53:G55)&lt;=0.5),1,0)</f>
        <v>#DIV/0!</v>
      </c>
      <c r="I55" s="36"/>
      <c r="J55" s="36"/>
    </row>
    <row r="56" spans="1:10" x14ac:dyDescent="0.25">
      <c r="A56">
        <f t="shared" si="5"/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 t="shared" si="6"/>
        <v xml:space="preserve"> </v>
      </c>
      <c r="F56">
        <v>9</v>
      </c>
      <c r="G56" s="67" t="e">
        <f ca="1">IF($G$44/($G$35+SUM(OFFSET(Output!$B$7,0,0,1,Calculations!F56+1)))&lt;=0,0.999,$G$44/($G$35+SUM(OFFSET(Output!$B$7,0,0,1,Calculations!F56+1))))</f>
        <v>#DIV/0!</v>
      </c>
      <c r="H56" s="36" t="e">
        <f ca="1">IF(AND(SUM($H$48:H55)=0,MAX(G54:G56)&lt;=0.5),1,0)</f>
        <v>#DIV/0!</v>
      </c>
      <c r="I56" s="36"/>
      <c r="J56" s="36"/>
    </row>
    <row r="57" spans="1:10" x14ac:dyDescent="0.25">
      <c r="A57">
        <f t="shared" si="5"/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 t="shared" si="6"/>
        <v xml:space="preserve"> </v>
      </c>
      <c r="F57">
        <v>10</v>
      </c>
      <c r="G57" s="67" t="e">
        <f ca="1">IF($G$44/($G$35+SUM(OFFSET(Output!$B$7,0,0,1,Calculations!F57+1)))&lt;=0,0.999,$G$44/($G$35+SUM(OFFSET(Output!$B$7,0,0,1,Calculations!F57+1))))</f>
        <v>#DIV/0!</v>
      </c>
      <c r="H57" s="36" t="e">
        <f ca="1">IF(AND(SUM($H$48:H56)=0,MAX(G55:G57)&lt;=0.5),1,0)</f>
        <v>#DIV/0!</v>
      </c>
      <c r="I57" s="36"/>
      <c r="J57" s="36"/>
    </row>
    <row r="58" spans="1:10" x14ac:dyDescent="0.25">
      <c r="A58">
        <f t="shared" si="5"/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 t="shared" si="6"/>
        <v xml:space="preserve"> </v>
      </c>
      <c r="F58">
        <v>11</v>
      </c>
      <c r="G58" s="67" t="e">
        <f ca="1">IF($G$44/($G$35+SUM(OFFSET(Output!$B$7,0,0,1,Calculations!F58+1)))&lt;=0,0.999,$G$44/($G$35+SUM(OFFSET(Output!$B$7,0,0,1,Calculations!F58+1))))</f>
        <v>#DIV/0!</v>
      </c>
      <c r="H58" s="36" t="e">
        <f ca="1">IF(AND(SUM($H$48:H57)=0,MAX(G56:G58)&lt;=0.5),1,0)</f>
        <v>#DIV/0!</v>
      </c>
      <c r="I58" s="36"/>
      <c r="J58" s="36"/>
    </row>
    <row r="59" spans="1:10" x14ac:dyDescent="0.25">
      <c r="A59">
        <f t="shared" si="5"/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 t="shared" si="6"/>
        <v xml:space="preserve"> </v>
      </c>
      <c r="F59">
        <v>12</v>
      </c>
      <c r="G59" s="67" t="e">
        <f ca="1">IF($G$44/($G$35+SUM(OFFSET(Output!$B$7,0,0,1,Calculations!F59+1)))&lt;=0,0.999,$G$44/($G$35+SUM(OFFSET(Output!$B$7,0,0,1,Calculations!F59+1))))</f>
        <v>#DIV/0!</v>
      </c>
      <c r="H59" s="36" t="e">
        <f ca="1">IF(AND(SUM($H$48:H58)=0,MAX(G57:G59)&lt;=0.5),1,0)</f>
        <v>#DIV/0!</v>
      </c>
      <c r="I59" s="36"/>
    </row>
    <row r="60" spans="1:10" x14ac:dyDescent="0.25">
      <c r="A60">
        <f t="shared" si="5"/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 t="shared" si="6"/>
        <v xml:space="preserve"> </v>
      </c>
    </row>
    <row r="61" spans="1:10" x14ac:dyDescent="0.25">
      <c r="A61">
        <f t="shared" si="5"/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 t="shared" si="6"/>
        <v xml:space="preserve"> </v>
      </c>
      <c r="F61" t="s">
        <v>364</v>
      </c>
      <c r="H61" s="36">
        <f ca="1">IFERROR(INDEX(F48:F59,MATCH(1,H48:H59,0)),99)</f>
        <v>99</v>
      </c>
    </row>
    <row r="62" spans="1:10" x14ac:dyDescent="0.25">
      <c r="A62">
        <f t="shared" si="5"/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 t="shared" si="6"/>
        <v xml:space="preserve"> </v>
      </c>
      <c r="F62" t="s">
        <v>365</v>
      </c>
      <c r="H62">
        <f>COUNTIF(Output!B11:Y11,"&gt;0")</f>
        <v>0</v>
      </c>
    </row>
    <row r="63" spans="1:10" x14ac:dyDescent="0.25">
      <c r="A63">
        <f t="shared" si="5"/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 t="shared" si="6"/>
        <v xml:space="preserve"> </v>
      </c>
    </row>
    <row r="64" spans="1:10" x14ac:dyDescent="0.25">
      <c r="A64">
        <f t="shared" si="5"/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 t="shared" si="6"/>
        <v xml:space="preserve"> </v>
      </c>
    </row>
    <row r="65" spans="1:4" x14ac:dyDescent="0.25">
      <c r="A65">
        <f t="shared" si="5"/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 t="shared" si="6"/>
        <v xml:space="preserve"> </v>
      </c>
    </row>
    <row r="66" spans="1:4" x14ac:dyDescent="0.25">
      <c r="A66">
        <f t="shared" ref="A66:A84" si="7"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 t="shared" si="6"/>
        <v xml:space="preserve"> </v>
      </c>
    </row>
    <row r="67" spans="1:4" x14ac:dyDescent="0.25">
      <c r="A67">
        <f t="shared" si="7"/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 t="shared" si="6"/>
        <v xml:space="preserve"> </v>
      </c>
    </row>
    <row r="68" spans="1:4" x14ac:dyDescent="0.25">
      <c r="A68">
        <f t="shared" si="7"/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 t="shared" si="6"/>
        <v xml:space="preserve"> </v>
      </c>
    </row>
    <row r="69" spans="1:4" x14ac:dyDescent="0.25">
      <c r="A69">
        <f t="shared" si="7"/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 t="shared" si="6"/>
        <v xml:space="preserve"> </v>
      </c>
    </row>
    <row r="70" spans="1:4" x14ac:dyDescent="0.25">
      <c r="A70">
        <f t="shared" si="7"/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 t="shared" si="6"/>
        <v xml:space="preserve"> </v>
      </c>
    </row>
    <row r="71" spans="1:4" x14ac:dyDescent="0.25">
      <c r="A71">
        <f t="shared" si="7"/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 t="shared" si="6"/>
        <v xml:space="preserve"> </v>
      </c>
    </row>
    <row r="72" spans="1:4" x14ac:dyDescent="0.25">
      <c r="A72">
        <f t="shared" si="7"/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 t="shared" si="6"/>
        <v xml:space="preserve"> </v>
      </c>
    </row>
    <row r="73" spans="1:4" x14ac:dyDescent="0.25">
      <c r="A73">
        <f t="shared" si="7"/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 t="shared" si="6"/>
        <v xml:space="preserve"> </v>
      </c>
    </row>
    <row r="74" spans="1:4" x14ac:dyDescent="0.25">
      <c r="A74">
        <f t="shared" si="7"/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 t="shared" si="6"/>
        <v xml:space="preserve"> </v>
      </c>
    </row>
    <row r="75" spans="1:4" x14ac:dyDescent="0.25">
      <c r="A75">
        <f t="shared" si="7"/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 t="shared" si="6"/>
        <v xml:space="preserve"> </v>
      </c>
    </row>
    <row r="76" spans="1:4" x14ac:dyDescent="0.25">
      <c r="A76">
        <f t="shared" si="7"/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 t="shared" si="6"/>
        <v xml:space="preserve"> </v>
      </c>
    </row>
    <row r="77" spans="1:4" x14ac:dyDescent="0.25">
      <c r="A77">
        <f t="shared" si="7"/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 t="shared" si="6"/>
        <v xml:space="preserve"> </v>
      </c>
    </row>
    <row r="78" spans="1:4" x14ac:dyDescent="0.25">
      <c r="A78">
        <f t="shared" si="7"/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 t="shared" si="6"/>
        <v xml:space="preserve"> </v>
      </c>
    </row>
    <row r="79" spans="1:4" x14ac:dyDescent="0.25">
      <c r="A79">
        <f t="shared" si="7"/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 t="shared" si="6"/>
        <v xml:space="preserve"> </v>
      </c>
    </row>
    <row r="80" spans="1:4" x14ac:dyDescent="0.25">
      <c r="A80">
        <f t="shared" si="7"/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 t="shared" si="6"/>
        <v xml:space="preserve"> </v>
      </c>
    </row>
    <row r="81" spans="1:4" x14ac:dyDescent="0.25">
      <c r="A81">
        <f t="shared" si="7"/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 t="shared" si="6"/>
        <v xml:space="preserve"> </v>
      </c>
    </row>
    <row r="82" spans="1:4" x14ac:dyDescent="0.25">
      <c r="A82">
        <f t="shared" si="7"/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 t="shared" si="6"/>
        <v xml:space="preserve"> </v>
      </c>
    </row>
    <row r="83" spans="1:4" x14ac:dyDescent="0.25">
      <c r="A83">
        <f t="shared" si="7"/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 t="shared" si="6"/>
        <v xml:space="preserve"> </v>
      </c>
    </row>
    <row r="84" spans="1:4" x14ac:dyDescent="0.25">
      <c r="A84">
        <f t="shared" si="7"/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 t="shared" si="6"/>
        <v xml:space="preserve"> 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93"/>
  <sheetViews>
    <sheetView showGridLines="0" zoomScale="90" zoomScaleNormal="90" workbookViewId="0">
      <pane xSplit="1" topLeftCell="T1" activePane="topRight" state="frozen"/>
      <selection pane="topRight" activeCell="Y2" sqref="Y2"/>
    </sheetView>
  </sheetViews>
  <sheetFormatPr defaultRowHeight="15" x14ac:dyDescent="0.25"/>
  <cols>
    <col min="1" max="1" width="27.85546875" customWidth="1"/>
    <col min="2" max="2" width="18" style="12" customWidth="1"/>
    <col min="3" max="3" width="26" style="12" customWidth="1"/>
    <col min="4" max="4" width="18" style="12" customWidth="1"/>
    <col min="5" max="5" width="28" style="12" customWidth="1"/>
    <col min="6" max="6" width="29.7109375" style="12" customWidth="1"/>
    <col min="7" max="7" width="18" style="12" customWidth="1"/>
    <col min="8" max="8" width="19.42578125" style="12" customWidth="1"/>
    <col min="9" max="9" width="19.85546875" style="12" customWidth="1"/>
    <col min="10" max="10" width="25.28515625" style="12" customWidth="1"/>
    <col min="11" max="13" width="18" style="12" customWidth="1"/>
    <col min="14" max="14" width="16" style="12" customWidth="1"/>
    <col min="15" max="15" width="18" style="12" customWidth="1"/>
    <col min="16" max="16" width="17.5703125" style="12" customWidth="1"/>
    <col min="17" max="18" width="18" style="12" customWidth="1"/>
    <col min="19" max="19" width="18.85546875" style="12" customWidth="1"/>
    <col min="20" max="20" width="15.7109375" style="12" customWidth="1"/>
    <col min="21" max="21" width="18.140625" style="12" customWidth="1"/>
    <col min="22" max="22" width="14.42578125" style="12" customWidth="1"/>
    <col min="23" max="23" width="15.140625" style="12" customWidth="1"/>
    <col min="24" max="24" width="15.85546875" style="12" customWidth="1"/>
    <col min="25" max="30" width="7.140625" style="12" customWidth="1"/>
    <col min="31" max="35" width="7.28515625" style="12" customWidth="1"/>
  </cols>
  <sheetData>
    <row r="1" spans="1:35" x14ac:dyDescent="0.25">
      <c r="A1" s="3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/>
      <c r="AF1"/>
      <c r="AG1"/>
      <c r="AH1"/>
      <c r="AI1"/>
    </row>
    <row r="2" spans="1:35" x14ac:dyDescent="0.25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5" ht="60" x14ac:dyDescent="0.25">
      <c r="A3" s="8" t="s">
        <v>1</v>
      </c>
      <c r="B3" s="10" t="s">
        <v>197</v>
      </c>
      <c r="C3" s="10" t="s">
        <v>16</v>
      </c>
      <c r="D3" s="10" t="s">
        <v>2</v>
      </c>
      <c r="E3" s="10" t="s">
        <v>3</v>
      </c>
      <c r="F3" s="10" t="s">
        <v>90</v>
      </c>
      <c r="G3" s="10" t="s">
        <v>17</v>
      </c>
      <c r="H3" s="10" t="s">
        <v>240</v>
      </c>
      <c r="I3" s="10" t="s">
        <v>35</v>
      </c>
      <c r="J3" s="10" t="s">
        <v>246</v>
      </c>
      <c r="K3" s="10" t="s">
        <v>36</v>
      </c>
      <c r="L3" s="10" t="s">
        <v>20</v>
      </c>
      <c r="M3" s="10" t="s">
        <v>24</v>
      </c>
      <c r="N3" s="10" t="s">
        <v>25</v>
      </c>
      <c r="O3" s="10" t="s">
        <v>229</v>
      </c>
      <c r="P3" s="10" t="s">
        <v>201</v>
      </c>
      <c r="Q3" s="10" t="s">
        <v>233</v>
      </c>
      <c r="R3" s="10" t="s">
        <v>232</v>
      </c>
      <c r="S3" s="10" t="s">
        <v>194</v>
      </c>
      <c r="T3" s="10" t="s">
        <v>195</v>
      </c>
      <c r="U3" s="10" t="s">
        <v>241</v>
      </c>
      <c r="V3" s="10" t="s">
        <v>93</v>
      </c>
      <c r="W3" s="10" t="s">
        <v>236</v>
      </c>
      <c r="X3" s="10" t="s">
        <v>94</v>
      </c>
      <c r="Y3" s="10" t="s">
        <v>95</v>
      </c>
      <c r="Z3" s="10" t="s">
        <v>96</v>
      </c>
      <c r="AA3" s="10" t="s">
        <v>97</v>
      </c>
      <c r="AB3" s="10" t="s">
        <v>98</v>
      </c>
      <c r="AC3" s="10" t="s">
        <v>99</v>
      </c>
      <c r="AD3" s="10" t="s">
        <v>100</v>
      </c>
      <c r="AE3" s="10" t="s">
        <v>101</v>
      </c>
      <c r="AF3" s="10" t="s">
        <v>102</v>
      </c>
      <c r="AG3" s="10" t="s">
        <v>103</v>
      </c>
      <c r="AH3" s="10" t="s">
        <v>104</v>
      </c>
      <c r="AI3" s="10" t="s">
        <v>105</v>
      </c>
    </row>
    <row r="4" spans="1:35" s="93" customFormat="1" x14ac:dyDescent="0.25">
      <c r="A4" s="93" t="s">
        <v>7</v>
      </c>
      <c r="B4" s="94">
        <v>6609.7640000000001</v>
      </c>
      <c r="C4" s="95">
        <v>0.51291332035455417</v>
      </c>
      <c r="D4" s="96">
        <v>9.9999999999999978E-2</v>
      </c>
      <c r="E4" s="96">
        <v>0.19999999999999996</v>
      </c>
      <c r="F4" s="96">
        <v>0.14999999999999991</v>
      </c>
      <c r="G4" s="94">
        <f>B4*(1+C4)*(1+E4)*(1+F4)</f>
        <v>13799.999999999998</v>
      </c>
      <c r="H4" s="96">
        <v>0.8</v>
      </c>
      <c r="I4" s="94">
        <v>2000</v>
      </c>
      <c r="J4" s="94">
        <v>0</v>
      </c>
      <c r="K4" s="94">
        <v>0</v>
      </c>
      <c r="L4" s="94" t="s">
        <v>244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21</v>
      </c>
      <c r="X4" s="96">
        <f>1/12</f>
        <v>8.3333333333333329E-2</v>
      </c>
      <c r="Y4" s="96">
        <f t="shared" ref="Y4:AI4" si="0">1/12</f>
        <v>8.3333333333333329E-2</v>
      </c>
      <c r="Z4" s="96">
        <f t="shared" si="0"/>
        <v>8.3333333333333329E-2</v>
      </c>
      <c r="AA4" s="96">
        <f t="shared" si="0"/>
        <v>8.3333333333333329E-2</v>
      </c>
      <c r="AB4" s="96">
        <f t="shared" si="0"/>
        <v>8.3333333333333329E-2</v>
      </c>
      <c r="AC4" s="96">
        <f t="shared" si="0"/>
        <v>8.3333333333333329E-2</v>
      </c>
      <c r="AD4" s="96">
        <f t="shared" si="0"/>
        <v>8.3333333333333329E-2</v>
      </c>
      <c r="AE4" s="96">
        <f t="shared" si="0"/>
        <v>8.3333333333333329E-2</v>
      </c>
      <c r="AF4" s="96">
        <f t="shared" si="0"/>
        <v>8.3333333333333329E-2</v>
      </c>
      <c r="AG4" s="96">
        <f t="shared" si="0"/>
        <v>8.3333333333333329E-2</v>
      </c>
      <c r="AH4" s="96">
        <f t="shared" si="0"/>
        <v>8.3333333333333329E-2</v>
      </c>
      <c r="AI4" s="96">
        <f t="shared" si="0"/>
        <v>8.3333333333333329E-2</v>
      </c>
    </row>
    <row r="5" spans="1:35" s="93" customFormat="1" x14ac:dyDescent="0.25">
      <c r="A5" s="98" t="s">
        <v>15</v>
      </c>
      <c r="B5" s="99">
        <v>150</v>
      </c>
      <c r="C5" s="100">
        <v>1.0748881555994845</v>
      </c>
      <c r="D5" s="101">
        <v>0.31984431374229055</v>
      </c>
      <c r="E5" s="101">
        <v>0.67522688456705771</v>
      </c>
      <c r="F5" s="101">
        <v>0.91796384131044761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23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0.83333333333333337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5" s="93" customFormat="1" x14ac:dyDescent="0.25">
      <c r="A6" s="93" t="s">
        <v>13</v>
      </c>
      <c r="B6" s="94">
        <v>4606.6509999999998</v>
      </c>
      <c r="C6" s="95">
        <v>0.25175401861475355</v>
      </c>
      <c r="D6" s="96">
        <v>0.44189611030718146</v>
      </c>
      <c r="E6" s="96">
        <v>0.77331819303756744</v>
      </c>
      <c r="F6" s="96">
        <v>0.56469252326844188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23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5" s="93" customFormat="1" x14ac:dyDescent="0.25">
      <c r="A7" s="93" t="s">
        <v>92</v>
      </c>
      <c r="B7" s="94">
        <v>5000</v>
      </c>
      <c r="C7" s="95">
        <v>0.35493589835725103</v>
      </c>
      <c r="D7" s="96">
        <v>0.47226495803942853</v>
      </c>
      <c r="E7" s="96">
        <v>0.70839743705914282</v>
      </c>
      <c r="F7" s="96">
        <v>0.29602564190693603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23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5" s="93" customFormat="1" x14ac:dyDescent="0.25">
      <c r="A8" s="93" t="s">
        <v>10</v>
      </c>
      <c r="B8" s="94">
        <v>3956.3580000000002</v>
      </c>
      <c r="C8" s="95">
        <v>0.32571416198731051</v>
      </c>
      <c r="D8" s="96">
        <v>6.0879068533092995E-2</v>
      </c>
      <c r="E8" s="96">
        <v>0.12175813706618599</v>
      </c>
      <c r="F8" s="96">
        <v>1.9780124605623506E-2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22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9.3333333333333339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5" s="21" customFormat="1" x14ac:dyDescent="0.25">
      <c r="A9" s="21" t="s">
        <v>12</v>
      </c>
      <c r="B9" s="94">
        <v>110.40512</v>
      </c>
      <c r="C9" s="95">
        <v>0.72978016322670314</v>
      </c>
      <c r="D9" s="96">
        <v>0.95680214690403276</v>
      </c>
      <c r="E9" s="96">
        <v>1.5946702448400547</v>
      </c>
      <c r="F9" s="96">
        <v>1.4216922285173843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21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21</v>
      </c>
      <c r="X9" s="96">
        <v>0.12820512820512822</v>
      </c>
      <c r="Y9" s="96">
        <v>0.12820512820512822</v>
      </c>
      <c r="Z9" s="96">
        <v>0.10256410256410256</v>
      </c>
      <c r="AA9" s="96">
        <v>5.128205128205128E-2</v>
      </c>
      <c r="AB9" s="96">
        <v>0</v>
      </c>
      <c r="AC9" s="96">
        <v>0.12820512820512822</v>
      </c>
      <c r="AD9" s="96">
        <v>0.12820512820512822</v>
      </c>
      <c r="AE9" s="96">
        <v>5.128205128205128E-2</v>
      </c>
      <c r="AF9" s="96">
        <v>0</v>
      </c>
      <c r="AG9" s="96">
        <v>5.128205128205128E-2</v>
      </c>
      <c r="AH9" s="96">
        <v>0.10256410256410256</v>
      </c>
      <c r="AI9" s="96">
        <v>0.12820512820512822</v>
      </c>
    </row>
    <row r="10" spans="1:35" s="21" customFormat="1" x14ac:dyDescent="0.25">
      <c r="A10" s="21" t="s">
        <v>4</v>
      </c>
      <c r="B10" s="72">
        <v>400</v>
      </c>
      <c r="C10" s="105">
        <v>0.46268074827688555</v>
      </c>
      <c r="D10" s="106">
        <v>0.61871944545544477</v>
      </c>
      <c r="E10" s="106">
        <v>0.92807916818316727</v>
      </c>
      <c r="F10" s="106">
        <v>0.39619525971884539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10.100000000000001</v>
      </c>
      <c r="L10" s="94" t="s">
        <v>23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2.2999999999999998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5" s="93" customFormat="1" x14ac:dyDescent="0.25">
      <c r="A11" s="93" t="s">
        <v>14</v>
      </c>
      <c r="B11" s="94">
        <v>3000</v>
      </c>
      <c r="C11" s="95">
        <v>0.17631626935147504</v>
      </c>
      <c r="D11" s="96">
        <v>0.16487441311170337</v>
      </c>
      <c r="E11" s="96">
        <v>0.32974882622340673</v>
      </c>
      <c r="F11" s="96">
        <v>0.27860464059942958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21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4.1999999999999993</v>
      </c>
      <c r="T11" s="94">
        <v>10.120040000000001</v>
      </c>
      <c r="U11" s="96">
        <v>0</v>
      </c>
      <c r="V11" s="96">
        <v>0</v>
      </c>
      <c r="W11" s="94" t="s">
        <v>21</v>
      </c>
      <c r="X11" s="96">
        <v>0.22900763358778631</v>
      </c>
      <c r="Y11" s="96">
        <v>0.22900763358778631</v>
      </c>
      <c r="Z11" s="96">
        <v>0.13740458015267176</v>
      </c>
      <c r="AA11" s="96">
        <v>3.8167938931297718E-2</v>
      </c>
      <c r="AB11" s="96">
        <v>7.6335877862595426E-3</v>
      </c>
      <c r="AC11" s="96">
        <v>7.6335877862595426E-3</v>
      </c>
      <c r="AD11" s="96">
        <v>7.6335877862595426E-3</v>
      </c>
      <c r="AE11" s="96">
        <v>7.6335877862595426E-3</v>
      </c>
      <c r="AF11" s="96">
        <v>3.053435114503817E-2</v>
      </c>
      <c r="AG11" s="96">
        <v>4.5801526717557259E-2</v>
      </c>
      <c r="AH11" s="96">
        <v>7.6335877862595436E-2</v>
      </c>
      <c r="AI11" s="96">
        <v>0.18320610687022904</v>
      </c>
    </row>
    <row r="12" spans="1:35" s="93" customFormat="1" x14ac:dyDescent="0.25">
      <c r="A12" s="93" t="s">
        <v>91</v>
      </c>
      <c r="B12" s="94">
        <v>1634.8430000000001</v>
      </c>
      <c r="C12" s="95">
        <v>0.60958552114631037</v>
      </c>
      <c r="D12" s="96">
        <v>0.36227795775695193</v>
      </c>
      <c r="E12" s="96">
        <v>0.72455591551390386</v>
      </c>
      <c r="F12" s="96">
        <v>0.32215953522732632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23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5" s="21" customFormat="1" x14ac:dyDescent="0.25">
      <c r="A13" s="21" t="s">
        <v>6</v>
      </c>
      <c r="B13" s="94">
        <v>3000</v>
      </c>
      <c r="C13" s="105">
        <v>0.75274295119742529</v>
      </c>
      <c r="D13" s="106">
        <v>0.37637147559871265</v>
      </c>
      <c r="E13" s="106">
        <v>0.75274295119742529</v>
      </c>
      <c r="F13" s="106">
        <v>0.62754702611189517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23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5" s="21" customFormat="1" x14ac:dyDescent="0.25">
      <c r="A14" s="21" t="s">
        <v>8</v>
      </c>
      <c r="B14" s="72">
        <v>3000</v>
      </c>
      <c r="C14" s="95">
        <v>0.5</v>
      </c>
      <c r="D14" s="96">
        <v>4.9999999999999968E-2</v>
      </c>
      <c r="E14" s="96">
        <v>7.4999999999999956E-2</v>
      </c>
      <c r="F14" s="96">
        <v>5.0000000000000044E-2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22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5" s="21" customFormat="1" x14ac:dyDescent="0.25">
      <c r="A15" s="21" t="s">
        <v>5</v>
      </c>
      <c r="B15" s="72">
        <v>750</v>
      </c>
      <c r="C15" s="95">
        <v>0.11962273962856473</v>
      </c>
      <c r="D15" s="96">
        <v>0.62626844738570719</v>
      </c>
      <c r="E15" s="96">
        <v>1.1272832052942729</v>
      </c>
      <c r="F15" s="96">
        <v>0.11962273962856473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21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32.199999999999996</v>
      </c>
      <c r="T15" s="94">
        <v>32.199999999999996</v>
      </c>
      <c r="U15" s="96">
        <f>32/46</f>
        <v>0.69565217391304346</v>
      </c>
      <c r="V15" s="96">
        <v>0</v>
      </c>
      <c r="W15" s="94" t="s">
        <v>21</v>
      </c>
      <c r="X15" s="96">
        <v>8.3333333333333329E-2</v>
      </c>
      <c r="Y15" s="96">
        <v>8.3333333333333329E-2</v>
      </c>
      <c r="Z15" s="96">
        <v>8.3333333333333329E-2</v>
      </c>
      <c r="AA15" s="96">
        <v>8.3333333333333329E-2</v>
      </c>
      <c r="AB15" s="96">
        <v>8.3333333333333329E-2</v>
      </c>
      <c r="AC15" s="96">
        <v>8.3333333333333329E-2</v>
      </c>
      <c r="AD15" s="96">
        <v>8.3333333333333329E-2</v>
      </c>
      <c r="AE15" s="96">
        <v>8.3333333333333329E-2</v>
      </c>
      <c r="AF15" s="96">
        <v>8.3333333333333329E-2</v>
      </c>
      <c r="AG15" s="96">
        <v>8.3333333333333329E-2</v>
      </c>
      <c r="AH15" s="96">
        <v>8.3333333333333329E-2</v>
      </c>
      <c r="AI15" s="96">
        <v>8.3333333333333329E-2</v>
      </c>
    </row>
    <row r="16" spans="1:35" s="21" customFormat="1" x14ac:dyDescent="0.25">
      <c r="A16" s="21" t="s">
        <v>9</v>
      </c>
      <c r="B16" s="72">
        <v>2651.4669999999996</v>
      </c>
      <c r="C16" s="95">
        <v>0.28556214186804429</v>
      </c>
      <c r="D16" s="96">
        <v>9.3336373169866538E-2</v>
      </c>
      <c r="E16" s="96">
        <v>0.18667274633973308</v>
      </c>
      <c r="F16" s="96">
        <v>0.48334093292466651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23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5" s="21" customFormat="1" x14ac:dyDescent="0.25">
      <c r="A17" s="87" t="s">
        <v>11</v>
      </c>
      <c r="B17" s="110">
        <v>933.89800000000002</v>
      </c>
      <c r="C17" s="111">
        <v>0.26112435568470382</v>
      </c>
      <c r="D17" s="112">
        <v>0.18072831307446852</v>
      </c>
      <c r="E17" s="112">
        <v>0.40663870441755412</v>
      </c>
      <c r="F17" s="112">
        <v>0.35813392150660395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23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2.2999999999999998</v>
      </c>
      <c r="S17" s="31">
        <v>27.299999999999997</v>
      </c>
      <c r="T17" s="31">
        <v>27.299999999999997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5" x14ac:dyDescent="0.25">
      <c r="A18" s="16" t="s">
        <v>128</v>
      </c>
      <c r="O18" s="86">
        <f>AVERAGE(O4:O17)</f>
        <v>16364.285714285714</v>
      </c>
      <c r="P18" s="86">
        <f>AVERAGE(P4:P17)</f>
        <v>3039.2857142857142</v>
      </c>
      <c r="Q18" s="86">
        <f>AVERAGE(Q4:Q17)</f>
        <v>6000</v>
      </c>
    </row>
    <row r="20" spans="1:35" x14ac:dyDescent="0.25">
      <c r="A20" s="3" t="s">
        <v>108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5" x14ac:dyDescent="0.25">
      <c r="E21" s="2"/>
      <c r="F21" s="69"/>
    </row>
    <row r="22" spans="1:35" ht="45" x14ac:dyDescent="0.25">
      <c r="A22" s="8" t="s">
        <v>109</v>
      </c>
      <c r="B22" s="8" t="s">
        <v>126</v>
      </c>
      <c r="C22" s="10" t="s">
        <v>110</v>
      </c>
      <c r="D22" s="10" t="s">
        <v>113</v>
      </c>
      <c r="E22" s="10" t="s">
        <v>114</v>
      </c>
      <c r="F22" s="10" t="s">
        <v>133</v>
      </c>
      <c r="G22" s="10" t="s">
        <v>116</v>
      </c>
      <c r="H22" s="10" t="s">
        <v>117</v>
      </c>
      <c r="I22" s="10" t="s">
        <v>115</v>
      </c>
      <c r="J22" s="10" t="s">
        <v>256</v>
      </c>
      <c r="K22" s="10" t="s">
        <v>255</v>
      </c>
      <c r="L22" s="10" t="s">
        <v>118</v>
      </c>
      <c r="M22" s="10" t="s">
        <v>119</v>
      </c>
      <c r="N22" s="10" t="s">
        <v>120</v>
      </c>
      <c r="O22" s="10" t="s">
        <v>254</v>
      </c>
      <c r="P22" s="10" t="s">
        <v>253</v>
      </c>
    </row>
    <row r="23" spans="1:35" s="21" customFormat="1" x14ac:dyDescent="0.25">
      <c r="A23" s="21" t="s">
        <v>342</v>
      </c>
      <c r="B23" s="21" t="s">
        <v>130</v>
      </c>
      <c r="C23" s="72" t="s">
        <v>111</v>
      </c>
      <c r="D23" s="115">
        <f>240/532</f>
        <v>0.45112781954887216</v>
      </c>
      <c r="E23" s="106">
        <f>260/240-1</f>
        <v>8.3333333333333259E-2</v>
      </c>
      <c r="F23" s="106">
        <f>280/240-1</f>
        <v>0.16666666666666674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8.5333333333333332</v>
      </c>
      <c r="N23" s="72">
        <f>100/532*365</f>
        <v>68.609022556390968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5" s="21" customFormat="1" x14ac:dyDescent="0.25">
      <c r="A24" s="21" t="s">
        <v>343</v>
      </c>
      <c r="B24" s="21" t="s">
        <v>205</v>
      </c>
      <c r="C24" s="116" t="s">
        <v>21</v>
      </c>
      <c r="D24" s="115" t="s">
        <v>21</v>
      </c>
      <c r="E24" s="106">
        <v>0.05</v>
      </c>
      <c r="F24" s="106">
        <v>0.1</v>
      </c>
      <c r="G24" s="106">
        <v>0.2</v>
      </c>
      <c r="H24" s="116" t="s">
        <v>21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5" s="21" customFormat="1" x14ac:dyDescent="0.25">
      <c r="A25" s="16" t="s">
        <v>344</v>
      </c>
      <c r="B25" s="16" t="s">
        <v>131</v>
      </c>
      <c r="C25" s="30" t="s">
        <v>112</v>
      </c>
      <c r="D25" s="117">
        <v>3</v>
      </c>
      <c r="E25" s="106">
        <f>7/D25-1</f>
        <v>1.3333333333333335</v>
      </c>
      <c r="F25" s="106">
        <f>9.5/D25-1</f>
        <v>2.1666666666666665</v>
      </c>
      <c r="G25" s="22">
        <f>25/9.5-1</f>
        <v>1.6315789473684212</v>
      </c>
      <c r="H25" s="116">
        <v>30</v>
      </c>
      <c r="I25" s="116" t="s">
        <v>21</v>
      </c>
      <c r="J25" s="72" t="s">
        <v>21</v>
      </c>
      <c r="K25" s="72" t="s">
        <v>21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5" s="21" customFormat="1" x14ac:dyDescent="0.25">
      <c r="A26" s="16" t="s">
        <v>345</v>
      </c>
      <c r="B26" s="16" t="s">
        <v>205</v>
      </c>
      <c r="C26" s="116" t="s">
        <v>21</v>
      </c>
      <c r="D26" s="115" t="s">
        <v>21</v>
      </c>
      <c r="E26" s="106">
        <v>0.2</v>
      </c>
      <c r="F26" s="106">
        <v>0.7</v>
      </c>
      <c r="G26" s="106">
        <v>2</v>
      </c>
      <c r="H26" s="116" t="s">
        <v>21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5" s="21" customFormat="1" x14ac:dyDescent="0.25">
      <c r="A27" s="21" t="s">
        <v>88</v>
      </c>
      <c r="B27" s="71" t="s">
        <v>205</v>
      </c>
      <c r="C27" s="116" t="s">
        <v>21</v>
      </c>
      <c r="D27" s="115" t="s">
        <v>21</v>
      </c>
      <c r="E27" s="106">
        <v>0.15</v>
      </c>
      <c r="F27" s="106">
        <v>0.25</v>
      </c>
      <c r="G27" s="106">
        <v>1</v>
      </c>
      <c r="H27" s="116" t="s">
        <v>21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5" s="21" customFormat="1" x14ac:dyDescent="0.25">
      <c r="A28" s="21" t="s">
        <v>107</v>
      </c>
      <c r="B28" s="71" t="s">
        <v>205</v>
      </c>
      <c r="C28" s="116" t="s">
        <v>21</v>
      </c>
      <c r="D28" s="115" t="s">
        <v>21</v>
      </c>
      <c r="E28" s="106">
        <v>0.15</v>
      </c>
      <c r="F28" s="106">
        <v>0.25</v>
      </c>
      <c r="G28" s="106">
        <v>1</v>
      </c>
      <c r="H28" s="116" t="s">
        <v>21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5" s="21" customFormat="1" x14ac:dyDescent="0.25">
      <c r="A29" s="23" t="s">
        <v>125</v>
      </c>
      <c r="B29" s="118" t="s">
        <v>205</v>
      </c>
      <c r="C29" s="31" t="s">
        <v>21</v>
      </c>
      <c r="D29" s="31" t="s">
        <v>21</v>
      </c>
      <c r="E29" s="24">
        <v>0.1</v>
      </c>
      <c r="F29" s="24">
        <v>0.2</v>
      </c>
      <c r="G29" s="24">
        <v>0</v>
      </c>
      <c r="H29" s="31" t="s">
        <v>21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5" x14ac:dyDescent="0.25">
      <c r="A30" s="16" t="s">
        <v>129</v>
      </c>
      <c r="B30" s="70" t="s">
        <v>205</v>
      </c>
    </row>
    <row r="31" spans="1:35" x14ac:dyDescent="0.25">
      <c r="H31" s="86"/>
      <c r="I31" s="86"/>
      <c r="AI31"/>
    </row>
    <row r="32" spans="1:35" x14ac:dyDescent="0.25">
      <c r="A32" s="3" t="s">
        <v>151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5" x14ac:dyDescent="0.25">
      <c r="A34" s="5" t="s">
        <v>152</v>
      </c>
      <c r="B34" s="11" t="s">
        <v>18</v>
      </c>
    </row>
    <row r="35" spans="1:35" x14ac:dyDescent="0.25">
      <c r="A35" t="s">
        <v>19</v>
      </c>
      <c r="B35" s="72">
        <v>60</v>
      </c>
      <c r="C35" s="86"/>
    </row>
    <row r="36" spans="1:35" x14ac:dyDescent="0.25">
      <c r="A36" t="s">
        <v>245</v>
      </c>
      <c r="B36" s="72">
        <v>2000</v>
      </c>
      <c r="C36" s="86"/>
    </row>
    <row r="37" spans="1:35" x14ac:dyDescent="0.25">
      <c r="A37" t="s">
        <v>153</v>
      </c>
      <c r="B37" s="2">
        <v>0.4</v>
      </c>
    </row>
    <row r="39" spans="1:35" x14ac:dyDescent="0.25">
      <c r="A39" s="3" t="s">
        <v>239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5" x14ac:dyDescent="0.25">
      <c r="B40" s="196" t="s">
        <v>207</v>
      </c>
      <c r="C40" s="196"/>
    </row>
    <row r="41" spans="1:35" x14ac:dyDescent="0.25">
      <c r="A41" s="5" t="s">
        <v>109</v>
      </c>
      <c r="B41" s="190" t="s">
        <v>28</v>
      </c>
      <c r="C41" s="190" t="s">
        <v>27</v>
      </c>
    </row>
    <row r="42" spans="1:35" x14ac:dyDescent="0.25">
      <c r="A42" t="s">
        <v>342</v>
      </c>
      <c r="B42" s="72">
        <v>450</v>
      </c>
      <c r="C42" s="72">
        <v>450</v>
      </c>
    </row>
    <row r="43" spans="1:35" x14ac:dyDescent="0.25">
      <c r="A43" t="s">
        <v>343</v>
      </c>
      <c r="B43" s="72">
        <v>450</v>
      </c>
      <c r="C43" s="72">
        <v>250</v>
      </c>
    </row>
    <row r="44" spans="1:35" x14ac:dyDescent="0.25">
      <c r="A44" t="s">
        <v>344</v>
      </c>
      <c r="B44" s="72">
        <v>50000</v>
      </c>
      <c r="C44" s="72">
        <v>200000</v>
      </c>
    </row>
    <row r="45" spans="1:35" x14ac:dyDescent="0.25">
      <c r="A45" t="s">
        <v>345</v>
      </c>
      <c r="B45" s="72">
        <v>25000</v>
      </c>
      <c r="C45" s="72">
        <v>50000</v>
      </c>
    </row>
    <row r="46" spans="1:35" x14ac:dyDescent="0.25">
      <c r="A46" t="s">
        <v>88</v>
      </c>
      <c r="B46" s="72">
        <v>6000</v>
      </c>
      <c r="C46" s="72">
        <v>12000</v>
      </c>
    </row>
    <row r="47" spans="1:35" x14ac:dyDescent="0.25">
      <c r="A47" t="s">
        <v>107</v>
      </c>
      <c r="B47" s="72">
        <v>4500</v>
      </c>
      <c r="C47" s="72">
        <v>12000</v>
      </c>
    </row>
    <row r="48" spans="1:35" x14ac:dyDescent="0.25">
      <c r="A48" t="s">
        <v>125</v>
      </c>
      <c r="B48" s="72">
        <v>20000</v>
      </c>
      <c r="C48" s="72">
        <v>20000</v>
      </c>
      <c r="D48" s="72"/>
    </row>
    <row r="50" spans="1:36" x14ac:dyDescent="0.25">
      <c r="A50" s="3" t="s">
        <v>234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 x14ac:dyDescent="0.25">
      <c r="B51"/>
      <c r="AJ51" s="12"/>
    </row>
    <row r="52" spans="1:36" x14ac:dyDescent="0.25">
      <c r="B52"/>
      <c r="C52" s="88"/>
      <c r="D52" s="12" t="s">
        <v>4</v>
      </c>
      <c r="E52" s="12" t="s">
        <v>4</v>
      </c>
      <c r="F52" s="12" t="s">
        <v>4</v>
      </c>
      <c r="G52" s="12" t="s">
        <v>237</v>
      </c>
      <c r="H52" s="12" t="s">
        <v>145</v>
      </c>
      <c r="I52" s="12" t="s">
        <v>346</v>
      </c>
      <c r="AJ52" s="12"/>
    </row>
    <row r="53" spans="1:36" ht="30" x14ac:dyDescent="0.25">
      <c r="A53" s="11" t="s">
        <v>338</v>
      </c>
      <c r="B53" s="11" t="s">
        <v>176</v>
      </c>
      <c r="C53" s="11" t="s">
        <v>192</v>
      </c>
      <c r="D53" s="10" t="s">
        <v>197</v>
      </c>
      <c r="E53" s="10" t="s">
        <v>34</v>
      </c>
      <c r="F53" s="10" t="s">
        <v>236</v>
      </c>
      <c r="G53" s="10" t="s">
        <v>231</v>
      </c>
      <c r="H53" s="10" t="s">
        <v>238</v>
      </c>
      <c r="I53" s="10" t="s">
        <v>238</v>
      </c>
      <c r="AJ53" s="12"/>
    </row>
    <row r="54" spans="1:36" x14ac:dyDescent="0.25">
      <c r="A54">
        <v>8</v>
      </c>
      <c r="B54" s="12" t="s">
        <v>177</v>
      </c>
      <c r="C54" s="12" t="s">
        <v>193</v>
      </c>
      <c r="D54" s="89">
        <v>465</v>
      </c>
      <c r="E54" s="89">
        <v>2</v>
      </c>
      <c r="F54" s="89">
        <v>4</v>
      </c>
      <c r="G54" s="7" t="s">
        <v>27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 x14ac:dyDescent="0.25">
      <c r="A55">
        <v>3</v>
      </c>
      <c r="B55" s="12" t="s">
        <v>178</v>
      </c>
      <c r="C55" s="12" t="s">
        <v>193</v>
      </c>
      <c r="D55" s="89">
        <v>465</v>
      </c>
      <c r="E55" s="89">
        <v>2</v>
      </c>
      <c r="F55" s="89">
        <v>4</v>
      </c>
      <c r="G55" s="7" t="s">
        <v>27</v>
      </c>
      <c r="H55" s="89">
        <f t="shared" ref="H55:H58" si="1">I55</f>
        <v>16500000</v>
      </c>
      <c r="I55" s="89">
        <f t="shared" ref="I55:I58" si="2">AVERAGE(3000000,30000000)</f>
        <v>16500000</v>
      </c>
      <c r="J55" s="7"/>
      <c r="AJ55" s="12"/>
    </row>
    <row r="56" spans="1:36" s="21" customFormat="1" x14ac:dyDescent="0.25">
      <c r="A56" s="21">
        <v>20</v>
      </c>
      <c r="B56" s="116" t="s">
        <v>358</v>
      </c>
      <c r="C56" s="116" t="s">
        <v>235</v>
      </c>
      <c r="D56" s="189">
        <v>930</v>
      </c>
      <c r="E56" s="189">
        <v>1</v>
      </c>
      <c r="F56" s="189">
        <v>6</v>
      </c>
      <c r="G56" s="72" t="s">
        <v>28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 x14ac:dyDescent="0.25">
      <c r="A57" s="21">
        <v>9</v>
      </c>
      <c r="B57" s="116" t="s">
        <v>179</v>
      </c>
      <c r="C57" s="116" t="s">
        <v>193</v>
      </c>
      <c r="D57" s="189">
        <v>465</v>
      </c>
      <c r="E57" s="189">
        <v>2</v>
      </c>
      <c r="F57" s="189">
        <v>4</v>
      </c>
      <c r="G57" s="72" t="s">
        <v>27</v>
      </c>
      <c r="H57" s="189">
        <f t="shared" si="1"/>
        <v>16500000</v>
      </c>
      <c r="I57" s="189">
        <f t="shared" si="2"/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 x14ac:dyDescent="0.25">
      <c r="A58" s="21">
        <v>10</v>
      </c>
      <c r="B58" s="116" t="s">
        <v>180</v>
      </c>
      <c r="C58" s="116" t="s">
        <v>193</v>
      </c>
      <c r="D58" s="189">
        <v>465</v>
      </c>
      <c r="E58" s="189">
        <v>2</v>
      </c>
      <c r="F58" s="189">
        <v>4</v>
      </c>
      <c r="G58" s="72" t="s">
        <v>27</v>
      </c>
      <c r="H58" s="189">
        <f t="shared" si="1"/>
        <v>16500000</v>
      </c>
      <c r="I58" s="189">
        <f t="shared" si="2"/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 x14ac:dyDescent="0.25">
      <c r="A59" s="21">
        <v>11</v>
      </c>
      <c r="B59" s="116" t="s">
        <v>181</v>
      </c>
      <c r="C59" s="116" t="s">
        <v>235</v>
      </c>
      <c r="D59" s="189">
        <v>465</v>
      </c>
      <c r="E59" s="189">
        <v>2</v>
      </c>
      <c r="F59" s="189">
        <v>4</v>
      </c>
      <c r="G59" s="72" t="s">
        <v>28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 x14ac:dyDescent="0.25">
      <c r="A60" s="21">
        <v>7</v>
      </c>
      <c r="B60" s="116" t="s">
        <v>182</v>
      </c>
      <c r="C60" s="116" t="s">
        <v>235</v>
      </c>
      <c r="D60" s="189">
        <v>465</v>
      </c>
      <c r="E60" s="189">
        <v>1</v>
      </c>
      <c r="F60" s="189">
        <v>5</v>
      </c>
      <c r="G60" s="72" t="s">
        <v>28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 x14ac:dyDescent="0.25">
      <c r="A61" s="21">
        <v>6</v>
      </c>
      <c r="B61" s="116" t="s">
        <v>183</v>
      </c>
      <c r="C61" s="116" t="s">
        <v>235</v>
      </c>
      <c r="D61" s="189">
        <v>465</v>
      </c>
      <c r="E61" s="189">
        <v>2</v>
      </c>
      <c r="F61" s="189">
        <v>4</v>
      </c>
      <c r="G61" s="72" t="s">
        <v>27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 x14ac:dyDescent="0.25">
      <c r="A62" s="21">
        <v>12</v>
      </c>
      <c r="B62" s="116" t="s">
        <v>184</v>
      </c>
      <c r="C62" s="116" t="s">
        <v>235</v>
      </c>
      <c r="D62" s="189">
        <v>465</v>
      </c>
      <c r="E62" s="189">
        <v>2</v>
      </c>
      <c r="F62" s="189">
        <v>4</v>
      </c>
      <c r="G62" s="72" t="s">
        <v>27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 x14ac:dyDescent="0.25">
      <c r="A63" s="21">
        <v>18</v>
      </c>
      <c r="B63" s="116" t="s">
        <v>356</v>
      </c>
      <c r="C63" s="116" t="s">
        <v>235</v>
      </c>
      <c r="D63" s="189">
        <v>465</v>
      </c>
      <c r="E63" s="189">
        <v>2</v>
      </c>
      <c r="F63" s="189">
        <v>4</v>
      </c>
      <c r="G63" s="72" t="s">
        <v>27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 x14ac:dyDescent="0.25">
      <c r="A64" s="21">
        <v>19</v>
      </c>
      <c r="B64" s="116" t="s">
        <v>357</v>
      </c>
      <c r="C64" s="116" t="s">
        <v>235</v>
      </c>
      <c r="D64" s="189">
        <v>930</v>
      </c>
      <c r="E64" s="189">
        <v>1</v>
      </c>
      <c r="F64" s="189">
        <v>6</v>
      </c>
      <c r="G64" s="72" t="s">
        <v>28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 x14ac:dyDescent="0.25">
      <c r="A65">
        <v>13</v>
      </c>
      <c r="B65" s="12" t="s">
        <v>185</v>
      </c>
      <c r="C65" s="12" t="s">
        <v>235</v>
      </c>
      <c r="D65" s="89">
        <v>465</v>
      </c>
      <c r="E65" s="89">
        <v>2</v>
      </c>
      <c r="F65" s="89">
        <v>4</v>
      </c>
      <c r="G65" s="7" t="s">
        <v>28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 x14ac:dyDescent="0.25">
      <c r="A66">
        <v>5</v>
      </c>
      <c r="B66" s="12" t="s">
        <v>186</v>
      </c>
      <c r="C66" s="12" t="s">
        <v>235</v>
      </c>
      <c r="D66" s="89">
        <v>465</v>
      </c>
      <c r="E66" s="89">
        <v>2</v>
      </c>
      <c r="F66" s="89">
        <v>4</v>
      </c>
      <c r="G66" s="7" t="s">
        <v>28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 x14ac:dyDescent="0.25">
      <c r="A67">
        <v>14</v>
      </c>
      <c r="B67" s="12" t="s">
        <v>187</v>
      </c>
      <c r="C67" s="12" t="s">
        <v>235</v>
      </c>
      <c r="D67" s="89">
        <v>930</v>
      </c>
      <c r="E67" s="89">
        <v>1</v>
      </c>
      <c r="F67" s="89">
        <v>6</v>
      </c>
      <c r="G67" s="7" t="s">
        <v>28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 x14ac:dyDescent="0.25">
      <c r="A68">
        <v>15</v>
      </c>
      <c r="B68" s="12" t="s">
        <v>188</v>
      </c>
      <c r="C68" s="12" t="s">
        <v>235</v>
      </c>
      <c r="D68" s="89">
        <v>930</v>
      </c>
      <c r="E68" s="89">
        <v>1</v>
      </c>
      <c r="F68" s="89">
        <v>6</v>
      </c>
      <c r="G68" s="7" t="s">
        <v>27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 x14ac:dyDescent="0.25">
      <c r="A69">
        <v>16</v>
      </c>
      <c r="B69" s="12" t="s">
        <v>189</v>
      </c>
      <c r="C69" s="12" t="s">
        <v>235</v>
      </c>
      <c r="D69" s="89">
        <v>465</v>
      </c>
      <c r="E69" s="89">
        <v>2</v>
      </c>
      <c r="F69" s="89">
        <v>4</v>
      </c>
      <c r="G69" s="7" t="s">
        <v>27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 x14ac:dyDescent="0.25">
      <c r="A70">
        <v>4</v>
      </c>
      <c r="B70" s="12" t="s">
        <v>190</v>
      </c>
      <c r="C70" s="12" t="s">
        <v>235</v>
      </c>
      <c r="D70" s="89">
        <v>465</v>
      </c>
      <c r="E70" s="89">
        <v>2</v>
      </c>
      <c r="F70" s="89">
        <v>4</v>
      </c>
      <c r="G70" s="7" t="s">
        <v>27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 x14ac:dyDescent="0.25">
      <c r="A71">
        <v>2</v>
      </c>
      <c r="B71" s="12" t="s">
        <v>191</v>
      </c>
      <c r="C71" s="12" t="s">
        <v>193</v>
      </c>
      <c r="D71" s="89">
        <v>465</v>
      </c>
      <c r="E71" s="89">
        <v>2</v>
      </c>
      <c r="F71" s="89">
        <v>4</v>
      </c>
      <c r="G71" s="7" t="s">
        <v>27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 x14ac:dyDescent="0.25">
      <c r="B72"/>
      <c r="AJ72" s="12"/>
    </row>
    <row r="73" spans="1:36" x14ac:dyDescent="0.25">
      <c r="B73"/>
      <c r="AJ73" s="12"/>
    </row>
    <row r="74" spans="1:36" x14ac:dyDescent="0.25">
      <c r="A74" s="3" t="s">
        <v>29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 x14ac:dyDescent="0.25">
      <c r="A76" s="5" t="s">
        <v>30</v>
      </c>
      <c r="B76" s="11" t="s">
        <v>127</v>
      </c>
      <c r="C76" s="11" t="s">
        <v>43</v>
      </c>
      <c r="D76" s="11" t="s">
        <v>56</v>
      </c>
      <c r="E76" s="11" t="s">
        <v>242</v>
      </c>
      <c r="F76" s="11" t="s">
        <v>243</v>
      </c>
      <c r="G76" s="11" t="s">
        <v>287</v>
      </c>
      <c r="H76" s="11" t="s">
        <v>144</v>
      </c>
      <c r="I76" s="11" t="s">
        <v>266</v>
      </c>
      <c r="J76" s="11" t="s">
        <v>291</v>
      </c>
      <c r="K76" s="11" t="s">
        <v>295</v>
      </c>
      <c r="AJ76" s="12"/>
    </row>
    <row r="77" spans="1:36" x14ac:dyDescent="0.25">
      <c r="A77" t="s">
        <v>27</v>
      </c>
      <c r="B77" s="176">
        <v>0</v>
      </c>
      <c r="C77" s="12" t="s">
        <v>297</v>
      </c>
      <c r="E77" s="12" t="s">
        <v>28</v>
      </c>
      <c r="F77" s="12" t="s">
        <v>28</v>
      </c>
      <c r="G77" s="12" t="s">
        <v>122</v>
      </c>
      <c r="H77" s="12" t="s">
        <v>145</v>
      </c>
      <c r="I77" s="12" t="s">
        <v>332</v>
      </c>
      <c r="J77" s="136" t="s">
        <v>292</v>
      </c>
      <c r="K77" s="12" t="s">
        <v>28</v>
      </c>
      <c r="AJ77" s="12"/>
    </row>
    <row r="78" spans="1:36" x14ac:dyDescent="0.25">
      <c r="A78" t="s">
        <v>28</v>
      </c>
      <c r="B78" s="176">
        <v>5</v>
      </c>
      <c r="C78" s="134" t="s">
        <v>316</v>
      </c>
      <c r="D78" s="133"/>
      <c r="E78" s="12" t="s">
        <v>281</v>
      </c>
      <c r="F78" s="12" t="s">
        <v>284</v>
      </c>
      <c r="G78" s="12" t="s">
        <v>123</v>
      </c>
      <c r="H78" s="12" t="s">
        <v>346</v>
      </c>
      <c r="I78" s="12" t="s">
        <v>333</v>
      </c>
      <c r="J78" s="70" t="s">
        <v>293</v>
      </c>
      <c r="K78" s="12" t="s">
        <v>28</v>
      </c>
      <c r="AJ78" s="12"/>
    </row>
    <row r="79" spans="1:36" x14ac:dyDescent="0.25">
      <c r="B79" s="176">
        <v>10</v>
      </c>
      <c r="C79" s="12" t="s">
        <v>44</v>
      </c>
      <c r="D79" s="12">
        <v>1</v>
      </c>
      <c r="E79" s="12" t="s">
        <v>282</v>
      </c>
      <c r="F79" s="12" t="s">
        <v>285</v>
      </c>
      <c r="G79" s="12" t="s">
        <v>124</v>
      </c>
      <c r="I79" s="12" t="s">
        <v>43</v>
      </c>
      <c r="J79" s="70" t="s">
        <v>347</v>
      </c>
      <c r="K79" s="12" t="s">
        <v>28</v>
      </c>
      <c r="AJ79" s="12"/>
    </row>
    <row r="80" spans="1:36" x14ac:dyDescent="0.25">
      <c r="B80" s="176">
        <v>20</v>
      </c>
      <c r="C80" s="12" t="s">
        <v>45</v>
      </c>
      <c r="D80" s="12">
        <f>D79+1</f>
        <v>2</v>
      </c>
      <c r="E80" s="12" t="s">
        <v>283</v>
      </c>
      <c r="F80" s="12" t="s">
        <v>286</v>
      </c>
      <c r="J80" s="70" t="s">
        <v>348</v>
      </c>
      <c r="K80" s="12" t="s">
        <v>27</v>
      </c>
      <c r="AJ80" s="12"/>
    </row>
    <row r="81" spans="1:35" x14ac:dyDescent="0.25">
      <c r="B81" s="176">
        <v>30.000000000000004</v>
      </c>
      <c r="C81" s="12" t="s">
        <v>46</v>
      </c>
      <c r="D81" s="12">
        <f t="shared" ref="D81:D90" si="3">D80+1</f>
        <v>3</v>
      </c>
      <c r="J81" s="70" t="s">
        <v>294</v>
      </c>
      <c r="K81" s="12" t="s">
        <v>27</v>
      </c>
    </row>
    <row r="82" spans="1:35" x14ac:dyDescent="0.25">
      <c r="B82" s="176">
        <v>40</v>
      </c>
      <c r="C82" s="12" t="s">
        <v>47</v>
      </c>
      <c r="D82" s="12">
        <f t="shared" si="3"/>
        <v>4</v>
      </c>
      <c r="J82" s="70"/>
    </row>
    <row r="83" spans="1:35" x14ac:dyDescent="0.25">
      <c r="B83" s="176">
        <v>50</v>
      </c>
      <c r="C83" s="12" t="s">
        <v>48</v>
      </c>
      <c r="D83" s="12">
        <f t="shared" si="3"/>
        <v>5</v>
      </c>
    </row>
    <row r="84" spans="1:35" x14ac:dyDescent="0.25">
      <c r="B84" s="176">
        <v>60</v>
      </c>
      <c r="C84" s="12" t="s">
        <v>49</v>
      </c>
      <c r="D84" s="12">
        <f t="shared" si="3"/>
        <v>6</v>
      </c>
    </row>
    <row r="85" spans="1:35" x14ac:dyDescent="0.25">
      <c r="B85" s="176">
        <v>70</v>
      </c>
      <c r="C85" s="12" t="s">
        <v>50</v>
      </c>
      <c r="D85" s="12">
        <f t="shared" si="3"/>
        <v>7</v>
      </c>
    </row>
    <row r="86" spans="1:35" x14ac:dyDescent="0.25">
      <c r="B86" s="176">
        <v>80</v>
      </c>
      <c r="C86" s="12" t="s">
        <v>51</v>
      </c>
      <c r="D86" s="12">
        <f t="shared" si="3"/>
        <v>8</v>
      </c>
    </row>
    <row r="87" spans="1:35" x14ac:dyDescent="0.25">
      <c r="B87" s="176">
        <v>89.999999999999986</v>
      </c>
      <c r="C87" s="12" t="s">
        <v>52</v>
      </c>
      <c r="D87" s="12">
        <f t="shared" si="3"/>
        <v>9</v>
      </c>
    </row>
    <row r="88" spans="1:35" x14ac:dyDescent="0.25">
      <c r="B88" s="176">
        <v>99.999999999999986</v>
      </c>
      <c r="C88" s="12" t="s">
        <v>53</v>
      </c>
      <c r="D88" s="12">
        <f t="shared" si="3"/>
        <v>10</v>
      </c>
    </row>
    <row r="89" spans="1:35" x14ac:dyDescent="0.25">
      <c r="C89" s="12" t="s">
        <v>54</v>
      </c>
      <c r="D89" s="12">
        <f t="shared" si="3"/>
        <v>11</v>
      </c>
    </row>
    <row r="90" spans="1:35" x14ac:dyDescent="0.25">
      <c r="C90" s="12" t="s">
        <v>55</v>
      </c>
      <c r="D90" s="12">
        <f t="shared" si="3"/>
        <v>12</v>
      </c>
    </row>
    <row r="93" spans="1:35" x14ac:dyDescent="0.25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ortState ref="B6:P18">
    <sortCondition ref="B6:B18"/>
  </sortState>
  <mergeCells count="1">
    <mergeCell ref="B40:C40"/>
  </mergeCells>
  <pageMargins left="0.7" right="0.7" top="0.75" bottom="0.75" header="0.3" footer="0.3"/>
  <pageSetup paperSize="9" orientation="portrait" verticalDpi="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954908FD-0027-48F8-9013-EF541704527F}">
            <xm:f>Inputs!$A19=$A$23</xm:f>
            <x14:dxf/>
          </x14:cfRule>
          <xm:sqref>L19:L21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Grameen Kenya</cp:lastModifiedBy>
  <dcterms:created xsi:type="dcterms:W3CDTF">2016-05-03T10:55:57Z</dcterms:created>
  <dcterms:modified xsi:type="dcterms:W3CDTF">2017-02-27T17:17:48Z</dcterms:modified>
</cp:coreProperties>
</file>