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<sst xmlns="http://schemas.openxmlformats.org/spreadsheetml/2006/main" uniqueCount="364">
  <si>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</si>
  <si>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</si>
  <si>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</si>
  <si>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</si>
  <si>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</si>
  <si>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</si>
  <si>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</si>
  <si>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</si>
  <si>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</si>
  <si>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</si>
  <si>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</si>
  <si>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</si>
  <si>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</si>
  <si>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</si>
  <si>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</si>
  <si>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</si>
  <si>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</si>
  <si>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</si>
  <si>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</si>
  <si>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</si>
  <si>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</si>
  <si>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</si>
  <si>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</si>
  <si>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</si>
  <si>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</si>
  <si>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</si>
  <si>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</si>
  <si>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</si>
  <si>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</si>
  <si>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</si>
  <si>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</si>
  <si>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</si>
  <si>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</si>
  <si>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</si>
  <si>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</si>
  <si>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</si>
  <si>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</si>
  <si>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</si>
  <si>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</si>
  <si>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</si>
  <si>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</si>
  <si>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</si>
  <si>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</si>
  <si>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</si>
  <si>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</si>
  <si>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</si>
  <si>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</si>
  <si>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</si>
  <si>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</si>
  <si>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</si>
  <si>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</si>
  <si>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</si>
  <si>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</si>
  <si>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</si>
  <si>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</si>
  <si>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</si>
  <si>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</si>
  <si>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</si>
  <si>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</si>
  <si>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</si>
  <si>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</si>
  <si>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</si>
  <si>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</si>
  <si>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</si>
  <si>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</si>
  <si>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</si>
  <si>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</si>
  <si>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</si>
  <si>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</si>
  <si>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</si>
  <si>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</si>
  <si>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</si>
  <si>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</si>
  <si>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</si>
  <si>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</si>
  <si>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</si>
  <si>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</si>
  <si>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</si>
  <si>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</si>
  <si>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</si>
  <si>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</si>
  <si>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</si>
  <si>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</si>
  <si>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</si>
  <si>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</si>
  <si>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</si>
  <si>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</si>
  <si>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Other farmers</t>
  </si>
  <si>
    <t>Yes only manure</t>
  </si>
  <si>
    <t>No</t>
  </si>
  <si>
    <t>Yes using a diesel pump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</si>
  <si>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</si>
  <si>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</si>
  <si>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</si>
  <si>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</si>
  <si>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</si>
  <si>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</si>
  <si>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</si>
  <si>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</si>
  <si>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</si>
  <si>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</si>
  <si>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</si>
  <si>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</si>
  <si>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</si>
  <si>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</si>
  <si>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</si>
  <si>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</si>
  <si>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</si>
  <si>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</si>
  <si>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</si>
  <si>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</si>
  <si>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</si>
  <si>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</si>
  <si>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</si>
  <si>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</si>
  <si>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</si>
  <si>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</si>
  <si>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</si>
  <si>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</si>
  <si>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</si>
  <si>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cow shed</t>
  </si>
  <si>
    <t>December</t>
  </si>
  <si>
    <t xml:space="preserve"> </t>
  </si>
  <si>
    <t>Assets and liabilities</t>
  </si>
  <si>
    <t>Is the land yours?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</si>
  <si>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</si>
  <si>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</si>
  <si>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</si>
  <si>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</si>
  <si>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</si>
  <si>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</si>
  <si>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</si>
  <si>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</si>
  <si>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</si>
  <si>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</si>
  <si>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</si>
  <si>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</si>
  <si>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</si>
  <si>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</si>
  <si>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</si>
  <si>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</si>
  <si>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</si>
  <si>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</si>
  <si>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</si>
  <si>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10/3/2015</t>
  </si>
  <si>
    <t>kcb</t>
  </si>
  <si>
    <t>was sick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</si>
  <si>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</si>
  <si>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</si>
  <si>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</si>
  <si>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</si>
  <si>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</si>
  <si>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</si>
  <si>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May</t>
  </si>
  <si>
    <t>June</t>
  </si>
  <si>
    <t>Loan info</t>
  </si>
  <si>
    <t>Branch ID</t>
  </si>
  <si>
    <t>Submission date</t>
  </si>
  <si>
    <t>2016/10/3</t>
  </si>
  <si>
    <t>Loan terms</t>
  </si>
  <si>
    <t>Expected disbursement date</t>
  </si>
  <si>
    <t>Expected first repayment date</t>
  </si>
  <si>
    <t>2016/10/10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</si>
  <si>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</si>
  <si>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</si>
  <si>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</si>
  <si>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</si>
  <si>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</si>
  <si>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</si>
  <si>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</si>
  <si>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</si>
  <si>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</si>
  <si>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</si>
  <si>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</si>
  <si>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</si>
  <si>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</si>
  <si>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</si>
  <si>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</si>
  <si>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</si>
  <si>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</si>
  <si>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</si>
  <si>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</si>
  <si>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</si>
  <si>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</si>
  <si>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</si>
  <si>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</si>
  <si>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</si>
  <si>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</si>
  <si>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</si>
  <si>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</si>
  <si>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</si>
  <si>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</si>
  <si>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</si>
  <si>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</si>
  <si>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</si>
  <si>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</si>
  <si>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</si>
  <si>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</si>
  <si>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</si>
  <si>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</si>
  <si>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</si>
  <si>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</si>
  <si>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</si>
  <si>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</si>
  <si>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</si>
  <si>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</si>
  <si>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</si>
  <si>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</si>
  <si>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</si>
  <si>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</si>
  <si>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</si>
  <si>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</si>
  <si>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</si>
  <si>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</si>
  <si>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</si>
  <si>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</si>
  <si>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</si>
  <si>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</si>
  <si>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</si>
  <si>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</si>
  <si>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</si>
  <si>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</si>
  <si>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</si>
  <si>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</si>
  <si>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</si>
  <si>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</si>
  <si>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</si>
  <si>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</si>
  <si>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</si>
  <si>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</si>
  <si>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</si>
  <si>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</si>
  <si>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</si>
  <si>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</si>
  <si>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</si>
  <si>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</si>
  <si>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</si>
  <si>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</si>
  <si>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</si>
  <si>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</si>
  <si>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</si>
  <si>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</si>
  <si>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</si>
  <si>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</si>
  <si>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</si>
  <si>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</si>
  <si>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</si>
  <si>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</si>
  <si>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</si>
  <si>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</si>
  <si>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</si>
  <si>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</si>
  <si>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</si>
  <si>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</si>
  <si>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</si>
  <si>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</si>
  <si>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</si>
  <si>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</si>
  <si>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</si>
  <si>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</si>
  <si>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</si>
  <si>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</si>
  <si>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</si>
  <si>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</si>
  <si>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</si>
  <si>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</si>
  <si>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</si>
  <si>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</si>
  <si>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</si>
  <si>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</si>
  <si>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</si>
  <si>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</si>
  <si>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</si>
  <si>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</si>
  <si>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</si>
  <si>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</si>
  <si>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</si>
  <si>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</si>
  <si>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</si>
  <si>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</si>
  <si>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</si>
  <si>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</si>
  <si>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</si>
  <si>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</si>
  <si>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</si>
  <si>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</si>
  <si>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</si>
  <si>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</si>
  <si>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</si>
  <si>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</si>
  <si>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</si>
  <si>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</si>
  <si>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</si>
  <si>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</si>
  <si>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</si>
  <si>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</si>
  <si>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</si>
  <si>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</si>
  <si>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</si>
  <si>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</si>
  <si>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</si>
  <si>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</si>
  <si>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</si>
  <si>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</si>
  <si>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</si>
  <si>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</si>
  <si>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</si>
  <si>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</si>
  <si>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</si>
  <si>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</si>
  <si>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</si>
  <si>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</si>
  <si>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</si>
  <si>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</si>
  <si>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</si>
  <si>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</si>
  <si>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</si>
  <si>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</si>
  <si>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</si>
  <si>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</si>
  <si>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</si>
  <si>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</si>
  <si>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</si>
  <si>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</si>
  <si>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</si>
  <si>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</si>
  <si>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</si>
  <si>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</si>
  <si>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</si>
  <si>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</si>
  <si>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</si>
  <si>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</si>
  <si>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</si>
  <si>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</si>
  <si>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</si>
  <si>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</si>
  <si>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</si>
  <si>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</si>
  <si>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</si>
  <si>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</si>
  <si>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</si>
  <si>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</si>
  <si>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</si>
  <si>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</si>
  <si>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</si>
  <si>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</si>
  <si>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</si>
  <si>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</si>
  <si>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</si>
  <si>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</si>
  <si>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</si>
  <si>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Sometimes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</si>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</sst>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0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0</v>
      </c>
      <c r="D2" s="190"/>
      <c r="E2" s="190"/>
      <c r="F2" s="190"/>
      <c r="G2" s="190"/>
    </row>
    <row r="3" spans="1:7">
      <c r="C3" s="190"/>
      <c r="D3" s="190"/>
      <c r="E3" s="190"/>
      <c r="F3" s="190"/>
      <c r="G3" s="190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0</v>
      </c>
    </row>
    <row r="8" spans="1:7">
      <c r="B8" s="1" t="s">
        <v>4</v>
      </c>
      <c r="C8" t="str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 t="str">
        <f>IFERROR(IF(Output!Z8/(Output!Z4+Output!Z7)&lt;=0,999,Output!Z8/(Output!Z4+Output!Z7)),"")</f>
        <v>0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0</v>
      </c>
    </row>
    <row r="13" spans="1:7">
      <c r="B13" s="1" t="s">
        <v>8</v>
      </c>
      <c r="C13" s="67" t="str">
        <f>IFERROR(Output!B105/Output!B99,"")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 t="str">
        <f>MAX(Output!B8:S8)</f>
        <v>0</v>
      </c>
    </row>
    <row r="17" spans="1:7">
      <c r="B17" s="1" t="s">
        <v>11</v>
      </c>
      <c r="C17" s="36" t="str">
        <f>SUM(Output!B4:M4)</f>
        <v>0</v>
      </c>
    </row>
    <row r="18" spans="1:7">
      <c r="B18" s="1" t="s">
        <v>12</v>
      </c>
      <c r="C18" s="36" t="str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0</v>
      </c>
    </row>
    <row r="20" spans="1:7">
      <c r="B20" s="1" t="s">
        <v>14</v>
      </c>
      <c r="C20" s="36" t="str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0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>0</v>
      </c>
    </row>
    <row r="25" spans="1:7">
      <c r="B25" s="1" t="s">
        <v>18</v>
      </c>
      <c r="C25" s="36" t="str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36" t="str">
        <f>VALUE(B3)</f>
        <v>0</v>
      </c>
      <c r="C2" s="36" t="str">
        <f>VALUE(C3)</f>
        <v>0</v>
      </c>
      <c r="D2" s="36" t="str">
        <f>VALUE(D3)</f>
        <v>0</v>
      </c>
      <c r="E2" s="36" t="str">
        <f>VALUE(E3)</f>
        <v>0</v>
      </c>
      <c r="F2" s="36" t="str">
        <f>VALUE(F3)</f>
        <v>0</v>
      </c>
      <c r="G2" s="36" t="str">
        <f>VALUE(G3)</f>
        <v>0</v>
      </c>
      <c r="H2" s="36" t="str">
        <f>VALUE(H3)</f>
        <v>0</v>
      </c>
      <c r="I2" s="36" t="str">
        <f>VALUE(I3)</f>
        <v>0</v>
      </c>
      <c r="J2" s="36" t="str">
        <f>VALUE(J3)</f>
        <v>0</v>
      </c>
      <c r="K2" s="36" t="str">
        <f>VALUE(K3)</f>
        <v>0</v>
      </c>
      <c r="L2" s="36" t="str">
        <f>VALUE(L3)</f>
        <v>0</v>
      </c>
      <c r="M2" s="36" t="str">
        <f>VALUE(M3)</f>
        <v>0</v>
      </c>
      <c r="N2" s="36" t="str">
        <f>VALUE(N3)</f>
        <v>0</v>
      </c>
      <c r="O2" s="36" t="str">
        <f>VALUE(O3)</f>
        <v>0</v>
      </c>
      <c r="P2" s="36" t="str">
        <f>VALUE(P3)</f>
        <v>0</v>
      </c>
      <c r="Q2" s="36" t="str">
        <f>VALUE(Q3)</f>
        <v>0</v>
      </c>
      <c r="R2" s="36" t="str">
        <f>VALUE(R3)</f>
        <v>0</v>
      </c>
      <c r="S2" s="36" t="str">
        <f>VALUE(S3)</f>
        <v>0</v>
      </c>
      <c r="T2" s="36" t="str">
        <f>VALUE(T3)</f>
        <v>0</v>
      </c>
      <c r="U2" s="36" t="str">
        <f>VALUE(U3)</f>
        <v>0</v>
      </c>
      <c r="V2" s="36" t="str">
        <f>VALUE(V3)</f>
        <v>0</v>
      </c>
      <c r="W2" s="36" t="str">
        <f>VALUE(W3)</f>
        <v>0</v>
      </c>
      <c r="X2" s="36" t="str">
        <f>VALUE(X3)</f>
        <v>0</v>
      </c>
      <c r="Y2" s="36" t="str">
        <f>VALUE(Y3)</f>
        <v>0</v>
      </c>
      <c r="AB2" s="36"/>
    </row>
    <row r="3" spans="1:30">
      <c r="A3" s="5"/>
      <c r="B3" s="17" t="str">
        <f>DATE(YEAR(Inputs!B76),MONTH(Inputs!B76),1)</f>
        <v>0</v>
      </c>
      <c r="C3" s="17" t="str">
        <f>DATE(YEAR(B3),MONTH(B3)+1,DAY(B3))</f>
        <v>0</v>
      </c>
      <c r="D3" s="17" t="str">
        <f>DATE(YEAR(C3),MONTH(C3)+1,DAY(C3))</f>
        <v>0</v>
      </c>
      <c r="E3" s="17" t="str">
        <f>DATE(YEAR(D3),MONTH(D3)+1,DAY(D3))</f>
        <v>0</v>
      </c>
      <c r="F3" s="17" t="str">
        <f>DATE(YEAR(E3),MONTH(E3)+1,DAY(E3))</f>
        <v>0</v>
      </c>
      <c r="G3" s="17" t="str">
        <f>DATE(YEAR(F3),MONTH(F3)+1,DAY(F3))</f>
        <v>0</v>
      </c>
      <c r="H3" s="17" t="str">
        <f>DATE(YEAR(G3),MONTH(G3)+1,DAY(G3))</f>
        <v>0</v>
      </c>
      <c r="I3" s="17" t="str">
        <f>DATE(YEAR(H3),MONTH(H3)+1,DAY(H3))</f>
        <v>0</v>
      </c>
      <c r="J3" s="17" t="str">
        <f>DATE(YEAR(I3),MONTH(I3)+1,DAY(I3))</f>
        <v>0</v>
      </c>
      <c r="K3" s="17" t="str">
        <f>DATE(YEAR(J3),MONTH(J3)+1,DAY(J3))</f>
        <v>0</v>
      </c>
      <c r="L3" s="17" t="str">
        <f>DATE(YEAR(K3),MONTH(K3)+1,DAY(K3))</f>
        <v>0</v>
      </c>
      <c r="M3" s="17" t="str">
        <f>DATE(YEAR(L3),MONTH(L3)+1,DAY(L3))</f>
        <v>0</v>
      </c>
      <c r="N3" s="17" t="str">
        <f>DATE(YEAR(M3),MONTH(M3)+1,DAY(M3))</f>
        <v>0</v>
      </c>
      <c r="O3" s="17" t="str">
        <f>DATE(YEAR(N3),MONTH(N3)+1,DAY(N3))</f>
        <v>0</v>
      </c>
      <c r="P3" s="17" t="str">
        <f>DATE(YEAR(O3),MONTH(O3)+1,DAY(O3))</f>
        <v>0</v>
      </c>
      <c r="Q3" s="17" t="str">
        <f>DATE(YEAR(P3),MONTH(P3)+1,DAY(P3))</f>
        <v>0</v>
      </c>
      <c r="R3" s="17" t="str">
        <f>DATE(YEAR(Q3),MONTH(Q3)+1,DAY(Q3))</f>
        <v>0</v>
      </c>
      <c r="S3" s="17" t="str">
        <f>DATE(YEAR(R3),MONTH(R3)+1,DAY(R3))</f>
        <v>0</v>
      </c>
      <c r="T3" s="17" t="str">
        <f>DATE(YEAR(S3),MONTH(S3)+1,DAY(S3))</f>
        <v>0</v>
      </c>
      <c r="U3" s="17" t="str">
        <f>DATE(YEAR(T3),MONTH(T3)+1,DAY(T3))</f>
        <v>0</v>
      </c>
      <c r="V3" s="17" t="str">
        <f>DATE(YEAR(U3),MONTH(U3)+1,DAY(U3))</f>
        <v>0</v>
      </c>
      <c r="W3" s="17" t="str">
        <f>DATE(YEAR(V3),MONTH(V3)+1,DAY(V3))</f>
        <v>0</v>
      </c>
      <c r="X3" s="17" t="str">
        <f>DATE(YEAR(W3),MONTH(W3)+1,DAY(W3))</f>
        <v>0</v>
      </c>
      <c r="Y3" s="17" t="str">
        <f>DATE(YEAR(X3),MONTH(X3)+1,DAY(X3))</f>
        <v>0</v>
      </c>
      <c r="Z3" s="47" t="s">
        <v>21</v>
      </c>
      <c r="AA3" s="47" t="s">
        <v>22</v>
      </c>
      <c r="AB3" s="47" t="s">
        <v>23</v>
      </c>
      <c r="AC3" s="174" t="str">
        <f>DATE(YEAR(Y3),MONTH(Y3)+1,DAY(Y3))</f>
        <v>0</v>
      </c>
    </row>
    <row r="4" spans="1:30" customHeight="1" ht="15.75">
      <c r="A4" s="50" t="s">
        <v>24</v>
      </c>
      <c r="B4" s="51" t="str">
        <f>B28-B86</f>
        <v>0</v>
      </c>
      <c r="C4" s="51" t="str">
        <f>C28-C86</f>
        <v>0</v>
      </c>
      <c r="D4" s="51" t="str">
        <f>D28-D86</f>
        <v>0</v>
      </c>
      <c r="E4" s="51" t="str">
        <f>E28-E86</f>
        <v>0</v>
      </c>
      <c r="F4" s="51" t="str">
        <f>F28-F86</f>
        <v>0</v>
      </c>
      <c r="G4" s="51" t="str">
        <f>G28-G86</f>
        <v>0</v>
      </c>
      <c r="H4" s="51" t="str">
        <f>H28-H86</f>
        <v>0</v>
      </c>
      <c r="I4" s="51" t="str">
        <f>I28-I86</f>
        <v>0</v>
      </c>
      <c r="J4" s="51" t="str">
        <f>J28-J86</f>
        <v>0</v>
      </c>
      <c r="K4" s="51" t="str">
        <f>K28-K86</f>
        <v>0</v>
      </c>
      <c r="L4" s="51" t="str">
        <f>L28-L86</f>
        <v>0</v>
      </c>
      <c r="M4" s="51" t="str">
        <f>M28-M86</f>
        <v>0</v>
      </c>
      <c r="N4" s="51" t="str">
        <f>N28-N86</f>
        <v>0</v>
      </c>
      <c r="O4" s="51" t="str">
        <f>O28-O86</f>
        <v>0</v>
      </c>
      <c r="P4" s="51" t="str">
        <f>P28-P86</f>
        <v>0</v>
      </c>
      <c r="Q4" s="51" t="str">
        <f>Q28-Q86</f>
        <v>0</v>
      </c>
      <c r="R4" s="51" t="str">
        <f>R28-R86</f>
        <v>0</v>
      </c>
      <c r="S4" s="51" t="str">
        <f>S28-S86</f>
        <v>0</v>
      </c>
      <c r="T4" s="51" t="str">
        <f>T28-T86</f>
        <v>0</v>
      </c>
      <c r="U4" s="51" t="str">
        <f>U28-U86</f>
        <v>0</v>
      </c>
      <c r="V4" s="51" t="str">
        <f>V28-V86</f>
        <v>0</v>
      </c>
      <c r="W4" s="51" t="str">
        <f>W28-W86</f>
        <v>0</v>
      </c>
      <c r="X4" s="51" t="str">
        <f>X28-X86</f>
        <v>0</v>
      </c>
      <c r="Y4" s="51" t="str">
        <f>Y28-Y86</f>
        <v>0</v>
      </c>
      <c r="Z4" s="51" t="str">
        <f>SUMIF($B$11:$Y$11,"Yes",B4:Y4)</f>
        <v>0</v>
      </c>
      <c r="AA4" s="51" t="str">
        <f>AA28-AA86</f>
        <v>0</v>
      </c>
      <c r="AB4" s="51" t="str">
        <f>AB28-AB86</f>
        <v>0</v>
      </c>
      <c r="AC4" s="43"/>
      <c r="AD4" s="43"/>
    </row>
    <row r="5" spans="1:30" customHeight="1" ht="15.75">
      <c r="A5" s="43" t="s">
        <v>25</v>
      </c>
      <c r="B5" s="81" t="str">
        <f>IFERROR(INDEX(Inputs!$B$66:$B$71,MATCH(MONTH(Output!B3),Inputs!$D$66:$D$71,0))-INDEX(Inputs!$C$66:$C$71,MATCH(MONTH(Output!B3),Inputs!$D$66:$D$71,0)),"")</f>
        <v>0</v>
      </c>
      <c r="C5" s="81" t="str">
        <f>IFERROR(INDEX(Inputs!$B$66:$B$71,MATCH(MONTH(Output!C3),Inputs!$D$66:$D$71,0))-INDEX(Inputs!$C$66:$C$71,MATCH(MONTH(Output!C3),Inputs!$D$66:$D$71,0)),"")</f>
        <v>0</v>
      </c>
      <c r="D5" s="81" t="str">
        <f>IFERROR(INDEX(Inputs!$B$66:$B$71,MATCH(MONTH(Output!D3),Inputs!$D$66:$D$71,0))-INDEX(Inputs!$C$66:$C$71,MATCH(MONTH(Output!D3),Inputs!$D$66:$D$71,0)),"")</f>
        <v>0</v>
      </c>
      <c r="E5" s="81" t="str">
        <f>IFERROR(INDEX(Inputs!$B$66:$B$71,MATCH(MONTH(Output!E3),Inputs!$D$66:$D$71,0))-INDEX(Inputs!$C$66:$C$71,MATCH(MONTH(Output!E3),Inputs!$D$66:$D$71,0)),"")</f>
        <v>0</v>
      </c>
      <c r="F5" s="81" t="str">
        <f>IFERROR(INDEX(Inputs!$B$66:$B$71,MATCH(MONTH(Output!F3),Inputs!$D$66:$D$71,0))-INDEX(Inputs!$C$66:$C$71,MATCH(MONTH(Output!F3),Inputs!$D$66:$D$71,0)),"")</f>
        <v>0</v>
      </c>
      <c r="G5" s="81" t="str">
        <f>IFERROR(INDEX(Inputs!$B$66:$B$71,MATCH(MONTH(Output!G3),Inputs!$D$66:$D$71,0))-INDEX(Inputs!$C$66:$C$71,MATCH(MONTH(Output!G3),Inputs!$D$66:$D$71,0)),"")</f>
        <v>0</v>
      </c>
      <c r="H5" s="81" t="str">
        <f>IFERROR(INDEX(Inputs!$B$66:$B$71,MATCH(MONTH(Output!H3),Inputs!$D$66:$D$71,0))-INDEX(Inputs!$C$66:$C$71,MATCH(MONTH(Output!H3),Inputs!$D$66:$D$71,0)),"")</f>
        <v>0</v>
      </c>
      <c r="I5" s="81" t="str">
        <f>IFERROR(INDEX(Inputs!$B$66:$B$71,MATCH(MONTH(Output!I3),Inputs!$D$66:$D$71,0))-INDEX(Inputs!$C$66:$C$71,MATCH(MONTH(Output!I3),Inputs!$D$66:$D$71,0)),"")</f>
        <v>0</v>
      </c>
      <c r="J5" s="81" t="str">
        <f>IFERROR(INDEX(Inputs!$B$66:$B$71,MATCH(MONTH(Output!J3),Inputs!$D$66:$D$71,0))-INDEX(Inputs!$C$66:$C$71,MATCH(MONTH(Output!J3),Inputs!$D$66:$D$71,0)),"")</f>
        <v>0</v>
      </c>
      <c r="K5" s="81" t="str">
        <f>IFERROR(INDEX(Inputs!$B$66:$B$71,MATCH(MONTH(Output!K3),Inputs!$D$66:$D$71,0))-INDEX(Inputs!$C$66:$C$71,MATCH(MONTH(Output!K3),Inputs!$D$66:$D$71,0)),"")</f>
        <v>0</v>
      </c>
      <c r="L5" s="81" t="str">
        <f>IFERROR(INDEX(Inputs!$B$66:$B$71,MATCH(MONTH(Output!L3),Inputs!$D$66:$D$71,0))-INDEX(Inputs!$C$66:$C$71,MATCH(MONTH(Output!L3),Inputs!$D$66:$D$71,0)),"")</f>
        <v>0</v>
      </c>
      <c r="M5" s="81" t="str">
        <f>IFERROR(INDEX(Inputs!$B$66:$B$71,MATCH(MONTH(Output!M3),Inputs!$D$66:$D$71,0))-INDEX(Inputs!$C$66:$C$71,MATCH(MONTH(Output!M3),Inputs!$D$66:$D$71,0)),"")</f>
        <v>0</v>
      </c>
      <c r="N5" s="81" t="str">
        <f>IFERROR(INDEX(Inputs!$B$66:$B$71,MATCH(MONTH(Output!N3),Inputs!$D$66:$D$71,0))-INDEX(Inputs!$C$66:$C$71,MATCH(MONTH(Output!N3),Inputs!$D$66:$D$71,0)),"")</f>
        <v>0</v>
      </c>
      <c r="O5" s="81" t="str">
        <f>IFERROR(INDEX(Inputs!$B$66:$B$71,MATCH(MONTH(Output!O3),Inputs!$D$66:$D$71,0))-INDEX(Inputs!$C$66:$C$71,MATCH(MONTH(Output!O3),Inputs!$D$66:$D$71,0)),"")</f>
        <v>0</v>
      </c>
      <c r="P5" s="81" t="str">
        <f>IFERROR(INDEX(Inputs!$B$66:$B$71,MATCH(MONTH(Output!P3),Inputs!$D$66:$D$71,0))-INDEX(Inputs!$C$66:$C$71,MATCH(MONTH(Output!P3),Inputs!$D$66:$D$71,0)),"")</f>
        <v>0</v>
      </c>
      <c r="Q5" s="81" t="str">
        <f>IFERROR(INDEX(Inputs!$B$66:$B$71,MATCH(MONTH(Output!Q3),Inputs!$D$66:$D$71,0))-INDEX(Inputs!$C$66:$C$71,MATCH(MONTH(Output!Q3),Inputs!$D$66:$D$71,0)),"")</f>
        <v>0</v>
      </c>
      <c r="R5" s="81" t="str">
        <f>IFERROR(INDEX(Inputs!$B$66:$B$71,MATCH(MONTH(Output!R3),Inputs!$D$66:$D$71,0))-INDEX(Inputs!$C$66:$C$71,MATCH(MONTH(Output!R3),Inputs!$D$66:$D$71,0)),"")</f>
        <v>0</v>
      </c>
      <c r="S5" s="81" t="str">
        <f>IFERROR(INDEX(Inputs!$B$66:$B$71,MATCH(MONTH(Output!S3),Inputs!$D$66:$D$71,0))-INDEX(Inputs!$C$66:$C$71,MATCH(MONTH(Output!S3),Inputs!$D$66:$D$71,0)),"")</f>
        <v>0</v>
      </c>
      <c r="T5" s="81" t="str">
        <f>IFERROR(INDEX(Inputs!$B$66:$B$71,MATCH(MONTH(Output!T3),Inputs!$D$66:$D$71,0))-INDEX(Inputs!$C$66:$C$71,MATCH(MONTH(Output!T3),Inputs!$D$66:$D$71,0)),"")</f>
        <v>0</v>
      </c>
      <c r="U5" s="81" t="str">
        <f>IFERROR(INDEX(Inputs!$B$66:$B$71,MATCH(MONTH(Output!U3),Inputs!$D$66:$D$71,0))-INDEX(Inputs!$C$66:$C$71,MATCH(MONTH(Output!U3),Inputs!$D$66:$D$71,0)),"")</f>
        <v>0</v>
      </c>
      <c r="V5" s="81" t="str">
        <f>IFERROR(INDEX(Inputs!$B$66:$B$71,MATCH(MONTH(Output!V3),Inputs!$D$66:$D$71,0))-INDEX(Inputs!$C$66:$C$71,MATCH(MONTH(Output!V3),Inputs!$D$66:$D$71,0)),"")</f>
        <v>0</v>
      </c>
      <c r="W5" s="81" t="str">
        <f>IFERROR(INDEX(Inputs!$B$66:$B$71,MATCH(MONTH(Output!W3),Inputs!$D$66:$D$71,0))-INDEX(Inputs!$C$66:$C$71,MATCH(MONTH(Output!W3),Inputs!$D$66:$D$71,0)),"")</f>
        <v>0</v>
      </c>
      <c r="X5" s="81" t="str">
        <f>IFERROR(INDEX(Inputs!$B$66:$B$71,MATCH(MONTH(Output!X3),Inputs!$D$66:$D$71,0))-INDEX(Inputs!$C$66:$C$71,MATCH(MONTH(Output!X3),Inputs!$D$66:$D$71,0)),"")</f>
        <v>0</v>
      </c>
      <c r="Y5" s="81" t="str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 t="str">
        <f>IFERROR(IF(AND(MONTH(B3)=MONTH(Calculations!$G$33),YEAR(B3)=YEAR(Calculations!$G$33)),Calculations!$G$35,0),0)</f>
        <v>0</v>
      </c>
      <c r="C7" s="76" t="str">
        <f>IFERROR(IF(AND(MONTH(C3)=MONTH(Calculations!$G$33),YEAR(C3)=YEAR(Calculations!$G$33)),Calculations!$G$35,0),0)</f>
        <v>0</v>
      </c>
      <c r="D7" s="76" t="str">
        <f>IFERROR(IF(AND(MONTH(D3)=MONTH(Calculations!$G$33),YEAR(D3)=YEAR(Calculations!$G$33)),Calculations!$G$35,0),0)</f>
        <v>0</v>
      </c>
      <c r="E7" s="76" t="str">
        <f>IFERROR(IF(AND(MONTH(E3)=MONTH(Calculations!$G$33),YEAR(E3)=YEAR(Calculations!$G$33)),Calculations!$G$35,0),0)</f>
        <v>0</v>
      </c>
      <c r="F7" s="76" t="str">
        <f>IFERROR(IF(AND(MONTH(F3)=MONTH(Calculations!$G$33),YEAR(F3)=YEAR(Calculations!$G$33)),Calculations!$G$35,0),0)</f>
        <v>0</v>
      </c>
      <c r="G7" s="76" t="str">
        <f>IFERROR(IF(AND(MONTH(G3)=MONTH(Calculations!$G$33),YEAR(G3)=YEAR(Calculations!$G$33)),Calculations!$G$35,0),0)</f>
        <v>0</v>
      </c>
      <c r="H7" s="76" t="str">
        <f>IFERROR(IF(AND(MONTH(H3)=MONTH(Calculations!$G$33),YEAR(H3)=YEAR(Calculations!$G$33)),Calculations!$G$35,0),0)</f>
        <v>0</v>
      </c>
      <c r="I7" s="76" t="str">
        <f>IFERROR(IF(AND(MONTH(I3)=MONTH(Calculations!$G$33),YEAR(I3)=YEAR(Calculations!$G$33)),Calculations!$G$35,0),0)</f>
        <v>0</v>
      </c>
      <c r="J7" s="76" t="str">
        <f>IFERROR(IF(AND(MONTH(J3)=MONTH(Calculations!$G$33),YEAR(J3)=YEAR(Calculations!$G$33)),Calculations!$G$35,0),0)</f>
        <v>0</v>
      </c>
      <c r="K7" s="76" t="str">
        <f>IFERROR(IF(AND(MONTH(K3)=MONTH(Calculations!$G$33),YEAR(K3)=YEAR(Calculations!$G$33)),Calculations!$G$35,0),0)</f>
        <v>0</v>
      </c>
      <c r="L7" s="76" t="str">
        <f>IFERROR(IF(AND(MONTH(L3)=MONTH(Calculations!$G$33),YEAR(L3)=YEAR(Calculations!$G$33)),Calculations!$G$35,0),0)</f>
        <v>0</v>
      </c>
      <c r="M7" s="76" t="str">
        <f>IFERROR(IF(AND(MONTH(M3)=MONTH(Calculations!$G$33),YEAR(M3)=YEAR(Calculations!$G$33)),Calculations!$G$35,0),0)</f>
        <v>0</v>
      </c>
      <c r="N7" s="76" t="str">
        <f>IFERROR(IF(AND(MONTH(N3)=MONTH(Calculations!$G$33),YEAR(N3)=YEAR(Calculations!$G$33)),Calculations!$G$35,0),0)</f>
        <v>0</v>
      </c>
      <c r="O7" s="76" t="str">
        <f>IFERROR(IF(AND(MONTH(O3)=MONTH(Calculations!$G$33),YEAR(O3)=YEAR(Calculations!$G$33)),Calculations!$G$35,0),0)</f>
        <v>0</v>
      </c>
      <c r="P7" s="76" t="str">
        <f>IFERROR(IF(AND(MONTH(P3)=MONTH(Calculations!$G$33),YEAR(P3)=YEAR(Calculations!$G$33)),Calculations!$G$35,0),0)</f>
        <v>0</v>
      </c>
      <c r="Q7" s="76" t="str">
        <f>IFERROR(IF(AND(MONTH(Q3)=MONTH(Calculations!$G$33),YEAR(Q3)=YEAR(Calculations!$G$33)),Calculations!$G$35,0),0)</f>
        <v>0</v>
      </c>
      <c r="R7" s="76" t="str">
        <f>IFERROR(IF(AND(MONTH(R3)=MONTH(Calculations!$G$33),YEAR(R3)=YEAR(Calculations!$G$33)),Calculations!$G$35,0),0)</f>
        <v>0</v>
      </c>
      <c r="S7" s="76" t="str">
        <f>IFERROR(IF(AND(MONTH(S3)=MONTH(Calculations!$G$33),YEAR(S3)=YEAR(Calculations!$G$33)),Calculations!$G$35,0),0)</f>
        <v>0</v>
      </c>
      <c r="T7" s="76" t="str">
        <f>IFERROR(IF(AND(MONTH(T3)=MONTH(Calculations!$G$33),YEAR(T3)=YEAR(Calculations!$G$33)),Calculations!$G$35,0),0)</f>
        <v>0</v>
      </c>
      <c r="U7" s="76" t="str">
        <f>IFERROR(IF(AND(MONTH(U3)=MONTH(Calculations!$G$33),YEAR(U3)=YEAR(Calculations!$G$33)),Calculations!$G$35,0),0)</f>
        <v>0</v>
      </c>
      <c r="V7" s="76" t="str">
        <f>IFERROR(IF(AND(MONTH(V3)=MONTH(Calculations!$G$33),YEAR(V3)=YEAR(Calculations!$G$33)),Calculations!$G$35,0),0)</f>
        <v>0</v>
      </c>
      <c r="W7" s="76" t="str">
        <f>IFERROR(IF(AND(MONTH(W3)=MONTH(Calculations!$G$33),YEAR(W3)=YEAR(Calculations!$G$33)),Calculations!$G$35,0),0)</f>
        <v>0</v>
      </c>
      <c r="X7" s="76" t="str">
        <f>IFERROR(IF(AND(MONTH(X3)=MONTH(Calculations!$G$33),YEAR(X3)=YEAR(Calculations!$G$33)),Calculations!$G$35,0),0)</f>
        <v>0</v>
      </c>
      <c r="Y7" s="76" t="str">
        <f>IFERROR(IF(AND(MONTH(Y3)=MONTH(Calculations!$G$33),YEAR(Y3)=YEAR(Calculations!$G$33)),Calculations!$G$35,0),0)</f>
        <v>0</v>
      </c>
      <c r="Z7" s="76" t="str">
        <f>SUMIF($B$11:$Y$11,"Yes",B7:Y7)</f>
        <v>0</v>
      </c>
      <c r="AA7" s="76" t="str">
        <f>SUM(B7:M7)</f>
        <v>0</v>
      </c>
      <c r="AB7" s="76" t="str">
        <f>SUM(B7:Y7)</f>
        <v>0</v>
      </c>
      <c r="AC7" s="43"/>
      <c r="AD7" s="43"/>
    </row>
    <row r="8" spans="1:30" customHeight="1" ht="15.75" s="43" customFormat="1">
      <c r="A8" s="18" t="s">
        <v>27</v>
      </c>
      <c r="B8" s="37" t="str">
        <f>SUMIF(Calculations!$E$33:$E$84,B2,Calculations!$C$33:$C$84)</f>
        <v>0</v>
      </c>
      <c r="C8" s="37" t="str">
        <f>SUMIF(Calculations!$E$33:$E$84,C2,Calculations!$C$33:$C$84)</f>
        <v>0</v>
      </c>
      <c r="D8" s="37" t="str">
        <f>SUMIF(Calculations!$E$33:$E$84,D2,Calculations!$C$33:$C$84)</f>
        <v>0</v>
      </c>
      <c r="E8" s="37" t="str">
        <f>SUMIF(Calculations!$E$33:$E$84,E2,Calculations!$C$33:$C$84)</f>
        <v>0</v>
      </c>
      <c r="F8" s="37" t="str">
        <f>SUMIF(Calculations!$E$33:$E$84,F2,Calculations!$C$33:$C$84)</f>
        <v>0</v>
      </c>
      <c r="G8" s="37" t="str">
        <f>SUMIF(Calculations!$E$33:$E$84,G2,Calculations!$C$33:$C$84)</f>
        <v>0</v>
      </c>
      <c r="H8" s="37" t="str">
        <f>SUMIF(Calculations!$E$33:$E$84,H2,Calculations!$C$33:$C$84)</f>
        <v>0</v>
      </c>
      <c r="I8" s="37" t="str">
        <f>SUMIF(Calculations!$E$33:$E$84,I2,Calculations!$C$33:$C$84)</f>
        <v>0</v>
      </c>
      <c r="J8" s="37" t="str">
        <f>SUMIF(Calculations!$E$33:$E$84,J2,Calculations!$C$33:$C$84)</f>
        <v>0</v>
      </c>
      <c r="K8" s="37" t="str">
        <f>SUMIF(Calculations!$E$33:$E$84,K2,Calculations!$C$33:$C$84)</f>
        <v>0</v>
      </c>
      <c r="L8" s="37" t="str">
        <f>SUMIF(Calculations!$E$33:$E$84,L2,Calculations!$C$33:$C$84)</f>
        <v>0</v>
      </c>
      <c r="M8" s="37" t="str">
        <f>SUMIF(Calculations!$E$33:$E$84,M2,Calculations!$C$33:$C$84)</f>
        <v>0</v>
      </c>
      <c r="N8" s="37" t="str">
        <f>SUMIF(Calculations!$E$33:$E$84,N2,Calculations!$C$33:$C$84)</f>
        <v>0</v>
      </c>
      <c r="O8" s="37" t="str">
        <f>SUMIF(Calculations!$E$33:$E$84,O2,Calculations!$C$33:$C$84)</f>
        <v>0</v>
      </c>
      <c r="P8" s="37" t="str">
        <f>SUMIF(Calculations!$E$33:$E$84,P2,Calculations!$C$33:$C$84)</f>
        <v>0</v>
      </c>
      <c r="Q8" s="37" t="str">
        <f>SUMIF(Calculations!$E$33:$E$84,Q2,Calculations!$C$33:$C$84)</f>
        <v>0</v>
      </c>
      <c r="R8" s="37" t="str">
        <f>SUMIF(Calculations!$E$33:$E$84,R2,Calculations!$C$33:$C$84)</f>
        <v>0</v>
      </c>
      <c r="S8" s="37" t="str">
        <f>SUMIF(Calculations!$E$33:$E$84,S2,Calculations!$C$33:$C$84)</f>
        <v>0</v>
      </c>
      <c r="T8" s="37" t="str">
        <f>SUMIF(Calculations!$E$33:$E$84,T2,Calculations!$C$33:$C$84)</f>
        <v>0</v>
      </c>
      <c r="U8" s="37" t="str">
        <f>SUMIF(Calculations!$E$33:$E$84,U2,Calculations!$C$33:$C$84)</f>
        <v>0</v>
      </c>
      <c r="V8" s="37" t="str">
        <f>SUMIF(Calculations!$E$33:$E$84,V2,Calculations!$C$33:$C$84)</f>
        <v>0</v>
      </c>
      <c r="W8" s="37" t="str">
        <f>SUMIF(Calculations!$E$33:$E$84,W2,Calculations!$C$33:$C$84)</f>
        <v>0</v>
      </c>
      <c r="X8" s="37" t="str">
        <f>SUMIF(Calculations!$E$33:$E$84,X2,Calculations!$C$33:$C$84)</f>
        <v>0</v>
      </c>
      <c r="Y8" s="37" t="str">
        <f>SUMIF(Calculations!$E$33:$E$84,Y2,Calculations!$C$33:$C$84)</f>
        <v>0</v>
      </c>
      <c r="Z8" s="37" t="str">
        <f>SUMIF($B$11:$Y$11,"Yes",B8:Y8)</f>
        <v>0</v>
      </c>
      <c r="AA8" s="37" t="str">
        <f>SUM(B8:M8)</f>
        <v>0</v>
      </c>
      <c r="AB8" s="37" t="str">
        <f>SUM(B8:Y8)</f>
        <v>0</v>
      </c>
    </row>
    <row r="9" spans="1:30" customHeight="1" ht="15.75">
      <c r="A9" s="43" t="s">
        <v>28</v>
      </c>
      <c r="B9" s="81" t="str">
        <f>B4+B7-B8</f>
        <v>0</v>
      </c>
      <c r="C9" s="81" t="str">
        <f>C4+C7-C8</f>
        <v>0</v>
      </c>
      <c r="D9" s="81" t="str">
        <f>D4+D7-D8</f>
        <v>0</v>
      </c>
      <c r="E9" s="81" t="str">
        <f>E4+E7-E8</f>
        <v>0</v>
      </c>
      <c r="F9" s="81" t="str">
        <f>F4+F7-F8</f>
        <v>0</v>
      </c>
      <c r="G9" s="81" t="str">
        <f>G4+G7-G8</f>
        <v>0</v>
      </c>
      <c r="H9" s="81" t="str">
        <f>H4+H7-H8</f>
        <v>0</v>
      </c>
      <c r="I9" s="81" t="str">
        <f>I4+I7-I8</f>
        <v>0</v>
      </c>
      <c r="J9" s="81" t="str">
        <f>J4+J7-J8</f>
        <v>0</v>
      </c>
      <c r="K9" s="81" t="str">
        <f>K4+K7-K8</f>
        <v>0</v>
      </c>
      <c r="L9" s="81" t="str">
        <f>L4+L7-L8</f>
        <v>0</v>
      </c>
      <c r="M9" s="81" t="str">
        <f>M4+M7-M8</f>
        <v>0</v>
      </c>
      <c r="N9" s="81" t="str">
        <f>N4+N7-N8</f>
        <v>0</v>
      </c>
      <c r="O9" s="81" t="str">
        <f>O4+O7-O8</f>
        <v>0</v>
      </c>
      <c r="P9" s="81" t="str">
        <f>P4+P7-P8</f>
        <v>0</v>
      </c>
      <c r="Q9" s="81" t="str">
        <f>Q4+Q7-Q8</f>
        <v>0</v>
      </c>
      <c r="R9" s="81" t="str">
        <f>R4+R7-R8</f>
        <v>0</v>
      </c>
      <c r="S9" s="81" t="str">
        <f>S4+S7-S8</f>
        <v>0</v>
      </c>
      <c r="T9" s="81" t="str">
        <f>T4+T7-T8</f>
        <v>0</v>
      </c>
      <c r="U9" s="81" t="str">
        <f>U4+U7-U8</f>
        <v>0</v>
      </c>
      <c r="V9" s="81" t="str">
        <f>V4+V7-V8</f>
        <v>0</v>
      </c>
      <c r="W9" s="81" t="str">
        <f>W4+W7-W8</f>
        <v>0</v>
      </c>
      <c r="X9" s="81" t="str">
        <f>X4+X7-X8</f>
        <v>0</v>
      </c>
      <c r="Y9" s="81" t="str">
        <f>Y4+Y7-Y8</f>
        <v>0</v>
      </c>
      <c r="Z9" s="86" t="str">
        <f>SUMIF($B$11:$Y$11,"Yes",B9:Y9)</f>
        <v>0</v>
      </c>
      <c r="AA9" s="81" t="str">
        <f>SUM(B9:M9)</f>
        <v>0</v>
      </c>
      <c r="AB9" s="46" t="str">
        <f>SUM(B9:Y9)</f>
        <v>0</v>
      </c>
      <c r="AC9" s="43"/>
      <c r="AD9" s="43"/>
    </row>
    <row r="10" spans="1:30" s="43" customFormat="1">
      <c r="A10" s="82" t="s">
        <v>29</v>
      </c>
      <c r="B10" s="83" t="str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>0</v>
      </c>
      <c r="D10" s="83" t="str">
        <f>IF(SUM(D7:D8)&gt;0,IF(SUM($B$8:D8)/(SUM($B$4:D4)+SUM($B$7:D7))&lt;0,999.99,SUM($B$8:D8)/(SUM($B$4:D4)+SUM($B$7:D7))),"")</f>
        <v>0</v>
      </c>
      <c r="E10" s="83" t="str">
        <f>IF(SUM(E7:E8)&gt;0,IF(SUM($B$8:E8)/(SUM($B$4:E4)+SUM($B$7:E7))&lt;0,999.99,SUM($B$8:E8)/(SUM($B$4:E4)+SUM($B$7:E7))),"")</f>
        <v>0</v>
      </c>
      <c r="F10" s="83" t="str">
        <f>IF(SUM(F7:F8)&gt;0,IF(SUM($B$8:F8)/(SUM($B$4:F4)+SUM($B$7:F7))&lt;0,999.99,SUM($B$8:F8)/(SUM($B$4:F4)+SUM($B$7:F7))),"")</f>
        <v>0</v>
      </c>
      <c r="G10" s="83" t="str">
        <f>IF(SUM(G7:G8)&gt;0,IF(SUM($B$8:G8)/(SUM($B$4:G4)+SUM($B$7:G7))&lt;0,999.99,SUM($B$8:G8)/(SUM($B$4:G4)+SUM($B$7:G7))),"")</f>
        <v>0</v>
      </c>
      <c r="H10" s="83" t="str">
        <f>IF(SUM(H7:H8)&gt;0,IF(SUM($B$8:H8)/(SUM($B$4:H4)+SUM($B$7:H7))&lt;0,999.99,SUM($B$8:H8)/(SUM($B$4:H4)+SUM($B$7:H7))),"")</f>
        <v>0</v>
      </c>
      <c r="I10" s="83" t="str">
        <f>IF(SUM(I7:I8)&gt;0,IF(SUM($B$8:I8)/(SUM($B$4:I4)+SUM($B$7:I7))&lt;0,999.99,SUM($B$8:I8)/(SUM($B$4:I4)+SUM($B$7:I7))),"")</f>
        <v>0</v>
      </c>
      <c r="J10" s="83" t="str">
        <f>IF(SUM(J7:J8)&gt;0,IF(SUM($B$8:J8)/(SUM($B$4:J4)+SUM($B$7:J7))&lt;0,999.99,SUM($B$8:J8)/(SUM($B$4:J4)+SUM($B$7:J7))),"")</f>
        <v>0</v>
      </c>
      <c r="K10" s="83" t="str">
        <f>IF(SUM(K7:K8)&gt;0,IF(SUM($B$8:K8)/(SUM($B$4:K4)+SUM($B$7:K7))&lt;0,999.99,SUM($B$8:K8)/(SUM($B$4:K4)+SUM($B$7:K7))),"")</f>
        <v>0</v>
      </c>
      <c r="L10" s="83" t="str">
        <f>IF(SUM(L7:L8)&gt;0,IF(SUM($B$8:L8)/(SUM($B$4:L4)+SUM($B$7:L7))&lt;0,999.99,SUM($B$8:L8)/(SUM($B$4:L4)+SUM($B$7:L7))),"")</f>
        <v>0</v>
      </c>
      <c r="M10" s="83" t="str">
        <f>IF(SUM(M7:M8)&gt;0,IF(SUM($B$8:M8)/(SUM($B$4:M4)+SUM($B$7:M7))&lt;0,999.99,SUM($B$8:M8)/(SUM($B$4:M4)+SUM($B$7:M7))),"")</f>
        <v>0</v>
      </c>
      <c r="N10" s="83" t="str">
        <f>IF(SUM(N7:N8)&gt;0,IF(SUM($B$8:N8)/(SUM($B$4:N4)+SUM($B$7:N7))&lt;0,999.99,SUM($B$8:N8)/(SUM($B$4:N4)+SUM($B$7:N7))),"")</f>
        <v>0</v>
      </c>
      <c r="O10" s="83" t="str">
        <f>IF(SUM(O7:O8)&gt;0,IF(SUM($B$8:O8)/(SUM($B$4:O4)+SUM($B$7:O7))&lt;0,999.99,SUM($B$8:O8)/(SUM($B$4:O4)+SUM($B$7:O7))),"")</f>
        <v>0</v>
      </c>
      <c r="P10" s="83" t="str">
        <f>IF(SUM(P7:P8)&gt;0,IF(SUM($B$8:P8)/(SUM($B$4:P4)+SUM($B$7:P7))&lt;0,999.99,SUM($B$8:P8)/(SUM($B$4:P4)+SUM($B$7:P7))),"")</f>
        <v>0</v>
      </c>
      <c r="Q10" s="83" t="str">
        <f>IF(SUM(Q7:Q8)&gt;0,IF(SUM($B$8:Q8)/(SUM($B$4:Q4)+SUM($B$7:Q7))&lt;0,999.99,SUM($B$8:Q8)/(SUM($B$4:Q4)+SUM($B$7:Q7))),"")</f>
        <v>0</v>
      </c>
      <c r="R10" s="83" t="str">
        <f>IF(SUM(R7:R8)&gt;0,IF(SUM($B$8:R8)/(SUM($B$4:R4)+SUM($B$7:R7))&lt;0,999.99,SUM($B$8:R8)/(SUM($B$4:R4)+SUM($B$7:R7))),"")</f>
        <v>0</v>
      </c>
      <c r="S10" s="83" t="str">
        <f>IF(SUM(S7:S8)&gt;0,IF(SUM($B$8:S8)/(SUM($B$4:S4)+SUM($B$7:S7))&lt;0,999.99,SUM($B$8:S8)/(SUM($B$4:S4)+SUM($B$7:S7))),"")</f>
        <v>0</v>
      </c>
      <c r="T10" s="83" t="str">
        <f>IF(SUM(T7:T8)&gt;0,IF(SUM($B$8:T8)/(SUM($B$4:T4)+SUM($B$7:T7))&lt;0,999.99,SUM($B$8:T8)/(SUM($B$4:T4)+SUM($B$7:T7))),"")</f>
        <v>0</v>
      </c>
      <c r="U10" s="83" t="str">
        <f>IF(SUM(U7:U8)&gt;0,IF(SUM($B$8:U8)/(SUM($B$4:U4)+SUM($B$7:U7))&lt;0,999.99,SUM($B$8:U8)/(SUM($B$4:U4)+SUM($B$7:U7))),"")</f>
        <v>0</v>
      </c>
      <c r="V10" s="83" t="str">
        <f>IF(SUM(V7:V8)&gt;0,IF(SUM($B$8:V8)/(SUM($B$4:V4)+SUM($B$7:V7))&lt;0,999.99,SUM($B$8:V8)/(SUM($B$4:V4)+SUM($B$7:V7))),"")</f>
        <v>0</v>
      </c>
      <c r="W10" s="83" t="str">
        <f>IF(SUM(W7:W8)&gt;0,IF(SUM($B$8:W8)/(SUM($B$4:W4)+SUM($B$7:W7))&lt;0,999.99,SUM($B$8:W8)/(SUM($B$4:W4)+SUM($B$7:W7))),"")</f>
        <v>0</v>
      </c>
      <c r="X10" s="83" t="str">
        <f>IF(SUM(X7:X8)&gt;0,IF(SUM($B$8:X8)/(SUM($B$4:X4)+SUM($B$7:X7))&lt;0,999.99,SUM($B$8:X8)/(SUM($B$4:X4)+SUM($B$7:X7))),"")</f>
        <v>0</v>
      </c>
      <c r="Y10" s="83" t="str">
        <f>IF(SUM(Y7:Y8)&gt;0,IF(SUM($B$8:Y8)/(SUM($B$4:Y4)+SUM($B$7:Y7))&lt;0,999.99,SUM($B$8:Y8)/(SUM($B$4:Y4)+SUM($B$7:Y7))),"")</f>
        <v>0</v>
      </c>
      <c r="Z10" s="83"/>
      <c r="AA10" s="83"/>
      <c r="AB10" s="84"/>
    </row>
    <row r="11" spans="1:30" s="187" customFormat="1">
      <c r="A11" s="183" t="s">
        <v>30</v>
      </c>
      <c r="B11" s="184" t="str">
        <f>IF(SUM(B7:$Y$8)&gt;0,"Yes","No")</f>
        <v>0</v>
      </c>
      <c r="C11" s="184" t="str">
        <f>IF(SUM(C7:$Y$8)&gt;0,"Yes","No")</f>
        <v>0</v>
      </c>
      <c r="D11" s="184" t="str">
        <f>IF(SUM(D7:$Y$8)&gt;0,"Yes","No")</f>
        <v>0</v>
      </c>
      <c r="E11" s="184" t="str">
        <f>IF(SUM(E7:$Y$8)&gt;0,"Yes","No")</f>
        <v>0</v>
      </c>
      <c r="F11" s="184" t="str">
        <f>IF(SUM(F7:$Y$8)&gt;0,"Yes","No")</f>
        <v>0</v>
      </c>
      <c r="G11" s="184" t="str">
        <f>IF(SUM(G7:$Y$8)&gt;0,"Yes","No")</f>
        <v>0</v>
      </c>
      <c r="H11" s="184" t="str">
        <f>IF(SUM(H7:$Y$8)&gt;0,"Yes","No")</f>
        <v>0</v>
      </c>
      <c r="I11" s="184" t="str">
        <f>IF(SUM(I7:$Y$8)&gt;0,"Yes","No")</f>
        <v>0</v>
      </c>
      <c r="J11" s="184" t="str">
        <f>IF(SUM(J7:$Y$8)&gt;0,"Yes","No")</f>
        <v>0</v>
      </c>
      <c r="K11" s="184" t="str">
        <f>IF(SUM(K7:$Y$8)&gt;0,"Yes","No")</f>
        <v>0</v>
      </c>
      <c r="L11" s="184" t="str">
        <f>IF(SUM(L7:$Y$8)&gt;0,"Yes","No")</f>
        <v>0</v>
      </c>
      <c r="M11" s="184" t="str">
        <f>IF(SUM(M7:$Y$8)&gt;0,"Yes","No")</f>
        <v>0</v>
      </c>
      <c r="N11" s="184" t="str">
        <f>IF(SUM(N7:$Y$8)&gt;0,"Yes","No")</f>
        <v>0</v>
      </c>
      <c r="O11" s="184" t="str">
        <f>IF(SUM(O7:$Y$8)&gt;0,"Yes","No")</f>
        <v>0</v>
      </c>
      <c r="P11" s="184" t="str">
        <f>IF(SUM(P7:$Y$8)&gt;0,"Yes","No")</f>
        <v>0</v>
      </c>
      <c r="Q11" s="184" t="str">
        <f>IF(SUM(Q7:$Y$8)&gt;0,"Yes","No")</f>
        <v>0</v>
      </c>
      <c r="R11" s="184" t="str">
        <f>IF(SUM(R7:$Y$8)&gt;0,"Yes","No")</f>
        <v>0</v>
      </c>
      <c r="S11" s="184" t="str">
        <f>IF(SUM(S7:$Y$8)&gt;0,"Yes","No")</f>
        <v>0</v>
      </c>
      <c r="T11" s="184" t="str">
        <f>IF(SUM(T7:$Y$8)&gt;0,"Yes","No")</f>
        <v>0</v>
      </c>
      <c r="U11" s="184" t="str">
        <f>IF(SUM(U7:$Y$8)&gt;0,"Yes","No")</f>
        <v>0</v>
      </c>
      <c r="V11" s="184" t="str">
        <f>IF(SUM(V7:$Y$8)&gt;0,"Yes","No")</f>
        <v>0</v>
      </c>
      <c r="W11" s="184" t="str">
        <f>IF(SUM(W7:$Y$8)&gt;0,"Yes","No")</f>
        <v>0</v>
      </c>
      <c r="X11" s="184" t="str">
        <f>IF(SUM(X7:$Y$8)&gt;0,"Yes","No")</f>
        <v>0</v>
      </c>
      <c r="Y11" s="184" t="str">
        <f>IF(SUM(Y7:$Y$8)&gt;0,"Yes","No")</f>
        <v>0</v>
      </c>
      <c r="Z11" s="185"/>
      <c r="AA11" s="185"/>
      <c r="AB11" s="186"/>
    </row>
    <row r="12" spans="1:30">
      <c r="B12" s="49" t="str">
        <f>IF(MAX(B10:$S$10)&lt;=0.6,1,0)</f>
        <v>0</v>
      </c>
      <c r="C12" s="49" t="str">
        <f>IF(MAX(C10:$S$10)&lt;=0.6,1,0)</f>
        <v>0</v>
      </c>
      <c r="D12" s="49" t="str">
        <f>IF(MAX(D10:$S$10)&lt;=0.6,1,0)</f>
        <v>0</v>
      </c>
      <c r="E12" s="49" t="str">
        <f>IF(MAX(E10:$S$10)&lt;=0.6,1,0)</f>
        <v>0</v>
      </c>
      <c r="F12" s="49" t="str">
        <f>IF(MAX(F10:$S$10)&lt;=0.6,1,0)</f>
        <v>0</v>
      </c>
      <c r="G12" s="49" t="str">
        <f>IF(MAX(G10:$S$10)&lt;=0.6,1,0)</f>
        <v>0</v>
      </c>
      <c r="H12" s="49" t="str">
        <f>IF(MAX(H10:$S$10)&lt;=0.6,1,0)</f>
        <v>0</v>
      </c>
      <c r="I12" s="49" t="str">
        <f>IF(MAX(I10:$S$10)&lt;=0.6,1,0)</f>
        <v>0</v>
      </c>
      <c r="J12" s="49" t="str">
        <f>IF(MAX(J10:$S$10)&lt;=0.6,1,0)</f>
        <v>0</v>
      </c>
      <c r="K12" s="49" t="str">
        <f>IF(MAX(K10:$S$10)&lt;=0.6,1,0)</f>
        <v>0</v>
      </c>
      <c r="L12" s="49" t="str">
        <f>IF(MAX(L10:$S$10)&lt;=0.6,1,0)</f>
        <v>0</v>
      </c>
      <c r="M12" s="49" t="str">
        <f>IF(MAX(M10:$S$10)&lt;=0.6,1,0)</f>
        <v>0</v>
      </c>
      <c r="N12" s="49" t="str">
        <f>IF(MAX(N10:$S$10)&lt;=0.6,1,0)</f>
        <v>0</v>
      </c>
      <c r="O12" s="49" t="str">
        <f>IF(MAX(O10:$S$10)&lt;=0.6,1,0)</f>
        <v>0</v>
      </c>
      <c r="P12" s="49" t="str">
        <f>IF(MAX(P10:$S$10)&lt;=0.6,1,0)</f>
        <v>0</v>
      </c>
      <c r="Q12" s="49" t="str">
        <f>IF(MAX(Q10:$S$10)&lt;=0.6,1,0)</f>
        <v>0</v>
      </c>
      <c r="R12" s="49" t="str">
        <f>IF(MAX(R10:$S$10)&lt;=0.6,1,0)</f>
        <v>0</v>
      </c>
      <c r="S12" s="49" t="str">
        <f>IF(MAX(S10:$S$10)&lt;=0.6,1,0)</f>
        <v>0</v>
      </c>
      <c r="T12" s="49" t="str">
        <f>IF(MAX($S10:T$10)&lt;=0.6,1,0)</f>
        <v>0</v>
      </c>
      <c r="U12" s="49" t="str">
        <f>IF(MAX($S10:U$10)&lt;=0.6,1,0)</f>
        <v>0</v>
      </c>
      <c r="V12" s="49" t="str">
        <f>IF(MAX($S10:V$10)&lt;=0.6,1,0)</f>
        <v>0</v>
      </c>
      <c r="W12" s="49" t="str">
        <f>IF(MAX($S10:W$10)&lt;=0.6,1,0)</f>
        <v>0</v>
      </c>
      <c r="X12" s="49" t="str">
        <f>IF(MAX($S10:X$10)&lt;=0.6,1,0)</f>
        <v>0</v>
      </c>
      <c r="Y12" s="49" t="str">
        <f>IF(MAX($S10:Y$10)&lt;=0.6,1,0)</f>
        <v>0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 t="str">
        <f>B3</f>
        <v>0</v>
      </c>
      <c r="C15" s="17" t="str">
        <f>C3</f>
        <v>0</v>
      </c>
      <c r="D15" s="17" t="str">
        <f>D3</f>
        <v>0</v>
      </c>
      <c r="E15" s="17" t="str">
        <f>E3</f>
        <v>0</v>
      </c>
      <c r="F15" s="17" t="str">
        <f>F3</f>
        <v>0</v>
      </c>
      <c r="G15" s="17" t="str">
        <f>G3</f>
        <v>0</v>
      </c>
      <c r="H15" s="17" t="str">
        <f>H3</f>
        <v>0</v>
      </c>
      <c r="I15" s="17" t="str">
        <f>I3</f>
        <v>0</v>
      </c>
      <c r="J15" s="17" t="str">
        <f>J3</f>
        <v>0</v>
      </c>
      <c r="K15" s="17" t="str">
        <f>K3</f>
        <v>0</v>
      </c>
      <c r="L15" s="17" t="str">
        <f>L3</f>
        <v>0</v>
      </c>
      <c r="M15" s="17" t="str">
        <f>M3</f>
        <v>0</v>
      </c>
      <c r="N15" s="17" t="str">
        <f>N3</f>
        <v>0</v>
      </c>
      <c r="O15" s="17" t="str">
        <f>O3</f>
        <v>0</v>
      </c>
      <c r="P15" s="17" t="str">
        <f>P3</f>
        <v>0</v>
      </c>
      <c r="Q15" s="17" t="str">
        <f>Q3</f>
        <v>0</v>
      </c>
      <c r="R15" s="17" t="str">
        <f>R3</f>
        <v>0</v>
      </c>
      <c r="S15" s="17" t="str">
        <f>S3</f>
        <v>0</v>
      </c>
      <c r="T15" s="17" t="str">
        <f>T3</f>
        <v>0</v>
      </c>
      <c r="U15" s="17" t="str">
        <f>U3</f>
        <v>0</v>
      </c>
      <c r="V15" s="17" t="str">
        <f>V3</f>
        <v>0</v>
      </c>
      <c r="W15" s="17" t="str">
        <f>W3</f>
        <v>0</v>
      </c>
      <c r="X15" s="17" t="str">
        <f>X3</f>
        <v>0</v>
      </c>
      <c r="Y15" s="17" t="str">
        <f>Y3</f>
        <v>0</v>
      </c>
      <c r="Z15" s="47" t="str">
        <f>Z3</f>
        <v>0</v>
      </c>
      <c r="AA15" s="47" t="s">
        <v>22</v>
      </c>
      <c r="AB15" s="47" t="str">
        <f>AB3</f>
        <v>0</v>
      </c>
      <c r="AC15" s="52"/>
      <c r="AD15" s="52"/>
    </row>
    <row r="16" spans="1:30">
      <c r="A16" t="str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 t="str">
        <f>SUMIF($B$11:$Y$11,"Yes",B16:Y16)</f>
        <v>0</v>
      </c>
      <c r="AA16" s="36" t="str">
        <f>SUM(B16:M16)</f>
        <v>0</v>
      </c>
      <c r="AB16" s="36" t="str">
        <f>SUM(B16:Y16)</f>
        <v>0</v>
      </c>
      <c r="AC16" s="43"/>
      <c r="AD16" s="43"/>
    </row>
    <row r="17" spans="1:30">
      <c r="A17" t="str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 t="str">
        <f>SUMIF($B$11:$Y$11,"Yes",B17:Y17)</f>
        <v>0</v>
      </c>
      <c r="AA17" s="36" t="str">
        <f>SUM(B17:M17)</f>
        <v>0</v>
      </c>
      <c r="AB17" s="36" t="str">
        <f>SUM(B17:Y17)</f>
        <v>0</v>
      </c>
      <c r="AC17" s="43"/>
      <c r="AD17" s="43"/>
    </row>
    <row r="18" spans="1:30">
      <c r="A18" t="str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 t="str">
        <f>SUMIF($B$11:$Y$11,"Yes",B18:Y18)</f>
        <v>0</v>
      </c>
      <c r="AA18" s="36" t="str">
        <f>SUM(B18:M18)</f>
        <v>0</v>
      </c>
      <c r="AB18" s="36" t="str">
        <f>SUM(B18:Y18)</f>
        <v>0</v>
      </c>
    </row>
    <row r="19" spans="1:30">
      <c r="A19" t="str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 t="str">
        <f>SUMIF($B$11:$Y$11,"Yes",B19:Y19)</f>
        <v>0</v>
      </c>
      <c r="AA19" s="36" t="str">
        <f>SUM(B19:M19)</f>
        <v>0</v>
      </c>
      <c r="AB19" s="36" t="str">
        <f>SUM(B19:Y19)</f>
        <v>0</v>
      </c>
    </row>
    <row r="20" spans="1:30">
      <c r="A20" t="str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 t="str">
        <f>SUMIF($B$11:$Y$11,"Yes",B20:Y20)</f>
        <v>0</v>
      </c>
      <c r="AA20" s="36" t="str">
        <f>SUM(B20:M20)</f>
        <v>0</v>
      </c>
      <c r="AB20" s="46" t="str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 t="str">
        <f>SUM(IF($B$7:$Y$7+$B$8:$Y$8&gt;0,B21:Y21,0))</f>
        <v>0</v>
      </c>
      <c r="AA21" s="36"/>
      <c r="AB21" s="46" t="str">
        <f>AB74-AB102</f>
        <v>0</v>
      </c>
    </row>
    <row r="22" spans="1:30">
      <c r="A22" s="43" t="str">
        <f>IF(Inputs!A19="","",IF(Inputs!A19=Parameters!$A$30,Inputs!B19,Inputs!A19))</f>
        <v>0</v>
      </c>
      <c r="B22" s="36" t="str">
        <f>IFERROR(Calculations!$P14/12,"")</f>
        <v>0</v>
      </c>
      <c r="C22" s="36" t="str">
        <f>IFERROR(Calculations!$P14/12,"")</f>
        <v>0</v>
      </c>
      <c r="D22" s="36" t="str">
        <f>IFERROR(Calculations!$P14/12,"")</f>
        <v>0</v>
      </c>
      <c r="E22" s="36" t="str">
        <f>IFERROR(Calculations!$P14/12,"")</f>
        <v>0</v>
      </c>
      <c r="F22" s="36" t="str">
        <f>IFERROR(Calculations!$P14/12,"")</f>
        <v>0</v>
      </c>
      <c r="G22" s="36" t="str">
        <f>IFERROR(Calculations!$P14/12,"")</f>
        <v>0</v>
      </c>
      <c r="H22" s="36" t="str">
        <f>IFERROR(Calculations!$P14/12,"")</f>
        <v>0</v>
      </c>
      <c r="I22" s="36" t="str">
        <f>IFERROR(Calculations!$P14/12,"")</f>
        <v>0</v>
      </c>
      <c r="J22" s="36" t="str">
        <f>IFERROR(Calculations!$P14/12,"")</f>
        <v>0</v>
      </c>
      <c r="K22" s="36" t="str">
        <f>IFERROR(Calculations!$P14/12,"")</f>
        <v>0</v>
      </c>
      <c r="L22" s="36" t="str">
        <f>IFERROR(Calculations!$P14/12,"")</f>
        <v>0</v>
      </c>
      <c r="M22" s="36" t="str">
        <f>IFERROR(Calculations!$P14/12,"")</f>
        <v>0</v>
      </c>
      <c r="N22" s="36" t="str">
        <f>IFERROR(Calculations!$P14/12,"")</f>
        <v>0</v>
      </c>
      <c r="O22" s="36" t="str">
        <f>IFERROR(Calculations!$P14/12,"")</f>
        <v>0</v>
      </c>
      <c r="P22" s="36" t="str">
        <f>IFERROR(Calculations!$P14/12,"")</f>
        <v>0</v>
      </c>
      <c r="Q22" s="36" t="str">
        <f>IFERROR(Calculations!$P14/12,"")</f>
        <v>0</v>
      </c>
      <c r="R22" s="36" t="str">
        <f>IFERROR(Calculations!$P14/12,"")</f>
        <v>0</v>
      </c>
      <c r="S22" s="36" t="str">
        <f>IFERROR(Calculations!$P14/12,"")</f>
        <v>0</v>
      </c>
      <c r="T22" s="36" t="str">
        <f>IFERROR(Calculations!$P14/12,"")</f>
        <v>0</v>
      </c>
      <c r="U22" s="36" t="str">
        <f>IFERROR(Calculations!$P14/12,"")</f>
        <v>0</v>
      </c>
      <c r="V22" s="36" t="str">
        <f>IFERROR(Calculations!$P14/12,"")</f>
        <v>0</v>
      </c>
      <c r="W22" s="36" t="str">
        <f>IFERROR(Calculations!$P14/12,"")</f>
        <v>0</v>
      </c>
      <c r="X22" s="36" t="str">
        <f>IFERROR(Calculations!$P14/12,"")</f>
        <v>0</v>
      </c>
      <c r="Y22" s="36" t="str">
        <f>IFERROR(Calculations!$P14/12,"")</f>
        <v>0</v>
      </c>
      <c r="Z22" s="36" t="str">
        <f>SUMIF($B$11:$Y$11,"Yes",B22:Y22)</f>
        <v>0</v>
      </c>
      <c r="AA22" s="36" t="str">
        <f>SUM(B22:M22)</f>
        <v>0</v>
      </c>
      <c r="AB22" s="46" t="str">
        <f>SUM(B22:Y22)</f>
        <v>0</v>
      </c>
    </row>
    <row r="23" spans="1:30">
      <c r="A23" s="43" t="str">
        <f>IF(Inputs!A20="","",IF(Inputs!A20=Parameters!$A$30,Inputs!B20,Inputs!A20))</f>
        <v>0</v>
      </c>
      <c r="B23" s="36" t="str">
        <f>IFERROR(Calculations!$P15/12,"")</f>
        <v>0</v>
      </c>
      <c r="C23" s="36" t="str">
        <f>IFERROR(Calculations!$P15/12,"")</f>
        <v>0</v>
      </c>
      <c r="D23" s="36" t="str">
        <f>IFERROR(Calculations!$P15/12,"")</f>
        <v>0</v>
      </c>
      <c r="E23" s="36" t="str">
        <f>IFERROR(Calculations!$P15/12,"")</f>
        <v>0</v>
      </c>
      <c r="F23" s="36" t="str">
        <f>IFERROR(Calculations!$P15/12,"")</f>
        <v>0</v>
      </c>
      <c r="G23" s="36" t="str">
        <f>IFERROR(Calculations!$P15/12,"")</f>
        <v>0</v>
      </c>
      <c r="H23" s="36" t="str">
        <f>IFERROR(Calculations!$P15/12,"")</f>
        <v>0</v>
      </c>
      <c r="I23" s="36" t="str">
        <f>IFERROR(Calculations!$P15/12,"")</f>
        <v>0</v>
      </c>
      <c r="J23" s="36" t="str">
        <f>IFERROR(Calculations!$P15/12,"")</f>
        <v>0</v>
      </c>
      <c r="K23" s="36" t="str">
        <f>IFERROR(Calculations!$P15/12,"")</f>
        <v>0</v>
      </c>
      <c r="L23" s="36" t="str">
        <f>IFERROR(Calculations!$P15/12,"")</f>
        <v>0</v>
      </c>
      <c r="M23" s="36" t="str">
        <f>IFERROR(Calculations!$P15/12,"")</f>
        <v>0</v>
      </c>
      <c r="N23" s="36" t="str">
        <f>IFERROR(Calculations!$P15/12,"")</f>
        <v>0</v>
      </c>
      <c r="O23" s="36" t="str">
        <f>IFERROR(Calculations!$P15/12,"")</f>
        <v>0</v>
      </c>
      <c r="P23" s="36" t="str">
        <f>IFERROR(Calculations!$P15/12,"")</f>
        <v>0</v>
      </c>
      <c r="Q23" s="36" t="str">
        <f>IFERROR(Calculations!$P15/12,"")</f>
        <v>0</v>
      </c>
      <c r="R23" s="36" t="str">
        <f>IFERROR(Calculations!$P15/12,"")</f>
        <v>0</v>
      </c>
      <c r="S23" s="36" t="str">
        <f>IFERROR(Calculations!$P15/12,"")</f>
        <v>0</v>
      </c>
      <c r="T23" s="36" t="str">
        <f>IFERROR(Calculations!$P15/12,"")</f>
        <v>0</v>
      </c>
      <c r="U23" s="36" t="str">
        <f>IFERROR(Calculations!$P15/12,"")</f>
        <v>0</v>
      </c>
      <c r="V23" s="36" t="str">
        <f>IFERROR(Calculations!$P15/12,"")</f>
        <v>0</v>
      </c>
      <c r="W23" s="36" t="str">
        <f>IFERROR(Calculations!$P15/12,"")</f>
        <v>0</v>
      </c>
      <c r="X23" s="36" t="str">
        <f>IFERROR(Calculations!$P15/12,"")</f>
        <v>0</v>
      </c>
      <c r="Y23" s="36" t="str">
        <f>IFERROR(Calculations!$P15/12,"")</f>
        <v>0</v>
      </c>
      <c r="Z23" s="36" t="str">
        <f>SUMIF($B$11:$Y$11,"Yes",B23:Y23)</f>
        <v>0</v>
      </c>
      <c r="AA23" s="36" t="str">
        <f>SUM(B23:M23)</f>
        <v>0</v>
      </c>
      <c r="AB23" s="46" t="str">
        <f>SUM(B23:Y23)</f>
        <v>0</v>
      </c>
    </row>
    <row r="24" spans="1:30">
      <c r="A24" s="43" t="str">
        <f>IF(Inputs!A21="","",IF(Inputs!A21=Parameters!$A$30,Inputs!B21,Inputs!A21))</f>
        <v>0</v>
      </c>
      <c r="B24" s="36" t="str">
        <f>IFERROR(Calculations!$P16/12,"")</f>
        <v>0</v>
      </c>
      <c r="C24" s="36" t="str">
        <f>IFERROR(Calculations!$P16/12,"")</f>
        <v>0</v>
      </c>
      <c r="D24" s="36" t="str">
        <f>IFERROR(Calculations!$P16/12,"")</f>
        <v>0</v>
      </c>
      <c r="E24" s="36" t="str">
        <f>IFERROR(Calculations!$P16/12,"")</f>
        <v>0</v>
      </c>
      <c r="F24" s="36" t="str">
        <f>IFERROR(Calculations!$P16/12,"")</f>
        <v>0</v>
      </c>
      <c r="G24" s="36" t="str">
        <f>IFERROR(Calculations!$P16/12,"")</f>
        <v>0</v>
      </c>
      <c r="H24" s="36" t="str">
        <f>IFERROR(Calculations!$P16/12,"")</f>
        <v>0</v>
      </c>
      <c r="I24" s="36" t="str">
        <f>IFERROR(Calculations!$P16/12,"")</f>
        <v>0</v>
      </c>
      <c r="J24" s="36" t="str">
        <f>IFERROR(Calculations!$P16/12,"")</f>
        <v>0</v>
      </c>
      <c r="K24" s="36" t="str">
        <f>IFERROR(Calculations!$P16/12,"")</f>
        <v>0</v>
      </c>
      <c r="L24" s="36" t="str">
        <f>IFERROR(Calculations!$P16/12,"")</f>
        <v>0</v>
      </c>
      <c r="M24" s="36" t="str">
        <f>IFERROR(Calculations!$P16/12,"")</f>
        <v>0</v>
      </c>
      <c r="N24" s="36" t="str">
        <f>IFERROR(Calculations!$P16/12,"")</f>
        <v>0</v>
      </c>
      <c r="O24" s="36" t="str">
        <f>IFERROR(Calculations!$P16/12,"")</f>
        <v>0</v>
      </c>
      <c r="P24" s="36" t="str">
        <f>IFERROR(Calculations!$P16/12,"")</f>
        <v>0</v>
      </c>
      <c r="Q24" s="36" t="str">
        <f>IFERROR(Calculations!$P16/12,"")</f>
        <v>0</v>
      </c>
      <c r="R24" s="36" t="str">
        <f>IFERROR(Calculations!$P16/12,"")</f>
        <v>0</v>
      </c>
      <c r="S24" s="36" t="str">
        <f>IFERROR(Calculations!$P16/12,"")</f>
        <v>0</v>
      </c>
      <c r="T24" s="36" t="str">
        <f>IFERROR(Calculations!$P16/12,"")</f>
        <v>0</v>
      </c>
      <c r="U24" s="36" t="str">
        <f>IFERROR(Calculations!$P16/12,"")</f>
        <v>0</v>
      </c>
      <c r="V24" s="36" t="str">
        <f>IFERROR(Calculations!$P16/12,"")</f>
        <v>0</v>
      </c>
      <c r="W24" s="36" t="str">
        <f>IFERROR(Calculations!$P16/12,"")</f>
        <v>0</v>
      </c>
      <c r="X24" s="36" t="str">
        <f>IFERROR(Calculations!$P16/12,"")</f>
        <v>0</v>
      </c>
      <c r="Y24" s="36" t="str">
        <f>IFERROR(Calculations!$P16/12,"")</f>
        <v>0</v>
      </c>
      <c r="Z24" s="36" t="str">
        <f>SUMIF($B$11:$Y$11,"Yes",B24:Y24)</f>
        <v>0</v>
      </c>
      <c r="AA24" s="36" t="str">
        <f>SUM(B24:M24)</f>
        <v>0</v>
      </c>
      <c r="AB24" s="46" t="str">
        <f>SUM(B24:Y24)</f>
        <v>0</v>
      </c>
    </row>
    <row r="25" spans="1:30">
      <c r="A25" s="43" t="str">
        <f>Calculations!C17</f>
        <v>0</v>
      </c>
      <c r="B25" s="36" t="str">
        <f>IF(B15=Calculations!$L$17,Calculations!$P$17,0)</f>
        <v>0</v>
      </c>
      <c r="C25" s="36" t="str">
        <f>IF(C15=Calculations!$L$17,Calculations!$P$17,0)</f>
        <v>0</v>
      </c>
      <c r="D25" s="36" t="str">
        <f>IF(D15=Calculations!$L$17,Calculations!$P$17,0)</f>
        <v>0</v>
      </c>
      <c r="E25" s="36" t="str">
        <f>IF(E15=Calculations!$L$17,Calculations!$P$17,0)</f>
        <v>0</v>
      </c>
      <c r="F25" s="36" t="str">
        <f>IF(F15=Calculations!$L$17,Calculations!$P$17,0)</f>
        <v>0</v>
      </c>
      <c r="G25" s="36" t="str">
        <f>IF(G15=Calculations!$L$17,Calculations!$P$17,0)</f>
        <v>0</v>
      </c>
      <c r="H25" s="36" t="str">
        <f>IF(H15=Calculations!$L$17,Calculations!$P$17,0)</f>
        <v>0</v>
      </c>
      <c r="I25" s="36" t="str">
        <f>IF(I15=Calculations!$L$17,Calculations!$P$17,0)</f>
        <v>0</v>
      </c>
      <c r="J25" s="36" t="str">
        <f>IF(J15=Calculations!$L$17,Calculations!$P$17,0)</f>
        <v>0</v>
      </c>
      <c r="K25" s="36" t="str">
        <f>IF(K15=Calculations!$L$17,Calculations!$P$17,0)</f>
        <v>0</v>
      </c>
      <c r="L25" s="36" t="str">
        <f>IF(L15=Calculations!$L$17,Calculations!$P$17,0)</f>
        <v>0</v>
      </c>
      <c r="M25" s="36" t="str">
        <f>IF(M15=Calculations!$L$17,Calculations!$P$17,0)</f>
        <v>0</v>
      </c>
      <c r="N25" s="36" t="str">
        <f>IF(N15=Calculations!$L$17,Calculations!$P$17,0)</f>
        <v>0</v>
      </c>
      <c r="O25" s="36" t="str">
        <f>IF(O15=Calculations!$L$17,Calculations!$P$17,0)</f>
        <v>0</v>
      </c>
      <c r="P25" s="36" t="str">
        <f>IF(P15=Calculations!$L$17,Calculations!$P$17,0)</f>
        <v>0</v>
      </c>
      <c r="Q25" s="36" t="str">
        <f>IF(Q15=Calculations!$L$17,Calculations!$P$17,0)</f>
        <v>0</v>
      </c>
      <c r="R25" s="36" t="str">
        <f>IF(R15=Calculations!$L$17,Calculations!$P$17,0)</f>
        <v>0</v>
      </c>
      <c r="S25" s="36" t="str">
        <f>IF(S15=Calculations!$L$17,Calculations!$P$17,0)</f>
        <v>0</v>
      </c>
      <c r="T25" s="36" t="str">
        <f>IF(T15=Calculations!$L$17,Calculations!$P$17,0)</f>
        <v>0</v>
      </c>
      <c r="U25" s="36" t="str">
        <f>IF(U15=Calculations!$L$17,Calculations!$P$17,0)</f>
        <v>0</v>
      </c>
      <c r="V25" s="36" t="str">
        <f>IF(V15=Calculations!$L$17,Calculations!$P$17,0)</f>
        <v>0</v>
      </c>
      <c r="W25" s="36" t="str">
        <f>IF(W15=Calculations!$L$17,Calculations!$P$17,0)</f>
        <v>0</v>
      </c>
      <c r="X25" s="36" t="str">
        <f>IF(X15=Calculations!$L$17,Calculations!$P$17,0)</f>
        <v>0</v>
      </c>
      <c r="Y25" s="36" t="str">
        <f>IF(Y15=Calculations!$L$17,Calculations!$P$17,0)</f>
        <v>0</v>
      </c>
      <c r="Z25" s="36" t="str">
        <f>SUMIF($B$11:$Y$11,"Yes",B25:Y25)</f>
        <v>0</v>
      </c>
      <c r="AA25" s="36" t="str">
        <f>SUM(B25:M25)</f>
        <v>0</v>
      </c>
      <c r="AB25" s="46" t="str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 t="str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 t="str">
        <f>Inputs!$B$30</f>
        <v>0</v>
      </c>
      <c r="C27" s="37" t="str">
        <f>Inputs!$B$30</f>
        <v>0</v>
      </c>
      <c r="D27" s="37" t="str">
        <f>Inputs!$B$30</f>
        <v>0</v>
      </c>
      <c r="E27" s="37" t="str">
        <f>Inputs!$B$30</f>
        <v>0</v>
      </c>
      <c r="F27" s="37" t="str">
        <f>Inputs!$B$30</f>
        <v>0</v>
      </c>
      <c r="G27" s="37" t="str">
        <f>Inputs!$B$30</f>
        <v>0</v>
      </c>
      <c r="H27" s="37" t="str">
        <f>Inputs!$B$30</f>
        <v>0</v>
      </c>
      <c r="I27" s="37" t="str">
        <f>Inputs!$B$30</f>
        <v>0</v>
      </c>
      <c r="J27" s="37" t="str">
        <f>Inputs!$B$30</f>
        <v>0</v>
      </c>
      <c r="K27" s="37" t="str">
        <f>Inputs!$B$30</f>
        <v>0</v>
      </c>
      <c r="L27" s="37" t="str">
        <f>Inputs!$B$30</f>
        <v>0</v>
      </c>
      <c r="M27" s="37" t="str">
        <f>Inputs!$B$30</f>
        <v>0</v>
      </c>
      <c r="N27" s="37" t="str">
        <f>Inputs!$B$30</f>
        <v>0</v>
      </c>
      <c r="O27" s="37" t="str">
        <f>Inputs!$B$30</f>
        <v>0</v>
      </c>
      <c r="P27" s="37" t="str">
        <f>Inputs!$B$30</f>
        <v>0</v>
      </c>
      <c r="Q27" s="37" t="str">
        <f>Inputs!$B$30</f>
        <v>0</v>
      </c>
      <c r="R27" s="37" t="str">
        <f>Inputs!$B$30</f>
        <v>0</v>
      </c>
      <c r="S27" s="37" t="str">
        <f>Inputs!$B$30</f>
        <v>0</v>
      </c>
      <c r="T27" s="37" t="str">
        <f>Inputs!$B$30</f>
        <v>0</v>
      </c>
      <c r="U27" s="37" t="str">
        <f>Inputs!$B$30</f>
        <v>0</v>
      </c>
      <c r="V27" s="37" t="str">
        <f>Inputs!$B$30</f>
        <v>0</v>
      </c>
      <c r="W27" s="37" t="str">
        <f>Inputs!$B$30</f>
        <v>0</v>
      </c>
      <c r="X27" s="37" t="str">
        <f>Inputs!$B$30</f>
        <v>0</v>
      </c>
      <c r="Y27" s="37" t="str">
        <f>Inputs!$B$30</f>
        <v>0</v>
      </c>
      <c r="Z27" s="37" t="str">
        <f>SUMIF($B$11:$Y$11,"Yes",B27:Y27)</f>
        <v>0</v>
      </c>
      <c r="AA27" s="37" t="str">
        <f>SUM(B27:M27)</f>
        <v>0</v>
      </c>
      <c r="AB27" s="37" t="str">
        <f>SUM(B27:Y27)</f>
        <v>0</v>
      </c>
    </row>
    <row r="28" spans="1:30" customHeight="1" ht="15.75">
      <c r="A28" s="1" t="s">
        <v>34</v>
      </c>
      <c r="B28" s="19" t="str">
        <f>SUM(B16:B27)</f>
        <v>0</v>
      </c>
      <c r="C28" s="19" t="str">
        <f>SUM(C16:C27)</f>
        <v>0</v>
      </c>
      <c r="D28" s="19" t="str">
        <f>SUM(D16:D27)</f>
        <v>0</v>
      </c>
      <c r="E28" s="19" t="str">
        <f>SUM(E16:E27)</f>
        <v>0</v>
      </c>
      <c r="F28" s="19" t="str">
        <f>SUM(F16:F27)</f>
        <v>0</v>
      </c>
      <c r="G28" s="19" t="str">
        <f>SUM(G16:G27)</f>
        <v>0</v>
      </c>
      <c r="H28" s="19" t="str">
        <f>SUM(H16:H27)</f>
        <v>0</v>
      </c>
      <c r="I28" s="19" t="str">
        <f>SUM(I16:I27)</f>
        <v>0</v>
      </c>
      <c r="J28" s="19" t="str">
        <f>SUM(J16:J27)</f>
        <v>0</v>
      </c>
      <c r="K28" s="19" t="str">
        <f>SUM(K16:K27)</f>
        <v>0</v>
      </c>
      <c r="L28" s="19" t="str">
        <f>SUM(L16:L27)</f>
        <v>0</v>
      </c>
      <c r="M28" s="19" t="str">
        <f>SUM(M16:M27)</f>
        <v>0</v>
      </c>
      <c r="N28" s="19" t="str">
        <f>SUM(N16:N27)</f>
        <v>0</v>
      </c>
      <c r="O28" s="19" t="str">
        <f>SUM(O16:O27)</f>
        <v>0</v>
      </c>
      <c r="P28" s="19" t="str">
        <f>SUM(P16:P27)</f>
        <v>0</v>
      </c>
      <c r="Q28" s="19" t="str">
        <f>SUM(Q16:Q27)</f>
        <v>0</v>
      </c>
      <c r="R28" s="19" t="str">
        <f>SUM(R16:R27)</f>
        <v>0</v>
      </c>
      <c r="S28" s="19" t="str">
        <f>SUM(S16:S27)</f>
        <v>0</v>
      </c>
      <c r="T28" s="19" t="str">
        <f>SUM(T16:T27)</f>
        <v>0</v>
      </c>
      <c r="U28" s="19" t="str">
        <f>SUM(U16:U27)</f>
        <v>0</v>
      </c>
      <c r="V28" s="19" t="str">
        <f>SUM(V16:V27)</f>
        <v>0</v>
      </c>
      <c r="W28" s="19" t="str">
        <f>SUM(W16:W27)</f>
        <v>0</v>
      </c>
      <c r="X28" s="19" t="str">
        <f>SUM(X16:X27)</f>
        <v>0</v>
      </c>
      <c r="Y28" s="19" t="str">
        <f>SUM(Y16:Y27)</f>
        <v>0</v>
      </c>
      <c r="Z28" s="19" t="str">
        <f>SUMIF($B$11:$Y$11,"Yes",B28:Y28)</f>
        <v>0</v>
      </c>
      <c r="AA28" s="19" t="str">
        <f>SUM(B28:M28)</f>
        <v>0</v>
      </c>
      <c r="AB28" s="19" t="str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 t="str">
        <f>B15</f>
        <v>0</v>
      </c>
      <c r="C33" s="17" t="str">
        <f>C15</f>
        <v>0</v>
      </c>
      <c r="D33" s="17" t="str">
        <f>D15</f>
        <v>0</v>
      </c>
      <c r="E33" s="17" t="str">
        <f>E15</f>
        <v>0</v>
      </c>
      <c r="F33" s="17" t="str">
        <f>F15</f>
        <v>0</v>
      </c>
      <c r="G33" s="17" t="str">
        <f>G15</f>
        <v>0</v>
      </c>
      <c r="H33" s="17" t="str">
        <f>H15</f>
        <v>0</v>
      </c>
      <c r="I33" s="17" t="str">
        <f>I15</f>
        <v>0</v>
      </c>
      <c r="J33" s="17" t="str">
        <f>J15</f>
        <v>0</v>
      </c>
      <c r="K33" s="17" t="str">
        <f>K15</f>
        <v>0</v>
      </c>
      <c r="L33" s="17" t="str">
        <f>L15</f>
        <v>0</v>
      </c>
      <c r="M33" s="17" t="str">
        <f>M15</f>
        <v>0</v>
      </c>
      <c r="N33" s="17" t="str">
        <f>N15</f>
        <v>0</v>
      </c>
      <c r="O33" s="17" t="str">
        <f>O15</f>
        <v>0</v>
      </c>
      <c r="P33" s="17" t="str">
        <f>P15</f>
        <v>0</v>
      </c>
      <c r="Q33" s="17" t="str">
        <f>Q15</f>
        <v>0</v>
      </c>
      <c r="R33" s="17" t="str">
        <f>R15</f>
        <v>0</v>
      </c>
      <c r="S33" s="17" t="str">
        <f>S15</f>
        <v>0</v>
      </c>
      <c r="T33" s="17" t="str">
        <f>T15</f>
        <v>0</v>
      </c>
      <c r="U33" s="17" t="str">
        <f>U15</f>
        <v>0</v>
      </c>
      <c r="V33" s="17" t="str">
        <f>V15</f>
        <v>0</v>
      </c>
      <c r="W33" s="17" t="str">
        <f>W15</f>
        <v>0</v>
      </c>
      <c r="X33" s="17" t="str">
        <f>X15</f>
        <v>0</v>
      </c>
      <c r="Y33" s="17" t="str">
        <f>Y15</f>
        <v>0</v>
      </c>
      <c r="Z33" s="47" t="str">
        <f>Z15</f>
        <v>0</v>
      </c>
      <c r="AA33" s="47" t="s">
        <v>22</v>
      </c>
      <c r="AB33" s="47" t="str">
        <f>AB15</f>
        <v>0</v>
      </c>
    </row>
    <row r="34" spans="1:30">
      <c r="A34" t="s">
        <v>36</v>
      </c>
      <c r="B34" s="36" t="str">
        <f>N34</f>
        <v>0</v>
      </c>
      <c r="C34" s="36" t="str">
        <f>O34</f>
        <v>0</v>
      </c>
      <c r="D34" s="36" t="str">
        <f>P34</f>
        <v>0</v>
      </c>
      <c r="E34" s="36" t="str">
        <f>Q34</f>
        <v>0</v>
      </c>
      <c r="F34" s="36" t="str">
        <f>R34</f>
        <v>0</v>
      </c>
      <c r="G34" s="36" t="str">
        <f>S34</f>
        <v>0</v>
      </c>
      <c r="H34" s="36" t="str">
        <f>T34</f>
        <v>0</v>
      </c>
      <c r="I34" s="36" t="str">
        <f>U34</f>
        <v>0</v>
      </c>
      <c r="J34" s="36" t="str">
        <f>V34</f>
        <v>0</v>
      </c>
      <c r="K34" s="36" t="str">
        <f>W34</f>
        <v>0</v>
      </c>
      <c r="L34" s="36" t="str">
        <f>X34</f>
        <v>0</v>
      </c>
      <c r="M34" s="36" t="str">
        <f>Y34</f>
        <v>0</v>
      </c>
      <c r="N34" s="36" t="str">
        <f>SUM(N35:N39)</f>
        <v>0</v>
      </c>
      <c r="O34" s="36" t="str">
        <f>SUM(O35:O39)</f>
        <v>0</v>
      </c>
      <c r="P34" s="36" t="str">
        <f>SUM(P35:P39)</f>
        <v>0</v>
      </c>
      <c r="Q34" s="36" t="str">
        <f>SUM(Q35:Q39)</f>
        <v>0</v>
      </c>
      <c r="R34" s="36" t="str">
        <f>SUM(R35:R39)</f>
        <v>0</v>
      </c>
      <c r="S34" s="36" t="str">
        <f>SUM(S35:S39)</f>
        <v>0</v>
      </c>
      <c r="T34" s="36" t="str">
        <f>SUM(T35:T39)</f>
        <v>0</v>
      </c>
      <c r="U34" s="36" t="str">
        <f>SUM(U35:U39)</f>
        <v>0</v>
      </c>
      <c r="V34" s="36" t="str">
        <f>SUM(V35:V39)</f>
        <v>0</v>
      </c>
      <c r="W34" s="36" t="str">
        <f>SUM(W35:W39)</f>
        <v>0</v>
      </c>
      <c r="X34" s="36" t="str">
        <f>SUM(X35:X39)</f>
        <v>0</v>
      </c>
      <c r="Y34" s="36" t="str">
        <f>SUM(Y35:Y39)</f>
        <v>0</v>
      </c>
      <c r="Z34" s="36" t="str">
        <f>SUMIF($B$11:$Y$11,"Yes",B34:Y34)</f>
        <v>0</v>
      </c>
      <c r="AA34" s="36" t="str">
        <f>SUM(B34:M34)</f>
        <v>0</v>
      </c>
      <c r="AB34" s="36" t="str">
        <f>SUM(B34:Y34)</f>
        <v>0</v>
      </c>
      <c r="AC34" s="74"/>
    </row>
    <row r="35" spans="1:30" hidden="true" outlineLevel="1">
      <c r="A35" s="182" t="str">
        <f>Calculations!$A$4</f>
        <v>0</v>
      </c>
      <c r="B35" s="36" t="str">
        <f>N35</f>
        <v>0</v>
      </c>
      <c r="C35" s="36" t="str">
        <f>O35</f>
        <v>0</v>
      </c>
      <c r="D35" s="36" t="str">
        <f>P35</f>
        <v>0</v>
      </c>
      <c r="E35" s="36" t="str">
        <f>Q35</f>
        <v>0</v>
      </c>
      <c r="F35" s="36" t="str">
        <f>R35</f>
        <v>0</v>
      </c>
      <c r="G35" s="36" t="str">
        <f>S35</f>
        <v>0</v>
      </c>
      <c r="H35" s="36" t="str">
        <f>T35</f>
        <v>0</v>
      </c>
      <c r="I35" s="36" t="str">
        <f>U35</f>
        <v>0</v>
      </c>
      <c r="J35" s="36" t="str">
        <f>V35</f>
        <v>0</v>
      </c>
      <c r="K35" s="36" t="str">
        <f>W35</f>
        <v>0</v>
      </c>
      <c r="L35" s="36" t="str">
        <f>X35</f>
        <v>0</v>
      </c>
      <c r="M35" s="36" t="str">
        <f>Y35</f>
        <v>0</v>
      </c>
      <c r="N35" s="36" t="str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 t="str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 t="str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 t="str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 t="str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 t="str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 t="str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 t="str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 t="str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 t="str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 t="str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 t="str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 t="str">
        <f>SUMIF($B$11:$Y$11,"Yes",B35:Y35)</f>
        <v>0</v>
      </c>
      <c r="AA35" s="36" t="str">
        <f>SUM(B35:M35)</f>
        <v>0</v>
      </c>
      <c r="AB35" s="36" t="str">
        <f>SUM(B35:Y35)</f>
        <v>0</v>
      </c>
      <c r="AC35" s="74"/>
    </row>
    <row r="36" spans="1:30" hidden="true" outlineLevel="1">
      <c r="A36" s="182" t="str">
        <f>Calculations!$A$5</f>
        <v>0</v>
      </c>
      <c r="B36" s="36" t="str">
        <f>N36</f>
        <v>0</v>
      </c>
      <c r="C36" s="36" t="str">
        <f>O36</f>
        <v>0</v>
      </c>
      <c r="D36" s="36" t="str">
        <f>P36</f>
        <v>0</v>
      </c>
      <c r="E36" s="36" t="str">
        <f>Q36</f>
        <v>0</v>
      </c>
      <c r="F36" s="36" t="str">
        <f>R36</f>
        <v>0</v>
      </c>
      <c r="G36" s="36" t="str">
        <f>S36</f>
        <v>0</v>
      </c>
      <c r="H36" s="36" t="str">
        <f>T36</f>
        <v>0</v>
      </c>
      <c r="I36" s="36" t="str">
        <f>U36</f>
        <v>0</v>
      </c>
      <c r="J36" s="36" t="str">
        <f>V36</f>
        <v>0</v>
      </c>
      <c r="K36" s="36" t="str">
        <f>W36</f>
        <v>0</v>
      </c>
      <c r="L36" s="36" t="str">
        <f>X36</f>
        <v>0</v>
      </c>
      <c r="M36" s="36" t="str">
        <f>Y36</f>
        <v>0</v>
      </c>
      <c r="N36" s="36" t="str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 t="str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 t="str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 t="str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 t="str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 t="str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 t="str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 t="str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 t="str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 t="str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 t="str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 t="str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 t="str">
        <f>SUMIF($B$11:$Y$11,"Yes",B36:Y36)</f>
        <v>0</v>
      </c>
      <c r="AA36" s="36" t="str">
        <f>SUM(B36:M36)</f>
        <v>0</v>
      </c>
      <c r="AB36" s="36" t="str">
        <f>SUM(B36:Y36)</f>
        <v>0</v>
      </c>
      <c r="AC36" s="74"/>
    </row>
    <row r="37" spans="1:30" hidden="true" outlineLevel="1">
      <c r="A37" s="182" t="str">
        <f>Calculations!$A$6</f>
        <v>0</v>
      </c>
      <c r="B37" s="36" t="str">
        <f>N37</f>
        <v>0</v>
      </c>
      <c r="C37" s="36" t="str">
        <f>O37</f>
        <v>0</v>
      </c>
      <c r="D37" s="36" t="str">
        <f>P37</f>
        <v>0</v>
      </c>
      <c r="E37" s="36" t="str">
        <f>Q37</f>
        <v>0</v>
      </c>
      <c r="F37" s="36" t="str">
        <f>R37</f>
        <v>0</v>
      </c>
      <c r="G37" s="36" t="str">
        <f>S37</f>
        <v>0</v>
      </c>
      <c r="H37" s="36" t="str">
        <f>T37</f>
        <v>0</v>
      </c>
      <c r="I37" s="36" t="str">
        <f>U37</f>
        <v>0</v>
      </c>
      <c r="J37" s="36" t="str">
        <f>V37</f>
        <v>0</v>
      </c>
      <c r="K37" s="36" t="str">
        <f>W37</f>
        <v>0</v>
      </c>
      <c r="L37" s="36" t="str">
        <f>X37</f>
        <v>0</v>
      </c>
      <c r="M37" s="36" t="str">
        <f>Y37</f>
        <v>0</v>
      </c>
      <c r="N37" s="36" t="str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 t="str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 t="str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 t="str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 t="str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 t="str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 t="str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 t="str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 t="str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 t="str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 t="str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 t="str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 t="str">
        <f>SUMIF($B$11:$Y$11,"Yes",B37:Y37)</f>
        <v>0</v>
      </c>
      <c r="AA37" s="36" t="str">
        <f>SUM(B37:M37)</f>
        <v>0</v>
      </c>
      <c r="AB37" s="36" t="str">
        <f>SUM(B37:Y37)</f>
        <v>0</v>
      </c>
      <c r="AC37" s="74"/>
    </row>
    <row r="38" spans="1:30" hidden="true" outlineLevel="1">
      <c r="A38" s="182" t="str">
        <f>Calculations!$A$7</f>
        <v>0</v>
      </c>
      <c r="B38" s="36" t="str">
        <f>N38</f>
        <v>0</v>
      </c>
      <c r="C38" s="36" t="str">
        <f>O38</f>
        <v>0</v>
      </c>
      <c r="D38" s="36" t="str">
        <f>P38</f>
        <v>0</v>
      </c>
      <c r="E38" s="36" t="str">
        <f>Q38</f>
        <v>0</v>
      </c>
      <c r="F38" s="36" t="str">
        <f>R38</f>
        <v>0</v>
      </c>
      <c r="G38" s="36" t="str">
        <f>S38</f>
        <v>0</v>
      </c>
      <c r="H38" s="36" t="str">
        <f>T38</f>
        <v>0</v>
      </c>
      <c r="I38" s="36" t="str">
        <f>U38</f>
        <v>0</v>
      </c>
      <c r="J38" s="36" t="str">
        <f>V38</f>
        <v>0</v>
      </c>
      <c r="K38" s="36" t="str">
        <f>W38</f>
        <v>0</v>
      </c>
      <c r="L38" s="36" t="str">
        <f>X38</f>
        <v>0</v>
      </c>
      <c r="M38" s="36" t="str">
        <f>Y38</f>
        <v>0</v>
      </c>
      <c r="N38" s="36" t="str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 t="str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 t="str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 t="str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 t="str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 t="str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 t="str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 t="str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 t="str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 t="str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 t="str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 t="str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 t="str">
        <f>SUMIF($B$11:$Y$11,"Yes",B38:Y38)</f>
        <v>0</v>
      </c>
      <c r="AA38" s="36" t="str">
        <f>SUM(B38:M38)</f>
        <v>0</v>
      </c>
      <c r="AB38" s="36" t="str">
        <f>SUM(B38:Y38)</f>
        <v>0</v>
      </c>
      <c r="AC38" s="74"/>
    </row>
    <row r="39" spans="1:30" hidden="true" outlineLevel="1">
      <c r="A39" s="182" t="str">
        <f>Calculations!$A$8</f>
        <v>0</v>
      </c>
      <c r="B39" s="36" t="str">
        <f>N39</f>
        <v>0</v>
      </c>
      <c r="C39" s="36" t="str">
        <f>O39</f>
        <v>0</v>
      </c>
      <c r="D39" s="36" t="str">
        <f>P39</f>
        <v>0</v>
      </c>
      <c r="E39" s="36" t="str">
        <f>Q39</f>
        <v>0</v>
      </c>
      <c r="F39" s="36" t="str">
        <f>R39</f>
        <v>0</v>
      </c>
      <c r="G39" s="36" t="str">
        <f>S39</f>
        <v>0</v>
      </c>
      <c r="H39" s="36" t="str">
        <f>T39</f>
        <v>0</v>
      </c>
      <c r="I39" s="36" t="str">
        <f>U39</f>
        <v>0</v>
      </c>
      <c r="J39" s="36" t="str">
        <f>V39</f>
        <v>0</v>
      </c>
      <c r="K39" s="36" t="str">
        <f>W39</f>
        <v>0</v>
      </c>
      <c r="L39" s="36" t="str">
        <f>X39</f>
        <v>0</v>
      </c>
      <c r="M39" s="36" t="str">
        <f>Y39</f>
        <v>0</v>
      </c>
      <c r="N39" s="36" t="str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 t="str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 t="str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 t="str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 t="str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 t="str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 t="str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 t="str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 t="str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 t="str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 t="str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 t="str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 t="str">
        <f>SUMIF($B$11:$Y$11,"Yes",B39:Y39)</f>
        <v>0</v>
      </c>
      <c r="AA39" s="36" t="str">
        <f>SUM(B39:M39)</f>
        <v>0</v>
      </c>
      <c r="AB39" s="36" t="str">
        <f>SUM(B39:Y39)</f>
        <v>0</v>
      </c>
      <c r="AC39" s="74"/>
    </row>
    <row r="40" spans="1:30" collapsed="true">
      <c r="A40" t="s">
        <v>37</v>
      </c>
      <c r="B40" s="36" t="str">
        <f>N40</f>
        <v>0</v>
      </c>
      <c r="C40" s="36" t="str">
        <f>O40</f>
        <v>0</v>
      </c>
      <c r="D40" s="36" t="str">
        <f>P40</f>
        <v>0</v>
      </c>
      <c r="E40" s="36" t="str">
        <f>Q40</f>
        <v>0</v>
      </c>
      <c r="F40" s="36" t="str">
        <f>R40</f>
        <v>0</v>
      </c>
      <c r="G40" s="36" t="str">
        <f>S40</f>
        <v>0</v>
      </c>
      <c r="H40" s="36" t="str">
        <f>T40</f>
        <v>0</v>
      </c>
      <c r="I40" s="36" t="str">
        <f>U40</f>
        <v>0</v>
      </c>
      <c r="J40" s="36" t="str">
        <f>V40</f>
        <v>0</v>
      </c>
      <c r="K40" s="36" t="str">
        <f>W40</f>
        <v>0</v>
      </c>
      <c r="L40" s="36" t="str">
        <f>X40</f>
        <v>0</v>
      </c>
      <c r="M40" s="36" t="str">
        <f>Y40</f>
        <v>0</v>
      </c>
      <c r="N40" s="36" t="str">
        <f>SUM(N41:N45)</f>
        <v>0</v>
      </c>
      <c r="O40" s="36" t="str">
        <f>SUM(O41:O45)</f>
        <v>0</v>
      </c>
      <c r="P40" s="36" t="str">
        <f>SUM(P41:P45)</f>
        <v>0</v>
      </c>
      <c r="Q40" s="36" t="str">
        <f>SUM(Q41:Q45)</f>
        <v>0</v>
      </c>
      <c r="R40" s="36" t="str">
        <f>SUM(R41:R45)</f>
        <v>0</v>
      </c>
      <c r="S40" s="36" t="str">
        <f>SUM(S41:S45)</f>
        <v>0</v>
      </c>
      <c r="T40" s="36" t="str">
        <f>SUM(T41:T45)</f>
        <v>0</v>
      </c>
      <c r="U40" s="36" t="str">
        <f>SUM(U41:U45)</f>
        <v>0</v>
      </c>
      <c r="V40" s="36" t="str">
        <f>SUM(V41:V45)</f>
        <v>0</v>
      </c>
      <c r="W40" s="36" t="str">
        <f>SUM(W41:W45)</f>
        <v>0</v>
      </c>
      <c r="X40" s="36" t="str">
        <f>SUM(X41:X45)</f>
        <v>0</v>
      </c>
      <c r="Y40" s="36" t="str">
        <f>SUM(Y41:Y45)</f>
        <v>0</v>
      </c>
      <c r="Z40" s="36" t="str">
        <f>SUMIF($B$11:$Y$11,"Yes",B40:Y40)</f>
        <v>0</v>
      </c>
      <c r="AA40" s="36" t="str">
        <f>SUM(B40:M40)</f>
        <v>0</v>
      </c>
      <c r="AB40" s="36" t="str">
        <f>SUM(B40:Y40)</f>
        <v>0</v>
      </c>
    </row>
    <row r="41" spans="1:30" hidden="true" outlineLevel="1">
      <c r="A41" s="182" t="str">
        <f>Calculations!$A$4</f>
        <v>0</v>
      </c>
      <c r="B41" s="36" t="str">
        <f>N41</f>
        <v>0</v>
      </c>
      <c r="C41" s="36" t="str">
        <f>O41</f>
        <v>0</v>
      </c>
      <c r="D41" s="36" t="str">
        <f>P41</f>
        <v>0</v>
      </c>
      <c r="E41" s="36" t="str">
        <f>Q41</f>
        <v>0</v>
      </c>
      <c r="F41" s="36" t="str">
        <f>R41</f>
        <v>0</v>
      </c>
      <c r="G41" s="36" t="str">
        <f>S41</f>
        <v>0</v>
      </c>
      <c r="H41" s="36" t="str">
        <f>T41</f>
        <v>0</v>
      </c>
      <c r="I41" s="36" t="str">
        <f>U41</f>
        <v>0</v>
      </c>
      <c r="J41" s="36" t="str">
        <f>V41</f>
        <v>0</v>
      </c>
      <c r="K41" s="36" t="str">
        <f>W41</f>
        <v>0</v>
      </c>
      <c r="L41" s="36" t="str">
        <f>X41</f>
        <v>0</v>
      </c>
      <c r="M41" s="36" t="str">
        <f>Y41</f>
        <v>0</v>
      </c>
      <c r="N41" s="36" t="str">
        <f>IFERROR(IF(MONTH(Calculations!$B4)=MONTH(Output!N$33),Calculations!$V4,0),0)+IFERROR(IF(MONTH(Calculations!$E4)=MONTH(Output!N$33),Calculations!$V4,0),0)</f>
        <v>0</v>
      </c>
      <c r="O41" s="36" t="str">
        <f>IFERROR(IF(MONTH(Calculations!$B4)=MONTH(Output!O$33),Calculations!$V4,0),0)+IFERROR(IF(MONTH(Calculations!$E4)=MONTH(Output!O$33),Calculations!$V4,0),0)</f>
        <v>0</v>
      </c>
      <c r="P41" s="36" t="str">
        <f>IFERROR(IF(MONTH(Calculations!$B4)=MONTH(Output!P$33),Calculations!$V4,0),0)+IFERROR(IF(MONTH(Calculations!$E4)=MONTH(Output!P$33),Calculations!$V4,0),0)</f>
        <v>0</v>
      </c>
      <c r="Q41" s="36" t="str">
        <f>IFERROR(IF(MONTH(Calculations!$B4)=MONTH(Output!Q$33),Calculations!$V4,0),0)+IFERROR(IF(MONTH(Calculations!$E4)=MONTH(Output!Q$33),Calculations!$V4,0),0)</f>
        <v>0</v>
      </c>
      <c r="R41" s="36" t="str">
        <f>IFERROR(IF(MONTH(Calculations!$B4)=MONTH(Output!R$33),Calculations!$V4,0),0)+IFERROR(IF(MONTH(Calculations!$E4)=MONTH(Output!R$33),Calculations!$V4,0),0)</f>
        <v>0</v>
      </c>
      <c r="S41" s="36" t="str">
        <f>IFERROR(IF(MONTH(Calculations!$B4)=MONTH(Output!S$33),Calculations!$V4,0),0)+IFERROR(IF(MONTH(Calculations!$E4)=MONTH(Output!S$33),Calculations!$V4,0),0)</f>
        <v>0</v>
      </c>
      <c r="T41" s="36" t="str">
        <f>IFERROR(IF(MONTH(Calculations!$B4)=MONTH(Output!T$33),Calculations!$V4,0),0)+IFERROR(IF(MONTH(Calculations!$E4)=MONTH(Output!T$33),Calculations!$V4,0),0)</f>
        <v>0</v>
      </c>
      <c r="U41" s="36" t="str">
        <f>IFERROR(IF(MONTH(Calculations!$B4)=MONTH(Output!U$33),Calculations!$V4,0),0)+IFERROR(IF(MONTH(Calculations!$E4)=MONTH(Output!U$33),Calculations!$V4,0),0)</f>
        <v>0</v>
      </c>
      <c r="V41" s="36" t="str">
        <f>IFERROR(IF(MONTH(Calculations!$B4)=MONTH(Output!V$33),Calculations!$V4,0),0)+IFERROR(IF(MONTH(Calculations!$E4)=MONTH(Output!V$33),Calculations!$V4,0),0)</f>
        <v>0</v>
      </c>
      <c r="W41" s="36" t="str">
        <f>IFERROR(IF(MONTH(Calculations!$B4)=MONTH(Output!W$33),Calculations!$V4,0),0)+IFERROR(IF(MONTH(Calculations!$E4)=MONTH(Output!W$33),Calculations!$V4,0),0)</f>
        <v>0</v>
      </c>
      <c r="X41" s="36" t="str">
        <f>IFERROR(IF(MONTH(Calculations!$B4)=MONTH(Output!X$33),Calculations!$V4,0),0)+IFERROR(IF(MONTH(Calculations!$E4)=MONTH(Output!X$33),Calculations!$V4,0),0)</f>
        <v>0</v>
      </c>
      <c r="Y41" s="36" t="str">
        <f>IFERROR(IF(MONTH(Calculations!$B4)=MONTH(Output!Y$33),Calculations!$V4,0),0)+IFERROR(IF(MONTH(Calculations!$E4)=MONTH(Output!Y$33),Calculations!$V4,0),0)</f>
        <v>0</v>
      </c>
      <c r="Z41" s="36" t="str">
        <f>SUMIF($B$11:$Y$11,"Yes",B41:Y41)</f>
        <v>0</v>
      </c>
      <c r="AA41" s="36" t="str">
        <f>SUM(B41:M41)</f>
        <v>0</v>
      </c>
      <c r="AB41" s="36" t="str">
        <f>SUM(B41:Y41)</f>
        <v>0</v>
      </c>
    </row>
    <row r="42" spans="1:30" hidden="true" outlineLevel="1">
      <c r="A42" s="182" t="str">
        <f>Calculations!$A$5</f>
        <v>0</v>
      </c>
      <c r="B42" s="36" t="str">
        <f>N42</f>
        <v>0</v>
      </c>
      <c r="C42" s="36" t="str">
        <f>O42</f>
        <v>0</v>
      </c>
      <c r="D42" s="36" t="str">
        <f>P42</f>
        <v>0</v>
      </c>
      <c r="E42" s="36" t="str">
        <f>Q42</f>
        <v>0</v>
      </c>
      <c r="F42" s="36" t="str">
        <f>R42</f>
        <v>0</v>
      </c>
      <c r="G42" s="36" t="str">
        <f>S42</f>
        <v>0</v>
      </c>
      <c r="H42" s="36" t="str">
        <f>T42</f>
        <v>0</v>
      </c>
      <c r="I42" s="36" t="str">
        <f>U42</f>
        <v>0</v>
      </c>
      <c r="J42" s="36" t="str">
        <f>V42</f>
        <v>0</v>
      </c>
      <c r="K42" s="36" t="str">
        <f>W42</f>
        <v>0</v>
      </c>
      <c r="L42" s="36" t="str">
        <f>X42</f>
        <v>0</v>
      </c>
      <c r="M42" s="36" t="str">
        <f>Y42</f>
        <v>0</v>
      </c>
      <c r="N42" s="36" t="str">
        <f>IFERROR(IF(MONTH(Calculations!$B5)=MONTH(Output!N$33),Calculations!$V5,0),0)+IFERROR(IF(MONTH(Calculations!$E5)=MONTH(Output!N$33),Calculations!$V5,0),0)</f>
        <v>0</v>
      </c>
      <c r="O42" s="36" t="str">
        <f>IFERROR(IF(MONTH(Calculations!$B5)=MONTH(Output!O$33),Calculations!$V5,0),0)+IFERROR(IF(MONTH(Calculations!$E5)=MONTH(Output!O$33),Calculations!$V5,0),0)</f>
        <v>0</v>
      </c>
      <c r="P42" s="36" t="str">
        <f>IFERROR(IF(MONTH(Calculations!$B5)=MONTH(Output!P$33),Calculations!$V5,0),0)+IFERROR(IF(MONTH(Calculations!$E5)=MONTH(Output!P$33),Calculations!$V5,0),0)</f>
        <v>0</v>
      </c>
      <c r="Q42" s="36" t="str">
        <f>IFERROR(IF(MONTH(Calculations!$B5)=MONTH(Output!Q$33),Calculations!$V5,0),0)+IFERROR(IF(MONTH(Calculations!$E5)=MONTH(Output!Q$33),Calculations!$V5,0),0)</f>
        <v>0</v>
      </c>
      <c r="R42" s="36" t="str">
        <f>IFERROR(IF(MONTH(Calculations!$B5)=MONTH(Output!R$33),Calculations!$V5,0),0)+IFERROR(IF(MONTH(Calculations!$E5)=MONTH(Output!R$33),Calculations!$V5,0),0)</f>
        <v>0</v>
      </c>
      <c r="S42" s="36" t="str">
        <f>IFERROR(IF(MONTH(Calculations!$B5)=MONTH(Output!S$33),Calculations!$V5,0),0)+IFERROR(IF(MONTH(Calculations!$E5)=MONTH(Output!S$33),Calculations!$V5,0),0)</f>
        <v>0</v>
      </c>
      <c r="T42" s="36" t="str">
        <f>IFERROR(IF(MONTH(Calculations!$B5)=MONTH(Output!T$33),Calculations!$V5,0),0)+IFERROR(IF(MONTH(Calculations!$E5)=MONTH(Output!T$33),Calculations!$V5,0),0)</f>
        <v>0</v>
      </c>
      <c r="U42" s="36" t="str">
        <f>IFERROR(IF(MONTH(Calculations!$B5)=MONTH(Output!U$33),Calculations!$V5,0),0)+IFERROR(IF(MONTH(Calculations!$E5)=MONTH(Output!U$33),Calculations!$V5,0),0)</f>
        <v>0</v>
      </c>
      <c r="V42" s="36" t="str">
        <f>IFERROR(IF(MONTH(Calculations!$B5)=MONTH(Output!V$33),Calculations!$V5,0),0)+IFERROR(IF(MONTH(Calculations!$E5)=MONTH(Output!V$33),Calculations!$V5,0),0)</f>
        <v>0</v>
      </c>
      <c r="W42" s="36" t="str">
        <f>IFERROR(IF(MONTH(Calculations!$B5)=MONTH(Output!W$33),Calculations!$V5,0),0)+IFERROR(IF(MONTH(Calculations!$E5)=MONTH(Output!W$33),Calculations!$V5,0),0)</f>
        <v>0</v>
      </c>
      <c r="X42" s="36" t="str">
        <f>IFERROR(IF(MONTH(Calculations!$B5)=MONTH(Output!X$33),Calculations!$V5,0),0)+IFERROR(IF(MONTH(Calculations!$E5)=MONTH(Output!X$33),Calculations!$V5,0),0)</f>
        <v>0</v>
      </c>
      <c r="Y42" s="36" t="str">
        <f>IFERROR(IF(MONTH(Calculations!$B5)=MONTH(Output!Y$33),Calculations!$V5,0),0)+IFERROR(IF(MONTH(Calculations!$E5)=MONTH(Output!Y$33),Calculations!$V5,0),0)</f>
        <v>0</v>
      </c>
      <c r="Z42" s="36" t="str">
        <f>SUMIF($B$11:$Y$11,"Yes",B42:Y42)</f>
        <v>0</v>
      </c>
      <c r="AA42" s="36" t="str">
        <f>SUM(B42:M42)</f>
        <v>0</v>
      </c>
      <c r="AB42" s="36" t="str">
        <f>SUM(B42:Y42)</f>
        <v>0</v>
      </c>
    </row>
    <row r="43" spans="1:30" hidden="true" outlineLevel="1">
      <c r="A43" s="182" t="str">
        <f>Calculations!$A$6</f>
        <v>0</v>
      </c>
      <c r="B43" s="36" t="str">
        <f>N43</f>
        <v>0</v>
      </c>
      <c r="C43" s="36" t="str">
        <f>O43</f>
        <v>0</v>
      </c>
      <c r="D43" s="36" t="str">
        <f>P43</f>
        <v>0</v>
      </c>
      <c r="E43" s="36" t="str">
        <f>Q43</f>
        <v>0</v>
      </c>
      <c r="F43" s="36" t="str">
        <f>R43</f>
        <v>0</v>
      </c>
      <c r="G43" s="36" t="str">
        <f>S43</f>
        <v>0</v>
      </c>
      <c r="H43" s="36" t="str">
        <f>T43</f>
        <v>0</v>
      </c>
      <c r="I43" s="36" t="str">
        <f>U43</f>
        <v>0</v>
      </c>
      <c r="J43" s="36" t="str">
        <f>V43</f>
        <v>0</v>
      </c>
      <c r="K43" s="36" t="str">
        <f>W43</f>
        <v>0</v>
      </c>
      <c r="L43" s="36" t="str">
        <f>X43</f>
        <v>0</v>
      </c>
      <c r="M43" s="36" t="str">
        <f>Y43</f>
        <v>0</v>
      </c>
      <c r="N43" s="36" t="str">
        <f>IFERROR(IF(MONTH(Calculations!$B6)=MONTH(Output!N$33),Calculations!$V6,0),0)+IFERROR(IF(MONTH(Calculations!$E6)=MONTH(Output!N$33),Calculations!$V6,0),0)</f>
        <v>0</v>
      </c>
      <c r="O43" s="36" t="str">
        <f>IFERROR(IF(MONTH(Calculations!$B6)=MONTH(Output!O$33),Calculations!$V6,0),0)+IFERROR(IF(MONTH(Calculations!$E6)=MONTH(Output!O$33),Calculations!$V6,0),0)</f>
        <v>0</v>
      </c>
      <c r="P43" s="36" t="str">
        <f>IFERROR(IF(MONTH(Calculations!$B6)=MONTH(Output!P$33),Calculations!$V6,0),0)+IFERROR(IF(MONTH(Calculations!$E6)=MONTH(Output!P$33),Calculations!$V6,0),0)</f>
        <v>0</v>
      </c>
      <c r="Q43" s="36" t="str">
        <f>IFERROR(IF(MONTH(Calculations!$B6)=MONTH(Output!Q$33),Calculations!$V6,0),0)+IFERROR(IF(MONTH(Calculations!$E6)=MONTH(Output!Q$33),Calculations!$V6,0),0)</f>
        <v>0</v>
      </c>
      <c r="R43" s="36" t="str">
        <f>IFERROR(IF(MONTH(Calculations!$B6)=MONTH(Output!R$33),Calculations!$V6,0),0)+IFERROR(IF(MONTH(Calculations!$E6)=MONTH(Output!R$33),Calculations!$V6,0),0)</f>
        <v>0</v>
      </c>
      <c r="S43" s="36" t="str">
        <f>IFERROR(IF(MONTH(Calculations!$B6)=MONTH(Output!S$33),Calculations!$V6,0),0)+IFERROR(IF(MONTH(Calculations!$E6)=MONTH(Output!S$33),Calculations!$V6,0),0)</f>
        <v>0</v>
      </c>
      <c r="T43" s="36" t="str">
        <f>IFERROR(IF(MONTH(Calculations!$B6)=MONTH(Output!T$33),Calculations!$V6,0),0)+IFERROR(IF(MONTH(Calculations!$E6)=MONTH(Output!T$33),Calculations!$V6,0),0)</f>
        <v>0</v>
      </c>
      <c r="U43" s="36" t="str">
        <f>IFERROR(IF(MONTH(Calculations!$B6)=MONTH(Output!U$33),Calculations!$V6,0),0)+IFERROR(IF(MONTH(Calculations!$E6)=MONTH(Output!U$33),Calculations!$V6,0),0)</f>
        <v>0</v>
      </c>
      <c r="V43" s="36" t="str">
        <f>IFERROR(IF(MONTH(Calculations!$B6)=MONTH(Output!V$33),Calculations!$V6,0),0)+IFERROR(IF(MONTH(Calculations!$E6)=MONTH(Output!V$33),Calculations!$V6,0),0)</f>
        <v>0</v>
      </c>
      <c r="W43" s="36" t="str">
        <f>IFERROR(IF(MONTH(Calculations!$B6)=MONTH(Output!W$33),Calculations!$V6,0),0)+IFERROR(IF(MONTH(Calculations!$E6)=MONTH(Output!W$33),Calculations!$V6,0),0)</f>
        <v>0</v>
      </c>
      <c r="X43" s="36" t="str">
        <f>IFERROR(IF(MONTH(Calculations!$B6)=MONTH(Output!X$33),Calculations!$V6,0),0)+IFERROR(IF(MONTH(Calculations!$E6)=MONTH(Output!X$33),Calculations!$V6,0),0)</f>
        <v>0</v>
      </c>
      <c r="Y43" s="36" t="str">
        <f>IFERROR(IF(MONTH(Calculations!$B6)=MONTH(Output!Y$33),Calculations!$V6,0),0)+IFERROR(IF(MONTH(Calculations!$E6)=MONTH(Output!Y$33),Calculations!$V6,0),0)</f>
        <v>0</v>
      </c>
      <c r="Z43" s="36" t="str">
        <f>SUMIF($B$11:$Y$11,"Yes",B43:Y43)</f>
        <v>0</v>
      </c>
      <c r="AA43" s="36" t="str">
        <f>SUM(B43:M43)</f>
        <v>0</v>
      </c>
      <c r="AB43" s="36" t="str">
        <f>SUM(B43:Y43)</f>
        <v>0</v>
      </c>
    </row>
    <row r="44" spans="1:30" hidden="true" outlineLevel="1">
      <c r="A44" s="182" t="str">
        <f>Calculations!$A$7</f>
        <v>0</v>
      </c>
      <c r="B44" s="36" t="str">
        <f>N44</f>
        <v>0</v>
      </c>
      <c r="C44" s="36" t="str">
        <f>O44</f>
        <v>0</v>
      </c>
      <c r="D44" s="36" t="str">
        <f>P44</f>
        <v>0</v>
      </c>
      <c r="E44" s="36" t="str">
        <f>Q44</f>
        <v>0</v>
      </c>
      <c r="F44" s="36" t="str">
        <f>R44</f>
        <v>0</v>
      </c>
      <c r="G44" s="36" t="str">
        <f>S44</f>
        <v>0</v>
      </c>
      <c r="H44" s="36" t="str">
        <f>T44</f>
        <v>0</v>
      </c>
      <c r="I44" s="36" t="str">
        <f>U44</f>
        <v>0</v>
      </c>
      <c r="J44" s="36" t="str">
        <f>V44</f>
        <v>0</v>
      </c>
      <c r="K44" s="36" t="str">
        <f>W44</f>
        <v>0</v>
      </c>
      <c r="L44" s="36" t="str">
        <f>X44</f>
        <v>0</v>
      </c>
      <c r="M44" s="36" t="str">
        <f>Y44</f>
        <v>0</v>
      </c>
      <c r="N44" s="36" t="str">
        <f>IFERROR(IF(MONTH(Calculations!$B7)=MONTH(Output!N$33),Calculations!$V7,0),0)+IFERROR(IF(MONTH(Calculations!$E7)=MONTH(Output!N$33),Calculations!$V7,0),0)</f>
        <v>0</v>
      </c>
      <c r="O44" s="36" t="str">
        <f>IFERROR(IF(MONTH(Calculations!$B7)=MONTH(Output!O$33),Calculations!$V7,0),0)+IFERROR(IF(MONTH(Calculations!$E7)=MONTH(Output!O$33),Calculations!$V7,0),0)</f>
        <v>0</v>
      </c>
      <c r="P44" s="36" t="str">
        <f>IFERROR(IF(MONTH(Calculations!$B7)=MONTH(Output!P$33),Calculations!$V7,0),0)+IFERROR(IF(MONTH(Calculations!$E7)=MONTH(Output!P$33),Calculations!$V7,0),0)</f>
        <v>0</v>
      </c>
      <c r="Q44" s="36" t="str">
        <f>IFERROR(IF(MONTH(Calculations!$B7)=MONTH(Output!Q$33),Calculations!$V7,0),0)+IFERROR(IF(MONTH(Calculations!$E7)=MONTH(Output!Q$33),Calculations!$V7,0),0)</f>
        <v>0</v>
      </c>
      <c r="R44" s="36" t="str">
        <f>IFERROR(IF(MONTH(Calculations!$B7)=MONTH(Output!R$33),Calculations!$V7,0),0)+IFERROR(IF(MONTH(Calculations!$E7)=MONTH(Output!R$33),Calculations!$V7,0),0)</f>
        <v>0</v>
      </c>
      <c r="S44" s="36" t="str">
        <f>IFERROR(IF(MONTH(Calculations!$B7)=MONTH(Output!S$33),Calculations!$V7,0),0)+IFERROR(IF(MONTH(Calculations!$E7)=MONTH(Output!S$33),Calculations!$V7,0),0)</f>
        <v>0</v>
      </c>
      <c r="T44" s="36" t="str">
        <f>IFERROR(IF(MONTH(Calculations!$B7)=MONTH(Output!T$33),Calculations!$V7,0),0)+IFERROR(IF(MONTH(Calculations!$E7)=MONTH(Output!T$33),Calculations!$V7,0),0)</f>
        <v>0</v>
      </c>
      <c r="U44" s="36" t="str">
        <f>IFERROR(IF(MONTH(Calculations!$B7)=MONTH(Output!U$33),Calculations!$V7,0),0)+IFERROR(IF(MONTH(Calculations!$E7)=MONTH(Output!U$33),Calculations!$V7,0),0)</f>
        <v>0</v>
      </c>
      <c r="V44" s="36" t="str">
        <f>IFERROR(IF(MONTH(Calculations!$B7)=MONTH(Output!V$33),Calculations!$V7,0),0)+IFERROR(IF(MONTH(Calculations!$E7)=MONTH(Output!V$33),Calculations!$V7,0),0)</f>
        <v>0</v>
      </c>
      <c r="W44" s="36" t="str">
        <f>IFERROR(IF(MONTH(Calculations!$B7)=MONTH(Output!W$33),Calculations!$V7,0),0)+IFERROR(IF(MONTH(Calculations!$E7)=MONTH(Output!W$33),Calculations!$V7,0),0)</f>
        <v>0</v>
      </c>
      <c r="X44" s="36" t="str">
        <f>IFERROR(IF(MONTH(Calculations!$B7)=MONTH(Output!X$33),Calculations!$V7,0),0)+IFERROR(IF(MONTH(Calculations!$E7)=MONTH(Output!X$33),Calculations!$V7,0),0)</f>
        <v>0</v>
      </c>
      <c r="Y44" s="36" t="str">
        <f>IFERROR(IF(MONTH(Calculations!$B7)=MONTH(Output!Y$33),Calculations!$V7,0),0)+IFERROR(IF(MONTH(Calculations!$E7)=MONTH(Output!Y$33),Calculations!$V7,0),0)</f>
        <v>0</v>
      </c>
      <c r="Z44" s="36" t="str">
        <f>SUMIF($B$11:$Y$11,"Yes",B44:Y44)</f>
        <v>0</v>
      </c>
      <c r="AA44" s="36" t="str">
        <f>SUM(B44:M44)</f>
        <v>0</v>
      </c>
      <c r="AB44" s="36" t="str">
        <f>SUM(B44:Y44)</f>
        <v>0</v>
      </c>
    </row>
    <row r="45" spans="1:30" hidden="true" outlineLevel="1">
      <c r="A45" s="182" t="str">
        <f>Calculations!$A$8</f>
        <v>0</v>
      </c>
      <c r="B45" s="36" t="str">
        <f>N45</f>
        <v>0</v>
      </c>
      <c r="C45" s="36" t="str">
        <f>O45</f>
        <v>0</v>
      </c>
      <c r="D45" s="36" t="str">
        <f>P45</f>
        <v>0</v>
      </c>
      <c r="E45" s="36" t="str">
        <f>Q45</f>
        <v>0</v>
      </c>
      <c r="F45" s="36" t="str">
        <f>R45</f>
        <v>0</v>
      </c>
      <c r="G45" s="36" t="str">
        <f>S45</f>
        <v>0</v>
      </c>
      <c r="H45" s="36" t="str">
        <f>T45</f>
        <v>0</v>
      </c>
      <c r="I45" s="36" t="str">
        <f>U45</f>
        <v>0</v>
      </c>
      <c r="J45" s="36" t="str">
        <f>V45</f>
        <v>0</v>
      </c>
      <c r="K45" s="36" t="str">
        <f>W45</f>
        <v>0</v>
      </c>
      <c r="L45" s="36" t="str">
        <f>X45</f>
        <v>0</v>
      </c>
      <c r="M45" s="36" t="str">
        <f>Y45</f>
        <v>0</v>
      </c>
      <c r="N45" s="36" t="str">
        <f>IFERROR(IF(MONTH(Calculations!$B8)=MONTH(Output!N$33),Calculations!$V8,0),0)+IFERROR(IF(MONTH(Calculations!$E8)=MONTH(Output!N$33),Calculations!$V8,0),0)</f>
        <v>0</v>
      </c>
      <c r="O45" s="36" t="str">
        <f>IFERROR(IF(MONTH(Calculations!$B8)=MONTH(Output!O$33),Calculations!$V8,0),0)+IFERROR(IF(MONTH(Calculations!$E8)=MONTH(Output!O$33),Calculations!$V8,0),0)</f>
        <v>0</v>
      </c>
      <c r="P45" s="36" t="str">
        <f>IFERROR(IF(MONTH(Calculations!$B8)=MONTH(Output!P$33),Calculations!$V8,0),0)+IFERROR(IF(MONTH(Calculations!$E8)=MONTH(Output!P$33),Calculations!$V8,0),0)</f>
        <v>0</v>
      </c>
      <c r="Q45" s="36" t="str">
        <f>IFERROR(IF(MONTH(Calculations!$B8)=MONTH(Output!Q$33),Calculations!$V8,0),0)+IFERROR(IF(MONTH(Calculations!$E8)=MONTH(Output!Q$33),Calculations!$V8,0),0)</f>
        <v>0</v>
      </c>
      <c r="R45" s="36" t="str">
        <f>IFERROR(IF(MONTH(Calculations!$B8)=MONTH(Output!R$33),Calculations!$V8,0),0)+IFERROR(IF(MONTH(Calculations!$E8)=MONTH(Output!R$33),Calculations!$V8,0),0)</f>
        <v>0</v>
      </c>
      <c r="S45" s="36" t="str">
        <f>IFERROR(IF(MONTH(Calculations!$B8)=MONTH(Output!S$33),Calculations!$V8,0),0)+IFERROR(IF(MONTH(Calculations!$E8)=MONTH(Output!S$33),Calculations!$V8,0),0)</f>
        <v>0</v>
      </c>
      <c r="T45" s="36" t="str">
        <f>IFERROR(IF(MONTH(Calculations!$B8)=MONTH(Output!T$33),Calculations!$V8,0),0)+IFERROR(IF(MONTH(Calculations!$E8)=MONTH(Output!T$33),Calculations!$V8,0),0)</f>
        <v>0</v>
      </c>
      <c r="U45" s="36" t="str">
        <f>IFERROR(IF(MONTH(Calculations!$B8)=MONTH(Output!U$33),Calculations!$V8,0),0)+IFERROR(IF(MONTH(Calculations!$E8)=MONTH(Output!U$33),Calculations!$V8,0),0)</f>
        <v>0</v>
      </c>
      <c r="V45" s="36" t="str">
        <f>IFERROR(IF(MONTH(Calculations!$B8)=MONTH(Output!V$33),Calculations!$V8,0),0)+IFERROR(IF(MONTH(Calculations!$E8)=MONTH(Output!V$33),Calculations!$V8,0),0)</f>
        <v>0</v>
      </c>
      <c r="W45" s="36" t="str">
        <f>IFERROR(IF(MONTH(Calculations!$B8)=MONTH(Output!W$33),Calculations!$V8,0),0)+IFERROR(IF(MONTH(Calculations!$E8)=MONTH(Output!W$33),Calculations!$V8,0),0)</f>
        <v>0</v>
      </c>
      <c r="X45" s="36" t="str">
        <f>IFERROR(IF(MONTH(Calculations!$B8)=MONTH(Output!X$33),Calculations!$V8,0),0)+IFERROR(IF(MONTH(Calculations!$E8)=MONTH(Output!X$33),Calculations!$V8,0),0)</f>
        <v>0</v>
      </c>
      <c r="Y45" s="36" t="str">
        <f>IFERROR(IF(MONTH(Calculations!$B8)=MONTH(Output!Y$33),Calculations!$V8,0),0)+IFERROR(IF(MONTH(Calculations!$E8)=MONTH(Output!Y$33),Calculations!$V8,0),0)</f>
        <v>0</v>
      </c>
      <c r="Z45" s="36" t="str">
        <f>SUMIF($B$11:$Y$11,"Yes",B45:Y45)</f>
        <v>0</v>
      </c>
      <c r="AA45" s="36" t="str">
        <f>SUM(B45:M45)</f>
        <v>0</v>
      </c>
      <c r="AB45" s="36" t="str">
        <f>SUM(B45:Y45)</f>
        <v>0</v>
      </c>
    </row>
    <row r="46" spans="1:30" collapsed="true">
      <c r="A46" s="43" t="s">
        <v>38</v>
      </c>
      <c r="B46" s="36" t="str">
        <f>N46</f>
        <v>0</v>
      </c>
      <c r="C46" s="36" t="str">
        <f>O46</f>
        <v>0</v>
      </c>
      <c r="D46" s="36" t="str">
        <f>P46</f>
        <v>0</v>
      </c>
      <c r="E46" s="36" t="str">
        <f>Q46</f>
        <v>0</v>
      </c>
      <c r="F46" s="36" t="str">
        <f>R46</f>
        <v>0</v>
      </c>
      <c r="G46" s="36" t="str">
        <f>S46</f>
        <v>0</v>
      </c>
      <c r="H46" s="36" t="str">
        <f>T46</f>
        <v>0</v>
      </c>
      <c r="I46" s="36" t="str">
        <f>U46</f>
        <v>0</v>
      </c>
      <c r="J46" s="36" t="str">
        <f>V46</f>
        <v>0</v>
      </c>
      <c r="K46" s="36" t="str">
        <f>W46</f>
        <v>0</v>
      </c>
      <c r="L46" s="36" t="str">
        <f>X46</f>
        <v>0</v>
      </c>
      <c r="M46" s="36" t="str">
        <f>Y46</f>
        <v>0</v>
      </c>
      <c r="N46" s="46" t="str">
        <f>SUM(N47:N51)</f>
        <v>0</v>
      </c>
      <c r="O46" s="46" t="str">
        <f>SUM(O47:O51)</f>
        <v>0</v>
      </c>
      <c r="P46" s="46" t="str">
        <f>SUM(P47:P51)</f>
        <v>0</v>
      </c>
      <c r="Q46" s="46" t="str">
        <f>SUM(Q47:Q51)</f>
        <v>0</v>
      </c>
      <c r="R46" s="46" t="str">
        <f>SUM(R47:R51)</f>
        <v>0</v>
      </c>
      <c r="S46" s="46" t="str">
        <f>SUM(S47:S51)</f>
        <v>0</v>
      </c>
      <c r="T46" s="46" t="str">
        <f>SUM(T47:T51)</f>
        <v>0</v>
      </c>
      <c r="U46" s="46" t="str">
        <f>SUM(U47:U51)</f>
        <v>0</v>
      </c>
      <c r="V46" s="46" t="str">
        <f>SUM(V47:V51)</f>
        <v>0</v>
      </c>
      <c r="W46" s="46" t="str">
        <f>SUM(W47:W51)</f>
        <v>0</v>
      </c>
      <c r="X46" s="46" t="str">
        <f>SUM(X47:X51)</f>
        <v>0</v>
      </c>
      <c r="Y46" s="46" t="str">
        <f>SUM(Y47:Y51)</f>
        <v>0</v>
      </c>
      <c r="Z46" s="46" t="str">
        <f>SUMIF($B$11:$Y$11,"Yes",B46:Y46)</f>
        <v>0</v>
      </c>
      <c r="AA46" s="46" t="str">
        <f>SUM(B46:M46)</f>
        <v>0</v>
      </c>
      <c r="AB46" s="46" t="str">
        <f>SUM(B46:Y46)</f>
        <v>0</v>
      </c>
    </row>
    <row r="47" spans="1:30" hidden="true" outlineLevel="1">
      <c r="A47" s="182" t="str">
        <f>Calculations!$A$4</f>
        <v>0</v>
      </c>
      <c r="B47" s="36" t="str">
        <f>N47</f>
        <v>0</v>
      </c>
      <c r="C47" s="36" t="str">
        <f>O47</f>
        <v>0</v>
      </c>
      <c r="D47" s="36" t="str">
        <f>P47</f>
        <v>0</v>
      </c>
      <c r="E47" s="36" t="str">
        <f>Q47</f>
        <v>0</v>
      </c>
      <c r="F47" s="36" t="str">
        <f>R47</f>
        <v>0</v>
      </c>
      <c r="G47" s="36" t="str">
        <f>S47</f>
        <v>0</v>
      </c>
      <c r="H47" s="36" t="str">
        <f>T47</f>
        <v>0</v>
      </c>
      <c r="I47" s="36" t="str">
        <f>U47</f>
        <v>0</v>
      </c>
      <c r="J47" s="36" t="str">
        <f>V47</f>
        <v>0</v>
      </c>
      <c r="K47" s="36" t="str">
        <f>W47</f>
        <v>0</v>
      </c>
      <c r="L47" s="36" t="str">
        <f>X47</f>
        <v>0</v>
      </c>
      <c r="M47" s="36" t="str">
        <f>Y47</f>
        <v>0</v>
      </c>
      <c r="N47" s="46" t="str">
        <f>IFERROR(IF(MONTH(Calculations!$C4)=MONTH(Output!N$33),Calculations!$Y4,0),0)+IFERROR(IF(MONTH(Calculations!$F4)=MONTH(Output!N$33),Calculations!$Y4,0),0)</f>
        <v>0</v>
      </c>
      <c r="O47" s="46" t="str">
        <f>IFERROR(IF(MONTH(Calculations!$C4)=MONTH(Output!O$33),Calculations!$Y4,0),0)+IFERROR(IF(MONTH(Calculations!$F4)=MONTH(Output!O$33),Calculations!$Y4,0),0)</f>
        <v>0</v>
      </c>
      <c r="P47" s="46" t="str">
        <f>IFERROR(IF(MONTH(Calculations!$C4)=MONTH(Output!P$33),Calculations!$Y4,0),0)+IFERROR(IF(MONTH(Calculations!$F4)=MONTH(Output!P$33),Calculations!$Y4,0),0)</f>
        <v>0</v>
      </c>
      <c r="Q47" s="46" t="str">
        <f>IFERROR(IF(MONTH(Calculations!$C4)=MONTH(Output!Q$33),Calculations!$Y4,0),0)+IFERROR(IF(MONTH(Calculations!$F4)=MONTH(Output!Q$33),Calculations!$Y4,0),0)</f>
        <v>0</v>
      </c>
      <c r="R47" s="46" t="str">
        <f>IFERROR(IF(MONTH(Calculations!$C4)=MONTH(Output!R$33),Calculations!$Y4,0),0)+IFERROR(IF(MONTH(Calculations!$F4)=MONTH(Output!R$33),Calculations!$Y4,0),0)</f>
        <v>0</v>
      </c>
      <c r="S47" s="46" t="str">
        <f>IFERROR(IF(MONTH(Calculations!$C4)=MONTH(Output!S$33),Calculations!$Y4,0),0)+IFERROR(IF(MONTH(Calculations!$F4)=MONTH(Output!S$33),Calculations!$Y4,0),0)</f>
        <v>0</v>
      </c>
      <c r="T47" s="46" t="str">
        <f>IFERROR(IF(MONTH(Calculations!$C4)=MONTH(Output!T$33),Calculations!$Y4,0),0)+IFERROR(IF(MONTH(Calculations!$F4)=MONTH(Output!T$33),Calculations!$Y4,0),0)</f>
        <v>0</v>
      </c>
      <c r="U47" s="46" t="str">
        <f>IFERROR(IF(MONTH(Calculations!$C4)=MONTH(Output!U$33),Calculations!$Y4,0),0)+IFERROR(IF(MONTH(Calculations!$F4)=MONTH(Output!U$33),Calculations!$Y4,0),0)</f>
        <v>0</v>
      </c>
      <c r="V47" s="46" t="str">
        <f>IFERROR(IF(MONTH(Calculations!$C4)=MONTH(Output!V$33),Calculations!$Y4,0),0)+IFERROR(IF(MONTH(Calculations!$F4)=MONTH(Output!V$33),Calculations!$Y4,0),0)</f>
        <v>0</v>
      </c>
      <c r="W47" s="46" t="str">
        <f>IFERROR(IF(MONTH(Calculations!$C4)=MONTH(Output!W$33),Calculations!$Y4,0),0)+IFERROR(IF(MONTH(Calculations!$F4)=MONTH(Output!W$33),Calculations!$Y4,0),0)</f>
        <v>0</v>
      </c>
      <c r="X47" s="46" t="str">
        <f>IFERROR(IF(MONTH(Calculations!$C4)=MONTH(Output!X$33),Calculations!$Y4,0),0)+IFERROR(IF(MONTH(Calculations!$F4)=MONTH(Output!X$33),Calculations!$Y4,0),0)</f>
        <v>0</v>
      </c>
      <c r="Y47" s="46" t="str">
        <f>IFERROR(IF(MONTH(Calculations!$C4)=MONTH(Output!Y$33),Calculations!$Y4,0),0)+IFERROR(IF(MONTH(Calculations!$F4)=MONTH(Output!Y$33),Calculations!$Y4,0),0)</f>
        <v>0</v>
      </c>
      <c r="Z47" s="46" t="str">
        <f>SUMIF($B$11:$Y$11,"Yes",B47:Y47)</f>
        <v>0</v>
      </c>
      <c r="AA47" s="46" t="str">
        <f>SUM(B47:M47)</f>
        <v>0</v>
      </c>
      <c r="AB47" s="46" t="str">
        <f>SUM(B47:Y47)</f>
        <v>0</v>
      </c>
    </row>
    <row r="48" spans="1:30" hidden="true" outlineLevel="1">
      <c r="A48" s="182" t="str">
        <f>Calculations!$A$5</f>
        <v>0</v>
      </c>
      <c r="B48" s="36" t="str">
        <f>N48</f>
        <v>0</v>
      </c>
      <c r="C48" s="36" t="str">
        <f>O48</f>
        <v>0</v>
      </c>
      <c r="D48" s="36" t="str">
        <f>P48</f>
        <v>0</v>
      </c>
      <c r="E48" s="36" t="str">
        <f>Q48</f>
        <v>0</v>
      </c>
      <c r="F48" s="36" t="str">
        <f>R48</f>
        <v>0</v>
      </c>
      <c r="G48" s="36" t="str">
        <f>S48</f>
        <v>0</v>
      </c>
      <c r="H48" s="36" t="str">
        <f>T48</f>
        <v>0</v>
      </c>
      <c r="I48" s="36" t="str">
        <f>U48</f>
        <v>0</v>
      </c>
      <c r="J48" s="36" t="str">
        <f>V48</f>
        <v>0</v>
      </c>
      <c r="K48" s="36" t="str">
        <f>W48</f>
        <v>0</v>
      </c>
      <c r="L48" s="36" t="str">
        <f>X48</f>
        <v>0</v>
      </c>
      <c r="M48" s="36" t="str">
        <f>Y48</f>
        <v>0</v>
      </c>
      <c r="N48" s="46" t="str">
        <f>IFERROR(IF(MONTH(Calculations!$C5)=MONTH(Output!N$33),Calculations!$Y5,0),0)+IFERROR(IF(MONTH(Calculations!$F5)=MONTH(Output!N$33),Calculations!$Y5,0),0)</f>
        <v>0</v>
      </c>
      <c r="O48" s="46" t="str">
        <f>IFERROR(IF(MONTH(Calculations!$C5)=MONTH(Output!O$33),Calculations!$Y5,0),0)+IFERROR(IF(MONTH(Calculations!$F5)=MONTH(Output!O$33),Calculations!$Y5,0),0)</f>
        <v>0</v>
      </c>
      <c r="P48" s="46" t="str">
        <f>IFERROR(IF(MONTH(Calculations!$C5)=MONTH(Output!P$33),Calculations!$Y5,0),0)+IFERROR(IF(MONTH(Calculations!$F5)=MONTH(Output!P$33),Calculations!$Y5,0),0)</f>
        <v>0</v>
      </c>
      <c r="Q48" s="46" t="str">
        <f>IFERROR(IF(MONTH(Calculations!$C5)=MONTH(Output!Q$33),Calculations!$Y5,0),0)+IFERROR(IF(MONTH(Calculations!$F5)=MONTH(Output!Q$33),Calculations!$Y5,0),0)</f>
        <v>0</v>
      </c>
      <c r="R48" s="46" t="str">
        <f>IFERROR(IF(MONTH(Calculations!$C5)=MONTH(Output!R$33),Calculations!$Y5,0),0)+IFERROR(IF(MONTH(Calculations!$F5)=MONTH(Output!R$33),Calculations!$Y5,0),0)</f>
        <v>0</v>
      </c>
      <c r="S48" s="46" t="str">
        <f>IFERROR(IF(MONTH(Calculations!$C5)=MONTH(Output!S$33),Calculations!$Y5,0),0)+IFERROR(IF(MONTH(Calculations!$F5)=MONTH(Output!S$33),Calculations!$Y5,0),0)</f>
        <v>0</v>
      </c>
      <c r="T48" s="46" t="str">
        <f>IFERROR(IF(MONTH(Calculations!$C5)=MONTH(Output!T$33),Calculations!$Y5,0),0)+IFERROR(IF(MONTH(Calculations!$F5)=MONTH(Output!T$33),Calculations!$Y5,0),0)</f>
        <v>0</v>
      </c>
      <c r="U48" s="46" t="str">
        <f>IFERROR(IF(MONTH(Calculations!$C5)=MONTH(Output!U$33),Calculations!$Y5,0),0)+IFERROR(IF(MONTH(Calculations!$F5)=MONTH(Output!U$33),Calculations!$Y5,0),0)</f>
        <v>0</v>
      </c>
      <c r="V48" s="46" t="str">
        <f>IFERROR(IF(MONTH(Calculations!$C5)=MONTH(Output!V$33),Calculations!$Y5,0),0)+IFERROR(IF(MONTH(Calculations!$F5)=MONTH(Output!V$33),Calculations!$Y5,0),0)</f>
        <v>0</v>
      </c>
      <c r="W48" s="46" t="str">
        <f>IFERROR(IF(MONTH(Calculations!$C5)=MONTH(Output!W$33),Calculations!$Y5,0),0)+IFERROR(IF(MONTH(Calculations!$F5)=MONTH(Output!W$33),Calculations!$Y5,0),0)</f>
        <v>0</v>
      </c>
      <c r="X48" s="46" t="str">
        <f>IFERROR(IF(MONTH(Calculations!$C5)=MONTH(Output!X$33),Calculations!$Y5,0),0)+IFERROR(IF(MONTH(Calculations!$F5)=MONTH(Output!X$33),Calculations!$Y5,0),0)</f>
        <v>0</v>
      </c>
      <c r="Y48" s="46" t="str">
        <f>IFERROR(IF(MONTH(Calculations!$C5)=MONTH(Output!Y$33),Calculations!$Y5,0),0)+IFERROR(IF(MONTH(Calculations!$F5)=MONTH(Output!Y$33),Calculations!$Y5,0),0)</f>
        <v>0</v>
      </c>
      <c r="Z48" s="46" t="str">
        <f>SUMIF($B$11:$Y$11,"Yes",B48:Y48)</f>
        <v>0</v>
      </c>
      <c r="AA48" s="46" t="str">
        <f>SUM(B48:M48)</f>
        <v>0</v>
      </c>
      <c r="AB48" s="46" t="str">
        <f>SUM(B48:Y48)</f>
        <v>0</v>
      </c>
    </row>
    <row r="49" spans="1:30" hidden="true" outlineLevel="1">
      <c r="A49" s="182" t="str">
        <f>Calculations!$A$6</f>
        <v>0</v>
      </c>
      <c r="B49" s="36" t="str">
        <f>N49</f>
        <v>0</v>
      </c>
      <c r="C49" s="36" t="str">
        <f>O49</f>
        <v>0</v>
      </c>
      <c r="D49" s="36" t="str">
        <f>P49</f>
        <v>0</v>
      </c>
      <c r="E49" s="36" t="str">
        <f>Q49</f>
        <v>0</v>
      </c>
      <c r="F49" s="36" t="str">
        <f>R49</f>
        <v>0</v>
      </c>
      <c r="G49" s="36" t="str">
        <f>S49</f>
        <v>0</v>
      </c>
      <c r="H49" s="36" t="str">
        <f>T49</f>
        <v>0</v>
      </c>
      <c r="I49" s="36" t="str">
        <f>U49</f>
        <v>0</v>
      </c>
      <c r="J49" s="36" t="str">
        <f>V49</f>
        <v>0</v>
      </c>
      <c r="K49" s="36" t="str">
        <f>W49</f>
        <v>0</v>
      </c>
      <c r="L49" s="36" t="str">
        <f>X49</f>
        <v>0</v>
      </c>
      <c r="M49" s="36" t="str">
        <f>Y49</f>
        <v>0</v>
      </c>
      <c r="N49" s="46" t="str">
        <f>IFERROR(IF(MONTH(Calculations!$C6)=MONTH(Output!N$33),Calculations!$Y6,0),0)+IFERROR(IF(MONTH(Calculations!$F6)=MONTH(Output!N$33),Calculations!$Y6,0),0)</f>
        <v>0</v>
      </c>
      <c r="O49" s="46" t="str">
        <f>IFERROR(IF(MONTH(Calculations!$C6)=MONTH(Output!O$33),Calculations!$Y6,0),0)+IFERROR(IF(MONTH(Calculations!$F6)=MONTH(Output!O$33),Calculations!$Y6,0),0)</f>
        <v>0</v>
      </c>
      <c r="P49" s="46" t="str">
        <f>IFERROR(IF(MONTH(Calculations!$C6)=MONTH(Output!P$33),Calculations!$Y6,0),0)+IFERROR(IF(MONTH(Calculations!$F6)=MONTH(Output!P$33),Calculations!$Y6,0),0)</f>
        <v>0</v>
      </c>
      <c r="Q49" s="46" t="str">
        <f>IFERROR(IF(MONTH(Calculations!$C6)=MONTH(Output!Q$33),Calculations!$Y6,0),0)+IFERROR(IF(MONTH(Calculations!$F6)=MONTH(Output!Q$33),Calculations!$Y6,0),0)</f>
        <v>0</v>
      </c>
      <c r="R49" s="46" t="str">
        <f>IFERROR(IF(MONTH(Calculations!$C6)=MONTH(Output!R$33),Calculations!$Y6,0),0)+IFERROR(IF(MONTH(Calculations!$F6)=MONTH(Output!R$33),Calculations!$Y6,0),0)</f>
        <v>0</v>
      </c>
      <c r="S49" s="46" t="str">
        <f>IFERROR(IF(MONTH(Calculations!$C6)=MONTH(Output!S$33),Calculations!$Y6,0),0)+IFERROR(IF(MONTH(Calculations!$F6)=MONTH(Output!S$33),Calculations!$Y6,0),0)</f>
        <v>0</v>
      </c>
      <c r="T49" s="46" t="str">
        <f>IFERROR(IF(MONTH(Calculations!$C6)=MONTH(Output!T$33),Calculations!$Y6,0),0)+IFERROR(IF(MONTH(Calculations!$F6)=MONTH(Output!T$33),Calculations!$Y6,0),0)</f>
        <v>0</v>
      </c>
      <c r="U49" s="46" t="str">
        <f>IFERROR(IF(MONTH(Calculations!$C6)=MONTH(Output!U$33),Calculations!$Y6,0),0)+IFERROR(IF(MONTH(Calculations!$F6)=MONTH(Output!U$33),Calculations!$Y6,0),0)</f>
        <v>0</v>
      </c>
      <c r="V49" s="46" t="str">
        <f>IFERROR(IF(MONTH(Calculations!$C6)=MONTH(Output!V$33),Calculations!$Y6,0),0)+IFERROR(IF(MONTH(Calculations!$F6)=MONTH(Output!V$33),Calculations!$Y6,0),0)</f>
        <v>0</v>
      </c>
      <c r="W49" s="46" t="str">
        <f>IFERROR(IF(MONTH(Calculations!$C6)=MONTH(Output!W$33),Calculations!$Y6,0),0)+IFERROR(IF(MONTH(Calculations!$F6)=MONTH(Output!W$33),Calculations!$Y6,0),0)</f>
        <v>0</v>
      </c>
      <c r="X49" s="46" t="str">
        <f>IFERROR(IF(MONTH(Calculations!$C6)=MONTH(Output!X$33),Calculations!$Y6,0),0)+IFERROR(IF(MONTH(Calculations!$F6)=MONTH(Output!X$33),Calculations!$Y6,0),0)</f>
        <v>0</v>
      </c>
      <c r="Y49" s="46" t="str">
        <f>IFERROR(IF(MONTH(Calculations!$C6)=MONTH(Output!Y$33),Calculations!$Y6,0),0)+IFERROR(IF(MONTH(Calculations!$F6)=MONTH(Output!Y$33),Calculations!$Y6,0),0)</f>
        <v>0</v>
      </c>
      <c r="Z49" s="46" t="str">
        <f>SUMIF($B$11:$Y$11,"Yes",B49:Y49)</f>
        <v>0</v>
      </c>
      <c r="AA49" s="46" t="str">
        <f>SUM(B49:M49)</f>
        <v>0</v>
      </c>
      <c r="AB49" s="46" t="str">
        <f>SUM(B49:Y49)</f>
        <v>0</v>
      </c>
    </row>
    <row r="50" spans="1:30" hidden="true" outlineLevel="1">
      <c r="A50" s="182" t="str">
        <f>Calculations!$A$7</f>
        <v>0</v>
      </c>
      <c r="B50" s="36" t="str">
        <f>N50</f>
        <v>0</v>
      </c>
      <c r="C50" s="36" t="str">
        <f>O50</f>
        <v>0</v>
      </c>
      <c r="D50" s="36" t="str">
        <f>P50</f>
        <v>0</v>
      </c>
      <c r="E50" s="36" t="str">
        <f>Q50</f>
        <v>0</v>
      </c>
      <c r="F50" s="36" t="str">
        <f>R50</f>
        <v>0</v>
      </c>
      <c r="G50" s="36" t="str">
        <f>S50</f>
        <v>0</v>
      </c>
      <c r="H50" s="36" t="str">
        <f>T50</f>
        <v>0</v>
      </c>
      <c r="I50" s="36" t="str">
        <f>U50</f>
        <v>0</v>
      </c>
      <c r="J50" s="36" t="str">
        <f>V50</f>
        <v>0</v>
      </c>
      <c r="K50" s="36" t="str">
        <f>W50</f>
        <v>0</v>
      </c>
      <c r="L50" s="36" t="str">
        <f>X50</f>
        <v>0</v>
      </c>
      <c r="M50" s="36" t="str">
        <f>Y50</f>
        <v>0</v>
      </c>
      <c r="N50" s="46" t="str">
        <f>IFERROR(IF(MONTH(Calculations!$C7)=MONTH(Output!N$33),Calculations!$Y7,0),0)+IFERROR(IF(MONTH(Calculations!$F7)=MONTH(Output!N$33),Calculations!$Y7,0),0)</f>
        <v>0</v>
      </c>
      <c r="O50" s="46" t="str">
        <f>IFERROR(IF(MONTH(Calculations!$C7)=MONTH(Output!O$33),Calculations!$Y7,0),0)+IFERROR(IF(MONTH(Calculations!$F7)=MONTH(Output!O$33),Calculations!$Y7,0),0)</f>
        <v>0</v>
      </c>
      <c r="P50" s="46" t="str">
        <f>IFERROR(IF(MONTH(Calculations!$C7)=MONTH(Output!P$33),Calculations!$Y7,0),0)+IFERROR(IF(MONTH(Calculations!$F7)=MONTH(Output!P$33),Calculations!$Y7,0),0)</f>
        <v>0</v>
      </c>
      <c r="Q50" s="46" t="str">
        <f>IFERROR(IF(MONTH(Calculations!$C7)=MONTH(Output!Q$33),Calculations!$Y7,0),0)+IFERROR(IF(MONTH(Calculations!$F7)=MONTH(Output!Q$33),Calculations!$Y7,0),0)</f>
        <v>0</v>
      </c>
      <c r="R50" s="46" t="str">
        <f>IFERROR(IF(MONTH(Calculations!$C7)=MONTH(Output!R$33),Calculations!$Y7,0),0)+IFERROR(IF(MONTH(Calculations!$F7)=MONTH(Output!R$33),Calculations!$Y7,0),0)</f>
        <v>0</v>
      </c>
      <c r="S50" s="46" t="str">
        <f>IFERROR(IF(MONTH(Calculations!$C7)=MONTH(Output!S$33),Calculations!$Y7,0),0)+IFERROR(IF(MONTH(Calculations!$F7)=MONTH(Output!S$33),Calculations!$Y7,0),0)</f>
        <v>0</v>
      </c>
      <c r="T50" s="46" t="str">
        <f>IFERROR(IF(MONTH(Calculations!$C7)=MONTH(Output!T$33),Calculations!$Y7,0),0)+IFERROR(IF(MONTH(Calculations!$F7)=MONTH(Output!T$33),Calculations!$Y7,0),0)</f>
        <v>0</v>
      </c>
      <c r="U50" s="46" t="str">
        <f>IFERROR(IF(MONTH(Calculations!$C7)=MONTH(Output!U$33),Calculations!$Y7,0),0)+IFERROR(IF(MONTH(Calculations!$F7)=MONTH(Output!U$33),Calculations!$Y7,0),0)</f>
        <v>0</v>
      </c>
      <c r="V50" s="46" t="str">
        <f>IFERROR(IF(MONTH(Calculations!$C7)=MONTH(Output!V$33),Calculations!$Y7,0),0)+IFERROR(IF(MONTH(Calculations!$F7)=MONTH(Output!V$33),Calculations!$Y7,0),0)</f>
        <v>0</v>
      </c>
      <c r="W50" s="46" t="str">
        <f>IFERROR(IF(MONTH(Calculations!$C7)=MONTH(Output!W$33),Calculations!$Y7,0),0)+IFERROR(IF(MONTH(Calculations!$F7)=MONTH(Output!W$33),Calculations!$Y7,0),0)</f>
        <v>0</v>
      </c>
      <c r="X50" s="46" t="str">
        <f>IFERROR(IF(MONTH(Calculations!$C7)=MONTH(Output!X$33),Calculations!$Y7,0),0)+IFERROR(IF(MONTH(Calculations!$F7)=MONTH(Output!X$33),Calculations!$Y7,0),0)</f>
        <v>0</v>
      </c>
      <c r="Y50" s="46" t="str">
        <f>IFERROR(IF(MONTH(Calculations!$C7)=MONTH(Output!Y$33),Calculations!$Y7,0),0)+IFERROR(IF(MONTH(Calculations!$F7)=MONTH(Output!Y$33),Calculations!$Y7,0),0)</f>
        <v>0</v>
      </c>
      <c r="Z50" s="46" t="str">
        <f>SUMIF($B$11:$Y$11,"Yes",B50:Y50)</f>
        <v>0</v>
      </c>
      <c r="AA50" s="46" t="str">
        <f>SUM(B50:M50)</f>
        <v>0</v>
      </c>
      <c r="AB50" s="46" t="str">
        <f>SUM(B50:Y50)</f>
        <v>0</v>
      </c>
    </row>
    <row r="51" spans="1:30" hidden="true" outlineLevel="1">
      <c r="A51" s="182" t="str">
        <f>Calculations!$A$8</f>
        <v>0</v>
      </c>
      <c r="B51" s="36" t="str">
        <f>N51</f>
        <v>0</v>
      </c>
      <c r="C51" s="36" t="str">
        <f>O51</f>
        <v>0</v>
      </c>
      <c r="D51" s="36" t="str">
        <f>P51</f>
        <v>0</v>
      </c>
      <c r="E51" s="36" t="str">
        <f>Q51</f>
        <v>0</v>
      </c>
      <c r="F51" s="36" t="str">
        <f>R51</f>
        <v>0</v>
      </c>
      <c r="G51" s="36" t="str">
        <f>S51</f>
        <v>0</v>
      </c>
      <c r="H51" s="36" t="str">
        <f>T51</f>
        <v>0</v>
      </c>
      <c r="I51" s="36" t="str">
        <f>U51</f>
        <v>0</v>
      </c>
      <c r="J51" s="36" t="str">
        <f>V51</f>
        <v>0</v>
      </c>
      <c r="K51" s="36" t="str">
        <f>W51</f>
        <v>0</v>
      </c>
      <c r="L51" s="36" t="str">
        <f>X51</f>
        <v>0</v>
      </c>
      <c r="M51" s="36" t="str">
        <f>Y51</f>
        <v>0</v>
      </c>
      <c r="N51" s="46" t="str">
        <f>IFERROR(IF(MONTH(Calculations!$C8)=MONTH(Output!N$33),Calculations!$Y8,0),0)+IFERROR(IF(MONTH(Calculations!$F8)=MONTH(Output!N$33),Calculations!$Y8,0),0)</f>
        <v>0</v>
      </c>
      <c r="O51" s="46" t="str">
        <f>IFERROR(IF(MONTH(Calculations!$C8)=MONTH(Output!O$33),Calculations!$Y8,0),0)+IFERROR(IF(MONTH(Calculations!$F8)=MONTH(Output!O$33),Calculations!$Y8,0),0)</f>
        <v>0</v>
      </c>
      <c r="P51" s="46" t="str">
        <f>IFERROR(IF(MONTH(Calculations!$C8)=MONTH(Output!P$33),Calculations!$Y8,0),0)+IFERROR(IF(MONTH(Calculations!$F8)=MONTH(Output!P$33),Calculations!$Y8,0),0)</f>
        <v>0</v>
      </c>
      <c r="Q51" s="46" t="str">
        <f>IFERROR(IF(MONTH(Calculations!$C8)=MONTH(Output!Q$33),Calculations!$Y8,0),0)+IFERROR(IF(MONTH(Calculations!$F8)=MONTH(Output!Q$33),Calculations!$Y8,0),0)</f>
        <v>0</v>
      </c>
      <c r="R51" s="46" t="str">
        <f>IFERROR(IF(MONTH(Calculations!$C8)=MONTH(Output!R$33),Calculations!$Y8,0),0)+IFERROR(IF(MONTH(Calculations!$F8)=MONTH(Output!R$33),Calculations!$Y8,0),0)</f>
        <v>0</v>
      </c>
      <c r="S51" s="46" t="str">
        <f>IFERROR(IF(MONTH(Calculations!$C8)=MONTH(Output!S$33),Calculations!$Y8,0),0)+IFERROR(IF(MONTH(Calculations!$F8)=MONTH(Output!S$33),Calculations!$Y8,0),0)</f>
        <v>0</v>
      </c>
      <c r="T51" s="46" t="str">
        <f>IFERROR(IF(MONTH(Calculations!$C8)=MONTH(Output!T$33),Calculations!$Y8,0),0)+IFERROR(IF(MONTH(Calculations!$F8)=MONTH(Output!T$33),Calculations!$Y8,0),0)</f>
        <v>0</v>
      </c>
      <c r="U51" s="46" t="str">
        <f>IFERROR(IF(MONTH(Calculations!$C8)=MONTH(Output!U$33),Calculations!$Y8,0),0)+IFERROR(IF(MONTH(Calculations!$F8)=MONTH(Output!U$33),Calculations!$Y8,0),0)</f>
        <v>0</v>
      </c>
      <c r="V51" s="46" t="str">
        <f>IFERROR(IF(MONTH(Calculations!$C8)=MONTH(Output!V$33),Calculations!$Y8,0),0)+IFERROR(IF(MONTH(Calculations!$F8)=MONTH(Output!V$33),Calculations!$Y8,0),0)</f>
        <v>0</v>
      </c>
      <c r="W51" s="46" t="str">
        <f>IFERROR(IF(MONTH(Calculations!$C8)=MONTH(Output!W$33),Calculations!$Y8,0),0)+IFERROR(IF(MONTH(Calculations!$F8)=MONTH(Output!W$33),Calculations!$Y8,0),0)</f>
        <v>0</v>
      </c>
      <c r="X51" s="46" t="str">
        <f>IFERROR(IF(MONTH(Calculations!$C8)=MONTH(Output!X$33),Calculations!$Y8,0),0)+IFERROR(IF(MONTH(Calculations!$F8)=MONTH(Output!X$33),Calculations!$Y8,0),0)</f>
        <v>0</v>
      </c>
      <c r="Y51" s="46" t="str">
        <f>IFERROR(IF(MONTH(Calculations!$C8)=MONTH(Output!Y$33),Calculations!$Y8,0),0)+IFERROR(IF(MONTH(Calculations!$F8)=MONTH(Output!Y$33),Calculations!$Y8,0),0)</f>
        <v>0</v>
      </c>
      <c r="Z51" s="46" t="str">
        <f>SUMIF($B$11:$Y$11,"Yes",B51:Y51)</f>
        <v>0</v>
      </c>
      <c r="AA51" s="46" t="str">
        <f>SUM(B51:M51)</f>
        <v>0</v>
      </c>
      <c r="AB51" s="46" t="str">
        <f>SUM(B51:Y51)</f>
        <v>0</v>
      </c>
    </row>
    <row r="52" spans="1:30" collapsed="true">
      <c r="A52" s="16" t="s">
        <v>39</v>
      </c>
      <c r="B52" s="36" t="str">
        <f>N52</f>
        <v>0</v>
      </c>
      <c r="C52" s="36" t="str">
        <f>O52</f>
        <v>0</v>
      </c>
      <c r="D52" s="36" t="str">
        <f>P52</f>
        <v>0</v>
      </c>
      <c r="E52" s="36" t="str">
        <f>Q52</f>
        <v>0</v>
      </c>
      <c r="F52" s="36" t="str">
        <f>R52</f>
        <v>0</v>
      </c>
      <c r="G52" s="36" t="str">
        <f>S52</f>
        <v>0</v>
      </c>
      <c r="H52" s="36" t="str">
        <f>T52</f>
        <v>0</v>
      </c>
      <c r="I52" s="36" t="str">
        <f>U52</f>
        <v>0</v>
      </c>
      <c r="J52" s="36" t="str">
        <f>V52</f>
        <v>0</v>
      </c>
      <c r="K52" s="36" t="str">
        <f>W52</f>
        <v>0</v>
      </c>
      <c r="L52" s="36" t="str">
        <f>X52</f>
        <v>0</v>
      </c>
      <c r="M52" s="36" t="str">
        <f>Y52</f>
        <v>0</v>
      </c>
      <c r="N52" s="46" t="str">
        <f>SUM(N53:N57)</f>
        <v>0</v>
      </c>
      <c r="O52" s="46" t="str">
        <f>SUM(O53:O57)</f>
        <v>0</v>
      </c>
      <c r="P52" s="46" t="str">
        <f>SUM(P53:P57)</f>
        <v>0</v>
      </c>
      <c r="Q52" s="46" t="str">
        <f>SUM(Q53:Q57)</f>
        <v>0</v>
      </c>
      <c r="R52" s="46" t="str">
        <f>SUM(R53:R57)</f>
        <v>0</v>
      </c>
      <c r="S52" s="46" t="str">
        <f>SUM(S53:S57)</f>
        <v>0</v>
      </c>
      <c r="T52" s="46" t="str">
        <f>SUM(T53:T57)</f>
        <v>0</v>
      </c>
      <c r="U52" s="46" t="str">
        <f>SUM(U53:U57)</f>
        <v>0</v>
      </c>
      <c r="V52" s="46" t="str">
        <f>SUM(V53:V57)</f>
        <v>0</v>
      </c>
      <c r="W52" s="46" t="str">
        <f>SUM(W53:W57)</f>
        <v>0</v>
      </c>
      <c r="X52" s="46" t="str">
        <f>SUM(X53:X57)</f>
        <v>0</v>
      </c>
      <c r="Y52" s="46" t="str">
        <f>SUM(Y53:Y57)</f>
        <v>0</v>
      </c>
      <c r="Z52" s="46" t="str">
        <f>SUMIF($B$11:$Y$11,"Yes",B52:Y52)</f>
        <v>0</v>
      </c>
      <c r="AA52" s="46" t="str">
        <f>SUM(B52:M52)</f>
        <v>0</v>
      </c>
      <c r="AB52" s="46" t="str">
        <f>SUM(B52:Y52)</f>
        <v>0</v>
      </c>
    </row>
    <row r="53" spans="1:30" hidden="true" outlineLevel="1">
      <c r="A53" s="182" t="str">
        <f>Calculations!$A$4</f>
        <v>0</v>
      </c>
      <c r="B53" s="36" t="str">
        <f>N53</f>
        <v>0</v>
      </c>
      <c r="C53" s="36" t="str">
        <f>O53</f>
        <v>0</v>
      </c>
      <c r="D53" s="36" t="str">
        <f>P53</f>
        <v>0</v>
      </c>
      <c r="E53" s="36" t="str">
        <f>Q53</f>
        <v>0</v>
      </c>
      <c r="F53" s="36" t="str">
        <f>R53</f>
        <v>0</v>
      </c>
      <c r="G53" s="36" t="str">
        <f>S53</f>
        <v>0</v>
      </c>
      <c r="H53" s="36" t="str">
        <f>T53</f>
        <v>0</v>
      </c>
      <c r="I53" s="36" t="str">
        <f>U53</f>
        <v>0</v>
      </c>
      <c r="J53" s="36" t="str">
        <f>V53</f>
        <v>0</v>
      </c>
      <c r="K53" s="36" t="str">
        <f>W53</f>
        <v>0</v>
      </c>
      <c r="L53" s="36" t="str">
        <f>X53</f>
        <v>0</v>
      </c>
      <c r="M53" s="36" t="str">
        <f>Y53</f>
        <v>0</v>
      </c>
      <c r="N53" s="46" t="str">
        <f>IFERROR(IF(MONTH(Calculations!$D4)=MONTH(Output!N$33),Calculations!$AA4,0),0)+IFERROR(IF(MONTH(Calculations!$G4)=MONTH(Output!N$33),Calculations!$AA4,0),0)</f>
        <v>0</v>
      </c>
      <c r="O53" s="46" t="str">
        <f>IFERROR(IF(MONTH(Calculations!$D4)=MONTH(Output!O$33),Calculations!$AA4,0),0)+IFERROR(IF(MONTH(Calculations!$G4)=MONTH(Output!O$33),Calculations!$AA4,0),0)</f>
        <v>0</v>
      </c>
      <c r="P53" s="46" t="str">
        <f>IFERROR(IF(MONTH(Calculations!$D4)=MONTH(Output!P$33),Calculations!$AA4,0),0)+IFERROR(IF(MONTH(Calculations!$G4)=MONTH(Output!P$33),Calculations!$AA4,0),0)</f>
        <v>0</v>
      </c>
      <c r="Q53" s="46" t="str">
        <f>IFERROR(IF(MONTH(Calculations!$D4)=MONTH(Output!Q$33),Calculations!$AA4,0),0)+IFERROR(IF(MONTH(Calculations!$G4)=MONTH(Output!Q$33),Calculations!$AA4,0),0)</f>
        <v>0</v>
      </c>
      <c r="R53" s="46" t="str">
        <f>IFERROR(IF(MONTH(Calculations!$D4)=MONTH(Output!R$33),Calculations!$AA4,0),0)+IFERROR(IF(MONTH(Calculations!$G4)=MONTH(Output!R$33),Calculations!$AA4,0),0)</f>
        <v>0</v>
      </c>
      <c r="S53" s="46" t="str">
        <f>IFERROR(IF(MONTH(Calculations!$D4)=MONTH(Output!S$33),Calculations!$AA4,0),0)+IFERROR(IF(MONTH(Calculations!$G4)=MONTH(Output!S$33),Calculations!$AA4,0),0)</f>
        <v>0</v>
      </c>
      <c r="T53" s="46" t="str">
        <f>IFERROR(IF(MONTH(Calculations!$D4)=MONTH(Output!T$33),Calculations!$AA4,0),0)+IFERROR(IF(MONTH(Calculations!$G4)=MONTH(Output!T$33),Calculations!$AA4,0),0)</f>
        <v>0</v>
      </c>
      <c r="U53" s="46" t="str">
        <f>IFERROR(IF(MONTH(Calculations!$D4)=MONTH(Output!U$33),Calculations!$AA4,0),0)+IFERROR(IF(MONTH(Calculations!$G4)=MONTH(Output!U$33),Calculations!$AA4,0),0)</f>
        <v>0</v>
      </c>
      <c r="V53" s="46" t="str">
        <f>IFERROR(IF(MONTH(Calculations!$D4)=MONTH(Output!V$33),Calculations!$AA4,0),0)+IFERROR(IF(MONTH(Calculations!$G4)=MONTH(Output!V$33),Calculations!$AA4,0),0)</f>
        <v>0</v>
      </c>
      <c r="W53" s="46" t="str">
        <f>IFERROR(IF(MONTH(Calculations!$D4)=MONTH(Output!W$33),Calculations!$AA4,0),0)+IFERROR(IF(MONTH(Calculations!$G4)=MONTH(Output!W$33),Calculations!$AA4,0),0)</f>
        <v>0</v>
      </c>
      <c r="X53" s="46" t="str">
        <f>IFERROR(IF(MONTH(Calculations!$D4)=MONTH(Output!X$33),Calculations!$AA4,0),0)+IFERROR(IF(MONTH(Calculations!$G4)=MONTH(Output!X$33),Calculations!$AA4,0),0)</f>
        <v>0</v>
      </c>
      <c r="Y53" s="46" t="str">
        <f>IFERROR(IF(MONTH(Calculations!$D4)=MONTH(Output!Y$33),Calculations!$AA4,0),0)+IFERROR(IF(MONTH(Calculations!$G4)=MONTH(Output!Y$33),Calculations!$AA4,0),0)</f>
        <v>0</v>
      </c>
      <c r="Z53" s="46" t="str">
        <f>SUMIF($B$11:$Y$11,"Yes",B53:Y53)</f>
        <v>0</v>
      </c>
      <c r="AA53" s="46" t="str">
        <f>SUM(B53:M53)</f>
        <v>0</v>
      </c>
      <c r="AB53" s="46" t="str">
        <f>SUM(B53:Y53)</f>
        <v>0</v>
      </c>
    </row>
    <row r="54" spans="1:30" hidden="true" outlineLevel="1">
      <c r="A54" s="182" t="str">
        <f>Calculations!$A$5</f>
        <v>0</v>
      </c>
      <c r="B54" s="36" t="str">
        <f>N54</f>
        <v>0</v>
      </c>
      <c r="C54" s="36" t="str">
        <f>O54</f>
        <v>0</v>
      </c>
      <c r="D54" s="36" t="str">
        <f>P54</f>
        <v>0</v>
      </c>
      <c r="E54" s="36" t="str">
        <f>Q54</f>
        <v>0</v>
      </c>
      <c r="F54" s="36" t="str">
        <f>R54</f>
        <v>0</v>
      </c>
      <c r="G54" s="36" t="str">
        <f>S54</f>
        <v>0</v>
      </c>
      <c r="H54" s="36" t="str">
        <f>T54</f>
        <v>0</v>
      </c>
      <c r="I54" s="36" t="str">
        <f>U54</f>
        <v>0</v>
      </c>
      <c r="J54" s="36" t="str">
        <f>V54</f>
        <v>0</v>
      </c>
      <c r="K54" s="36" t="str">
        <f>W54</f>
        <v>0</v>
      </c>
      <c r="L54" s="36" t="str">
        <f>X54</f>
        <v>0</v>
      </c>
      <c r="M54" s="36" t="str">
        <f>Y54</f>
        <v>0</v>
      </c>
      <c r="N54" s="46" t="str">
        <f>IFERROR(IF(MONTH(Calculations!$D5)=MONTH(Output!N$33),Calculations!$AA5,0),0)+IFERROR(IF(MONTH(Calculations!$G5)=MONTH(Output!N$33),Calculations!$AA5,0),0)</f>
        <v>0</v>
      </c>
      <c r="O54" s="46" t="str">
        <f>IFERROR(IF(MONTH(Calculations!$D5)=MONTH(Output!O$33),Calculations!$AA5,0),0)+IFERROR(IF(MONTH(Calculations!$G5)=MONTH(Output!O$33),Calculations!$AA5,0),0)</f>
        <v>0</v>
      </c>
      <c r="P54" s="46" t="str">
        <f>IFERROR(IF(MONTH(Calculations!$D5)=MONTH(Output!P$33),Calculations!$AA5,0),0)+IFERROR(IF(MONTH(Calculations!$G5)=MONTH(Output!P$33),Calculations!$AA5,0),0)</f>
        <v>0</v>
      </c>
      <c r="Q54" s="46" t="str">
        <f>IFERROR(IF(MONTH(Calculations!$D5)=MONTH(Output!Q$33),Calculations!$AA5,0),0)+IFERROR(IF(MONTH(Calculations!$G5)=MONTH(Output!Q$33),Calculations!$AA5,0),0)</f>
        <v>0</v>
      </c>
      <c r="R54" s="46" t="str">
        <f>IFERROR(IF(MONTH(Calculations!$D5)=MONTH(Output!R$33),Calculations!$AA5,0),0)+IFERROR(IF(MONTH(Calculations!$G5)=MONTH(Output!R$33),Calculations!$AA5,0),0)</f>
        <v>0</v>
      </c>
      <c r="S54" s="46" t="str">
        <f>IFERROR(IF(MONTH(Calculations!$D5)=MONTH(Output!S$33),Calculations!$AA5,0),0)+IFERROR(IF(MONTH(Calculations!$G5)=MONTH(Output!S$33),Calculations!$AA5,0),0)</f>
        <v>0</v>
      </c>
      <c r="T54" s="46" t="str">
        <f>IFERROR(IF(MONTH(Calculations!$D5)=MONTH(Output!T$33),Calculations!$AA5,0),0)+IFERROR(IF(MONTH(Calculations!$G5)=MONTH(Output!T$33),Calculations!$AA5,0),0)</f>
        <v>0</v>
      </c>
      <c r="U54" s="46" t="str">
        <f>IFERROR(IF(MONTH(Calculations!$D5)=MONTH(Output!U$33),Calculations!$AA5,0),0)+IFERROR(IF(MONTH(Calculations!$G5)=MONTH(Output!U$33),Calculations!$AA5,0),0)</f>
        <v>0</v>
      </c>
      <c r="V54" s="46" t="str">
        <f>IFERROR(IF(MONTH(Calculations!$D5)=MONTH(Output!V$33),Calculations!$AA5,0),0)+IFERROR(IF(MONTH(Calculations!$G5)=MONTH(Output!V$33),Calculations!$AA5,0),0)</f>
        <v>0</v>
      </c>
      <c r="W54" s="46" t="str">
        <f>IFERROR(IF(MONTH(Calculations!$D5)=MONTH(Output!W$33),Calculations!$AA5,0),0)+IFERROR(IF(MONTH(Calculations!$G5)=MONTH(Output!W$33),Calculations!$AA5,0),0)</f>
        <v>0</v>
      </c>
      <c r="X54" s="46" t="str">
        <f>IFERROR(IF(MONTH(Calculations!$D5)=MONTH(Output!X$33),Calculations!$AA5,0),0)+IFERROR(IF(MONTH(Calculations!$G5)=MONTH(Output!X$33),Calculations!$AA5,0),0)</f>
        <v>0</v>
      </c>
      <c r="Y54" s="46" t="str">
        <f>IFERROR(IF(MONTH(Calculations!$D5)=MONTH(Output!Y$33),Calculations!$AA5,0),0)+IFERROR(IF(MONTH(Calculations!$G5)=MONTH(Output!Y$33),Calculations!$AA5,0),0)</f>
        <v>0</v>
      </c>
      <c r="Z54" s="46" t="str">
        <f>SUMIF($B$11:$Y$11,"Yes",B54:Y54)</f>
        <v>0</v>
      </c>
      <c r="AA54" s="46" t="str">
        <f>SUM(B54:M54)</f>
        <v>0</v>
      </c>
      <c r="AB54" s="46" t="str">
        <f>SUM(B54:Y54)</f>
        <v>0</v>
      </c>
    </row>
    <row r="55" spans="1:30" hidden="true" outlineLevel="1">
      <c r="A55" s="182" t="str">
        <f>Calculations!$A$6</f>
        <v>0</v>
      </c>
      <c r="B55" s="36" t="str">
        <f>N55</f>
        <v>0</v>
      </c>
      <c r="C55" s="36" t="str">
        <f>O55</f>
        <v>0</v>
      </c>
      <c r="D55" s="36" t="str">
        <f>P55</f>
        <v>0</v>
      </c>
      <c r="E55" s="36" t="str">
        <f>Q55</f>
        <v>0</v>
      </c>
      <c r="F55" s="36" t="str">
        <f>R55</f>
        <v>0</v>
      </c>
      <c r="G55" s="36" t="str">
        <f>S55</f>
        <v>0</v>
      </c>
      <c r="H55" s="36" t="str">
        <f>T55</f>
        <v>0</v>
      </c>
      <c r="I55" s="36" t="str">
        <f>U55</f>
        <v>0</v>
      </c>
      <c r="J55" s="36" t="str">
        <f>V55</f>
        <v>0</v>
      </c>
      <c r="K55" s="36" t="str">
        <f>W55</f>
        <v>0</v>
      </c>
      <c r="L55" s="36" t="str">
        <f>X55</f>
        <v>0</v>
      </c>
      <c r="M55" s="36" t="str">
        <f>Y55</f>
        <v>0</v>
      </c>
      <c r="N55" s="46" t="str">
        <f>IFERROR(IF(MONTH(Calculations!$D6)=MONTH(Output!N$33),Calculations!$AA6,0),0)+IFERROR(IF(MONTH(Calculations!$G6)=MONTH(Output!N$33),Calculations!$AA6,0),0)</f>
        <v>0</v>
      </c>
      <c r="O55" s="46" t="str">
        <f>IFERROR(IF(MONTH(Calculations!$D6)=MONTH(Output!O$33),Calculations!$AA6,0),0)+IFERROR(IF(MONTH(Calculations!$G6)=MONTH(Output!O$33),Calculations!$AA6,0),0)</f>
        <v>0</v>
      </c>
      <c r="P55" s="46" t="str">
        <f>IFERROR(IF(MONTH(Calculations!$D6)=MONTH(Output!P$33),Calculations!$AA6,0),0)+IFERROR(IF(MONTH(Calculations!$G6)=MONTH(Output!P$33),Calculations!$AA6,0),0)</f>
        <v>0</v>
      </c>
      <c r="Q55" s="46" t="str">
        <f>IFERROR(IF(MONTH(Calculations!$D6)=MONTH(Output!Q$33),Calculations!$AA6,0),0)+IFERROR(IF(MONTH(Calculations!$G6)=MONTH(Output!Q$33),Calculations!$AA6,0),0)</f>
        <v>0</v>
      </c>
      <c r="R55" s="46" t="str">
        <f>IFERROR(IF(MONTH(Calculations!$D6)=MONTH(Output!R$33),Calculations!$AA6,0),0)+IFERROR(IF(MONTH(Calculations!$G6)=MONTH(Output!R$33),Calculations!$AA6,0),0)</f>
        <v>0</v>
      </c>
      <c r="S55" s="46" t="str">
        <f>IFERROR(IF(MONTH(Calculations!$D6)=MONTH(Output!S$33),Calculations!$AA6,0),0)+IFERROR(IF(MONTH(Calculations!$G6)=MONTH(Output!S$33),Calculations!$AA6,0),0)</f>
        <v>0</v>
      </c>
      <c r="T55" s="46" t="str">
        <f>IFERROR(IF(MONTH(Calculations!$D6)=MONTH(Output!T$33),Calculations!$AA6,0),0)+IFERROR(IF(MONTH(Calculations!$G6)=MONTH(Output!T$33),Calculations!$AA6,0),0)</f>
        <v>0</v>
      </c>
      <c r="U55" s="46" t="str">
        <f>IFERROR(IF(MONTH(Calculations!$D6)=MONTH(Output!U$33),Calculations!$AA6,0),0)+IFERROR(IF(MONTH(Calculations!$G6)=MONTH(Output!U$33),Calculations!$AA6,0),0)</f>
        <v>0</v>
      </c>
      <c r="V55" s="46" t="str">
        <f>IFERROR(IF(MONTH(Calculations!$D6)=MONTH(Output!V$33),Calculations!$AA6,0),0)+IFERROR(IF(MONTH(Calculations!$G6)=MONTH(Output!V$33),Calculations!$AA6,0),0)</f>
        <v>0</v>
      </c>
      <c r="W55" s="46" t="str">
        <f>IFERROR(IF(MONTH(Calculations!$D6)=MONTH(Output!W$33),Calculations!$AA6,0),0)+IFERROR(IF(MONTH(Calculations!$G6)=MONTH(Output!W$33),Calculations!$AA6,0),0)</f>
        <v>0</v>
      </c>
      <c r="X55" s="46" t="str">
        <f>IFERROR(IF(MONTH(Calculations!$D6)=MONTH(Output!X$33),Calculations!$AA6,0),0)+IFERROR(IF(MONTH(Calculations!$G6)=MONTH(Output!X$33),Calculations!$AA6,0),0)</f>
        <v>0</v>
      </c>
      <c r="Y55" s="46" t="str">
        <f>IFERROR(IF(MONTH(Calculations!$D6)=MONTH(Output!Y$33),Calculations!$AA6,0),0)+IFERROR(IF(MONTH(Calculations!$G6)=MONTH(Output!Y$33),Calculations!$AA6,0),0)</f>
        <v>0</v>
      </c>
      <c r="Z55" s="46" t="str">
        <f>SUMIF($B$11:$Y$11,"Yes",B55:Y55)</f>
        <v>0</v>
      </c>
      <c r="AA55" s="46" t="str">
        <f>SUM(B55:M55)</f>
        <v>0</v>
      </c>
      <c r="AB55" s="46" t="str">
        <f>SUM(B55:Y55)</f>
        <v>0</v>
      </c>
    </row>
    <row r="56" spans="1:30" hidden="true" outlineLevel="1">
      <c r="A56" s="182" t="str">
        <f>Calculations!$A$7</f>
        <v>0</v>
      </c>
      <c r="B56" s="36" t="str">
        <f>N56</f>
        <v>0</v>
      </c>
      <c r="C56" s="36" t="str">
        <f>O56</f>
        <v>0</v>
      </c>
      <c r="D56" s="36" t="str">
        <f>P56</f>
        <v>0</v>
      </c>
      <c r="E56" s="36" t="str">
        <f>Q56</f>
        <v>0</v>
      </c>
      <c r="F56" s="36" t="str">
        <f>R56</f>
        <v>0</v>
      </c>
      <c r="G56" s="36" t="str">
        <f>S56</f>
        <v>0</v>
      </c>
      <c r="H56" s="36" t="str">
        <f>T56</f>
        <v>0</v>
      </c>
      <c r="I56" s="36" t="str">
        <f>U56</f>
        <v>0</v>
      </c>
      <c r="J56" s="36" t="str">
        <f>V56</f>
        <v>0</v>
      </c>
      <c r="K56" s="36" t="str">
        <f>W56</f>
        <v>0</v>
      </c>
      <c r="L56" s="36" t="str">
        <f>X56</f>
        <v>0</v>
      </c>
      <c r="M56" s="36" t="str">
        <f>Y56</f>
        <v>0</v>
      </c>
      <c r="N56" s="46" t="str">
        <f>IFERROR(IF(MONTH(Calculations!$D7)=MONTH(Output!N$33),Calculations!$AA7,0),0)+IFERROR(IF(MONTH(Calculations!$G7)=MONTH(Output!N$33),Calculations!$AA7,0),0)</f>
        <v>0</v>
      </c>
      <c r="O56" s="46" t="str">
        <f>IFERROR(IF(MONTH(Calculations!$D7)=MONTH(Output!O$33),Calculations!$AA7,0),0)+IFERROR(IF(MONTH(Calculations!$G7)=MONTH(Output!O$33),Calculations!$AA7,0),0)</f>
        <v>0</v>
      </c>
      <c r="P56" s="46" t="str">
        <f>IFERROR(IF(MONTH(Calculations!$D7)=MONTH(Output!P$33),Calculations!$AA7,0),0)+IFERROR(IF(MONTH(Calculations!$G7)=MONTH(Output!P$33),Calculations!$AA7,0),0)</f>
        <v>0</v>
      </c>
      <c r="Q56" s="46" t="str">
        <f>IFERROR(IF(MONTH(Calculations!$D7)=MONTH(Output!Q$33),Calculations!$AA7,0),0)+IFERROR(IF(MONTH(Calculations!$G7)=MONTH(Output!Q$33),Calculations!$AA7,0),0)</f>
        <v>0</v>
      </c>
      <c r="R56" s="46" t="str">
        <f>IFERROR(IF(MONTH(Calculations!$D7)=MONTH(Output!R$33),Calculations!$AA7,0),0)+IFERROR(IF(MONTH(Calculations!$G7)=MONTH(Output!R$33),Calculations!$AA7,0),0)</f>
        <v>0</v>
      </c>
      <c r="S56" s="46" t="str">
        <f>IFERROR(IF(MONTH(Calculations!$D7)=MONTH(Output!S$33),Calculations!$AA7,0),0)+IFERROR(IF(MONTH(Calculations!$G7)=MONTH(Output!S$33),Calculations!$AA7,0),0)</f>
        <v>0</v>
      </c>
      <c r="T56" s="46" t="str">
        <f>IFERROR(IF(MONTH(Calculations!$D7)=MONTH(Output!T$33),Calculations!$AA7,0),0)+IFERROR(IF(MONTH(Calculations!$G7)=MONTH(Output!T$33),Calculations!$AA7,0),0)</f>
        <v>0</v>
      </c>
      <c r="U56" s="46" t="str">
        <f>IFERROR(IF(MONTH(Calculations!$D7)=MONTH(Output!U$33),Calculations!$AA7,0),0)+IFERROR(IF(MONTH(Calculations!$G7)=MONTH(Output!U$33),Calculations!$AA7,0),0)</f>
        <v>0</v>
      </c>
      <c r="V56" s="46" t="str">
        <f>IFERROR(IF(MONTH(Calculations!$D7)=MONTH(Output!V$33),Calculations!$AA7,0),0)+IFERROR(IF(MONTH(Calculations!$G7)=MONTH(Output!V$33),Calculations!$AA7,0),0)</f>
        <v>0</v>
      </c>
      <c r="W56" s="46" t="str">
        <f>IFERROR(IF(MONTH(Calculations!$D7)=MONTH(Output!W$33),Calculations!$AA7,0),0)+IFERROR(IF(MONTH(Calculations!$G7)=MONTH(Output!W$33),Calculations!$AA7,0),0)</f>
        <v>0</v>
      </c>
      <c r="X56" s="46" t="str">
        <f>IFERROR(IF(MONTH(Calculations!$D7)=MONTH(Output!X$33),Calculations!$AA7,0),0)+IFERROR(IF(MONTH(Calculations!$G7)=MONTH(Output!X$33),Calculations!$AA7,0),0)</f>
        <v>0</v>
      </c>
      <c r="Y56" s="46" t="str">
        <f>IFERROR(IF(MONTH(Calculations!$D7)=MONTH(Output!Y$33),Calculations!$AA7,0),0)+IFERROR(IF(MONTH(Calculations!$G7)=MONTH(Output!Y$33),Calculations!$AA7,0),0)</f>
        <v>0</v>
      </c>
      <c r="Z56" s="46" t="str">
        <f>SUMIF($B$11:$Y$11,"Yes",B56:Y56)</f>
        <v>0</v>
      </c>
      <c r="AA56" s="46" t="str">
        <f>SUM(B56:M56)</f>
        <v>0</v>
      </c>
      <c r="AB56" s="46" t="str">
        <f>SUM(B56:Y56)</f>
        <v>0</v>
      </c>
    </row>
    <row r="57" spans="1:30" hidden="true" outlineLevel="1">
      <c r="A57" s="182" t="str">
        <f>Calculations!$A$8</f>
        <v>0</v>
      </c>
      <c r="B57" s="36" t="str">
        <f>N57</f>
        <v>0</v>
      </c>
      <c r="C57" s="36" t="str">
        <f>O57</f>
        <v>0</v>
      </c>
      <c r="D57" s="36" t="str">
        <f>P57</f>
        <v>0</v>
      </c>
      <c r="E57" s="36" t="str">
        <f>Q57</f>
        <v>0</v>
      </c>
      <c r="F57" s="36" t="str">
        <f>R57</f>
        <v>0</v>
      </c>
      <c r="G57" s="36" t="str">
        <f>S57</f>
        <v>0</v>
      </c>
      <c r="H57" s="36" t="str">
        <f>T57</f>
        <v>0</v>
      </c>
      <c r="I57" s="36" t="str">
        <f>U57</f>
        <v>0</v>
      </c>
      <c r="J57" s="36" t="str">
        <f>V57</f>
        <v>0</v>
      </c>
      <c r="K57" s="36" t="str">
        <f>W57</f>
        <v>0</v>
      </c>
      <c r="L57" s="36" t="str">
        <f>X57</f>
        <v>0</v>
      </c>
      <c r="M57" s="36" t="str">
        <f>Y57</f>
        <v>0</v>
      </c>
      <c r="N57" s="46" t="str">
        <f>IFERROR(IF(MONTH(Calculations!$D8)=MONTH(Output!N$33),Calculations!$AA8,0),0)+IFERROR(IF(MONTH(Calculations!$G8)=MONTH(Output!N$33),Calculations!$AA8,0),0)</f>
        <v>0</v>
      </c>
      <c r="O57" s="46" t="str">
        <f>IFERROR(IF(MONTH(Calculations!$D8)=MONTH(Output!O$33),Calculations!$AA8,0),0)+IFERROR(IF(MONTH(Calculations!$G8)=MONTH(Output!O$33),Calculations!$AA8,0),0)</f>
        <v>0</v>
      </c>
      <c r="P57" s="46" t="str">
        <f>IFERROR(IF(MONTH(Calculations!$D8)=MONTH(Output!P$33),Calculations!$AA8,0),0)+IFERROR(IF(MONTH(Calculations!$G8)=MONTH(Output!P$33),Calculations!$AA8,0),0)</f>
        <v>0</v>
      </c>
      <c r="Q57" s="46" t="str">
        <f>IFERROR(IF(MONTH(Calculations!$D8)=MONTH(Output!Q$33),Calculations!$AA8,0),0)+IFERROR(IF(MONTH(Calculations!$G8)=MONTH(Output!Q$33),Calculations!$AA8,0),0)</f>
        <v>0</v>
      </c>
      <c r="R57" s="46" t="str">
        <f>IFERROR(IF(MONTH(Calculations!$D8)=MONTH(Output!R$33),Calculations!$AA8,0),0)+IFERROR(IF(MONTH(Calculations!$G8)=MONTH(Output!R$33),Calculations!$AA8,0),0)</f>
        <v>0</v>
      </c>
      <c r="S57" s="46" t="str">
        <f>IFERROR(IF(MONTH(Calculations!$D8)=MONTH(Output!S$33),Calculations!$AA8,0),0)+IFERROR(IF(MONTH(Calculations!$G8)=MONTH(Output!S$33),Calculations!$AA8,0),0)</f>
        <v>0</v>
      </c>
      <c r="T57" s="46" t="str">
        <f>IFERROR(IF(MONTH(Calculations!$D8)=MONTH(Output!T$33),Calculations!$AA8,0),0)+IFERROR(IF(MONTH(Calculations!$G8)=MONTH(Output!T$33),Calculations!$AA8,0),0)</f>
        <v>0</v>
      </c>
      <c r="U57" s="46" t="str">
        <f>IFERROR(IF(MONTH(Calculations!$D8)=MONTH(Output!U$33),Calculations!$AA8,0),0)+IFERROR(IF(MONTH(Calculations!$G8)=MONTH(Output!U$33),Calculations!$AA8,0),0)</f>
        <v>0</v>
      </c>
      <c r="V57" s="46" t="str">
        <f>IFERROR(IF(MONTH(Calculations!$D8)=MONTH(Output!V$33),Calculations!$AA8,0),0)+IFERROR(IF(MONTH(Calculations!$G8)=MONTH(Output!V$33),Calculations!$AA8,0),0)</f>
        <v>0</v>
      </c>
      <c r="W57" s="46" t="str">
        <f>IFERROR(IF(MONTH(Calculations!$D8)=MONTH(Output!W$33),Calculations!$AA8,0),0)+IFERROR(IF(MONTH(Calculations!$G8)=MONTH(Output!W$33),Calculations!$AA8,0),0)</f>
        <v>0</v>
      </c>
      <c r="X57" s="46" t="str">
        <f>IFERROR(IF(MONTH(Calculations!$D8)=MONTH(Output!X$33),Calculations!$AA8,0),0)+IFERROR(IF(MONTH(Calculations!$G8)=MONTH(Output!X$33),Calculations!$AA8,0),0)</f>
        <v>0</v>
      </c>
      <c r="Y57" s="46" t="str">
        <f>IFERROR(IF(MONTH(Calculations!$D8)=MONTH(Output!Y$33),Calculations!$AA8,0),0)+IFERROR(IF(MONTH(Calculations!$G8)=MONTH(Output!Y$33),Calculations!$AA8,0),0)</f>
        <v>0</v>
      </c>
      <c r="Z57" s="46" t="str">
        <f>SUMIF($B$11:$Y$11,"Yes",B57:Y57)</f>
        <v>0</v>
      </c>
      <c r="AA57" s="46" t="str">
        <f>SUM(B57:M57)</f>
        <v>0</v>
      </c>
      <c r="AB57" s="46" t="str">
        <f>SUM(B57:Y57)</f>
        <v>0</v>
      </c>
    </row>
    <row r="58" spans="1:30" collapsed="true">
      <c r="A58" s="16" t="s">
        <v>40</v>
      </c>
      <c r="B58" s="36" t="str">
        <f>N58</f>
        <v>0</v>
      </c>
      <c r="C58" s="36" t="str">
        <f>O58</f>
        <v>0</v>
      </c>
      <c r="D58" s="36" t="str">
        <f>P58</f>
        <v>0</v>
      </c>
      <c r="E58" s="36" t="str">
        <f>Q58</f>
        <v>0</v>
      </c>
      <c r="F58" s="36" t="str">
        <f>R58</f>
        <v>0</v>
      </c>
      <c r="G58" s="36" t="str">
        <f>S58</f>
        <v>0</v>
      </c>
      <c r="H58" s="36" t="str">
        <f>T58</f>
        <v>0</v>
      </c>
      <c r="I58" s="36" t="str">
        <f>U58</f>
        <v>0</v>
      </c>
      <c r="J58" s="36" t="str">
        <f>V58</f>
        <v>0</v>
      </c>
      <c r="K58" s="36" t="str">
        <f>W58</f>
        <v>0</v>
      </c>
      <c r="L58" s="36" t="str">
        <f>X58</f>
        <v>0</v>
      </c>
      <c r="M58" s="36" t="str">
        <f>Y58</f>
        <v>0</v>
      </c>
      <c r="N58" s="46" t="str">
        <f>SUM(N59:N63)</f>
        <v>0</v>
      </c>
      <c r="O58" s="46" t="str">
        <f>SUM(O59:O63)</f>
        <v>0</v>
      </c>
      <c r="P58" s="46" t="str">
        <f>SUM(P59:P63)</f>
        <v>0</v>
      </c>
      <c r="Q58" s="46" t="str">
        <f>SUM(Q59:Q63)</f>
        <v>0</v>
      </c>
      <c r="R58" s="46" t="str">
        <f>SUM(R59:R63)</f>
        <v>0</v>
      </c>
      <c r="S58" s="46" t="str">
        <f>SUM(S59:S63)</f>
        <v>0</v>
      </c>
      <c r="T58" s="46" t="str">
        <f>SUM(T59:T63)</f>
        <v>0</v>
      </c>
      <c r="U58" s="46" t="str">
        <f>SUM(U59:U63)</f>
        <v>0</v>
      </c>
      <c r="V58" s="46" t="str">
        <f>SUM(V59:V63)</f>
        <v>0</v>
      </c>
      <c r="W58" s="46" t="str">
        <f>SUM(W59:W63)</f>
        <v>0</v>
      </c>
      <c r="X58" s="46" t="str">
        <f>SUM(X59:X63)</f>
        <v>0</v>
      </c>
      <c r="Y58" s="46" t="str">
        <f>SUM(Y59:Y63)</f>
        <v>0</v>
      </c>
      <c r="Z58" s="46" t="str">
        <f>SUMIF($B$11:$Y$11,"Yes",B58:Y58)</f>
        <v>0</v>
      </c>
      <c r="AA58" s="46" t="str">
        <f>SUM(B58:M58)</f>
        <v>0</v>
      </c>
      <c r="AB58" s="46" t="str">
        <f>SUM(B58:Y58)</f>
        <v>0</v>
      </c>
    </row>
    <row r="59" spans="1:30" hidden="true" outlineLevel="1">
      <c r="A59" s="182" t="str">
        <f>Calculations!$A$4</f>
        <v>0</v>
      </c>
      <c r="B59" s="36" t="str">
        <f>N59</f>
        <v>0</v>
      </c>
      <c r="C59" s="36" t="str">
        <f>O59</f>
        <v>0</v>
      </c>
      <c r="D59" s="36" t="str">
        <f>P59</f>
        <v>0</v>
      </c>
      <c r="E59" s="36" t="str">
        <f>Q59</f>
        <v>0</v>
      </c>
      <c r="F59" s="36" t="str">
        <f>R59</f>
        <v>0</v>
      </c>
      <c r="G59" s="36" t="str">
        <f>S59</f>
        <v>0</v>
      </c>
      <c r="H59" s="36" t="str">
        <f>T59</f>
        <v>0</v>
      </c>
      <c r="I59" s="36" t="str">
        <f>U59</f>
        <v>0</v>
      </c>
      <c r="J59" s="36" t="str">
        <f>V59</f>
        <v>0</v>
      </c>
      <c r="K59" s="36" t="str">
        <f>W59</f>
        <v>0</v>
      </c>
      <c r="L59" s="36" t="str">
        <f>X59</f>
        <v>0</v>
      </c>
      <c r="M59" s="36" t="str">
        <f>Y59</f>
        <v>0</v>
      </c>
      <c r="N59" s="46" t="str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 t="str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 t="str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 t="str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 t="str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 t="str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 t="str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 t="str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 t="str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 t="str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 t="str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 t="str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 t="str">
        <f>SUMIF($B$11:$Y$11,"Yes",B59:Y59)</f>
        <v>0</v>
      </c>
      <c r="AA59" s="46" t="str">
        <f>SUM(B59:M59)</f>
        <v>0</v>
      </c>
      <c r="AB59" s="46" t="str">
        <f>SUM(B59:Y59)</f>
        <v>0</v>
      </c>
    </row>
    <row r="60" spans="1:30" hidden="true" outlineLevel="1">
      <c r="A60" s="182" t="str">
        <f>Calculations!$A$5</f>
        <v>0</v>
      </c>
      <c r="B60" s="36" t="str">
        <f>N60</f>
        <v>0</v>
      </c>
      <c r="C60" s="36" t="str">
        <f>O60</f>
        <v>0</v>
      </c>
      <c r="D60" s="36" t="str">
        <f>P60</f>
        <v>0</v>
      </c>
      <c r="E60" s="36" t="str">
        <f>Q60</f>
        <v>0</v>
      </c>
      <c r="F60" s="36" t="str">
        <f>R60</f>
        <v>0</v>
      </c>
      <c r="G60" s="36" t="str">
        <f>S60</f>
        <v>0</v>
      </c>
      <c r="H60" s="36" t="str">
        <f>T60</f>
        <v>0</v>
      </c>
      <c r="I60" s="36" t="str">
        <f>U60</f>
        <v>0</v>
      </c>
      <c r="J60" s="36" t="str">
        <f>V60</f>
        <v>0</v>
      </c>
      <c r="K60" s="36" t="str">
        <f>W60</f>
        <v>0</v>
      </c>
      <c r="L60" s="36" t="str">
        <f>X60</f>
        <v>0</v>
      </c>
      <c r="M60" s="36" t="str">
        <f>Y60</f>
        <v>0</v>
      </c>
      <c r="N60" s="46" t="str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 t="str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 t="str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 t="str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 t="str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 t="str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 t="str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 t="str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 t="str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 t="str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 t="str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 t="str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 t="str">
        <f>SUMIF($B$11:$Y$11,"Yes",B60:Y60)</f>
        <v>0</v>
      </c>
      <c r="AA60" s="46" t="str">
        <f>SUM(B60:M60)</f>
        <v>0</v>
      </c>
      <c r="AB60" s="46" t="str">
        <f>SUM(B60:Y60)</f>
        <v>0</v>
      </c>
    </row>
    <row r="61" spans="1:30" hidden="true" outlineLevel="1">
      <c r="A61" s="182" t="str">
        <f>Calculations!$A$6</f>
        <v>0</v>
      </c>
      <c r="B61" s="36" t="str">
        <f>N61</f>
        <v>0</v>
      </c>
      <c r="C61" s="36" t="str">
        <f>O61</f>
        <v>0</v>
      </c>
      <c r="D61" s="36" t="str">
        <f>P61</f>
        <v>0</v>
      </c>
      <c r="E61" s="36" t="str">
        <f>Q61</f>
        <v>0</v>
      </c>
      <c r="F61" s="36" t="str">
        <f>R61</f>
        <v>0</v>
      </c>
      <c r="G61" s="36" t="str">
        <f>S61</f>
        <v>0</v>
      </c>
      <c r="H61" s="36" t="str">
        <f>T61</f>
        <v>0</v>
      </c>
      <c r="I61" s="36" t="str">
        <f>U61</f>
        <v>0</v>
      </c>
      <c r="J61" s="36" t="str">
        <f>V61</f>
        <v>0</v>
      </c>
      <c r="K61" s="36" t="str">
        <f>W61</f>
        <v>0</v>
      </c>
      <c r="L61" s="36" t="str">
        <f>X61</f>
        <v>0</v>
      </c>
      <c r="M61" s="36" t="str">
        <f>Y61</f>
        <v>0</v>
      </c>
      <c r="N61" s="46" t="str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 t="str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 t="str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 t="str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 t="str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 t="str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 t="str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 t="str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 t="str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 t="str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 t="str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 t="str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 t="str">
        <f>SUMIF($B$11:$Y$11,"Yes",B61:Y61)</f>
        <v>0</v>
      </c>
      <c r="AA61" s="46" t="str">
        <f>SUM(B61:M61)</f>
        <v>0</v>
      </c>
      <c r="AB61" s="46" t="str">
        <f>SUM(B61:Y61)</f>
        <v>0</v>
      </c>
    </row>
    <row r="62" spans="1:30" hidden="true" outlineLevel="1">
      <c r="A62" s="182" t="str">
        <f>Calculations!$A$7</f>
        <v>0</v>
      </c>
      <c r="B62" s="36" t="str">
        <f>N62</f>
        <v>0</v>
      </c>
      <c r="C62" s="36" t="str">
        <f>O62</f>
        <v>0</v>
      </c>
      <c r="D62" s="36" t="str">
        <f>P62</f>
        <v>0</v>
      </c>
      <c r="E62" s="36" t="str">
        <f>Q62</f>
        <v>0</v>
      </c>
      <c r="F62" s="36" t="str">
        <f>R62</f>
        <v>0</v>
      </c>
      <c r="G62" s="36" t="str">
        <f>S62</f>
        <v>0</v>
      </c>
      <c r="H62" s="36" t="str">
        <f>T62</f>
        <v>0</v>
      </c>
      <c r="I62" s="36" t="str">
        <f>U62</f>
        <v>0</v>
      </c>
      <c r="J62" s="36" t="str">
        <f>V62</f>
        <v>0</v>
      </c>
      <c r="K62" s="36" t="str">
        <f>W62</f>
        <v>0</v>
      </c>
      <c r="L62" s="36" t="str">
        <f>X62</f>
        <v>0</v>
      </c>
      <c r="M62" s="36" t="str">
        <f>Y62</f>
        <v>0</v>
      </c>
      <c r="N62" s="46" t="str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 t="str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 t="str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 t="str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 t="str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 t="str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 t="str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 t="str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 t="str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 t="str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 t="str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 t="str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 t="str">
        <f>SUMIF($B$11:$Y$11,"Yes",B62:Y62)</f>
        <v>0</v>
      </c>
      <c r="AA62" s="46" t="str">
        <f>SUM(B62:M62)</f>
        <v>0</v>
      </c>
      <c r="AB62" s="46" t="str">
        <f>SUM(B62:Y62)</f>
        <v>0</v>
      </c>
    </row>
    <row r="63" spans="1:30" hidden="true" outlineLevel="1">
      <c r="A63" s="182" t="str">
        <f>Calculations!$A$8</f>
        <v>0</v>
      </c>
      <c r="B63" s="36" t="str">
        <f>N63</f>
        <v>0</v>
      </c>
      <c r="C63" s="36" t="str">
        <f>O63</f>
        <v>0</v>
      </c>
      <c r="D63" s="36" t="str">
        <f>P63</f>
        <v>0</v>
      </c>
      <c r="E63" s="36" t="str">
        <f>Q63</f>
        <v>0</v>
      </c>
      <c r="F63" s="36" t="str">
        <f>R63</f>
        <v>0</v>
      </c>
      <c r="G63" s="36" t="str">
        <f>S63</f>
        <v>0</v>
      </c>
      <c r="H63" s="36" t="str">
        <f>T63</f>
        <v>0</v>
      </c>
      <c r="I63" s="36" t="str">
        <f>U63</f>
        <v>0</v>
      </c>
      <c r="J63" s="36" t="str">
        <f>V63</f>
        <v>0</v>
      </c>
      <c r="K63" s="36" t="str">
        <f>W63</f>
        <v>0</v>
      </c>
      <c r="L63" s="36" t="str">
        <f>X63</f>
        <v>0</v>
      </c>
      <c r="M63" s="36" t="str">
        <f>Y63</f>
        <v>0</v>
      </c>
      <c r="N63" s="46" t="str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 t="str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 t="str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 t="str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 t="str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 t="str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 t="str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 t="str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 t="str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 t="str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 t="str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 t="str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 t="str">
        <f>SUMIF($B$11:$Y$11,"Yes",B63:Y63)</f>
        <v>0</v>
      </c>
      <c r="AA63" s="46" t="str">
        <f>SUM(B63:M63)</f>
        <v>0</v>
      </c>
      <c r="AB63" s="46" t="str">
        <f>SUM(B63:Y63)</f>
        <v>0</v>
      </c>
    </row>
    <row r="64" spans="1:30" collapsed="true">
      <c r="A64" s="43" t="s">
        <v>41</v>
      </c>
      <c r="B64" s="36" t="str">
        <f>N64</f>
        <v>0</v>
      </c>
      <c r="C64" s="36" t="str">
        <f>O64</f>
        <v>0</v>
      </c>
      <c r="D64" s="36" t="str">
        <f>P64</f>
        <v>0</v>
      </c>
      <c r="E64" s="36" t="str">
        <f>Q64</f>
        <v>0</v>
      </c>
      <c r="F64" s="36" t="str">
        <f>R64</f>
        <v>0</v>
      </c>
      <c r="G64" s="36" t="str">
        <f>S64</f>
        <v>0</v>
      </c>
      <c r="H64" s="36" t="str">
        <f>T64</f>
        <v>0</v>
      </c>
      <c r="I64" s="36" t="str">
        <f>U64</f>
        <v>0</v>
      </c>
      <c r="J64" s="36" t="str">
        <f>V64</f>
        <v>0</v>
      </c>
      <c r="K64" s="36" t="str">
        <f>W64</f>
        <v>0</v>
      </c>
      <c r="L64" s="36" t="str">
        <f>X64</f>
        <v>0</v>
      </c>
      <c r="M64" s="36" t="str">
        <f>Y64</f>
        <v>0</v>
      </c>
      <c r="N64" s="46" t="str">
        <f>SUM(N65:N69)</f>
        <v>0</v>
      </c>
      <c r="O64" s="46" t="str">
        <f>SUM(O65:O69)</f>
        <v>0</v>
      </c>
      <c r="P64" s="46" t="str">
        <f>SUM(P65:P69)</f>
        <v>0</v>
      </c>
      <c r="Q64" s="46" t="str">
        <f>SUM(Q65:Q69)</f>
        <v>0</v>
      </c>
      <c r="R64" s="46" t="str">
        <f>SUM(R65:R69)</f>
        <v>0</v>
      </c>
      <c r="S64" s="46" t="str">
        <f>SUM(S65:S69)</f>
        <v>0</v>
      </c>
      <c r="T64" s="46" t="str">
        <f>SUM(T65:T69)</f>
        <v>0</v>
      </c>
      <c r="U64" s="46" t="str">
        <f>SUM(U65:U69)</f>
        <v>0</v>
      </c>
      <c r="V64" s="46" t="str">
        <f>SUM(V65:V69)</f>
        <v>0</v>
      </c>
      <c r="W64" s="46" t="str">
        <f>SUM(W65:W69)</f>
        <v>0</v>
      </c>
      <c r="X64" s="46" t="str">
        <f>SUM(X65:X69)</f>
        <v>0</v>
      </c>
      <c r="Y64" s="46" t="str">
        <f>SUM(Y65:Y69)</f>
        <v>0</v>
      </c>
      <c r="Z64" s="46" t="str">
        <f>SUMIF($B$11:$Y$11,"Yes",B64:Y64)</f>
        <v>0</v>
      </c>
      <c r="AA64" s="46" t="str">
        <f>SUM(B64:M64)</f>
        <v>0</v>
      </c>
      <c r="AB64" s="46" t="str">
        <f>SUM(B64:Y64)</f>
        <v>0</v>
      </c>
    </row>
    <row r="65" spans="1:30" hidden="true" outlineLevel="1">
      <c r="A65" s="182" t="str">
        <f>Calculations!$A$4</f>
        <v>0</v>
      </c>
      <c r="B65" s="36" t="str">
        <f>N65</f>
        <v>0</v>
      </c>
      <c r="C65" s="36" t="str">
        <f>O65</f>
        <v>0</v>
      </c>
      <c r="D65" s="36" t="str">
        <f>P65</f>
        <v>0</v>
      </c>
      <c r="E65" s="36" t="str">
        <f>Q65</f>
        <v>0</v>
      </c>
      <c r="F65" s="36" t="str">
        <f>R65</f>
        <v>0</v>
      </c>
      <c r="G65" s="36" t="str">
        <f>S65</f>
        <v>0</v>
      </c>
      <c r="H65" s="36" t="str">
        <f>T65</f>
        <v>0</v>
      </c>
      <c r="I65" s="36" t="str">
        <f>U65</f>
        <v>0</v>
      </c>
      <c r="J65" s="36" t="str">
        <f>V65</f>
        <v>0</v>
      </c>
      <c r="K65" s="36" t="str">
        <f>W65</f>
        <v>0</v>
      </c>
      <c r="L65" s="36" t="str">
        <f>X65</f>
        <v>0</v>
      </c>
      <c r="M65" s="36" t="str">
        <f>Y65</f>
        <v>0</v>
      </c>
      <c r="N65" s="46" t="str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 t="str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 t="str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 t="str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 t="str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 t="str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 t="str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 t="str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 t="str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 t="str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 t="str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 t="str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 t="str">
        <f>SUMIF($B$11:$Y$11,"Yes",B65:Y65)</f>
        <v>0</v>
      </c>
      <c r="AA65" s="46" t="str">
        <f>SUM(B65:M65)</f>
        <v>0</v>
      </c>
      <c r="AB65" s="46" t="str">
        <f>SUM(B65:Y65)</f>
        <v>0</v>
      </c>
    </row>
    <row r="66" spans="1:30" hidden="true" outlineLevel="1">
      <c r="A66" s="182" t="str">
        <f>Calculations!$A$5</f>
        <v>0</v>
      </c>
      <c r="B66" s="36" t="str">
        <f>N66</f>
        <v>0</v>
      </c>
      <c r="C66" s="36" t="str">
        <f>O66</f>
        <v>0</v>
      </c>
      <c r="D66" s="36" t="str">
        <f>P66</f>
        <v>0</v>
      </c>
      <c r="E66" s="36" t="str">
        <f>Q66</f>
        <v>0</v>
      </c>
      <c r="F66" s="36" t="str">
        <f>R66</f>
        <v>0</v>
      </c>
      <c r="G66" s="36" t="str">
        <f>S66</f>
        <v>0</v>
      </c>
      <c r="H66" s="36" t="str">
        <f>T66</f>
        <v>0</v>
      </c>
      <c r="I66" s="36" t="str">
        <f>U66</f>
        <v>0</v>
      </c>
      <c r="J66" s="36" t="str">
        <f>V66</f>
        <v>0</v>
      </c>
      <c r="K66" s="36" t="str">
        <f>W66</f>
        <v>0</v>
      </c>
      <c r="L66" s="36" t="str">
        <f>X66</f>
        <v>0</v>
      </c>
      <c r="M66" s="36" t="str">
        <f>Y66</f>
        <v>0</v>
      </c>
      <c r="N66" s="46" t="str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 t="str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 t="str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 t="str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 t="str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 t="str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 t="str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 t="str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 t="str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 t="str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 t="str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 t="str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 t="str">
        <f>SUMIF($B$11:$Y$11,"Yes",B66:Y66)</f>
        <v>0</v>
      </c>
      <c r="AA66" s="46" t="str">
        <f>SUM(B66:M66)</f>
        <v>0</v>
      </c>
      <c r="AB66" s="46" t="str">
        <f>SUM(B66:Y66)</f>
        <v>0</v>
      </c>
    </row>
    <row r="67" spans="1:30" hidden="true" outlineLevel="1">
      <c r="A67" s="182" t="str">
        <f>Calculations!$A$6</f>
        <v>0</v>
      </c>
      <c r="B67" s="36" t="str">
        <f>N67</f>
        <v>0</v>
      </c>
      <c r="C67" s="36" t="str">
        <f>O67</f>
        <v>0</v>
      </c>
      <c r="D67" s="36" t="str">
        <f>P67</f>
        <v>0</v>
      </c>
      <c r="E67" s="36" t="str">
        <f>Q67</f>
        <v>0</v>
      </c>
      <c r="F67" s="36" t="str">
        <f>R67</f>
        <v>0</v>
      </c>
      <c r="G67" s="36" t="str">
        <f>S67</f>
        <v>0</v>
      </c>
      <c r="H67" s="36" t="str">
        <f>T67</f>
        <v>0</v>
      </c>
      <c r="I67" s="36" t="str">
        <f>U67</f>
        <v>0</v>
      </c>
      <c r="J67" s="36" t="str">
        <f>V67</f>
        <v>0</v>
      </c>
      <c r="K67" s="36" t="str">
        <f>W67</f>
        <v>0</v>
      </c>
      <c r="L67" s="36" t="str">
        <f>X67</f>
        <v>0</v>
      </c>
      <c r="M67" s="36" t="str">
        <f>Y67</f>
        <v>0</v>
      </c>
      <c r="N67" s="46" t="str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 t="str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 t="str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 t="str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 t="str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 t="str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 t="str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 t="str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 t="str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 t="str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 t="str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 t="str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 t="str">
        <f>SUMIF($B$11:$Y$11,"Yes",B67:Y67)</f>
        <v>0</v>
      </c>
      <c r="AA67" s="46" t="str">
        <f>SUM(B67:M67)</f>
        <v>0</v>
      </c>
      <c r="AB67" s="46" t="str">
        <f>SUM(B67:Y67)</f>
        <v>0</v>
      </c>
    </row>
    <row r="68" spans="1:30" hidden="true" outlineLevel="1">
      <c r="A68" s="182" t="str">
        <f>Calculations!$A$7</f>
        <v>0</v>
      </c>
      <c r="B68" s="36" t="str">
        <f>N68</f>
        <v>0</v>
      </c>
      <c r="C68" s="36" t="str">
        <f>O68</f>
        <v>0</v>
      </c>
      <c r="D68" s="36" t="str">
        <f>P68</f>
        <v>0</v>
      </c>
      <c r="E68" s="36" t="str">
        <f>Q68</f>
        <v>0</v>
      </c>
      <c r="F68" s="36" t="str">
        <f>R68</f>
        <v>0</v>
      </c>
      <c r="G68" s="36" t="str">
        <f>S68</f>
        <v>0</v>
      </c>
      <c r="H68" s="36" t="str">
        <f>T68</f>
        <v>0</v>
      </c>
      <c r="I68" s="36" t="str">
        <f>U68</f>
        <v>0</v>
      </c>
      <c r="J68" s="36" t="str">
        <f>V68</f>
        <v>0</v>
      </c>
      <c r="K68" s="36" t="str">
        <f>W68</f>
        <v>0</v>
      </c>
      <c r="L68" s="36" t="str">
        <f>X68</f>
        <v>0</v>
      </c>
      <c r="M68" s="36" t="str">
        <f>Y68</f>
        <v>0</v>
      </c>
      <c r="N68" s="46" t="str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 t="str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 t="str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 t="str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 t="str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 t="str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 t="str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 t="str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 t="str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 t="str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 t="str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 t="str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 t="str">
        <f>SUMIF($B$11:$Y$11,"Yes",B68:Y68)</f>
        <v>0</v>
      </c>
      <c r="AA68" s="46" t="str">
        <f>SUM(B68:M68)</f>
        <v>0</v>
      </c>
      <c r="AB68" s="46" t="str">
        <f>SUM(B68:Y68)</f>
        <v>0</v>
      </c>
    </row>
    <row r="69" spans="1:30" hidden="true" outlineLevel="1">
      <c r="A69" s="182" t="str">
        <f>Calculations!$A$8</f>
        <v>0</v>
      </c>
      <c r="B69" s="36" t="str">
        <f>N69</f>
        <v>0</v>
      </c>
      <c r="C69" s="36" t="str">
        <f>O69</f>
        <v>0</v>
      </c>
      <c r="D69" s="36" t="str">
        <f>P69</f>
        <v>0</v>
      </c>
      <c r="E69" s="36" t="str">
        <f>Q69</f>
        <v>0</v>
      </c>
      <c r="F69" s="36" t="str">
        <f>R69</f>
        <v>0</v>
      </c>
      <c r="G69" s="36" t="str">
        <f>S69</f>
        <v>0</v>
      </c>
      <c r="H69" s="36" t="str">
        <f>T69</f>
        <v>0</v>
      </c>
      <c r="I69" s="36" t="str">
        <f>U69</f>
        <v>0</v>
      </c>
      <c r="J69" s="36" t="str">
        <f>V69</f>
        <v>0</v>
      </c>
      <c r="K69" s="36" t="str">
        <f>W69</f>
        <v>0</v>
      </c>
      <c r="L69" s="36" t="str">
        <f>X69</f>
        <v>0</v>
      </c>
      <c r="M69" s="36" t="str">
        <f>Y69</f>
        <v>0</v>
      </c>
      <c r="N69" s="46" t="str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 t="str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 t="str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 t="str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 t="str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 t="str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 t="str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 t="str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 t="str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 t="str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 t="str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 t="str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 t="str">
        <f>SUMIF($B$11:$Y$11,"Yes",B69:Y69)</f>
        <v>0</v>
      </c>
      <c r="AA69" s="46" t="str">
        <f>SUM(B69:M69)</f>
        <v>0</v>
      </c>
      <c r="AB69" s="46" t="str">
        <f>SUM(B69:Y69)</f>
        <v>0</v>
      </c>
    </row>
    <row r="70" spans="1:30" collapsed="true">
      <c r="A70" s="16" t="s">
        <v>42</v>
      </c>
      <c r="B70" s="46" t="str">
        <f>IF(Inputs!$B$40="No",IF(Inputs!$B$42=Parameters!$C$75,Inputs!$B$41/12,IF(INDEX(Parameters!$D$76:$D$87,MATCH(Inputs!$B$42,Parameters!$C$76:$C$87,0))=MONTH(Output!B33),Inputs!$B$41,0)),0)</f>
        <v>0</v>
      </c>
      <c r="C70" s="46" t="str">
        <f>IF(Inputs!$B$40="No",IF(Inputs!$B$42=Parameters!$C$75,Inputs!$B$41/12,IF(INDEX(Parameters!$D$76:$D$87,MATCH(Inputs!$B$42,Parameters!$C$76:$C$87,0))=MONTH(Output!C33),Inputs!$B$41,0)),0)</f>
        <v>0</v>
      </c>
      <c r="D70" s="46" t="str">
        <f>IF(Inputs!$B$40="No",IF(Inputs!$B$42=Parameters!$C$75,Inputs!$B$41/12,IF(INDEX(Parameters!$D$76:$D$87,MATCH(Inputs!$B$42,Parameters!$C$76:$C$87,0))=MONTH(Output!D33),Inputs!$B$41,0)),0)</f>
        <v>0</v>
      </c>
      <c r="E70" s="46" t="str">
        <f>IF(Inputs!$B$40="No",IF(Inputs!$B$42=Parameters!$C$75,Inputs!$B$41/12,IF(INDEX(Parameters!$D$76:$D$87,MATCH(Inputs!$B$42,Parameters!$C$76:$C$87,0))=MONTH(Output!E33),Inputs!$B$41,0)),0)</f>
        <v>0</v>
      </c>
      <c r="F70" s="46" t="str">
        <f>IF(Inputs!$B$40="No",IF(Inputs!$B$42=Parameters!$C$75,Inputs!$B$41/12,IF(INDEX(Parameters!$D$76:$D$87,MATCH(Inputs!$B$42,Parameters!$C$76:$C$87,0))=MONTH(Output!F33),Inputs!$B$41,0)),0)</f>
        <v>0</v>
      </c>
      <c r="G70" s="46" t="str">
        <f>IF(Inputs!$B$40="No",IF(Inputs!$B$42=Parameters!$C$75,Inputs!$B$41/12,IF(INDEX(Parameters!$D$76:$D$87,MATCH(Inputs!$B$42,Parameters!$C$76:$C$87,0))=MONTH(Output!G33),Inputs!$B$41,0)),0)</f>
        <v>0</v>
      </c>
      <c r="H70" s="46" t="str">
        <f>IF(Inputs!$B$40="No",IF(Inputs!$B$42=Parameters!$C$75,Inputs!$B$41/12,IF(INDEX(Parameters!$D$76:$D$87,MATCH(Inputs!$B$42,Parameters!$C$76:$C$87,0))=MONTH(Output!H33),Inputs!$B$41,0)),0)</f>
        <v>0</v>
      </c>
      <c r="I70" s="46" t="str">
        <f>IF(Inputs!$B$40="No",IF(Inputs!$B$42=Parameters!$C$75,Inputs!$B$41/12,IF(INDEX(Parameters!$D$76:$D$87,MATCH(Inputs!$B$42,Parameters!$C$76:$C$87,0))=MONTH(Output!I33),Inputs!$B$41,0)),0)</f>
        <v>0</v>
      </c>
      <c r="J70" s="46" t="str">
        <f>IF(Inputs!$B$40="No",IF(Inputs!$B$42=Parameters!$C$75,Inputs!$B$41/12,IF(INDEX(Parameters!$D$76:$D$87,MATCH(Inputs!$B$42,Parameters!$C$76:$C$87,0))=MONTH(Output!J33),Inputs!$B$41,0)),0)</f>
        <v>0</v>
      </c>
      <c r="K70" s="46" t="str">
        <f>IF(Inputs!$B$40="No",IF(Inputs!$B$42=Parameters!$C$75,Inputs!$B$41/12,IF(INDEX(Parameters!$D$76:$D$87,MATCH(Inputs!$B$42,Parameters!$C$76:$C$87,0))=MONTH(Output!K33),Inputs!$B$41,0)),0)</f>
        <v>0</v>
      </c>
      <c r="L70" s="46" t="str">
        <f>IF(Inputs!$B$40="No",IF(Inputs!$B$42=Parameters!$C$75,Inputs!$B$41/12,IF(INDEX(Parameters!$D$76:$D$87,MATCH(Inputs!$B$42,Parameters!$C$76:$C$87,0))=MONTH(Output!L33),Inputs!$B$41,0)),0)</f>
        <v>0</v>
      </c>
      <c r="M70" s="46" t="str">
        <f>IF(Inputs!$B$40="No",IF(Inputs!$B$42=Parameters!$C$75,Inputs!$B$41/12,IF(INDEX(Parameters!$D$76:$D$87,MATCH(Inputs!$B$42,Parameters!$C$76:$C$87,0))=MONTH(Output!M33),Inputs!$B$41,0)),0)</f>
        <v>0</v>
      </c>
      <c r="N70" s="46" t="str">
        <f>IF(Inputs!$B$40="No",IF(Inputs!$B$42=Parameters!$C$75,Inputs!$B$41/12,IF(INDEX(Parameters!$D$76:$D$87,MATCH(Inputs!$B$42,Parameters!$C$76:$C$87,0))=MONTH(Output!N33),Inputs!$B$41,0)),0)</f>
        <v>0</v>
      </c>
      <c r="O70" s="46" t="str">
        <f>IF(Inputs!$B$40="No",IF(Inputs!$B$42=Parameters!$C$75,Inputs!$B$41/12,IF(INDEX(Parameters!$D$76:$D$87,MATCH(Inputs!$B$42,Parameters!$C$76:$C$87,0))=MONTH(Output!O33),Inputs!$B$41,0)),0)</f>
        <v>0</v>
      </c>
      <c r="P70" s="46" t="str">
        <f>IF(Inputs!$B$40="No",IF(Inputs!$B$42=Parameters!$C$75,Inputs!$B$41/12,IF(INDEX(Parameters!$D$76:$D$87,MATCH(Inputs!$B$42,Parameters!$C$76:$C$87,0))=MONTH(Output!P33),Inputs!$B$41,0)),0)</f>
        <v>0</v>
      </c>
      <c r="Q70" s="46" t="str">
        <f>IF(Inputs!$B$40="No",IF(Inputs!$B$42=Parameters!$C$75,Inputs!$B$41/12,IF(INDEX(Parameters!$D$76:$D$87,MATCH(Inputs!$B$42,Parameters!$C$76:$C$87,0))=MONTH(Output!Q33),Inputs!$B$41,0)),0)</f>
        <v>0</v>
      </c>
      <c r="R70" s="46" t="str">
        <f>IF(Inputs!$B$40="No",IF(Inputs!$B$42=Parameters!$C$75,Inputs!$B$41/12,IF(INDEX(Parameters!$D$76:$D$87,MATCH(Inputs!$B$42,Parameters!$C$76:$C$87,0))=MONTH(Output!R33),Inputs!$B$41,0)),0)</f>
        <v>0</v>
      </c>
      <c r="S70" s="46" t="str">
        <f>IF(Inputs!$B$40="No",IF(Inputs!$B$42=Parameters!$C$75,Inputs!$B$41/12,IF(INDEX(Parameters!$D$76:$D$87,MATCH(Inputs!$B$42,Parameters!$C$76:$C$87,0))=MONTH(Output!S33),Inputs!$B$41,0)),0)</f>
        <v>0</v>
      </c>
      <c r="T70" s="46" t="str">
        <f>IF(Inputs!$B$40="No",IF(Inputs!$B$42=Parameters!$C$75,Inputs!$B$41/12,IF(INDEX(Parameters!$D$76:$D$87,MATCH(Inputs!$B$42,Parameters!$C$76:$C$87,0))=MONTH(Output!T33),Inputs!$B$41,0)),0)</f>
        <v>0</v>
      </c>
      <c r="U70" s="46" t="str">
        <f>IF(Inputs!$B$40="No",IF(Inputs!$B$42=Parameters!$C$75,Inputs!$B$41/12,IF(INDEX(Parameters!$D$76:$D$87,MATCH(Inputs!$B$42,Parameters!$C$76:$C$87,0))=MONTH(Output!U33),Inputs!$B$41,0)),0)</f>
        <v>0</v>
      </c>
      <c r="V70" s="46" t="str">
        <f>IF(Inputs!$B$40="No",IF(Inputs!$B$42=Parameters!$C$75,Inputs!$B$41/12,IF(INDEX(Parameters!$D$76:$D$87,MATCH(Inputs!$B$42,Parameters!$C$76:$C$87,0))=MONTH(Output!V33),Inputs!$B$41,0)),0)</f>
        <v>0</v>
      </c>
      <c r="W70" s="46" t="str">
        <f>IF(Inputs!$B$40="No",IF(Inputs!$B$42=Parameters!$C$75,Inputs!$B$41/12,IF(INDEX(Parameters!$D$76:$D$87,MATCH(Inputs!$B$42,Parameters!$C$76:$C$87,0))=MONTH(Output!W33),Inputs!$B$41,0)),0)</f>
        <v>0</v>
      </c>
      <c r="X70" s="46" t="str">
        <f>IF(Inputs!$B$40="No",IF(Inputs!$B$42=Parameters!$C$75,Inputs!$B$41/12,IF(INDEX(Parameters!$D$76:$D$87,MATCH(Inputs!$B$42,Parameters!$C$76:$C$87,0))=MONTH(Output!X33),Inputs!$B$41,0)),0)</f>
        <v>0</v>
      </c>
      <c r="Y70" s="46" t="str">
        <f>IF(Inputs!$B$40="No",IF(Inputs!$B$42=Parameters!$C$75,Inputs!$B$41/12,IF(INDEX(Parameters!$D$76:$D$87,MATCH(Inputs!$B$42,Parameters!$C$76:$C$87,0))=MONTH(Output!Y33),Inputs!$B$41,0)),0)</f>
        <v>0</v>
      </c>
      <c r="Z70" s="46" t="str">
        <f>SUMIF($B$11:$Y$11,"Yes",B70:Y70)</f>
        <v>0</v>
      </c>
      <c r="AA70" s="46" t="str">
        <f>SUM(B70:M70)</f>
        <v>0</v>
      </c>
      <c r="AB70" s="46" t="str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 t="str">
        <f>SUM(Calculations!$Q$14:$Q$16)/12</f>
        <v>0</v>
      </c>
      <c r="C72" s="46" t="str">
        <f>SUM(Calculations!$Q$14:$Q$16)/12</f>
        <v>0</v>
      </c>
      <c r="D72" s="46" t="str">
        <f>SUM(Calculations!$Q$14:$Q$16)/12</f>
        <v>0</v>
      </c>
      <c r="E72" s="46" t="str">
        <f>SUM(Calculations!$Q$14:$Q$16)/12</f>
        <v>0</v>
      </c>
      <c r="F72" s="46" t="str">
        <f>SUM(Calculations!$Q$14:$Q$16)/12</f>
        <v>0</v>
      </c>
      <c r="G72" s="46" t="str">
        <f>SUM(Calculations!$Q$14:$Q$16)/12</f>
        <v>0</v>
      </c>
      <c r="H72" s="46" t="str">
        <f>SUM(Calculations!$Q$14:$Q$16)/12</f>
        <v>0</v>
      </c>
      <c r="I72" s="46" t="str">
        <f>SUM(Calculations!$Q$14:$Q$16)/12</f>
        <v>0</v>
      </c>
      <c r="J72" s="46" t="str">
        <f>SUM(Calculations!$Q$14:$Q$16)/12</f>
        <v>0</v>
      </c>
      <c r="K72" s="46" t="str">
        <f>SUM(Calculations!$Q$14:$Q$16)/12</f>
        <v>0</v>
      </c>
      <c r="L72" s="46" t="str">
        <f>SUM(Calculations!$Q$14:$Q$16)/12</f>
        <v>0</v>
      </c>
      <c r="M72" s="46" t="str">
        <f>SUM(Calculations!$Q$14:$Q$16)/12</f>
        <v>0</v>
      </c>
      <c r="N72" s="46" t="str">
        <f>SUM(Calculations!$Q$14:$Q$16)/12</f>
        <v>0</v>
      </c>
      <c r="O72" s="46" t="str">
        <f>SUM(Calculations!$Q$14:$Q$16)/12</f>
        <v>0</v>
      </c>
      <c r="P72" s="46" t="str">
        <f>SUM(Calculations!$Q$14:$Q$16)/12</f>
        <v>0</v>
      </c>
      <c r="Q72" s="46" t="str">
        <f>SUM(Calculations!$Q$14:$Q$16)/12</f>
        <v>0</v>
      </c>
      <c r="R72" s="46" t="str">
        <f>SUM(Calculations!$Q$14:$Q$16)/12</f>
        <v>0</v>
      </c>
      <c r="S72" s="46" t="str">
        <f>SUM(Calculations!$Q$14:$Q$16)/12</f>
        <v>0</v>
      </c>
      <c r="T72" s="46" t="str">
        <f>SUM(Calculations!$Q$14:$Q$16)/12</f>
        <v>0</v>
      </c>
      <c r="U72" s="46" t="str">
        <f>SUM(Calculations!$Q$14:$Q$16)/12</f>
        <v>0</v>
      </c>
      <c r="V72" s="46" t="str">
        <f>SUM(Calculations!$Q$14:$Q$16)/12</f>
        <v>0</v>
      </c>
      <c r="W72" s="46" t="str">
        <f>SUM(Calculations!$Q$14:$Q$16)/12</f>
        <v>0</v>
      </c>
      <c r="X72" s="46" t="str">
        <f>SUM(Calculations!$Q$14:$Q$16)/12</f>
        <v>0</v>
      </c>
      <c r="Y72" s="46" t="str">
        <f>SUM(Calculations!$Q$14:$Q$16)/12</f>
        <v>0</v>
      </c>
      <c r="Z72" s="46" t="str">
        <f>SUMIF($B$11:$Y$11,"Yes",B72:Y72)</f>
        <v>0</v>
      </c>
      <c r="AA72" s="46" t="str">
        <f>SUM(B72:M72)</f>
        <v>0</v>
      </c>
      <c r="AB72" s="46" t="str">
        <f>SUM(B72:Y72)</f>
        <v>0</v>
      </c>
    </row>
    <row r="73" spans="1:30">
      <c r="A73" s="16" t="s">
        <v>44</v>
      </c>
      <c r="B73" s="46" t="str">
        <f>SUM(Calculations!$R$14:$R$16)/12</f>
        <v>0</v>
      </c>
      <c r="C73" s="46" t="str">
        <f>SUM(Calculations!$R$14:$R$16)/12</f>
        <v>0</v>
      </c>
      <c r="D73" s="46" t="str">
        <f>SUM(Calculations!$R$14:$R$16)/12</f>
        <v>0</v>
      </c>
      <c r="E73" s="46" t="str">
        <f>SUM(Calculations!$R$14:$R$16)/12</f>
        <v>0</v>
      </c>
      <c r="F73" s="46" t="str">
        <f>SUM(Calculations!$R$14:$R$16)/12</f>
        <v>0</v>
      </c>
      <c r="G73" s="46" t="str">
        <f>SUM(Calculations!$R$14:$R$16)/12</f>
        <v>0</v>
      </c>
      <c r="H73" s="46" t="str">
        <f>SUM(Calculations!$R$14:$R$16)/12</f>
        <v>0</v>
      </c>
      <c r="I73" s="46" t="str">
        <f>SUM(Calculations!$R$14:$R$16)/12</f>
        <v>0</v>
      </c>
      <c r="J73" s="46" t="str">
        <f>SUM(Calculations!$R$14:$R$16)/12</f>
        <v>0</v>
      </c>
      <c r="K73" s="46" t="str">
        <f>SUM(Calculations!$R$14:$R$16)/12</f>
        <v>0</v>
      </c>
      <c r="L73" s="46" t="str">
        <f>SUM(Calculations!$R$14:$R$16)/12</f>
        <v>0</v>
      </c>
      <c r="M73" s="46" t="str">
        <f>SUM(Calculations!$R$14:$R$16)/12</f>
        <v>0</v>
      </c>
      <c r="N73" s="46" t="str">
        <f>SUM(Calculations!$R$14:$R$16)/12</f>
        <v>0</v>
      </c>
      <c r="O73" s="46" t="str">
        <f>SUM(Calculations!$R$14:$R$16)/12</f>
        <v>0</v>
      </c>
      <c r="P73" s="46" t="str">
        <f>SUM(Calculations!$R$14:$R$16)/12</f>
        <v>0</v>
      </c>
      <c r="Q73" s="46" t="str">
        <f>SUM(Calculations!$R$14:$R$16)/12</f>
        <v>0</v>
      </c>
      <c r="R73" s="46" t="str">
        <f>SUM(Calculations!$R$14:$R$16)/12</f>
        <v>0</v>
      </c>
      <c r="S73" s="46" t="str">
        <f>SUM(Calculations!$R$14:$R$16)/12</f>
        <v>0</v>
      </c>
      <c r="T73" s="46" t="str">
        <f>SUM(Calculations!$R$14:$R$16)/12</f>
        <v>0</v>
      </c>
      <c r="U73" s="46" t="str">
        <f>SUM(Calculations!$R$14:$R$16)/12</f>
        <v>0</v>
      </c>
      <c r="V73" s="46" t="str">
        <f>SUM(Calculations!$R$14:$R$16)/12</f>
        <v>0</v>
      </c>
      <c r="W73" s="46" t="str">
        <f>SUM(Calculations!$R$14:$R$16)/12</f>
        <v>0</v>
      </c>
      <c r="X73" s="46" t="str">
        <f>SUM(Calculations!$R$14:$R$16)/12</f>
        <v>0</v>
      </c>
      <c r="Y73" s="46" t="str">
        <f>SUM(Calculations!$R$14:$R$16)/12</f>
        <v>0</v>
      </c>
      <c r="Z73" s="46" t="str">
        <f>SUMIF($B$11:$Y$11,"Yes",B73:Y73)</f>
        <v>0</v>
      </c>
      <c r="AA73" s="46" t="str">
        <f>SUM(B73:M73)</f>
        <v>0</v>
      </c>
      <c r="AB73" s="46" t="str">
        <f>SUM(B73:Y73)</f>
        <v>0</v>
      </c>
    </row>
    <row r="74" spans="1:30">
      <c r="A74" s="16" t="s">
        <v>45</v>
      </c>
      <c r="B74" s="46" t="str">
        <f>SUM(Calculations!$S$14:$S$16)/12</f>
        <v>0</v>
      </c>
      <c r="C74" s="46" t="str">
        <f>SUM(Calculations!$S$14:$S$16)/12</f>
        <v>0</v>
      </c>
      <c r="D74" s="46" t="str">
        <f>SUM(Calculations!$S$14:$S$16)/12</f>
        <v>0</v>
      </c>
      <c r="E74" s="46" t="str">
        <f>SUM(Calculations!$S$14:$S$16)/12</f>
        <v>0</v>
      </c>
      <c r="F74" s="46" t="str">
        <f>SUM(Calculations!$S$14:$S$16)/12</f>
        <v>0</v>
      </c>
      <c r="G74" s="46" t="str">
        <f>SUM(Calculations!$S$14:$S$16)/12</f>
        <v>0</v>
      </c>
      <c r="H74" s="46" t="str">
        <f>SUM(Calculations!$S$14:$S$16)/12</f>
        <v>0</v>
      </c>
      <c r="I74" s="46" t="str">
        <f>SUM(Calculations!$S$14:$S$16)/12</f>
        <v>0</v>
      </c>
      <c r="J74" s="46" t="str">
        <f>SUM(Calculations!$S$14:$S$16)/12</f>
        <v>0</v>
      </c>
      <c r="K74" s="46" t="str">
        <f>SUM(Calculations!$S$14:$S$16)/12</f>
        <v>0</v>
      </c>
      <c r="L74" s="46" t="str">
        <f>SUM(Calculations!$S$14:$S$16)/12</f>
        <v>0</v>
      </c>
      <c r="M74" s="46" t="str">
        <f>SUM(Calculations!$S$14:$S$16)/12</f>
        <v>0</v>
      </c>
      <c r="N74" s="46" t="str">
        <f>SUM(Calculations!$S$14:$S$16)/12</f>
        <v>0</v>
      </c>
      <c r="O74" s="46" t="str">
        <f>SUM(Calculations!$S$14:$S$16)/12</f>
        <v>0</v>
      </c>
      <c r="P74" s="46" t="str">
        <f>SUM(Calculations!$S$14:$S$16)/12</f>
        <v>0</v>
      </c>
      <c r="Q74" s="46" t="str">
        <f>SUM(Calculations!$S$14:$S$16)/12</f>
        <v>0</v>
      </c>
      <c r="R74" s="46" t="str">
        <f>SUM(Calculations!$S$14:$S$16)/12</f>
        <v>0</v>
      </c>
      <c r="S74" s="46" t="str">
        <f>SUM(Calculations!$S$14:$S$16)/12</f>
        <v>0</v>
      </c>
      <c r="T74" s="46" t="str">
        <f>SUM(Calculations!$S$14:$S$16)/12</f>
        <v>0</v>
      </c>
      <c r="U74" s="46" t="str">
        <f>SUM(Calculations!$S$14:$S$16)/12</f>
        <v>0</v>
      </c>
      <c r="V74" s="46" t="str">
        <f>SUM(Calculations!$S$14:$S$16)/12</f>
        <v>0</v>
      </c>
      <c r="W74" s="46" t="str">
        <f>SUM(Calculations!$S$14:$S$16)/12</f>
        <v>0</v>
      </c>
      <c r="X74" s="46" t="str">
        <f>SUM(Calculations!$S$14:$S$16)/12</f>
        <v>0</v>
      </c>
      <c r="Y74" s="46" t="str">
        <f>SUM(Calculations!$S$14:$S$16)/12</f>
        <v>0</v>
      </c>
      <c r="Z74" s="46" t="str">
        <f>SUMIF($B$11:$Y$11,"Yes",B74:Y74)</f>
        <v>0</v>
      </c>
      <c r="AA74" s="46" t="str">
        <f>SUM(B74:M74)</f>
        <v>0</v>
      </c>
      <c r="AB74" s="46" t="str">
        <f>SUM(B74:Y74)</f>
        <v>0</v>
      </c>
    </row>
    <row r="75" spans="1:30">
      <c r="A75" s="16" t="s">
        <v>46</v>
      </c>
      <c r="B75" s="46" t="str">
        <f>SUM(Inputs!$H$19:$H$21)</f>
        <v>0</v>
      </c>
      <c r="C75" s="46" t="str">
        <f>SUM(Inputs!$H$19:$H$21)</f>
        <v>0</v>
      </c>
      <c r="D75" s="46" t="str">
        <f>SUM(Inputs!$H$19:$H$21)</f>
        <v>0</v>
      </c>
      <c r="E75" s="46" t="str">
        <f>SUM(Inputs!$H$19:$H$21)</f>
        <v>0</v>
      </c>
      <c r="F75" s="46" t="str">
        <f>SUM(Inputs!$H$19:$H$21)</f>
        <v>0</v>
      </c>
      <c r="G75" s="46" t="str">
        <f>SUM(Inputs!$H$19:$H$21)</f>
        <v>0</v>
      </c>
      <c r="H75" s="46" t="str">
        <f>SUM(Inputs!$H$19:$H$21)</f>
        <v>0</v>
      </c>
      <c r="I75" s="46" t="str">
        <f>SUM(Inputs!$H$19:$H$21)</f>
        <v>0</v>
      </c>
      <c r="J75" s="46" t="str">
        <f>SUM(Inputs!$H$19:$H$21)</f>
        <v>0</v>
      </c>
      <c r="K75" s="46" t="str">
        <f>SUM(Inputs!$H$19:$H$21)</f>
        <v>0</v>
      </c>
      <c r="L75" s="46" t="str">
        <f>SUM(Inputs!$H$19:$H$21)</f>
        <v>0</v>
      </c>
      <c r="M75" s="46" t="str">
        <f>SUM(Inputs!$H$19:$H$21)</f>
        <v>0</v>
      </c>
      <c r="N75" s="46" t="str">
        <f>SUM(Inputs!$H$19:$H$21)</f>
        <v>0</v>
      </c>
      <c r="O75" s="46" t="str">
        <f>SUM(Inputs!$H$19:$H$21)</f>
        <v>0</v>
      </c>
      <c r="P75" s="46" t="str">
        <f>SUM(Inputs!$H$19:$H$21)</f>
        <v>0</v>
      </c>
      <c r="Q75" s="46" t="str">
        <f>SUM(Inputs!$H$19:$H$21)</f>
        <v>0</v>
      </c>
      <c r="R75" s="46" t="str">
        <f>SUM(Inputs!$H$19:$H$21)</f>
        <v>0</v>
      </c>
      <c r="S75" s="46" t="str">
        <f>SUM(Inputs!$H$19:$H$21)</f>
        <v>0</v>
      </c>
      <c r="T75" s="46" t="str">
        <f>SUM(Inputs!$H$19:$H$21)</f>
        <v>0</v>
      </c>
      <c r="U75" s="46" t="str">
        <f>SUM(Inputs!$H$19:$H$21)</f>
        <v>0</v>
      </c>
      <c r="V75" s="46" t="str">
        <f>SUM(Inputs!$H$19:$H$21)</f>
        <v>0</v>
      </c>
      <c r="W75" s="46" t="str">
        <f>SUM(Inputs!$H$19:$H$21)</f>
        <v>0</v>
      </c>
      <c r="X75" s="46" t="str">
        <f>SUM(Inputs!$H$19:$H$21)</f>
        <v>0</v>
      </c>
      <c r="Y75" s="46" t="str">
        <f>SUM(Inputs!$H$19:$H$21)</f>
        <v>0</v>
      </c>
      <c r="Z75" s="46" t="str">
        <f>SUMIF($B$11:$Y$11,"Yes",B75:Y75)</f>
        <v>0</v>
      </c>
      <c r="AA75" s="46" t="str">
        <f>SUM(B75:M75)</f>
        <v>0</v>
      </c>
      <c r="AB75" s="46" t="str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 t="str">
        <f>SUM(IF($B$7:$Y$7+$B$8:$Y$8&gt;0,B76:Y76,0))</f>
        <v>0</v>
      </c>
      <c r="AA76" s="46"/>
      <c r="AB76" s="46"/>
    </row>
    <row r="77" spans="1:30">
      <c r="A77" s="43" t="s">
        <v>33</v>
      </c>
      <c r="B77" s="46" t="str">
        <f>Inputs!$B$31</f>
        <v>0</v>
      </c>
      <c r="C77" s="46" t="str">
        <f>Inputs!$B$31</f>
        <v>0</v>
      </c>
      <c r="D77" s="46" t="str">
        <f>Inputs!$B$31</f>
        <v>0</v>
      </c>
      <c r="E77" s="46" t="str">
        <f>Inputs!$B$31</f>
        <v>0</v>
      </c>
      <c r="F77" s="46" t="str">
        <f>Inputs!$B$31</f>
        <v>0</v>
      </c>
      <c r="G77" s="46" t="str">
        <f>Inputs!$B$31</f>
        <v>0</v>
      </c>
      <c r="H77" s="46" t="str">
        <f>Inputs!$B$31</f>
        <v>0</v>
      </c>
      <c r="I77" s="46" t="str">
        <f>Inputs!$B$31</f>
        <v>0</v>
      </c>
      <c r="J77" s="46" t="str">
        <f>Inputs!$B$31</f>
        <v>0</v>
      </c>
      <c r="K77" s="46" t="str">
        <f>Inputs!$B$31</f>
        <v>0</v>
      </c>
      <c r="L77" s="46" t="str">
        <f>Inputs!$B$31</f>
        <v>0</v>
      </c>
      <c r="M77" s="46" t="str">
        <f>Inputs!$B$31</f>
        <v>0</v>
      </c>
      <c r="N77" s="46" t="str">
        <f>Inputs!$B$31</f>
        <v>0</v>
      </c>
      <c r="O77" s="46" t="str">
        <f>Inputs!$B$31</f>
        <v>0</v>
      </c>
      <c r="P77" s="46" t="str">
        <f>Inputs!$B$31</f>
        <v>0</v>
      </c>
      <c r="Q77" s="46" t="str">
        <f>Inputs!$B$31</f>
        <v>0</v>
      </c>
      <c r="R77" s="46" t="str">
        <f>Inputs!$B$31</f>
        <v>0</v>
      </c>
      <c r="S77" s="46" t="str">
        <f>Inputs!$B$31</f>
        <v>0</v>
      </c>
      <c r="T77" s="46" t="str">
        <f>Inputs!$B$31</f>
        <v>0</v>
      </c>
      <c r="U77" s="46" t="str">
        <f>Inputs!$B$31</f>
        <v>0</v>
      </c>
      <c r="V77" s="46" t="str">
        <f>Inputs!$B$31</f>
        <v>0</v>
      </c>
      <c r="W77" s="46" t="str">
        <f>Inputs!$B$31</f>
        <v>0</v>
      </c>
      <c r="X77" s="46" t="str">
        <f>Inputs!$B$31</f>
        <v>0</v>
      </c>
      <c r="Y77" s="46" t="str">
        <f>Inputs!$B$31</f>
        <v>0</v>
      </c>
      <c r="Z77" s="46" t="str">
        <f>SUMIF($B$11:$Y$11,"Yes",B77:Y77)</f>
        <v>0</v>
      </c>
      <c r="AA77" s="46" t="str">
        <f>SUM(B77:M77)</f>
        <v>0</v>
      </c>
      <c r="AB77" s="46" t="str">
        <f>SUM(B77:Y77)</f>
        <v>0</v>
      </c>
    </row>
    <row r="78" spans="1:30">
      <c r="A78" s="16" t="s">
        <v>47</v>
      </c>
      <c r="B78" s="46" t="str">
        <f>SUMIF(Inputs!$D$35:$D$36,MONTH(Output!B33),Inputs!$B$35:$B$36)</f>
        <v>0</v>
      </c>
      <c r="C78" s="46" t="str">
        <f>SUMIF(Inputs!$D$35:$D$36,MONTH(Output!C33),Inputs!$B$35:$B$36)</f>
        <v>0</v>
      </c>
      <c r="D78" s="46" t="str">
        <f>SUMIF(Inputs!$D$35:$D$36,MONTH(Output!D33),Inputs!$B$35:$B$36)</f>
        <v>0</v>
      </c>
      <c r="E78" s="46" t="str">
        <f>SUMIF(Inputs!$D$35:$D$36,MONTH(Output!E33),Inputs!$B$35:$B$36)</f>
        <v>0</v>
      </c>
      <c r="F78" s="46" t="str">
        <f>SUMIF(Inputs!$D$35:$D$36,MONTH(Output!F33),Inputs!$B$35:$B$36)</f>
        <v>0</v>
      </c>
      <c r="G78" s="46" t="str">
        <f>SUMIF(Inputs!$D$35:$D$36,MONTH(Output!G33),Inputs!$B$35:$B$36)</f>
        <v>0</v>
      </c>
      <c r="H78" s="46" t="str">
        <f>SUMIF(Inputs!$D$35:$D$36,MONTH(Output!H33),Inputs!$B$35:$B$36)</f>
        <v>0</v>
      </c>
      <c r="I78" s="46" t="str">
        <f>SUMIF(Inputs!$D$35:$D$36,MONTH(Output!I33),Inputs!$B$35:$B$36)</f>
        <v>0</v>
      </c>
      <c r="J78" s="46" t="str">
        <f>SUMIF(Inputs!$D$35:$D$36,MONTH(Output!J33),Inputs!$B$35:$B$36)</f>
        <v>0</v>
      </c>
      <c r="K78" s="46" t="str">
        <f>SUMIF(Inputs!$D$35:$D$36,MONTH(Output!K33),Inputs!$B$35:$B$36)</f>
        <v>0</v>
      </c>
      <c r="L78" s="46" t="str">
        <f>SUMIF(Inputs!$D$35:$D$36,MONTH(Output!L33),Inputs!$B$35:$B$36)</f>
        <v>0</v>
      </c>
      <c r="M78" s="46" t="str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 t="str">
        <f>SUMIF($B$11:$Y$11,"Yes",B78:Y78)</f>
        <v>0</v>
      </c>
      <c r="AA78" s="46" t="str">
        <f>SUM(B78:M78)</f>
        <v>0</v>
      </c>
      <c r="AB78" s="46" t="str">
        <f>SUM(B78:Y78)</f>
        <v>0</v>
      </c>
    </row>
    <row r="79" spans="1:30">
      <c r="A79" s="43" t="s">
        <v>48</v>
      </c>
      <c r="B79" s="46" t="str">
        <f>(SUM($AA$16:$AA$27)-SUM($AA$34,$AA$40,$AA$46,$AA$52,$AA$58,$AA$64,$AA$70:$AA$77))*Parameters!$B$37/12</f>
        <v>0</v>
      </c>
      <c r="C79" s="46" t="str">
        <f>(SUM($AA$16:$AA$27)-SUM($AA$34,$AA$40,$AA$46,$AA$52,$AA$58,$AA$64,$AA$70:$AA$77))*Parameters!$B$37/12</f>
        <v>0</v>
      </c>
      <c r="D79" s="46" t="str">
        <f>(SUM($AA$16:$AA$27)-SUM($AA$34,$AA$40,$AA$46,$AA$52,$AA$58,$AA$64,$AA$70:$AA$77))*Parameters!$B$37/12</f>
        <v>0</v>
      </c>
      <c r="E79" s="46" t="str">
        <f>(SUM($AA$16:$AA$27)-SUM($AA$34,$AA$40,$AA$46,$AA$52,$AA$58,$AA$64,$AA$70:$AA$77))*Parameters!$B$37/12</f>
        <v>0</v>
      </c>
      <c r="F79" s="46" t="str">
        <f>(SUM($AA$16:$AA$27)-SUM($AA$34,$AA$40,$AA$46,$AA$52,$AA$58,$AA$64,$AA$70:$AA$77))*Parameters!$B$37/12</f>
        <v>0</v>
      </c>
      <c r="G79" s="46" t="str">
        <f>(SUM($AA$16:$AA$27)-SUM($AA$34,$AA$40,$AA$46,$AA$52,$AA$58,$AA$64,$AA$70:$AA$77))*Parameters!$B$37/12</f>
        <v>0</v>
      </c>
      <c r="H79" s="46" t="str">
        <f>(SUM($AA$16:$AA$27)-SUM($AA$34,$AA$40,$AA$46,$AA$52,$AA$58,$AA$64,$AA$70:$AA$77))*Parameters!$B$37/12</f>
        <v>0</v>
      </c>
      <c r="I79" s="46" t="str">
        <f>(SUM($AA$16:$AA$27)-SUM($AA$34,$AA$40,$AA$46,$AA$52,$AA$58,$AA$64,$AA$70:$AA$77))*Parameters!$B$37/12</f>
        <v>0</v>
      </c>
      <c r="J79" s="46" t="str">
        <f>(SUM($AA$16:$AA$27)-SUM($AA$34,$AA$40,$AA$46,$AA$52,$AA$58,$AA$64,$AA$70:$AA$77))*Parameters!$B$37/12</f>
        <v>0</v>
      </c>
      <c r="K79" s="46" t="str">
        <f>(SUM($AA$16:$AA$27)-SUM($AA$34,$AA$40,$AA$46,$AA$52,$AA$58,$AA$64,$AA$70:$AA$77))*Parameters!$B$37/12</f>
        <v>0</v>
      </c>
      <c r="L79" s="46" t="str">
        <f>(SUM($AA$16:$AA$27)-SUM($AA$34,$AA$40,$AA$46,$AA$52,$AA$58,$AA$64,$AA$70:$AA$77))*Parameters!$B$37/12</f>
        <v>0</v>
      </c>
      <c r="M79" s="46" t="str">
        <f>(SUM($AA$16:$AA$27)-SUM($AA$34,$AA$40,$AA$46,$AA$52,$AA$58,$AA$64,$AA$70:$AA$77))*Parameters!$B$37/12</f>
        <v>0</v>
      </c>
      <c r="N79" s="46" t="str">
        <f>(SUM($AA$16:$AA$27)-SUM($AA$34,$AA$40,$AA$46,$AA$52,$AA$58,$AA$64,$AA$70:$AA$77))*Parameters!$B$37/12</f>
        <v>0</v>
      </c>
      <c r="O79" s="46" t="str">
        <f>(SUM($AA$16:$AA$27)-SUM($AA$34,$AA$40,$AA$46,$AA$52,$AA$58,$AA$64,$AA$70:$AA$77))*Parameters!$B$37/12</f>
        <v>0</v>
      </c>
      <c r="P79" s="46" t="str">
        <f>(SUM($AA$16:$AA$27)-SUM($AA$34,$AA$40,$AA$46,$AA$52,$AA$58,$AA$64,$AA$70:$AA$77))*Parameters!$B$37/12</f>
        <v>0</v>
      </c>
      <c r="Q79" s="46" t="str">
        <f>(SUM($AA$16:$AA$27)-SUM($AA$34,$AA$40,$AA$46,$AA$52,$AA$58,$AA$64,$AA$70:$AA$77))*Parameters!$B$37/12</f>
        <v>0</v>
      </c>
      <c r="R79" s="46" t="str">
        <f>(SUM($AA$16:$AA$27)-SUM($AA$34,$AA$40,$AA$46,$AA$52,$AA$58,$AA$64,$AA$70:$AA$77))*Parameters!$B$37/12</f>
        <v>0</v>
      </c>
      <c r="S79" s="46" t="str">
        <f>(SUM($AA$16:$AA$27)-SUM($AA$34,$AA$40,$AA$46,$AA$52,$AA$58,$AA$64,$AA$70:$AA$77))*Parameters!$B$37/12</f>
        <v>0</v>
      </c>
      <c r="T79" s="46" t="str">
        <f>(SUM($AA$16:$AA$27)-SUM($AA$34,$AA$40,$AA$46,$AA$52,$AA$58,$AA$64,$AA$70:$AA$77))*Parameters!$B$37/12</f>
        <v>0</v>
      </c>
      <c r="U79" s="46" t="str">
        <f>(SUM($AA$16:$AA$27)-SUM($AA$34,$AA$40,$AA$46,$AA$52,$AA$58,$AA$64,$AA$70:$AA$77))*Parameters!$B$37/12</f>
        <v>0</v>
      </c>
      <c r="V79" s="46" t="str">
        <f>(SUM($AA$16:$AA$27)-SUM($AA$34,$AA$40,$AA$46,$AA$52,$AA$58,$AA$64,$AA$70:$AA$77))*Parameters!$B$37/12</f>
        <v>0</v>
      </c>
      <c r="W79" s="46" t="str">
        <f>(SUM($AA$16:$AA$27)-SUM($AA$34,$AA$40,$AA$46,$AA$52,$AA$58,$AA$64,$AA$70:$AA$77))*Parameters!$B$37/12</f>
        <v>0</v>
      </c>
      <c r="X79" s="46" t="str">
        <f>(SUM($AA$16:$AA$27)-SUM($AA$34,$AA$40,$AA$46,$AA$52,$AA$58,$AA$64,$AA$70:$AA$77))*Parameters!$B$37/12</f>
        <v>0</v>
      </c>
      <c r="Y79" s="46" t="str">
        <f>(SUM($AA$16:$AA$27)-SUM($AA$34,$AA$40,$AA$46,$AA$52,$AA$58,$AA$64,$AA$70:$AA$77))*Parameters!$B$37/12</f>
        <v>0</v>
      </c>
      <c r="Z79" s="46" t="str">
        <f>SUMIF($B$11:$Y$11,"Yes",B79:Y79)</f>
        <v>0</v>
      </c>
      <c r="AA79" s="46" t="str">
        <f>SUM(B79:M79)</f>
        <v>0</v>
      </c>
      <c r="AB79" s="46" t="str">
        <f>SUM(B79:Y79)</f>
        <v>0</v>
      </c>
    </row>
    <row r="80" spans="1:30">
      <c r="A80" s="16" t="s">
        <v>49</v>
      </c>
      <c r="B80" s="46" t="str">
        <f>SUM(B81:B85)</f>
        <v>0</v>
      </c>
      <c r="C80" s="46" t="str">
        <f>SUM(C81:C85)</f>
        <v>0</v>
      </c>
      <c r="D80" s="46" t="str">
        <f>SUM(D81:D85)</f>
        <v>0</v>
      </c>
      <c r="E80" s="46" t="str">
        <f>SUM(E81:E85)</f>
        <v>0</v>
      </c>
      <c r="F80" s="46" t="str">
        <f>SUM(F81:F85)</f>
        <v>0</v>
      </c>
      <c r="G80" s="46" t="str">
        <f>SUM(G81:G85)</f>
        <v>0</v>
      </c>
      <c r="H80" s="46" t="str">
        <f>SUM(H81:H85)</f>
        <v>0</v>
      </c>
      <c r="I80" s="46" t="str">
        <f>SUM(I81:I85)</f>
        <v>0</v>
      </c>
      <c r="J80" s="46" t="str">
        <f>SUM(J81:J85)</f>
        <v>0</v>
      </c>
      <c r="K80" s="46" t="str">
        <f>SUM(K81:K85)</f>
        <v>0</v>
      </c>
      <c r="L80" s="46" t="str">
        <f>SUM(L81:L85)</f>
        <v>0</v>
      </c>
      <c r="M80" s="46" t="str">
        <f>SUM(M81:M85)</f>
        <v>0</v>
      </c>
      <c r="N80" s="46" t="str">
        <f>SUM(N81:N85)</f>
        <v>0</v>
      </c>
      <c r="O80" s="46" t="str">
        <f>SUM(O81:O85)</f>
        <v>0</v>
      </c>
      <c r="P80" s="46" t="str">
        <f>SUM(P81:P85)</f>
        <v>0</v>
      </c>
      <c r="Q80" s="46" t="str">
        <f>SUM(Q81:Q85)</f>
        <v>0</v>
      </c>
      <c r="R80" s="46" t="str">
        <f>SUM(R81:R85)</f>
        <v>0</v>
      </c>
      <c r="S80" s="46" t="str">
        <f>SUM(S81:S85)</f>
        <v>0</v>
      </c>
      <c r="T80" s="46" t="str">
        <f>SUM(T81:T85)</f>
        <v>0</v>
      </c>
      <c r="U80" s="46" t="str">
        <f>SUM(U81:U85)</f>
        <v>0</v>
      </c>
      <c r="V80" s="46" t="str">
        <f>SUM(V81:V85)</f>
        <v>0</v>
      </c>
      <c r="W80" s="46" t="str">
        <f>SUM(W81:W85)</f>
        <v>0</v>
      </c>
      <c r="X80" s="46" t="str">
        <f>SUM(X81:X85)</f>
        <v>0</v>
      </c>
      <c r="Y80" s="46" t="str">
        <f>SUM(Y81:Y85)</f>
        <v>0</v>
      </c>
      <c r="Z80" s="46" t="str">
        <f>SUMIF($B$11:$Y$11,"Yes",B80:Y80)</f>
        <v>0</v>
      </c>
      <c r="AA80" s="46" t="str">
        <f>SUM(B80:M80)</f>
        <v>0</v>
      </c>
      <c r="AB80" s="46" t="str">
        <f>SUM(B80:Y80)</f>
        <v>0</v>
      </c>
    </row>
    <row r="81" spans="1:30" hidden="true" outlineLevel="1" s="43" customFormat="1">
      <c r="A81" s="188" t="s">
        <v>50</v>
      </c>
      <c r="B81" s="46" t="str">
        <f>IF(Calculations!$E23&gt;COUNT(Output!$B$33:B$33),Calculations!$B23,IF(Calculations!$E23=COUNT(Output!$B$33:B$33),Inputs!$B56-Calculations!$C23*(Calculations!$E23-1)+Calculations!$D23,0))</f>
        <v>0</v>
      </c>
      <c r="C81" s="46" t="str">
        <f>IF(Calculations!$E23&gt;COUNT(Output!$B$33:C$33),Calculations!$B23,IF(Calculations!$E23=COUNT(Output!$B$33:C$33),Inputs!$B56-Calculations!$C23*(Calculations!$E23-1)+Calculations!$D23,0))</f>
        <v>0</v>
      </c>
      <c r="D81" s="46" t="str">
        <f>IF(Calculations!$E23&gt;COUNT(Output!$B$33:D$33),Calculations!$B23,IF(Calculations!$E23=COUNT(Output!$B$33:D$33),Inputs!$B56-Calculations!$C23*(Calculations!$E23-1)+Calculations!$D23,0))</f>
        <v>0</v>
      </c>
      <c r="E81" s="46" t="str">
        <f>IF(Calculations!$E23&gt;COUNT(Output!$B$33:E$33),Calculations!$B23,IF(Calculations!$E23=COUNT(Output!$B$33:E$33),Inputs!$B56-Calculations!$C23*(Calculations!$E23-1)+Calculations!$D23,0))</f>
        <v>0</v>
      </c>
      <c r="F81" s="46" t="str">
        <f>IF(Calculations!$E23&gt;COUNT(Output!$B$33:F$33),Calculations!$B23,IF(Calculations!$E23=COUNT(Output!$B$33:F$33),Inputs!$B56-Calculations!$C23*(Calculations!$E23-1)+Calculations!$D23,0))</f>
        <v>0</v>
      </c>
      <c r="G81" s="46" t="str">
        <f>IF(Calculations!$E23&gt;COUNT(Output!$B$33:G$33),Calculations!$B23,IF(Calculations!$E23=COUNT(Output!$B$33:G$33),Inputs!$B56-Calculations!$C23*(Calculations!$E23-1)+Calculations!$D23,0))</f>
        <v>0</v>
      </c>
      <c r="H81" s="46" t="str">
        <f>IF(Calculations!$E23&gt;COUNT(Output!$B$33:H$33),Calculations!$B23,IF(Calculations!$E23=COUNT(Output!$B$33:H$33),Inputs!$B56-Calculations!$C23*(Calculations!$E23-1)+Calculations!$D23,0))</f>
        <v>0</v>
      </c>
      <c r="I81" s="46" t="str">
        <f>IF(Calculations!$E23&gt;COUNT(Output!$B$33:I$33),Calculations!$B23,IF(Calculations!$E23=COUNT(Output!$B$33:I$33),Inputs!$B56-Calculations!$C23*(Calculations!$E23-1)+Calculations!$D23,0))</f>
        <v>0</v>
      </c>
      <c r="J81" s="46" t="str">
        <f>IF(Calculations!$E23&gt;COUNT(Output!$B$33:J$33),Calculations!$B23,IF(Calculations!$E23=COUNT(Output!$B$33:J$33),Inputs!$B56-Calculations!$C23*(Calculations!$E23-1)+Calculations!$D23,0))</f>
        <v>0</v>
      </c>
      <c r="K81" s="46" t="str">
        <f>IF(Calculations!$E23&gt;COUNT(Output!$B$33:K$33),Calculations!$B23,IF(Calculations!$E23=COUNT(Output!$B$33:K$33),Inputs!$B56-Calculations!$C23*(Calculations!$E23-1)+Calculations!$D23,0))</f>
        <v>0</v>
      </c>
      <c r="L81" s="46" t="str">
        <f>IF(Calculations!$E23&gt;COUNT(Output!$B$33:L$33),Calculations!$B23,IF(Calculations!$E23=COUNT(Output!$B$33:L$33),Inputs!$B56-Calculations!$C23*(Calculations!$E23-1)+Calculations!$D23,0))</f>
        <v>0</v>
      </c>
      <c r="M81" s="46" t="str">
        <f>IF(Calculations!$E23&gt;COUNT(Output!$B$33:M$33),Calculations!$B23,IF(Calculations!$E23=COUNT(Output!$B$33:M$33),Inputs!$B56-Calculations!$C23*(Calculations!$E23-1)+Calculations!$D23,0))</f>
        <v>0</v>
      </c>
      <c r="N81" s="46" t="str">
        <f>IF(Calculations!$E23&gt;COUNT(Output!$B$33:N$33),Calculations!$B23,IF(Calculations!$E23=COUNT(Output!$B$33:N$33),Inputs!$B56-Calculations!$C23*(Calculations!$E23-1)+Calculations!$D23,0))</f>
        <v>0</v>
      </c>
      <c r="O81" s="46" t="str">
        <f>IF(Calculations!$E23&gt;COUNT(Output!$B$33:O$33),Calculations!$B23,IF(Calculations!$E23=COUNT(Output!$B$33:O$33),Inputs!$B56-Calculations!$C23*(Calculations!$E23-1)+Calculations!$D23,0))</f>
        <v>0</v>
      </c>
      <c r="P81" s="46" t="str">
        <f>IF(Calculations!$E23&gt;COUNT(Output!$B$33:P$33),Calculations!$B23,IF(Calculations!$E23=COUNT(Output!$B$33:P$33),Inputs!$B56-Calculations!$C23*(Calculations!$E23-1)+Calculations!$D23,0))</f>
        <v>0</v>
      </c>
      <c r="Q81" s="46" t="str">
        <f>IF(Calculations!$E23&gt;COUNT(Output!$B$33:Q$33),Calculations!$B23,IF(Calculations!$E23=COUNT(Output!$B$33:Q$33),Inputs!$B56-Calculations!$C23*(Calculations!$E23-1)+Calculations!$D23,0))</f>
        <v>0</v>
      </c>
      <c r="R81" s="46" t="str">
        <f>IF(Calculations!$E23&gt;COUNT(Output!$B$33:R$33),Calculations!$B23,IF(Calculations!$E23=COUNT(Output!$B$33:R$33),Inputs!$B56-Calculations!$C23*(Calculations!$E23-1)+Calculations!$D23,0))</f>
        <v>0</v>
      </c>
      <c r="S81" s="46" t="str">
        <f>IF(Calculations!$E23&gt;COUNT(Output!$B$33:S$33),Calculations!$B23,IF(Calculations!$E23=COUNT(Output!$B$33:S$33),Inputs!$B56-Calculations!$C23*(Calculations!$E23-1)+Calculations!$D23,0))</f>
        <v>0</v>
      </c>
      <c r="T81" s="46" t="str">
        <f>IF(Calculations!$E23&gt;COUNT(Output!$B$33:T$33),Calculations!$B23,IF(Calculations!$E23=COUNT(Output!$B$33:T$33),Inputs!$B56-Calculations!$C23*(Calculations!$E23-1)+Calculations!$D23,0))</f>
        <v>0</v>
      </c>
      <c r="U81" s="46" t="str">
        <f>IF(Calculations!$E23&gt;COUNT(Output!$B$33:U$33),Calculations!$B23,IF(Calculations!$E23=COUNT(Output!$B$33:U$33),Inputs!$B56-Calculations!$C23*(Calculations!$E23-1)+Calculations!$D23,0))</f>
        <v>0</v>
      </c>
      <c r="V81" s="46" t="str">
        <f>IF(Calculations!$E23&gt;COUNT(Output!$B$33:V$33),Calculations!$B23,IF(Calculations!$E23=COUNT(Output!$B$33:V$33),Inputs!$B56-Calculations!$C23*(Calculations!$E23-1)+Calculations!$D23,0))</f>
        <v>0</v>
      </c>
      <c r="W81" s="46" t="str">
        <f>IF(Calculations!$E23&gt;COUNT(Output!$B$33:W$33),Calculations!$B23,IF(Calculations!$E23=COUNT(Output!$B$33:W$33),Inputs!$B56-Calculations!$C23*(Calculations!$E23-1)+Calculations!$D23,0))</f>
        <v>0</v>
      </c>
      <c r="X81" s="46" t="str">
        <f>IF(Calculations!$E23&gt;COUNT(Output!$B$33:X$33),Calculations!$B23,IF(Calculations!$E23=COUNT(Output!$B$33:X$33),Inputs!$B56-Calculations!$C23*(Calculations!$E23-1)+Calculations!$D23,0))</f>
        <v>0</v>
      </c>
      <c r="Y81" s="46" t="str">
        <f>IF(Calculations!$E23&gt;COUNT(Output!$B$33:Y$33),Calculations!$B23,IF(Calculations!$E23=COUNT(Output!$B$33:Y$33),Inputs!$B56-Calculations!$C23*(Calculations!$E23-1)+Calculations!$D23,0))</f>
        <v>0</v>
      </c>
      <c r="Z81" s="46" t="str">
        <f>SUMIF($B$11:$Y$11,"Yes",B81:Y81)</f>
        <v>0</v>
      </c>
      <c r="AA81" s="46" t="str">
        <f>SUM(B81:M81)</f>
        <v>0</v>
      </c>
      <c r="AB81" s="46" t="str">
        <f>SUM(B81:Y81)</f>
        <v>0</v>
      </c>
    </row>
    <row r="82" spans="1:30" hidden="true" outlineLevel="1">
      <c r="A82" s="188" t="s">
        <v>51</v>
      </c>
      <c r="B82" s="46" t="str">
        <f>IF(Calculations!$E24&gt;COUNT(Output!$B$33:B$33),Calculations!$B24,IF(Calculations!$E24=COUNT(Output!$B$33:B$33),Inputs!$B57-Calculations!$C24*(Calculations!$E24-1)+Calculations!$D24,0))</f>
        <v>0</v>
      </c>
      <c r="C82" s="46" t="str">
        <f>IF(Calculations!$E24&gt;COUNT(Output!$B$33:C$33),Calculations!$B24,IF(Calculations!$E24=COUNT(Output!$B$33:C$33),Inputs!$B57-Calculations!$C24*(Calculations!$E24-1)+Calculations!$D24,0))</f>
        <v>0</v>
      </c>
      <c r="D82" s="46" t="str">
        <f>IF(Calculations!$E24&gt;COUNT(Output!$B$33:D$33),Calculations!$B24,IF(Calculations!$E24=COUNT(Output!$B$33:D$33),Inputs!$B57-Calculations!$C24*(Calculations!$E24-1)+Calculations!$D24,0))</f>
        <v>0</v>
      </c>
      <c r="E82" s="46" t="str">
        <f>IF(Calculations!$E24&gt;COUNT(Output!$B$33:E$33),Calculations!$B24,IF(Calculations!$E24=COUNT(Output!$B$33:E$33),Inputs!$B57-Calculations!$C24*(Calculations!$E24-1)+Calculations!$D24,0))</f>
        <v>0</v>
      </c>
      <c r="F82" s="46" t="str">
        <f>IF(Calculations!$E24&gt;COUNT(Output!$B$33:F$33),Calculations!$B24,IF(Calculations!$E24=COUNT(Output!$B$33:F$33),Inputs!$B57-Calculations!$C24*(Calculations!$E24-1)+Calculations!$D24,0))</f>
        <v>0</v>
      </c>
      <c r="G82" s="46" t="str">
        <f>IF(Calculations!$E24&gt;COUNT(Output!$B$33:G$33),Calculations!$B24,IF(Calculations!$E24=COUNT(Output!$B$33:G$33),Inputs!$B57-Calculations!$C24*(Calculations!$E24-1)+Calculations!$D24,0))</f>
        <v>0</v>
      </c>
      <c r="H82" s="46" t="str">
        <f>IF(Calculations!$E24&gt;COUNT(Output!$B$33:H$33),Calculations!$B24,IF(Calculations!$E24=COUNT(Output!$B$33:H$33),Inputs!$B57-Calculations!$C24*(Calculations!$E24-1)+Calculations!$D24,0))</f>
        <v>0</v>
      </c>
      <c r="I82" s="46" t="str">
        <f>IF(Calculations!$E24&gt;COUNT(Output!$B$33:I$33),Calculations!$B24,IF(Calculations!$E24=COUNT(Output!$B$33:I$33),Inputs!$B57-Calculations!$C24*(Calculations!$E24-1)+Calculations!$D24,0))</f>
        <v>0</v>
      </c>
      <c r="J82" s="46" t="str">
        <f>IF(Calculations!$E24&gt;COUNT(Output!$B$33:J$33),Calculations!$B24,IF(Calculations!$E24=COUNT(Output!$B$33:J$33),Inputs!$B57-Calculations!$C24*(Calculations!$E24-1)+Calculations!$D24,0))</f>
        <v>0</v>
      </c>
      <c r="K82" s="46" t="str">
        <f>IF(Calculations!$E24&gt;COUNT(Output!$B$33:K$33),Calculations!$B24,IF(Calculations!$E24=COUNT(Output!$B$33:K$33),Inputs!$B57-Calculations!$C24*(Calculations!$E24-1)+Calculations!$D24,0))</f>
        <v>0</v>
      </c>
      <c r="L82" s="46" t="str">
        <f>IF(Calculations!$E24&gt;COUNT(Output!$B$33:L$33),Calculations!$B24,IF(Calculations!$E24=COUNT(Output!$B$33:L$33),Inputs!$B57-Calculations!$C24*(Calculations!$E24-1)+Calculations!$D24,0))</f>
        <v>0</v>
      </c>
      <c r="M82" s="46" t="str">
        <f>IF(Calculations!$E24&gt;COUNT(Output!$B$33:M$33),Calculations!$B24,IF(Calculations!$E24=COUNT(Output!$B$33:M$33),Inputs!$B57-Calculations!$C24*(Calculations!$E24-1)+Calculations!$D24,0))</f>
        <v>0</v>
      </c>
      <c r="N82" s="46" t="str">
        <f>IF(Calculations!$E24&gt;COUNT(Output!$B$33:N$33),Calculations!$B24,IF(Calculations!$E24=COUNT(Output!$B$33:N$33),Inputs!$B57-Calculations!$C24*(Calculations!$E24-1)+Calculations!$D24,0))</f>
        <v>0</v>
      </c>
      <c r="O82" s="46" t="str">
        <f>IF(Calculations!$E24&gt;COUNT(Output!$B$33:O$33),Calculations!$B24,IF(Calculations!$E24=COUNT(Output!$B$33:O$33),Inputs!$B57-Calculations!$C24*(Calculations!$E24-1)+Calculations!$D24,0))</f>
        <v>0</v>
      </c>
      <c r="P82" s="46" t="str">
        <f>IF(Calculations!$E24&gt;COUNT(Output!$B$33:P$33),Calculations!$B24,IF(Calculations!$E24=COUNT(Output!$B$33:P$33),Inputs!$B57-Calculations!$C24*(Calculations!$E24-1)+Calculations!$D24,0))</f>
        <v>0</v>
      </c>
      <c r="Q82" s="46" t="str">
        <f>IF(Calculations!$E24&gt;COUNT(Output!$B$33:Q$33),Calculations!$B24,IF(Calculations!$E24=COUNT(Output!$B$33:Q$33),Inputs!$B57-Calculations!$C24*(Calculations!$E24-1)+Calculations!$D24,0))</f>
        <v>0</v>
      </c>
      <c r="R82" s="46" t="str">
        <f>IF(Calculations!$E24&gt;COUNT(Output!$B$33:R$33),Calculations!$B24,IF(Calculations!$E24=COUNT(Output!$B$33:R$33),Inputs!$B57-Calculations!$C24*(Calculations!$E24-1)+Calculations!$D24,0))</f>
        <v>0</v>
      </c>
      <c r="S82" s="46" t="str">
        <f>IF(Calculations!$E24&gt;COUNT(Output!$B$33:S$33),Calculations!$B24,IF(Calculations!$E24=COUNT(Output!$B$33:S$33),Inputs!$B57-Calculations!$C24*(Calculations!$E24-1)+Calculations!$D24,0))</f>
        <v>0</v>
      </c>
      <c r="T82" s="46" t="str">
        <f>IF(Calculations!$E24&gt;COUNT(Output!$B$33:T$33),Calculations!$B24,IF(Calculations!$E24=COUNT(Output!$B$33:T$33),Inputs!$B57-Calculations!$C24*(Calculations!$E24-1)+Calculations!$D24,0))</f>
        <v>0</v>
      </c>
      <c r="U82" s="46" t="str">
        <f>IF(Calculations!$E24&gt;COUNT(Output!$B$33:U$33),Calculations!$B24,IF(Calculations!$E24=COUNT(Output!$B$33:U$33),Inputs!$B57-Calculations!$C24*(Calculations!$E24-1)+Calculations!$D24,0))</f>
        <v>0</v>
      </c>
      <c r="V82" s="46" t="str">
        <f>IF(Calculations!$E24&gt;COUNT(Output!$B$33:V$33),Calculations!$B24,IF(Calculations!$E24=COUNT(Output!$B$33:V$33),Inputs!$B57-Calculations!$C24*(Calculations!$E24-1)+Calculations!$D24,0))</f>
        <v>0</v>
      </c>
      <c r="W82" s="46" t="str">
        <f>IF(Calculations!$E24&gt;COUNT(Output!$B$33:W$33),Calculations!$B24,IF(Calculations!$E24=COUNT(Output!$B$33:W$33),Inputs!$B57-Calculations!$C24*(Calculations!$E24-1)+Calculations!$D24,0))</f>
        <v>0</v>
      </c>
      <c r="X82" s="46" t="str">
        <f>IF(Calculations!$E24&gt;COUNT(Output!$B$33:X$33),Calculations!$B24,IF(Calculations!$E24=COUNT(Output!$B$33:X$33),Inputs!$B57-Calculations!$C24*(Calculations!$E24-1)+Calculations!$D24,0))</f>
        <v>0</v>
      </c>
      <c r="Y82" s="46" t="str">
        <f>IF(Calculations!$E24&gt;COUNT(Output!$B$33:Y$33),Calculations!$B24,IF(Calculations!$E24=COUNT(Output!$B$33:Y$33),Inputs!$B57-Calculations!$C24*(Calculations!$E24-1)+Calculations!$D24,0))</f>
        <v>0</v>
      </c>
      <c r="Z82" s="46" t="str">
        <f>SUMIF($B$11:$Y$11,"Yes",B82:Y82)</f>
        <v>0</v>
      </c>
      <c r="AA82" s="46" t="str">
        <f>SUM(B82:M82)</f>
        <v>0</v>
      </c>
      <c r="AB82" s="46" t="str">
        <f>SUM(B82:Y82)</f>
        <v>0</v>
      </c>
    </row>
    <row r="83" spans="1:30" hidden="true" outlineLevel="1">
      <c r="A83" s="188" t="s">
        <v>52</v>
      </c>
      <c r="B83" s="46" t="str">
        <f>IF(Calculations!$E25&gt;COUNT(Output!$B$33:B$33),Calculations!$B25,IF(Calculations!$E25=COUNT(Output!$B$33:B$33),Inputs!$B58-Calculations!$C25*(Calculations!$E25-1)+Calculations!$D25,0))</f>
        <v>0</v>
      </c>
      <c r="C83" s="46" t="str">
        <f>IF(Calculations!$E25&gt;COUNT(Output!$B$33:C$33),Calculations!$B25,IF(Calculations!$E25=COUNT(Output!$B$33:C$33),Inputs!$B58-Calculations!$C25*(Calculations!$E25-1)+Calculations!$D25,0))</f>
        <v>0</v>
      </c>
      <c r="D83" s="46" t="str">
        <f>IF(Calculations!$E25&gt;COUNT(Output!$B$33:D$33),Calculations!$B25,IF(Calculations!$E25=COUNT(Output!$B$33:D$33),Inputs!$B58-Calculations!$C25*(Calculations!$E25-1)+Calculations!$D25,0))</f>
        <v>0</v>
      </c>
      <c r="E83" s="46" t="str">
        <f>IF(Calculations!$E25&gt;COUNT(Output!$B$33:E$33),Calculations!$B25,IF(Calculations!$E25=COUNT(Output!$B$33:E$33),Inputs!$B58-Calculations!$C25*(Calculations!$E25-1)+Calculations!$D25,0))</f>
        <v>0</v>
      </c>
      <c r="F83" s="46" t="str">
        <f>IF(Calculations!$E25&gt;COUNT(Output!$B$33:F$33),Calculations!$B25,IF(Calculations!$E25=COUNT(Output!$B$33:F$33),Inputs!$B58-Calculations!$C25*(Calculations!$E25-1)+Calculations!$D25,0))</f>
        <v>0</v>
      </c>
      <c r="G83" s="46" t="str">
        <f>IF(Calculations!$E25&gt;COUNT(Output!$B$33:G$33),Calculations!$B25,IF(Calculations!$E25=COUNT(Output!$B$33:G$33),Inputs!$B58-Calculations!$C25*(Calculations!$E25-1)+Calculations!$D25,0))</f>
        <v>0</v>
      </c>
      <c r="H83" s="46" t="str">
        <f>IF(Calculations!$E25&gt;COUNT(Output!$B$33:H$33),Calculations!$B25,IF(Calculations!$E25=COUNT(Output!$B$33:H$33),Inputs!$B58-Calculations!$C25*(Calculations!$E25-1)+Calculations!$D25,0))</f>
        <v>0</v>
      </c>
      <c r="I83" s="46" t="str">
        <f>IF(Calculations!$E25&gt;COUNT(Output!$B$33:I$33),Calculations!$B25,IF(Calculations!$E25=COUNT(Output!$B$33:I$33),Inputs!$B58-Calculations!$C25*(Calculations!$E25-1)+Calculations!$D25,0))</f>
        <v>0</v>
      </c>
      <c r="J83" s="46" t="str">
        <f>IF(Calculations!$E25&gt;COUNT(Output!$B$33:J$33),Calculations!$B25,IF(Calculations!$E25=COUNT(Output!$B$33:J$33),Inputs!$B58-Calculations!$C25*(Calculations!$E25-1)+Calculations!$D25,0))</f>
        <v>0</v>
      </c>
      <c r="K83" s="46" t="str">
        <f>IF(Calculations!$E25&gt;COUNT(Output!$B$33:K$33),Calculations!$B25,IF(Calculations!$E25=COUNT(Output!$B$33:K$33),Inputs!$B58-Calculations!$C25*(Calculations!$E25-1)+Calculations!$D25,0))</f>
        <v>0</v>
      </c>
      <c r="L83" s="46" t="str">
        <f>IF(Calculations!$E25&gt;COUNT(Output!$B$33:L$33),Calculations!$B25,IF(Calculations!$E25=COUNT(Output!$B$33:L$33),Inputs!$B58-Calculations!$C25*(Calculations!$E25-1)+Calculations!$D25,0))</f>
        <v>0</v>
      </c>
      <c r="M83" s="46" t="str">
        <f>IF(Calculations!$E25&gt;COUNT(Output!$B$33:M$33),Calculations!$B25,IF(Calculations!$E25=COUNT(Output!$B$33:M$33),Inputs!$B58-Calculations!$C25*(Calculations!$E25-1)+Calculations!$D25,0))</f>
        <v>0</v>
      </c>
      <c r="N83" s="46" t="str">
        <f>IF(Calculations!$E25&gt;COUNT(Output!$B$33:N$33),Calculations!$B25,IF(Calculations!$E25=COUNT(Output!$B$33:N$33),Inputs!$B58-Calculations!$C25*(Calculations!$E25-1)+Calculations!$D25,0))</f>
        <v>0</v>
      </c>
      <c r="O83" s="46" t="str">
        <f>IF(Calculations!$E25&gt;COUNT(Output!$B$33:O$33),Calculations!$B25,IF(Calculations!$E25=COUNT(Output!$B$33:O$33),Inputs!$B58-Calculations!$C25*(Calculations!$E25-1)+Calculations!$D25,0))</f>
        <v>0</v>
      </c>
      <c r="P83" s="46" t="str">
        <f>IF(Calculations!$E25&gt;COUNT(Output!$B$33:P$33),Calculations!$B25,IF(Calculations!$E25=COUNT(Output!$B$33:P$33),Inputs!$B58-Calculations!$C25*(Calculations!$E25-1)+Calculations!$D25,0))</f>
        <v>0</v>
      </c>
      <c r="Q83" s="46" t="str">
        <f>IF(Calculations!$E25&gt;COUNT(Output!$B$33:Q$33),Calculations!$B25,IF(Calculations!$E25=COUNT(Output!$B$33:Q$33),Inputs!$B58-Calculations!$C25*(Calculations!$E25-1)+Calculations!$D25,0))</f>
        <v>0</v>
      </c>
      <c r="R83" s="46" t="str">
        <f>IF(Calculations!$E25&gt;COUNT(Output!$B$33:R$33),Calculations!$B25,IF(Calculations!$E25=COUNT(Output!$B$33:R$33),Inputs!$B58-Calculations!$C25*(Calculations!$E25-1)+Calculations!$D25,0))</f>
        <v>0</v>
      </c>
      <c r="S83" s="46" t="str">
        <f>IF(Calculations!$E25&gt;COUNT(Output!$B$33:S$33),Calculations!$B25,IF(Calculations!$E25=COUNT(Output!$B$33:S$33),Inputs!$B58-Calculations!$C25*(Calculations!$E25-1)+Calculations!$D25,0))</f>
        <v>0</v>
      </c>
      <c r="T83" s="46" t="str">
        <f>IF(Calculations!$E25&gt;COUNT(Output!$B$33:T$33),Calculations!$B25,IF(Calculations!$E25=COUNT(Output!$B$33:T$33),Inputs!$B58-Calculations!$C25*(Calculations!$E25-1)+Calculations!$D25,0))</f>
        <v>0</v>
      </c>
      <c r="U83" s="46" t="str">
        <f>IF(Calculations!$E25&gt;COUNT(Output!$B$33:U$33),Calculations!$B25,IF(Calculations!$E25=COUNT(Output!$B$33:U$33),Inputs!$B58-Calculations!$C25*(Calculations!$E25-1)+Calculations!$D25,0))</f>
        <v>0</v>
      </c>
      <c r="V83" s="46" t="str">
        <f>IF(Calculations!$E25&gt;COUNT(Output!$B$33:V$33),Calculations!$B25,IF(Calculations!$E25=COUNT(Output!$B$33:V$33),Inputs!$B58-Calculations!$C25*(Calculations!$E25-1)+Calculations!$D25,0))</f>
        <v>0</v>
      </c>
      <c r="W83" s="46" t="str">
        <f>IF(Calculations!$E25&gt;COUNT(Output!$B$33:W$33),Calculations!$B25,IF(Calculations!$E25=COUNT(Output!$B$33:W$33),Inputs!$B58-Calculations!$C25*(Calculations!$E25-1)+Calculations!$D25,0))</f>
        <v>0</v>
      </c>
      <c r="X83" s="46" t="str">
        <f>IF(Calculations!$E25&gt;COUNT(Output!$B$33:X$33),Calculations!$B25,IF(Calculations!$E25=COUNT(Output!$B$33:X$33),Inputs!$B58-Calculations!$C25*(Calculations!$E25-1)+Calculations!$D25,0))</f>
        <v>0</v>
      </c>
      <c r="Y83" s="46" t="str">
        <f>IF(Calculations!$E25&gt;COUNT(Output!$B$33:Y$33),Calculations!$B25,IF(Calculations!$E25=COUNT(Output!$B$33:Y$33),Inputs!$B58-Calculations!$C25*(Calculations!$E25-1)+Calculations!$D25,0))</f>
        <v>0</v>
      </c>
      <c r="Z83" s="46" t="str">
        <f>SUMIF($B$11:$Y$11,"Yes",B83:Y83)</f>
        <v>0</v>
      </c>
      <c r="AA83" s="46" t="str">
        <f>SUM(B83:M83)</f>
        <v>0</v>
      </c>
      <c r="AB83" s="46" t="str">
        <f>SUM(B83:Y83)</f>
        <v>0</v>
      </c>
    </row>
    <row r="84" spans="1:30" hidden="true" outlineLevel="1">
      <c r="A84" s="188" t="s">
        <v>53</v>
      </c>
      <c r="B84" s="46" t="str">
        <f>IF(Calculations!$E26&gt;COUNT(Output!$B$33:B$33),Calculations!$B26,IF(Calculations!$E26=COUNT(Output!$B$33:B$33),Inputs!$B59-Calculations!$C26*(Calculations!$E26-1)+Calculations!$D26,0))</f>
        <v>0</v>
      </c>
      <c r="C84" s="46" t="str">
        <f>IF(Calculations!$E26&gt;COUNT(Output!$B$33:C$33),Calculations!$B26,IF(Calculations!$E26=COUNT(Output!$B$33:C$33),Inputs!$B59-Calculations!$C26*(Calculations!$E26-1)+Calculations!$D26,0))</f>
        <v>0</v>
      </c>
      <c r="D84" s="46" t="str">
        <f>IF(Calculations!$E26&gt;COUNT(Output!$B$33:D$33),Calculations!$B26,IF(Calculations!$E26=COUNT(Output!$B$33:D$33),Inputs!$B59-Calculations!$C26*(Calculations!$E26-1)+Calculations!$D26,0))</f>
        <v>0</v>
      </c>
      <c r="E84" s="46" t="str">
        <f>IF(Calculations!$E26&gt;COUNT(Output!$B$33:E$33),Calculations!$B26,IF(Calculations!$E26=COUNT(Output!$B$33:E$33),Inputs!$B59-Calculations!$C26*(Calculations!$E26-1)+Calculations!$D26,0))</f>
        <v>0</v>
      </c>
      <c r="F84" s="46" t="str">
        <f>IF(Calculations!$E26&gt;COUNT(Output!$B$33:F$33),Calculations!$B26,IF(Calculations!$E26=COUNT(Output!$B$33:F$33),Inputs!$B59-Calculations!$C26*(Calculations!$E26-1)+Calculations!$D26,0))</f>
        <v>0</v>
      </c>
      <c r="G84" s="46" t="str">
        <f>IF(Calculations!$E26&gt;COUNT(Output!$B$33:G$33),Calculations!$B26,IF(Calculations!$E26=COUNT(Output!$B$33:G$33),Inputs!$B59-Calculations!$C26*(Calculations!$E26-1)+Calculations!$D26,0))</f>
        <v>0</v>
      </c>
      <c r="H84" s="46" t="str">
        <f>IF(Calculations!$E26&gt;COUNT(Output!$B$33:H$33),Calculations!$B26,IF(Calculations!$E26=COUNT(Output!$B$33:H$33),Inputs!$B59-Calculations!$C26*(Calculations!$E26-1)+Calculations!$D26,0))</f>
        <v>0</v>
      </c>
      <c r="I84" s="46" t="str">
        <f>IF(Calculations!$E26&gt;COUNT(Output!$B$33:I$33),Calculations!$B26,IF(Calculations!$E26=COUNT(Output!$B$33:I$33),Inputs!$B59-Calculations!$C26*(Calculations!$E26-1)+Calculations!$D26,0))</f>
        <v>0</v>
      </c>
      <c r="J84" s="46" t="str">
        <f>IF(Calculations!$E26&gt;COUNT(Output!$B$33:J$33),Calculations!$B26,IF(Calculations!$E26=COUNT(Output!$B$33:J$33),Inputs!$B59-Calculations!$C26*(Calculations!$E26-1)+Calculations!$D26,0))</f>
        <v>0</v>
      </c>
      <c r="K84" s="46" t="str">
        <f>IF(Calculations!$E26&gt;COUNT(Output!$B$33:K$33),Calculations!$B26,IF(Calculations!$E26=COUNT(Output!$B$33:K$33),Inputs!$B59-Calculations!$C26*(Calculations!$E26-1)+Calculations!$D26,0))</f>
        <v>0</v>
      </c>
      <c r="L84" s="46" t="str">
        <f>IF(Calculations!$E26&gt;COUNT(Output!$B$33:L$33),Calculations!$B26,IF(Calculations!$E26=COUNT(Output!$B$33:L$33),Inputs!$B59-Calculations!$C26*(Calculations!$E26-1)+Calculations!$D26,0))</f>
        <v>0</v>
      </c>
      <c r="M84" s="46" t="str">
        <f>IF(Calculations!$E26&gt;COUNT(Output!$B$33:M$33),Calculations!$B26,IF(Calculations!$E26=COUNT(Output!$B$33:M$33),Inputs!$B59-Calculations!$C26*(Calculations!$E26-1)+Calculations!$D26,0))</f>
        <v>0</v>
      </c>
      <c r="N84" s="46" t="str">
        <f>IF(Calculations!$E26&gt;COUNT(Output!$B$33:N$33),Calculations!$B26,IF(Calculations!$E26=COUNT(Output!$B$33:N$33),Inputs!$B59-Calculations!$C26*(Calculations!$E26-1)+Calculations!$D26,0))</f>
        <v>0</v>
      </c>
      <c r="O84" s="46" t="str">
        <f>IF(Calculations!$E26&gt;COUNT(Output!$B$33:O$33),Calculations!$B26,IF(Calculations!$E26=COUNT(Output!$B$33:O$33),Inputs!$B59-Calculations!$C26*(Calculations!$E26-1)+Calculations!$D26,0))</f>
        <v>0</v>
      </c>
      <c r="P84" s="46" t="str">
        <f>IF(Calculations!$E26&gt;COUNT(Output!$B$33:P$33),Calculations!$B26,IF(Calculations!$E26=COUNT(Output!$B$33:P$33),Inputs!$B59-Calculations!$C26*(Calculations!$E26-1)+Calculations!$D26,0))</f>
        <v>0</v>
      </c>
      <c r="Q84" s="46" t="str">
        <f>IF(Calculations!$E26&gt;COUNT(Output!$B$33:Q$33),Calculations!$B26,IF(Calculations!$E26=COUNT(Output!$B$33:Q$33),Inputs!$B59-Calculations!$C26*(Calculations!$E26-1)+Calculations!$D26,0))</f>
        <v>0</v>
      </c>
      <c r="R84" s="46" t="str">
        <f>IF(Calculations!$E26&gt;COUNT(Output!$B$33:R$33),Calculations!$B26,IF(Calculations!$E26=COUNT(Output!$B$33:R$33),Inputs!$B59-Calculations!$C26*(Calculations!$E26-1)+Calculations!$D26,0))</f>
        <v>0</v>
      </c>
      <c r="S84" s="46" t="str">
        <f>IF(Calculations!$E26&gt;COUNT(Output!$B$33:S$33),Calculations!$B26,IF(Calculations!$E26=COUNT(Output!$B$33:S$33),Inputs!$B59-Calculations!$C26*(Calculations!$E26-1)+Calculations!$D26,0))</f>
        <v>0</v>
      </c>
      <c r="T84" s="46" t="str">
        <f>IF(Calculations!$E26&gt;COUNT(Output!$B$33:T$33),Calculations!$B26,IF(Calculations!$E26=COUNT(Output!$B$33:T$33),Inputs!$B59-Calculations!$C26*(Calculations!$E26-1)+Calculations!$D26,0))</f>
        <v>0</v>
      </c>
      <c r="U84" s="46" t="str">
        <f>IF(Calculations!$E26&gt;COUNT(Output!$B$33:U$33),Calculations!$B26,IF(Calculations!$E26=COUNT(Output!$B$33:U$33),Inputs!$B59-Calculations!$C26*(Calculations!$E26-1)+Calculations!$D26,0))</f>
        <v>0</v>
      </c>
      <c r="V84" s="46" t="str">
        <f>IF(Calculations!$E26&gt;COUNT(Output!$B$33:V$33),Calculations!$B26,IF(Calculations!$E26=COUNT(Output!$B$33:V$33),Inputs!$B59-Calculations!$C26*(Calculations!$E26-1)+Calculations!$D26,0))</f>
        <v>0</v>
      </c>
      <c r="W84" s="46" t="str">
        <f>IF(Calculations!$E26&gt;COUNT(Output!$B$33:W$33),Calculations!$B26,IF(Calculations!$E26=COUNT(Output!$B$33:W$33),Inputs!$B59-Calculations!$C26*(Calculations!$E26-1)+Calculations!$D26,0))</f>
        <v>0</v>
      </c>
      <c r="X84" s="46" t="str">
        <f>IF(Calculations!$E26&gt;COUNT(Output!$B$33:X$33),Calculations!$B26,IF(Calculations!$E26=COUNT(Output!$B$33:X$33),Inputs!$B59-Calculations!$C26*(Calculations!$E26-1)+Calculations!$D26,0))</f>
        <v>0</v>
      </c>
      <c r="Y84" s="46" t="str">
        <f>IF(Calculations!$E26&gt;COUNT(Output!$B$33:Y$33),Calculations!$B26,IF(Calculations!$E26=COUNT(Output!$B$33:Y$33),Inputs!$B59-Calculations!$C26*(Calculations!$E26-1)+Calculations!$D26,0))</f>
        <v>0</v>
      </c>
      <c r="Z84" s="46" t="str">
        <f>SUMIF($B$11:$Y$11,"Yes",B84:Y84)</f>
        <v>0</v>
      </c>
      <c r="AA84" s="46" t="str">
        <f>SUM(B84:M84)</f>
        <v>0</v>
      </c>
      <c r="AB84" s="46" t="str">
        <f>SUM(B84:Y84)</f>
        <v>0</v>
      </c>
    </row>
    <row r="85" spans="1:30" customHeight="1" ht="15.75" hidden="true" outlineLevel="1">
      <c r="A85" s="189" t="s">
        <v>54</v>
      </c>
      <c r="B85" s="37" t="str">
        <f>IF(Calculations!$E27&gt;COUNT(Output!$B$33:B$33),Calculations!$B27,IF(Calculations!$E27=COUNT(Output!$B$33:B$33),Inputs!$B60-Calculations!$C27*(Calculations!$E27-1)+Calculations!$D27,0))</f>
        <v>0</v>
      </c>
      <c r="C85" s="37" t="str">
        <f>IF(Calculations!$E27&gt;COUNT(Output!$B$33:C$33),Calculations!$B27,IF(Calculations!$E27=COUNT(Output!$B$33:C$33),Inputs!$B60-Calculations!$C27*(Calculations!$E27-1)+Calculations!$D27,0))</f>
        <v>0</v>
      </c>
      <c r="D85" s="37" t="str">
        <f>IF(Calculations!$E27&gt;COUNT(Output!$B$33:D$33),Calculations!$B27,IF(Calculations!$E27=COUNT(Output!$B$33:D$33),Inputs!$B60-Calculations!$C27*(Calculations!$E27-1)+Calculations!$D27,0))</f>
        <v>0</v>
      </c>
      <c r="E85" s="37" t="str">
        <f>IF(Calculations!$E27&gt;COUNT(Output!$B$33:E$33),Calculations!$B27,IF(Calculations!$E27=COUNT(Output!$B$33:E$33),Inputs!$B60-Calculations!$C27*(Calculations!$E27-1)+Calculations!$D27,0))</f>
        <v>0</v>
      </c>
      <c r="F85" s="37" t="str">
        <f>IF(Calculations!$E27&gt;COUNT(Output!$B$33:F$33),Calculations!$B27,IF(Calculations!$E27=COUNT(Output!$B$33:F$33),Inputs!$B60-Calculations!$C27*(Calculations!$E27-1)+Calculations!$D27,0))</f>
        <v>0</v>
      </c>
      <c r="G85" s="37" t="str">
        <f>IF(Calculations!$E27&gt;COUNT(Output!$B$33:G$33),Calculations!$B27,IF(Calculations!$E27=COUNT(Output!$B$33:G$33),Inputs!$B60-Calculations!$C27*(Calculations!$E27-1)+Calculations!$D27,0))</f>
        <v>0</v>
      </c>
      <c r="H85" s="37" t="str">
        <f>IF(Calculations!$E27&gt;COUNT(Output!$B$33:H$33),Calculations!$B27,IF(Calculations!$E27=COUNT(Output!$B$33:H$33),Inputs!$B60-Calculations!$C27*(Calculations!$E27-1)+Calculations!$D27,0))</f>
        <v>0</v>
      </c>
      <c r="I85" s="37" t="str">
        <f>IF(Calculations!$E27&gt;COUNT(Output!$B$33:I$33),Calculations!$B27,IF(Calculations!$E27=COUNT(Output!$B$33:I$33),Inputs!$B60-Calculations!$C27*(Calculations!$E27-1)+Calculations!$D27,0))</f>
        <v>0</v>
      </c>
      <c r="J85" s="37" t="str">
        <f>IF(Calculations!$E27&gt;COUNT(Output!$B$33:J$33),Calculations!$B27,IF(Calculations!$E27=COUNT(Output!$B$33:J$33),Inputs!$B60-Calculations!$C27*(Calculations!$E27-1)+Calculations!$D27,0))</f>
        <v>0</v>
      </c>
      <c r="K85" s="37" t="str">
        <f>IF(Calculations!$E27&gt;COUNT(Output!$B$33:K$33),Calculations!$B27,IF(Calculations!$E27=COUNT(Output!$B$33:K$33),Inputs!$B60-Calculations!$C27*(Calculations!$E27-1)+Calculations!$D27,0))</f>
        <v>0</v>
      </c>
      <c r="L85" s="37" t="str">
        <f>IF(Calculations!$E27&gt;COUNT(Output!$B$33:L$33),Calculations!$B27,IF(Calculations!$E27=COUNT(Output!$B$33:L$33),Inputs!$B60-Calculations!$C27*(Calculations!$E27-1)+Calculations!$D27,0))</f>
        <v>0</v>
      </c>
      <c r="M85" s="37" t="str">
        <f>IF(Calculations!$E27&gt;COUNT(Output!$B$33:M$33),Calculations!$B27,IF(Calculations!$E27=COUNT(Output!$B$33:M$33),Inputs!$B60-Calculations!$C27*(Calculations!$E27-1)+Calculations!$D27,0))</f>
        <v>0</v>
      </c>
      <c r="N85" s="37" t="str">
        <f>IF(Calculations!$E27&gt;COUNT(Output!$B$33:N$33),Calculations!$B27,IF(Calculations!$E27=COUNT(Output!$B$33:N$33),Inputs!$B60-Calculations!$C27*(Calculations!$E27-1)+Calculations!$D27,0))</f>
        <v>0</v>
      </c>
      <c r="O85" s="37" t="str">
        <f>IF(Calculations!$E27&gt;COUNT(Output!$B$33:O$33),Calculations!$B27,IF(Calculations!$E27=COUNT(Output!$B$33:O$33),Inputs!$B60-Calculations!$C27*(Calculations!$E27-1)+Calculations!$D27,0))</f>
        <v>0</v>
      </c>
      <c r="P85" s="37" t="str">
        <f>IF(Calculations!$E27&gt;COUNT(Output!$B$33:P$33),Calculations!$B27,IF(Calculations!$E27=COUNT(Output!$B$33:P$33),Inputs!$B60-Calculations!$C27*(Calculations!$E27-1)+Calculations!$D27,0))</f>
        <v>0</v>
      </c>
      <c r="Q85" s="37" t="str">
        <f>IF(Calculations!$E27&gt;COUNT(Output!$B$33:Q$33),Calculations!$B27,IF(Calculations!$E27=COUNT(Output!$B$33:Q$33),Inputs!$B60-Calculations!$C27*(Calculations!$E27-1)+Calculations!$D27,0))</f>
        <v>0</v>
      </c>
      <c r="R85" s="37" t="str">
        <f>IF(Calculations!$E27&gt;COUNT(Output!$B$33:R$33),Calculations!$B27,IF(Calculations!$E27=COUNT(Output!$B$33:R$33),Inputs!$B60-Calculations!$C27*(Calculations!$E27-1)+Calculations!$D27,0))</f>
        <v>0</v>
      </c>
      <c r="S85" s="37" t="str">
        <f>IF(Calculations!$E27&gt;COUNT(Output!$B$33:S$33),Calculations!$B27,IF(Calculations!$E27=COUNT(Output!$B$33:S$33),Inputs!$B60-Calculations!$C27*(Calculations!$E27-1)+Calculations!$D27,0))</f>
        <v>0</v>
      </c>
      <c r="T85" s="37" t="str">
        <f>IF(Calculations!$E27&gt;COUNT(Output!$B$33:T$33),Calculations!$B27,IF(Calculations!$E27=COUNT(Output!$B$33:T$33),Inputs!$B60-Calculations!$C27*(Calculations!$E27-1)+Calculations!$D27,0))</f>
        <v>0</v>
      </c>
      <c r="U85" s="37" t="str">
        <f>IF(Calculations!$E27&gt;COUNT(Output!$B$33:U$33),Calculations!$B27,IF(Calculations!$E27=COUNT(Output!$B$33:U$33),Inputs!$B60-Calculations!$C27*(Calculations!$E27-1)+Calculations!$D27,0))</f>
        <v>0</v>
      </c>
      <c r="V85" s="37" t="str">
        <f>IF(Calculations!$E27&gt;COUNT(Output!$B$33:V$33),Calculations!$B27,IF(Calculations!$E27=COUNT(Output!$B$33:V$33),Inputs!$B60-Calculations!$C27*(Calculations!$E27-1)+Calculations!$D27,0))</f>
        <v>0</v>
      </c>
      <c r="W85" s="37" t="str">
        <f>IF(Calculations!$E27&gt;COUNT(Output!$B$33:W$33),Calculations!$B27,IF(Calculations!$E27=COUNT(Output!$B$33:W$33),Inputs!$B60-Calculations!$C27*(Calculations!$E27-1)+Calculations!$D27,0))</f>
        <v>0</v>
      </c>
      <c r="X85" s="37" t="str">
        <f>IF(Calculations!$E27&gt;COUNT(Output!$B$33:X$33),Calculations!$B27,IF(Calculations!$E27=COUNT(Output!$B$33:X$33),Inputs!$B60-Calculations!$C27*(Calculations!$E27-1)+Calculations!$D27,0))</f>
        <v>0</v>
      </c>
      <c r="Y85" s="37" t="str">
        <f>IF(Calculations!$E27&gt;COUNT(Output!$B$33:Y$33),Calculations!$B27,IF(Calculations!$E27=COUNT(Output!$B$33:Y$33),Inputs!$B60-Calculations!$C27*(Calculations!$E27-1)+Calculations!$D27,0))</f>
        <v>0</v>
      </c>
      <c r="Z85" s="37" t="str">
        <f>SUMIF($B$11:$Y$11,"Yes",B85:Y85)</f>
        <v>0</v>
      </c>
      <c r="AA85" s="37" t="str">
        <f>SUM(B85:M85)</f>
        <v>0</v>
      </c>
      <c r="AB85" s="37" t="str">
        <f>SUM(B85:Y85)</f>
        <v>0</v>
      </c>
    </row>
    <row r="86" spans="1:30" collapsed="true">
      <c r="A86" s="1" t="s">
        <v>34</v>
      </c>
      <c r="B86" s="19" t="str">
        <f>SUM(B70:B80,B64,B58,B52,B46,B40,B34)</f>
        <v>0</v>
      </c>
      <c r="C86" s="19" t="str">
        <f>SUM(C70:C80,C64,C58,C52,C46,C40,C34)</f>
        <v>0</v>
      </c>
      <c r="D86" s="19" t="str">
        <f>SUM(D70:D80,D64,D58,D52,D46,D40,D34)</f>
        <v>0</v>
      </c>
      <c r="E86" s="19" t="str">
        <f>SUM(E70:E80,E64,E58,E52,E46,E40,E34)</f>
        <v>0</v>
      </c>
      <c r="F86" s="19" t="str">
        <f>SUM(F70:F80,F64,F58,F52,F46,F40,F34)</f>
        <v>0</v>
      </c>
      <c r="G86" s="19" t="str">
        <f>SUM(G70:G80,G64,G58,G52,G46,G40,G34)</f>
        <v>0</v>
      </c>
      <c r="H86" s="19" t="str">
        <f>SUM(H70:H80,H64,H58,H52,H46,H40,H34)</f>
        <v>0</v>
      </c>
      <c r="I86" s="19" t="str">
        <f>SUM(I70:I80,I64,I58,I52,I46,I40,I34)</f>
        <v>0</v>
      </c>
      <c r="J86" s="19" t="str">
        <f>SUM(J70:J80,J64,J58,J52,J46,J40,J34)</f>
        <v>0</v>
      </c>
      <c r="K86" s="19" t="str">
        <f>SUM(K70:K80,K64,K58,K52,K46,K40,K34)</f>
        <v>0</v>
      </c>
      <c r="L86" s="19" t="str">
        <f>SUM(L70:L80,L64,L58,L52,L46,L40,L34)</f>
        <v>0</v>
      </c>
      <c r="M86" s="19" t="str">
        <f>SUM(M70:M80,M64,M58,M52,M46,M40,M34)</f>
        <v>0</v>
      </c>
      <c r="N86" s="19" t="str">
        <f>SUM(N70:N80,N64,N58,N52,N46,N40,N34)</f>
        <v>0</v>
      </c>
      <c r="O86" s="19" t="str">
        <f>SUM(O70:O80,O64,O58,O52,O46,O40,O34)</f>
        <v>0</v>
      </c>
      <c r="P86" s="19" t="str">
        <f>SUM(P70:P80,P64,P58,P52,P46,P40,P34)</f>
        <v>0</v>
      </c>
      <c r="Q86" s="19" t="str">
        <f>SUM(Q70:Q80,Q64,Q58,Q52,Q46,Q40,Q34)</f>
        <v>0</v>
      </c>
      <c r="R86" s="19" t="str">
        <f>SUM(R70:R80,R64,R58,R52,R46,R40,R34)</f>
        <v>0</v>
      </c>
      <c r="S86" s="19" t="str">
        <f>SUM(S70:S80,S64,S58,S52,S46,S40,S34)</f>
        <v>0</v>
      </c>
      <c r="T86" s="19" t="str">
        <f>SUM(T70:T80,T64,T58,T52,T46,T40,T34)</f>
        <v>0</v>
      </c>
      <c r="U86" s="19" t="str">
        <f>SUM(U70:U80,U64,U58,U52,U46,U40,U34)</f>
        <v>0</v>
      </c>
      <c r="V86" s="19" t="str">
        <f>SUM(V70:V80,V64,V58,V52,V46,V40,V34)</f>
        <v>0</v>
      </c>
      <c r="W86" s="19" t="str">
        <f>SUM(W70:W80,W64,W58,W52,W46,W40,W34)</f>
        <v>0</v>
      </c>
      <c r="X86" s="19" t="str">
        <f>SUM(X70:X80,X64,X58,X52,X46,X40,X34)</f>
        <v>0</v>
      </c>
      <c r="Y86" s="19" t="str">
        <f>SUM(Y70:Y80,Y64,Y58,Y52,Y46,Y40,Y34)</f>
        <v>0</v>
      </c>
      <c r="Z86" s="19" t="str">
        <f>SUMIF($B$11:$Y$11,"Yes",B86:Y86)</f>
        <v>0</v>
      </c>
      <c r="AA86" s="19" t="str">
        <f>SUM(B86:M86)</f>
        <v>0</v>
      </c>
      <c r="AB86" s="19" t="str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 t="str">
        <f>Inputs!B49</f>
        <v>0</v>
      </c>
    </row>
    <row r="93" spans="1:30">
      <c r="A93" t="s">
        <v>58</v>
      </c>
      <c r="B93" s="36" t="str">
        <f>Inputs!B47</f>
        <v>0</v>
      </c>
    </row>
    <row r="94" spans="1:30">
      <c r="A94" t="s">
        <v>59</v>
      </c>
      <c r="B94" s="36" t="str">
        <f>SUMPRODUCT(Inputs!C19:C21,Calculations!O14:O16)</f>
        <v>0</v>
      </c>
    </row>
    <row r="95" spans="1:30">
      <c r="A95" t="s">
        <v>60</v>
      </c>
      <c r="B95" s="36" t="str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 t="str">
        <f>IF(Inputs!B44="Yes",Inputs!B45,0)</f>
        <v>0</v>
      </c>
    </row>
    <row r="97" spans="1:30">
      <c r="A97" t="s">
        <v>62</v>
      </c>
      <c r="B97" s="36" t="str">
        <f>Inputs!B46</f>
        <v>0</v>
      </c>
    </row>
    <row r="98" spans="1:30" customHeight="1" ht="15.75">
      <c r="A98" s="18" t="s">
        <v>63</v>
      </c>
      <c r="B98" s="37" t="str">
        <f>Inputs!B48</f>
        <v>0</v>
      </c>
    </row>
    <row r="99" spans="1:30" customHeight="1" ht="15.75">
      <c r="A99" s="1" t="s">
        <v>64</v>
      </c>
      <c r="B99" s="19" t="str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 t="str">
        <f>Inputs!B51</f>
        <v>0</v>
      </c>
    </row>
    <row r="103" spans="1:30">
      <c r="A103" t="s">
        <v>67</v>
      </c>
      <c r="B103" s="36" t="str">
        <f>SUM(Inputs!B56:B60)</f>
        <v>0</v>
      </c>
    </row>
    <row r="104" spans="1:30" customHeight="1" ht="15.75">
      <c r="A104" s="18" t="s">
        <v>68</v>
      </c>
      <c r="B104" s="37" t="str">
        <f>Calculations!G35</f>
        <v>0</v>
      </c>
    </row>
    <row r="105" spans="1:30" customHeight="1" ht="15.75">
      <c r="A105" s="1" t="s">
        <v>69</v>
      </c>
      <c r="B105" s="19" t="str">
        <f>SUM(B102:B104)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2</v>
      </c>
      <c r="D7" s="20"/>
      <c r="E7" s="146" t="s">
        <v>87</v>
      </c>
      <c r="F7" s="147" t="s">
        <v>88</v>
      </c>
      <c r="G7" s="146">
        <v>0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2</v>
      </c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93</v>
      </c>
      <c r="B18" s="10" t="s">
        <v>94</v>
      </c>
      <c r="C18" s="10" t="s">
        <v>95</v>
      </c>
      <c r="D18" s="10" t="s">
        <v>96</v>
      </c>
      <c r="E18" s="10" t="s">
        <v>97</v>
      </c>
      <c r="F18" s="10" t="s">
        <v>98</v>
      </c>
      <c r="G18" s="10" t="s">
        <v>99</v>
      </c>
      <c r="H18" s="10" t="s">
        <v>100</v>
      </c>
      <c r="I18" s="10" t="s">
        <v>101</v>
      </c>
      <c r="J18" s="10" t="s">
        <v>102</v>
      </c>
      <c r="K18" s="10" t="s">
        <v>103</v>
      </c>
      <c r="L18" s="10" t="s">
        <v>104</v>
      </c>
    </row>
    <row r="19" spans="1:48">
      <c r="A19" s="143" t="s">
        <v>105</v>
      </c>
      <c r="B19" s="20"/>
      <c r="C19" s="143">
        <v>250</v>
      </c>
      <c r="D19" s="146">
        <v>250</v>
      </c>
      <c r="E19" s="20"/>
      <c r="F19" s="146" t="s">
        <v>106</v>
      </c>
      <c r="G19" s="20"/>
      <c r="H19" s="20"/>
      <c r="I19" s="146" t="s">
        <v>107</v>
      </c>
      <c r="J19" s="146">
        <v>20</v>
      </c>
      <c r="K19" s="146">
        <v>20</v>
      </c>
      <c r="L19" s="25">
        <v>2</v>
      </c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8">
        <v>10</v>
      </c>
    </row>
    <row r="27" spans="1:48">
      <c r="A27" s="14" t="s">
        <v>110</v>
      </c>
    </row>
    <row r="29" spans="1:48">
      <c r="A29" s="45" t="s">
        <v>111</v>
      </c>
      <c r="B29" s="157" t="s">
        <v>112</v>
      </c>
    </row>
    <row r="30" spans="1:48">
      <c r="A30" s="44" t="s">
        <v>113</v>
      </c>
      <c r="B30" s="158">
        <v>10000</v>
      </c>
    </row>
    <row r="31" spans="1:48">
      <c r="A31" s="5" t="s">
        <v>114</v>
      </c>
      <c r="B31" s="159">
        <v>7500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3" t="s">
        <v>120</v>
      </c>
      <c r="B35" s="160">
        <v>25000</v>
      </c>
      <c r="C35" s="146" t="s">
        <v>121</v>
      </c>
      <c r="D35" s="49" t="str">
        <f>IFERROR(VLOOKUP(C35,Parameters!$C$76:$D$87,2,0),"")</f>
        <v>0</v>
      </c>
    </row>
    <row r="36" spans="1:48">
      <c r="A36" s="145"/>
      <c r="B36" s="159">
        <v>0</v>
      </c>
      <c r="C36" s="151" t="s">
        <v>122</v>
      </c>
      <c r="D36" s="49" t="str">
        <f>IFERROR(VLOOKUP(C36,Parameters!$C$76:$D$87,2,0),"")</f>
        <v>0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1" t="s">
        <v>89</v>
      </c>
    </row>
    <row r="41" spans="1:48">
      <c r="A41" s="55" t="s">
        <v>125</v>
      </c>
      <c r="B41" s="141">
        <v>1200</v>
      </c>
    </row>
    <row r="42" spans="1:48">
      <c r="A42" s="55" t="s">
        <v>126</v>
      </c>
      <c r="B42" s="140" t="s">
        <v>127</v>
      </c>
    </row>
    <row r="43" spans="1:48">
      <c r="A43" s="55" t="s">
        <v>128</v>
      </c>
      <c r="B43" s="161" t="s">
        <v>129</v>
      </c>
    </row>
    <row r="44" spans="1:48">
      <c r="A44" s="56" t="s">
        <v>130</v>
      </c>
      <c r="B44" s="161" t="s">
        <v>106</v>
      </c>
    </row>
    <row r="45" spans="1:48">
      <c r="A45" s="56" t="s">
        <v>131</v>
      </c>
      <c r="B45" s="162">
        <v>25000</v>
      </c>
    </row>
    <row r="46" spans="1:48" customHeight="1" ht="30">
      <c r="A46" s="57" t="s">
        <v>132</v>
      </c>
      <c r="B46" s="162">
        <v>6000</v>
      </c>
    </row>
    <row r="47" spans="1:48" customHeight="1" ht="30">
      <c r="A47" s="57" t="s">
        <v>133</v>
      </c>
      <c r="B47" s="162">
        <v>12500</v>
      </c>
    </row>
    <row r="48" spans="1:48" customHeight="1" ht="30">
      <c r="A48" s="57" t="s">
        <v>134</v>
      </c>
      <c r="B48" s="162">
        <v>80000</v>
      </c>
    </row>
    <row r="49" spans="1:48" customHeight="1" ht="30">
      <c r="A49" s="57" t="s">
        <v>135</v>
      </c>
      <c r="B49" s="162">
        <v>27000</v>
      </c>
    </row>
    <row r="50" spans="1:48">
      <c r="A50" s="43"/>
      <c r="B50" s="36"/>
    </row>
    <row r="51" spans="1:48">
      <c r="A51" s="58" t="s">
        <v>136</v>
      </c>
      <c r="B51" s="162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60">
        <v>47500</v>
      </c>
      <c r="B56" s="160">
        <v>22000</v>
      </c>
      <c r="C56" s="163" t="s">
        <v>144</v>
      </c>
      <c r="D56" s="164" t="s">
        <v>145</v>
      </c>
      <c r="E56" s="164" t="s">
        <v>89</v>
      </c>
      <c r="F56" s="164" t="s">
        <v>146</v>
      </c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3" t="s">
        <v>150</v>
      </c>
      <c r="B66" s="160">
        <v>7500</v>
      </c>
      <c r="C66" s="164">
        <v>2500</v>
      </c>
      <c r="D66" s="49" t="str">
        <f>INDEX(Parameters!$D$76:$D$87,MATCH(Inputs!A66,Parameters!$C$76:$C$87,0))</f>
        <v>0</v>
      </c>
    </row>
    <row r="67" spans="1:48">
      <c r="A67" s="144" t="s">
        <v>151</v>
      </c>
      <c r="B67" s="158">
        <v>6000</v>
      </c>
      <c r="C67" s="166">
        <v>40000</v>
      </c>
      <c r="D67" s="49" t="str">
        <f>INDEX(Parameters!$D$76:$D$87,MATCH(Inputs!A67,Parameters!$C$76:$C$87,0))</f>
        <v>0</v>
      </c>
    </row>
    <row r="68" spans="1:48">
      <c r="A68" s="144" t="s">
        <v>152</v>
      </c>
      <c r="B68" s="158">
        <v>12345</v>
      </c>
      <c r="C68" s="166">
        <v>3500</v>
      </c>
      <c r="D68" s="49" t="str">
        <f>INDEX(Parameters!$D$76:$D$87,MATCH(Inputs!A68,Parameters!$C$76:$C$87,0))</f>
        <v>0</v>
      </c>
    </row>
    <row r="69" spans="1:48">
      <c r="A69" s="144" t="s">
        <v>127</v>
      </c>
      <c r="B69" s="158">
        <v>10000</v>
      </c>
      <c r="C69" s="166">
        <v>2700</v>
      </c>
      <c r="D69" s="49" t="str">
        <f>INDEX(Parameters!$D$76:$D$87,MATCH(Inputs!A69,Parameters!$C$76:$C$87,0))</f>
        <v>0</v>
      </c>
    </row>
    <row r="70" spans="1:48">
      <c r="A70" s="144" t="s">
        <v>153</v>
      </c>
      <c r="B70" s="158">
        <v>100000</v>
      </c>
      <c r="C70" s="166">
        <v>87000</v>
      </c>
      <c r="D70" s="49" t="str">
        <f>INDEX(Parameters!$D$76:$D$87,MATCH(Inputs!A70,Parameters!$C$76:$C$87,0))</f>
        <v>0</v>
      </c>
    </row>
    <row r="71" spans="1:48">
      <c r="A71" s="145" t="s">
        <v>154</v>
      </c>
      <c r="B71" s="159">
        <v>8500</v>
      </c>
      <c r="C71" s="168">
        <v>10000</v>
      </c>
      <c r="D71" s="49" t="str">
        <f>INDEX(Parameters!$D$76:$D$87,MATCH(Inputs!A71,Parameters!$C$76:$C$87,0))</f>
        <v>0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2">
        <v>1</v>
      </c>
    </row>
    <row r="76" spans="1:48">
      <c r="A76" t="s">
        <v>157</v>
      </c>
      <c r="B76" s="169" t="s">
        <v>158</v>
      </c>
    </row>
    <row r="78" spans="1:48" customHeight="1" ht="20.25">
      <c r="B78" s="128" t="s">
        <v>159</v>
      </c>
    </row>
    <row r="79" spans="1:48">
      <c r="A79" t="s">
        <v>160</v>
      </c>
      <c r="B79" s="169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9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2">
        <v>10000</v>
      </c>
    </row>
    <row r="82" spans="1:48">
      <c r="A82" t="s">
        <v>164</v>
      </c>
      <c r="B82" s="162">
        <v>18</v>
      </c>
    </row>
    <row r="83" spans="1:48">
      <c r="A83" t="s">
        <v>165</v>
      </c>
      <c r="B83" s="170" t="s">
        <v>166</v>
      </c>
    </row>
    <row r="84" spans="1:48">
      <c r="A84" t="s">
        <v>167</v>
      </c>
      <c r="B84" s="170">
        <v>2</v>
      </c>
    </row>
    <row r="85" spans="1:48">
      <c r="A85" t="s">
        <v>168</v>
      </c>
      <c r="B85" s="170">
        <v>36</v>
      </c>
    </row>
    <row r="86" spans="1:48">
      <c r="A86" t="s">
        <v>169</v>
      </c>
      <c r="B86" s="162"/>
    </row>
    <row r="87" spans="1:48">
      <c r="A87" t="s">
        <v>170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E33" sqref="E33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9" t="s">
        <v>84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40</v>
      </c>
      <c r="AA3" s="32" t="s">
        <v>194</v>
      </c>
      <c r="AB3" s="32" t="s">
        <v>195</v>
      </c>
      <c r="AC3" s="59" t="str">
        <f>Output!B3</f>
        <v>0</v>
      </c>
      <c r="AD3" s="59" t="str">
        <f>Output!C3</f>
        <v>0</v>
      </c>
      <c r="AE3" s="59" t="str">
        <f>Output!D3</f>
        <v>0</v>
      </c>
      <c r="AF3" s="59" t="str">
        <f>Output!E3</f>
        <v>0</v>
      </c>
      <c r="AG3" s="59" t="str">
        <f>Output!F3</f>
        <v>0</v>
      </c>
      <c r="AH3" s="59" t="str">
        <f>Output!G3</f>
        <v>0</v>
      </c>
      <c r="AI3" s="59" t="str">
        <f>Output!H3</f>
        <v>0</v>
      </c>
      <c r="AJ3" s="59" t="str">
        <f>Output!I3</f>
        <v>0</v>
      </c>
      <c r="AK3" s="59" t="str">
        <f>Output!J3</f>
        <v>0</v>
      </c>
      <c r="AL3" s="59" t="str">
        <f>Output!K3</f>
        <v>0</v>
      </c>
      <c r="AM3" s="59" t="str">
        <f>Output!L3</f>
        <v>0</v>
      </c>
      <c r="AN3" s="59" t="str">
        <f>Output!M3</f>
        <v>0</v>
      </c>
      <c r="AO3" s="59" t="str">
        <f>Output!N3</f>
        <v>0</v>
      </c>
      <c r="AP3" s="59" t="str">
        <f>Output!O3</f>
        <v>0</v>
      </c>
      <c r="AQ3" s="59" t="str">
        <f>Output!P3</f>
        <v>0</v>
      </c>
      <c r="AR3" s="59" t="str">
        <f>Output!Q3</f>
        <v>0</v>
      </c>
      <c r="AS3" s="59" t="str">
        <f>Output!R3</f>
        <v>0</v>
      </c>
      <c r="AT3" s="59" t="str">
        <f>Output!S3</f>
        <v>0</v>
      </c>
    </row>
    <row r="4" spans="1:46" s="21" customFormat="1">
      <c r="A4" s="20" t="str">
        <f>Inputs!A7</f>
        <v>0</v>
      </c>
      <c r="B4" s="38" t="str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>0</v>
      </c>
      <c r="C4" s="38" t="str">
        <f>IFERROR(DATE(YEAR(B4),MONTH(B4)+ROUND(T4/2,0),DAY(B4)),B4)</f>
        <v>0</v>
      </c>
      <c r="D4" s="38" t="str">
        <f>IFERROR(DATE(YEAR(B4),MONTH(B4)+T4,DAY(B4)),"")</f>
        <v>0</v>
      </c>
      <c r="E4" s="38" t="str">
        <f>IFERROR(IF($S4=0,"",IF($S4=2,DATE(YEAR(B4),MONTH(B4)+6,DAY(B4)),IF($S4=1,B4,""))),"")</f>
        <v>0</v>
      </c>
      <c r="F4" s="38" t="str">
        <f>IFERROR(IF($S4=0,"",IF($S4=2,DATE(YEAR(C4),MONTH(C4)+6,DAY(C4)),IF($S4=1,C4,""))),"")</f>
        <v>0</v>
      </c>
      <c r="G4" s="38" t="str">
        <f>IFERROR(IF($S4=0,"",IF($S4=2,DATE(YEAR(D4),MONTH(D4)+6,DAY(D4)),IF($S4=1,D4,""))),"")</f>
        <v>0</v>
      </c>
      <c r="H4" s="20" t="str">
        <f>Inputs!C7</f>
        <v>0</v>
      </c>
      <c r="I4" s="138" t="str">
        <f>IFERROR(VLOOKUP(Inputs!E7,Parameters!$J$74:$K$78,2,0),"")</f>
        <v>0</v>
      </c>
      <c r="J4" s="26" t="str">
        <f>IFERROR(Inputs!G7/Calculations!H4,"")</f>
        <v>0</v>
      </c>
      <c r="K4" s="26" t="str">
        <f>IFERROR(INDEX(Parameters!$A$3:$V$17,MATCH(Calculations!$A4,Parameters!$A$3:$A$17,0),MATCH(Parameters!$I$3,Parameters!$A$3:$V$3,0)),0)</f>
        <v>0</v>
      </c>
      <c r="L4" s="29" t="str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 t="str">
        <f>L4*H4</f>
        <v>0</v>
      </c>
      <c r="N4" s="22" t="str">
        <f>Calculations!U4</f>
        <v>0</v>
      </c>
      <c r="O4" s="30" t="str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P4" s="22" t="str">
        <f>IFERROR(INDEX(Parameters!$A$3:$V$17,MATCH(Calculations!$A4,Parameters!$A$3:$A$17,0),MATCH($P$3,Parameters!$A$3:$V$3,0)),0)</f>
        <v>0</v>
      </c>
      <c r="Q4" s="33" t="str">
        <f>M4*O4*(1-N4)*MAX(S4,1)</f>
        <v>0</v>
      </c>
      <c r="R4" s="22" t="str">
        <f>IFERROR(INDEX(Parameters!$A$3:$V$17,MATCH(Calculations!$A4,Parameters!$A$3:$A$17,0),MATCH($R$3,Parameters!$A$3:$V$3,0)),0)</f>
        <v>0</v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>0</v>
      </c>
      <c r="U4" s="60" t="str">
        <f>Inputs!M7/100</f>
        <v>0</v>
      </c>
      <c r="V4" s="33" t="str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 t="str">
        <f>IFERROR(J4*H4*Parameters!$B$35+IF(OR(Inputs!F7=Parameters!$E$75,Inputs!F7=Parameters!$E$77),Calculations!H4*Parameters!$B$36,0),0)</f>
        <v>0</v>
      </c>
      <c r="X4" s="33" t="str">
        <f>IFERROR(IF(J4/K4&gt;0.5,H4*INDEX(Parameters!$A$3:$AI$17,MATCH(Calculations!A4,Parameters!$A$3:$A$17,0),MATCH(Parameters!$J$3,Parameters!$A$3:$AI$3,0)),0),0)</f>
        <v>0</v>
      </c>
      <c r="Y4" s="33" t="str">
        <f>IF(Inputs!H7="Yes",IFERROR(H4*INDEX(Parameters!$A$3:$AI$17,MATCH(Calculations!A4,Parameters!$A$3:$A$17,0),MATCH(Parameters!$P$3,Parameters!$A$3:$AI$3,0)),AVERAGE(Parameters!$P$4:$P$17)),0)</f>
        <v>0</v>
      </c>
      <c r="Z4" s="33" t="str">
        <f>IF(Inputs!I7=Parameters!$F$75,H4*INDEX(Parameters!$A$3:$AI$18,MATCH(Calculations!A4,Parameters!$A$3:$A$18,0),MATCH(Parameters!$Q$3,Parameters!$A$3:$AI$3,0)),0)</f>
        <v>0</v>
      </c>
      <c r="AA4" s="33" t="str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IF($D4="",1/12,IFERROR(INDEX(Parameters!$X$2:$AI$17,MATCH(Calculations!$A4,Parameters!$A$2:$A$17,0),MATCH(MONTH(Calculations!AC$3),Parameters!$X$2:$AI$2,0)),1/12))</f>
        <v>0</v>
      </c>
      <c r="AD4" s="60" t="str">
        <f>IF($D4="",1/12,IFERROR(INDEX(Parameters!$X$2:$AI$17,MATCH(Calculations!$A4,Parameters!$A$2:$A$17,0),MATCH(MONTH(Calculations!AD$3),Parameters!$X$2:$AI$2,0)),1/12))</f>
        <v>0</v>
      </c>
      <c r="AE4" s="60" t="str">
        <f>IF($D4="",1/12,IFERROR(INDEX(Parameters!$X$2:$AI$17,MATCH(Calculations!$A4,Parameters!$A$2:$A$17,0),MATCH(MONTH(Calculations!AE$3),Parameters!$X$2:$AI$2,0)),1/12))</f>
        <v>0</v>
      </c>
      <c r="AF4" s="60" t="str">
        <f>IF($D4="",1/12,IFERROR(INDEX(Parameters!$X$2:$AI$17,MATCH(Calculations!$A4,Parameters!$A$2:$A$17,0),MATCH(MONTH(Calculations!AF$3),Parameters!$X$2:$AI$2,0)),1/12))</f>
        <v>0</v>
      </c>
      <c r="AG4" s="60" t="str">
        <f>IF($D4="",1/12,IFERROR(INDEX(Parameters!$X$2:$AI$17,MATCH(Calculations!$A4,Parameters!$A$2:$A$17,0),MATCH(MONTH(Calculations!AG$3),Parameters!$X$2:$AI$2,0)),1/12))</f>
        <v>0</v>
      </c>
      <c r="AH4" s="60" t="str">
        <f>IF($D4="",1/12,IFERROR(INDEX(Parameters!$X$2:$AI$17,MATCH(Calculations!$A4,Parameters!$A$2:$A$17,0),MATCH(MONTH(Calculations!AH$3),Parameters!$X$2:$AI$2,0)),1/12))</f>
        <v>0</v>
      </c>
      <c r="AI4" s="60" t="str">
        <f>IF($D4="",1/12,IFERROR(INDEX(Parameters!$X$2:$AI$17,MATCH(Calculations!$A4,Parameters!$A$2:$A$17,0),MATCH(MONTH(Calculations!AI$3),Parameters!$X$2:$AI$2,0)),1/12))</f>
        <v>0</v>
      </c>
      <c r="AJ4" s="60" t="str">
        <f>IF($D4="",1/12,IFERROR(INDEX(Parameters!$X$2:$AI$17,MATCH(Calculations!$A4,Parameters!$A$2:$A$17,0),MATCH(MONTH(Calculations!AJ$3),Parameters!$X$2:$AI$2,0)),1/12))</f>
        <v>0</v>
      </c>
      <c r="AK4" s="60" t="str">
        <f>IF($D4="",1/12,IFERROR(INDEX(Parameters!$X$2:$AI$17,MATCH(Calculations!$A4,Parameters!$A$2:$A$17,0),MATCH(MONTH(Calculations!AK$3),Parameters!$X$2:$AI$2,0)),1/12))</f>
        <v>0</v>
      </c>
      <c r="AL4" s="60" t="str">
        <f>IF($D4="",1/12,IFERROR(INDEX(Parameters!$X$2:$AI$17,MATCH(Calculations!$A4,Parameters!$A$2:$A$17,0),MATCH(MONTH(Calculations!AL$3),Parameters!$X$2:$AI$2,0)),1/12))</f>
        <v>0</v>
      </c>
      <c r="AM4" s="60" t="str">
        <f>IF($D4="",1/12,IFERROR(INDEX(Parameters!$X$2:$AI$17,MATCH(Calculations!$A4,Parameters!$A$2:$A$17,0),MATCH(MONTH(Calculations!AM$3),Parameters!$X$2:$AI$2,0)),1/12))</f>
        <v>0</v>
      </c>
      <c r="AN4" s="60" t="str">
        <f>IF($D4="",1/12,IFERROR(INDEX(Parameters!$X$2:$AI$17,MATCH(Calculations!$A4,Parameters!$A$2:$A$17,0),MATCH(MONTH(Calculations!AN$3),Parameters!$X$2:$AI$2,0)),1/12))</f>
        <v>0</v>
      </c>
      <c r="AO4" s="60" t="str">
        <f>IF($D4="",1/12,IFERROR(INDEX(Parameters!$X$2:$AI$17,MATCH(Calculations!$A4,Parameters!$A$2:$A$17,0),MATCH(MONTH(Calculations!AO$3),Parameters!$X$2:$AI$2,0)),1/12))</f>
        <v>0</v>
      </c>
      <c r="AP4" s="60" t="str">
        <f>IF($D4="",1/12,IFERROR(INDEX(Parameters!$X$2:$AI$17,MATCH(Calculations!$A4,Parameters!$A$2:$A$17,0),MATCH(MONTH(Calculations!AP$3),Parameters!$X$2:$AI$2,0)),1/12))</f>
        <v>0</v>
      </c>
      <c r="AQ4" s="60" t="str">
        <f>IF($D4="",1/12,IFERROR(INDEX(Parameters!$X$2:$AI$17,MATCH(Calculations!$A4,Parameters!$A$2:$A$17,0),MATCH(MONTH(Calculations!AQ$3),Parameters!$X$2:$AI$2,0)),1/12))</f>
        <v>0</v>
      </c>
      <c r="AR4" s="60" t="str">
        <f>IF($D4="",1/12,IFERROR(INDEX(Parameters!$X$2:$AI$17,MATCH(Calculations!$A4,Parameters!$A$2:$A$17,0),MATCH(MONTH(Calculations!AR$3),Parameters!$X$2:$AI$2,0)),1/12))</f>
        <v>0</v>
      </c>
      <c r="AS4" s="60" t="str">
        <f>IF($D4="",1/12,IFERROR(INDEX(Parameters!$X$2:$AI$17,MATCH(Calculations!$A4,Parameters!$A$2:$A$17,0),MATCH(MONTH(Calculations!AS$3),Parameters!$X$2:$AI$2,0)),1/12))</f>
        <v>0</v>
      </c>
      <c r="AT4" s="60" t="str">
        <f>IF($D4="",1/12,IFERROR(INDEX(Parameters!$X$2:$AI$17,MATCH(Calculations!$A4,Parameters!$A$2:$A$17,0),MATCH(MONTH(Calculations!AT$3),Parameters!$X$2:$AI$2,0)),1/12))</f>
        <v>0</v>
      </c>
    </row>
    <row r="5" spans="1:46" s="21" customFormat="1">
      <c r="A5" s="16" t="str">
        <f>Inputs!A8</f>
        <v>0</v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>0</v>
      </c>
      <c r="C5" s="39" t="str">
        <f>IFERROR(DATE(YEAR(B5),MONTH(B5)+ROUND(T5/2,0),DAY(B5)),B5)</f>
        <v>0</v>
      </c>
      <c r="D5" s="39" t="str">
        <f>IFERROR(DATE(YEAR(B5),MONTH(B5)+T5,DAY(B5)),"")</f>
        <v>0</v>
      </c>
      <c r="E5" s="39" t="str">
        <f>IFERROR(IF($S5=0,"",IF($S5=2,DATE(YEAR(B5),MONTH(B5)+6,DAY(B5)),IF($S5=1,B5,""))),"")</f>
        <v>0</v>
      </c>
      <c r="F5" s="39" t="str">
        <f>IFERROR(IF($S5=0,"",IF($S5=2,DATE(YEAR(C5),MONTH(C5)+6,DAY(C5)),IF($S5=1,C5,""))),"")</f>
        <v>0</v>
      </c>
      <c r="G5" s="39" t="str">
        <f>IFERROR(IF($S5=0,"",IF($S5=2,DATE(YEAR(D5),MONTH(D5)+6,DAY(D5)),IF($S5=1,D5,""))),"")</f>
        <v>0</v>
      </c>
      <c r="H5" s="16" t="str">
        <f>Inputs!C8</f>
        <v>0</v>
      </c>
      <c r="I5" s="139" t="str">
        <f>IFERROR(VLOOKUP(Inputs!E8,Parameters!$J$74:$K$78,2,0),"")</f>
        <v>0</v>
      </c>
      <c r="J5" s="27" t="str">
        <f>IFERROR(Inputs!G8/Calculations!H5,"")</f>
        <v>0</v>
      </c>
      <c r="K5" s="27" t="str">
        <f>IFERROR(INDEX(Parameters!$A$3:$V$17,MATCH(Calculations!$A5,Parameters!$A$3:$A$17,0),MATCH(Parameters!$I$3,Parameters!$A$3:$V$3,0)),0)</f>
        <v>0</v>
      </c>
      <c r="L5" s="92" t="str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 t="str">
        <f>L5*H5</f>
        <v>0</v>
      </c>
      <c r="N5" s="22" t="str">
        <f>Calculations!U5</f>
        <v>0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P5" s="22" t="str">
        <f>IFERROR(INDEX(Parameters!$A$3:$V$17,MATCH(Calculations!$A5,Parameters!$A$3:$A$17,0),MATCH($P$3,Parameters!$A$3:$V$3,0)),0)</f>
        <v>0</v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>0</v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>0</v>
      </c>
      <c r="U5" s="22" t="str">
        <f>Inputs!M8/100</f>
        <v>0</v>
      </c>
      <c r="V5" s="34" t="str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 t="str">
        <f>IFERROR(J5*H5*Parameters!$B$35+IF(OR(Inputs!F8=Parameters!$E$75,Inputs!F8=Parameters!$E$77),Calculations!H5*Parameters!$B$36,0),0)</f>
        <v>0</v>
      </c>
      <c r="X5" s="34" t="str">
        <f>IFERROR(IF(J5/K5&gt;0.5,H5*INDEX(Parameters!$A$3:$AI$17,MATCH(Calculations!A5,Parameters!$A$3:$A$17,0),MATCH(Parameters!$J$3,Parameters!$A$3:$AI$3,0)),0),0)</f>
        <v>0</v>
      </c>
      <c r="Y5" s="34" t="str">
        <f>IF(Inputs!H8="Yes",IFERROR(H5*INDEX(Parameters!$A$3:$AI$17,MATCH(Calculations!A5,Parameters!$A$3:$A$17,0),MATCH(Parameters!$P$3,Parameters!$A$3:$AI$3,0)),AVERAGE(Parameters!$P$4:$P$17)),0)</f>
        <v>0</v>
      </c>
      <c r="Z5" s="34" t="str">
        <f>IF(Inputs!I8=Parameters!$F$75,H5*INDEX(Parameters!$A$3:$AI$18,MATCH(Calculations!A5,Parameters!$A$3:$A$18,0),MATCH(Parameters!$Q$3,Parameters!$A$3:$AI$3,0)),0)</f>
        <v>0</v>
      </c>
      <c r="AA5" s="34" t="str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>0</v>
      </c>
      <c r="AD5" s="22" t="str">
        <f>IF($D5="",1/12,IFERROR(INDEX(Parameters!$X$2:$AI$17,MATCH(Calculations!$A5,Parameters!$A$2:$A$17,0),MATCH(MONTH(Calculations!AD$3),Parameters!$X$2:$AI$2,0)),1/12))</f>
        <v>0</v>
      </c>
      <c r="AE5" s="22" t="str">
        <f>IF($D5="",1/12,IFERROR(INDEX(Parameters!$X$2:$AI$17,MATCH(Calculations!$A5,Parameters!$A$2:$A$17,0),MATCH(MONTH(Calculations!AE$3),Parameters!$X$2:$AI$2,0)),1/12))</f>
        <v>0</v>
      </c>
      <c r="AF5" s="22" t="str">
        <f>IF($D5="",1/12,IFERROR(INDEX(Parameters!$X$2:$AI$17,MATCH(Calculations!$A5,Parameters!$A$2:$A$17,0),MATCH(MONTH(Calculations!AF$3),Parameters!$X$2:$AI$2,0)),1/12))</f>
        <v>0</v>
      </c>
      <c r="AG5" s="22" t="str">
        <f>IF($D5="",1/12,IFERROR(INDEX(Parameters!$X$2:$AI$17,MATCH(Calculations!$A5,Parameters!$A$2:$A$17,0),MATCH(MONTH(Calculations!AG$3),Parameters!$X$2:$AI$2,0)),1/12))</f>
        <v>0</v>
      </c>
      <c r="AH5" s="22" t="str">
        <f>IF($D5="",1/12,IFERROR(INDEX(Parameters!$X$2:$AI$17,MATCH(Calculations!$A5,Parameters!$A$2:$A$17,0),MATCH(MONTH(Calculations!AH$3),Parameters!$X$2:$AI$2,0)),1/12))</f>
        <v>0</v>
      </c>
      <c r="AI5" s="22" t="str">
        <f>IF($D5="",1/12,IFERROR(INDEX(Parameters!$X$2:$AI$17,MATCH(Calculations!$A5,Parameters!$A$2:$A$17,0),MATCH(MONTH(Calculations!AI$3),Parameters!$X$2:$AI$2,0)),1/12))</f>
        <v>0</v>
      </c>
      <c r="AJ5" s="22" t="str">
        <f>IF($D5="",1/12,IFERROR(INDEX(Parameters!$X$2:$AI$17,MATCH(Calculations!$A5,Parameters!$A$2:$A$17,0),MATCH(MONTH(Calculations!AJ$3),Parameters!$X$2:$AI$2,0)),1/12))</f>
        <v>0</v>
      </c>
      <c r="AK5" s="22" t="str">
        <f>IF($D5="",1/12,IFERROR(INDEX(Parameters!$X$2:$AI$17,MATCH(Calculations!$A5,Parameters!$A$2:$A$17,0),MATCH(MONTH(Calculations!AK$3),Parameters!$X$2:$AI$2,0)),1/12))</f>
        <v>0</v>
      </c>
      <c r="AL5" s="22" t="str">
        <f>IF($D5="",1/12,IFERROR(INDEX(Parameters!$X$2:$AI$17,MATCH(Calculations!$A5,Parameters!$A$2:$A$17,0),MATCH(MONTH(Calculations!AL$3),Parameters!$X$2:$AI$2,0)),1/12))</f>
        <v>0</v>
      </c>
      <c r="AM5" s="22" t="str">
        <f>IF($D5="",1/12,IFERROR(INDEX(Parameters!$X$2:$AI$17,MATCH(Calculations!$A5,Parameters!$A$2:$A$17,0),MATCH(MONTH(Calculations!AM$3),Parameters!$X$2:$AI$2,0)),1/12))</f>
        <v>0</v>
      </c>
      <c r="AN5" s="22" t="str">
        <f>IF($D5="",1/12,IFERROR(INDEX(Parameters!$X$2:$AI$17,MATCH(Calculations!$A5,Parameters!$A$2:$A$17,0),MATCH(MONTH(Calculations!AN$3),Parameters!$X$2:$AI$2,0)),1/12))</f>
        <v>0</v>
      </c>
      <c r="AO5" s="22" t="str">
        <f>IF($D5="",1/12,IFERROR(INDEX(Parameters!$X$2:$AI$17,MATCH(Calculations!$A5,Parameters!$A$2:$A$17,0),MATCH(MONTH(Calculations!AO$3),Parameters!$X$2:$AI$2,0)),1/12))</f>
        <v>0</v>
      </c>
      <c r="AP5" s="22" t="str">
        <f>IF($D5="",1/12,IFERROR(INDEX(Parameters!$X$2:$AI$17,MATCH(Calculations!$A5,Parameters!$A$2:$A$17,0),MATCH(MONTH(Calculations!AP$3),Parameters!$X$2:$AI$2,0)),1/12))</f>
        <v>0</v>
      </c>
      <c r="AQ5" s="22" t="str">
        <f>IF($D5="",1/12,IFERROR(INDEX(Parameters!$X$2:$AI$17,MATCH(Calculations!$A5,Parameters!$A$2:$A$17,0),MATCH(MONTH(Calculations!AQ$3),Parameters!$X$2:$AI$2,0)),1/12))</f>
        <v>0</v>
      </c>
      <c r="AR5" s="22" t="str">
        <f>IF($D5="",1/12,IFERROR(INDEX(Parameters!$X$2:$AI$17,MATCH(Calculations!$A5,Parameters!$A$2:$A$17,0),MATCH(MONTH(Calculations!AR$3),Parameters!$X$2:$AI$2,0)),1/12))</f>
        <v>0</v>
      </c>
      <c r="AS5" s="22" t="str">
        <f>IF($D5="",1/12,IFERROR(INDEX(Parameters!$X$2:$AI$17,MATCH(Calculations!$A5,Parameters!$A$2:$A$17,0),MATCH(MONTH(Calculations!AS$3),Parameters!$X$2:$AI$2,0)),1/12))</f>
        <v>0</v>
      </c>
      <c r="AT5" s="22" t="str">
        <f>IF($D5="",1/12,IFERROR(INDEX(Parameters!$X$2:$AI$17,MATCH(Calculations!$A5,Parameters!$A$2:$A$17,0),MATCH(MONTH(Calculations!AT$3),Parameters!$X$2:$AI$2,0)),1/12))</f>
        <v>0</v>
      </c>
    </row>
    <row r="6" spans="1:46" s="21" customFormat="1">
      <c r="A6" s="16" t="str">
        <f>Inputs!A9</f>
        <v>0</v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>0</v>
      </c>
      <c r="C6" s="39" t="str">
        <f>IFERROR(DATE(YEAR(B6),MONTH(B6)+ROUND(T6/2,0),DAY(B6)),B6)</f>
        <v>0</v>
      </c>
      <c r="D6" s="39" t="str">
        <f>IFERROR(DATE(YEAR(B6),MONTH(B6)+T6,DAY(B6)),"")</f>
        <v>0</v>
      </c>
      <c r="E6" s="39" t="str">
        <f>IFERROR(IF($S6=0,"",IF($S6=2,DATE(YEAR(B6),MONTH(B6)+6,DAY(B6)),IF($S6=1,B6,""))),"")</f>
        <v>0</v>
      </c>
      <c r="F6" s="39" t="str">
        <f>IFERROR(IF($S6=0,"",IF($S6=2,DATE(YEAR(C6),MONTH(C6)+6,DAY(C6)),IF($S6=1,C6,""))),"")</f>
        <v>0</v>
      </c>
      <c r="G6" s="39" t="str">
        <f>IFERROR(IF($S6=0,"",IF($S6=2,DATE(YEAR(D6),MONTH(D6)+6,DAY(D6)),IF($S6=1,D6,""))),"")</f>
        <v>0</v>
      </c>
      <c r="H6" s="16" t="str">
        <f>Inputs!C9</f>
        <v>0</v>
      </c>
      <c r="I6" s="139" t="str">
        <f>IFERROR(VLOOKUP(Inputs!E9,Parameters!$J$74:$K$78,2,0),"")</f>
        <v>0</v>
      </c>
      <c r="J6" s="27" t="str">
        <f>IFERROR(Inputs!G9/Calculations!H6,"")</f>
        <v>0</v>
      </c>
      <c r="K6" s="27" t="str">
        <f>IFERROR(INDEX(Parameters!$A$3:$V$17,MATCH(Calculations!$A6,Parameters!$A$3:$A$17,0),MATCH(Parameters!$I$3,Parameters!$A$3:$V$3,0)),0)</f>
        <v>0</v>
      </c>
      <c r="L6" s="92" t="str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 t="str">
        <f>L6*H6</f>
        <v>0</v>
      </c>
      <c r="N6" s="22" t="str">
        <f>Calculations!U6</f>
        <v>0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P6" s="22" t="str">
        <f>IFERROR(INDEX(Parameters!$A$3:$V$17,MATCH(Calculations!$A6,Parameters!$A$3:$A$17,0),MATCH($P$3,Parameters!$A$3:$V$3,0)),0)</f>
        <v>0</v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>0</v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>0</v>
      </c>
      <c r="U6" s="22" t="str">
        <f>Inputs!M9/100</f>
        <v>0</v>
      </c>
      <c r="V6" s="34" t="str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 t="str">
        <f>IFERROR(J6*H6*Parameters!$B$35+IF(OR(Inputs!F9=Parameters!$E$75,Inputs!F9=Parameters!$E$77),Calculations!H6*Parameters!$B$36,0),0)</f>
        <v>0</v>
      </c>
      <c r="X6" s="34" t="str">
        <f>IFERROR(IF(J6/K6&gt;0.5,H6*INDEX(Parameters!$A$3:$AI$17,MATCH(Calculations!A6,Parameters!$A$3:$A$17,0),MATCH(Parameters!$J$3,Parameters!$A$3:$AI$3,0)),0),0)</f>
        <v>0</v>
      </c>
      <c r="Y6" s="34" t="str">
        <f>IF(Inputs!H9="Yes",IFERROR(H6*INDEX(Parameters!$A$3:$AI$17,MATCH(Calculations!A6,Parameters!$A$3:$A$17,0),MATCH(Parameters!$P$3,Parameters!$A$3:$AI$3,0)),AVERAGE(Parameters!$P$4:$P$17)),0)</f>
        <v>0</v>
      </c>
      <c r="Z6" s="34" t="str">
        <f>IF(Inputs!I9=Parameters!$F$75,H6*INDEX(Parameters!$A$3:$AI$18,MATCH(Calculations!A6,Parameters!$A$3:$A$18,0),MATCH(Parameters!$Q$3,Parameters!$A$3:$AI$3,0)),0)</f>
        <v>0</v>
      </c>
      <c r="AA6" s="34" t="str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>0</v>
      </c>
      <c r="AD6" s="22" t="str">
        <f>IF($D6="",1/12,IFERROR(INDEX(Parameters!$X$2:$AI$17,MATCH(Calculations!$A6,Parameters!$A$2:$A$17,0),MATCH(MONTH(Calculations!AD$3),Parameters!$X$2:$AI$2,0)),1/12))</f>
        <v>0</v>
      </c>
      <c r="AE6" s="22" t="str">
        <f>IF($D6="",1/12,IFERROR(INDEX(Parameters!$X$2:$AI$17,MATCH(Calculations!$A6,Parameters!$A$2:$A$17,0),MATCH(MONTH(Calculations!AE$3),Parameters!$X$2:$AI$2,0)),1/12))</f>
        <v>0</v>
      </c>
      <c r="AF6" s="22" t="str">
        <f>IF($D6="",1/12,IFERROR(INDEX(Parameters!$X$2:$AI$17,MATCH(Calculations!$A6,Parameters!$A$2:$A$17,0),MATCH(MONTH(Calculations!AF$3),Parameters!$X$2:$AI$2,0)),1/12))</f>
        <v>0</v>
      </c>
      <c r="AG6" s="22" t="str">
        <f>IF($D6="",1/12,IFERROR(INDEX(Parameters!$X$2:$AI$17,MATCH(Calculations!$A6,Parameters!$A$2:$A$17,0),MATCH(MONTH(Calculations!AG$3),Parameters!$X$2:$AI$2,0)),1/12))</f>
        <v>0</v>
      </c>
      <c r="AH6" s="22" t="str">
        <f>IF($D6="",1/12,IFERROR(INDEX(Parameters!$X$2:$AI$17,MATCH(Calculations!$A6,Parameters!$A$2:$A$17,0),MATCH(MONTH(Calculations!AH$3),Parameters!$X$2:$AI$2,0)),1/12))</f>
        <v>0</v>
      </c>
      <c r="AI6" s="22" t="str">
        <f>IF($D6="",1/12,IFERROR(INDEX(Parameters!$X$2:$AI$17,MATCH(Calculations!$A6,Parameters!$A$2:$A$17,0),MATCH(MONTH(Calculations!AI$3),Parameters!$X$2:$AI$2,0)),1/12))</f>
        <v>0</v>
      </c>
      <c r="AJ6" s="22" t="str">
        <f>IF($D6="",1/12,IFERROR(INDEX(Parameters!$X$2:$AI$17,MATCH(Calculations!$A6,Parameters!$A$2:$A$17,0),MATCH(MONTH(Calculations!AJ$3),Parameters!$X$2:$AI$2,0)),1/12))</f>
        <v>0</v>
      </c>
      <c r="AK6" s="22" t="str">
        <f>IF($D6="",1/12,IFERROR(INDEX(Parameters!$X$2:$AI$17,MATCH(Calculations!$A6,Parameters!$A$2:$A$17,0),MATCH(MONTH(Calculations!AK$3),Parameters!$X$2:$AI$2,0)),1/12))</f>
        <v>0</v>
      </c>
      <c r="AL6" s="22" t="str">
        <f>IF($D6="",1/12,IFERROR(INDEX(Parameters!$X$2:$AI$17,MATCH(Calculations!$A6,Parameters!$A$2:$A$17,0),MATCH(MONTH(Calculations!AL$3),Parameters!$X$2:$AI$2,0)),1/12))</f>
        <v>0</v>
      </c>
      <c r="AM6" s="22" t="str">
        <f>IF($D6="",1/12,IFERROR(INDEX(Parameters!$X$2:$AI$17,MATCH(Calculations!$A6,Parameters!$A$2:$A$17,0),MATCH(MONTH(Calculations!AM$3),Parameters!$X$2:$AI$2,0)),1/12))</f>
        <v>0</v>
      </c>
      <c r="AN6" s="22" t="str">
        <f>IF($D6="",1/12,IFERROR(INDEX(Parameters!$X$2:$AI$17,MATCH(Calculations!$A6,Parameters!$A$2:$A$17,0),MATCH(MONTH(Calculations!AN$3),Parameters!$X$2:$AI$2,0)),1/12))</f>
        <v>0</v>
      </c>
      <c r="AO6" s="22" t="str">
        <f>IF($D6="",1/12,IFERROR(INDEX(Parameters!$X$2:$AI$17,MATCH(Calculations!$A6,Parameters!$A$2:$A$17,0),MATCH(MONTH(Calculations!AO$3),Parameters!$X$2:$AI$2,0)),1/12))</f>
        <v>0</v>
      </c>
      <c r="AP6" s="22" t="str">
        <f>IF($D6="",1/12,IFERROR(INDEX(Parameters!$X$2:$AI$17,MATCH(Calculations!$A6,Parameters!$A$2:$A$17,0),MATCH(MONTH(Calculations!AP$3),Parameters!$X$2:$AI$2,0)),1/12))</f>
        <v>0</v>
      </c>
      <c r="AQ6" s="22" t="str">
        <f>IF($D6="",1/12,IFERROR(INDEX(Parameters!$X$2:$AI$17,MATCH(Calculations!$A6,Parameters!$A$2:$A$17,0),MATCH(MONTH(Calculations!AQ$3),Parameters!$X$2:$AI$2,0)),1/12))</f>
        <v>0</v>
      </c>
      <c r="AR6" s="22" t="str">
        <f>IF($D6="",1/12,IFERROR(INDEX(Parameters!$X$2:$AI$17,MATCH(Calculations!$A6,Parameters!$A$2:$A$17,0),MATCH(MONTH(Calculations!AR$3),Parameters!$X$2:$AI$2,0)),1/12))</f>
        <v>0</v>
      </c>
      <c r="AS6" s="22" t="str">
        <f>IF($D6="",1/12,IFERROR(INDEX(Parameters!$X$2:$AI$17,MATCH(Calculations!$A6,Parameters!$A$2:$A$17,0),MATCH(MONTH(Calculations!AS$3),Parameters!$X$2:$AI$2,0)),1/12))</f>
        <v>0</v>
      </c>
      <c r="AT6" s="22" t="str">
        <f>IF($D6="",1/12,IFERROR(INDEX(Parameters!$X$2:$AI$17,MATCH(Calculations!$A6,Parameters!$A$2:$A$17,0),MATCH(MONTH(Calculations!AT$3),Parameters!$X$2:$AI$2,0)),1/12))</f>
        <v>0</v>
      </c>
    </row>
    <row r="7" spans="1:46" s="21" customFormat="1">
      <c r="A7" s="16" t="str">
        <f>Inputs!A10</f>
        <v>0</v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>0</v>
      </c>
      <c r="C7" s="39" t="str">
        <f>IFERROR(DATE(YEAR(B7),MONTH(B7)+ROUND(T7/2,0),DAY(B7)),B7)</f>
        <v>0</v>
      </c>
      <c r="D7" s="39" t="str">
        <f>IFERROR(DATE(YEAR(B7),MONTH(B7)+T7,DAY(B7)),"")</f>
        <v>0</v>
      </c>
      <c r="E7" s="39" t="str">
        <f>IFERROR(IF($S7=0,"",IF($S7=2,DATE(YEAR(B7),MONTH(B7)+6,DAY(B7)),IF($S7=1,B7,""))),"")</f>
        <v>0</v>
      </c>
      <c r="F7" s="39" t="str">
        <f>IFERROR(IF($S7=0,"",IF($S7=2,DATE(YEAR(C7),MONTH(C7)+6,DAY(C7)),IF($S7=1,C7,""))),"")</f>
        <v>0</v>
      </c>
      <c r="G7" s="39" t="str">
        <f>IFERROR(IF($S7=0,"",IF($S7=2,DATE(YEAR(D7),MONTH(D7)+6,DAY(D7)),IF($S7=1,D7,""))),"")</f>
        <v>0</v>
      </c>
      <c r="H7" s="16" t="str">
        <f>Inputs!C10</f>
        <v>0</v>
      </c>
      <c r="I7" s="139" t="str">
        <f>IFERROR(VLOOKUP(Inputs!E10,Parameters!$J$74:$K$78,2,0),"")</f>
        <v>0</v>
      </c>
      <c r="J7" s="27" t="str">
        <f>IFERROR(Inputs!G10/Calculations!H7,"")</f>
        <v>0</v>
      </c>
      <c r="K7" s="27" t="str">
        <f>IFERROR(INDEX(Parameters!$A$3:$V$17,MATCH(Calculations!$A7,Parameters!$A$3:$A$17,0),MATCH(Parameters!$I$3,Parameters!$A$3:$V$3,0)),0)</f>
        <v>0</v>
      </c>
      <c r="L7" s="92" t="str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 t="str">
        <f>L7*H7</f>
        <v>0</v>
      </c>
      <c r="N7" s="22" t="str">
        <f>Calculations!U7</f>
        <v>0</v>
      </c>
      <c r="O7" s="30" t="str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P7" s="22" t="str">
        <f>IFERROR(INDEX(Parameters!$A$3:$V$17,MATCH(Calculations!$A7,Parameters!$A$3:$A$17,0),MATCH($P$3,Parameters!$A$3:$V$3,0)),0)</f>
        <v>0</v>
      </c>
      <c r="Q7" s="34" t="str">
        <f>M7*O7*(1-N7)*MAX(S7,1)</f>
        <v>0</v>
      </c>
      <c r="R7" s="22" t="str">
        <f>IFERROR(INDEX(Parameters!$A$3:$V$17,MATCH(Calculations!$A7,Parameters!$A$3:$A$17,0),MATCH($R$3,Parameters!$A$3:$V$3,0)),0)</f>
        <v>0</v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>0</v>
      </c>
      <c r="U7" s="22" t="str">
        <f>Inputs!M10/100</f>
        <v>0</v>
      </c>
      <c r="V7" s="34" t="str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 t="str">
        <f>IFERROR(J7*H7*Parameters!$B$35+IF(OR(Inputs!F10=Parameters!$E$75,Inputs!F10=Parameters!$E$77),Calculations!H7*Parameters!$B$36,0),0)</f>
        <v>0</v>
      </c>
      <c r="X7" s="34" t="str">
        <f>IFERROR(IF(J7/K7&gt;0.5,H7*INDEX(Parameters!$A$3:$AI$17,MATCH(Calculations!A7,Parameters!$A$3:$A$17,0),MATCH(Parameters!$J$3,Parameters!$A$3:$AI$3,0)),0),0)</f>
        <v>0</v>
      </c>
      <c r="Y7" s="34" t="str">
        <f>IF(Inputs!H10="Yes",IFERROR(H7*INDEX(Parameters!$A$3:$AI$17,MATCH(Calculations!A7,Parameters!$A$3:$A$17,0),MATCH(Parameters!$P$3,Parameters!$A$3:$AI$3,0)),AVERAGE(Parameters!$P$4:$P$17)),0)</f>
        <v>0</v>
      </c>
      <c r="Z7" s="34" t="str">
        <f>IF(Inputs!I10=Parameters!$F$75,H7*INDEX(Parameters!$A$3:$AI$18,MATCH(Calculations!A7,Parameters!$A$3:$A$18,0),MATCH(Parameters!$Q$3,Parameters!$A$3:$AI$3,0)),0)</f>
        <v>0</v>
      </c>
      <c r="AA7" s="34" t="str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>0</v>
      </c>
      <c r="AD7" s="22" t="str">
        <f>IF($D7="",1/12,IFERROR(INDEX(Parameters!$X$2:$AI$17,MATCH(Calculations!$A7,Parameters!$A$2:$A$17,0),MATCH(MONTH(Calculations!AD$3),Parameters!$X$2:$AI$2,0)),1/12))</f>
        <v>0</v>
      </c>
      <c r="AE7" s="22" t="str">
        <f>IF($D7="",1/12,IFERROR(INDEX(Parameters!$X$2:$AI$17,MATCH(Calculations!$A7,Parameters!$A$2:$A$17,0),MATCH(MONTH(Calculations!AE$3),Parameters!$X$2:$AI$2,0)),1/12))</f>
        <v>0</v>
      </c>
      <c r="AF7" s="22" t="str">
        <f>IF($D7="",1/12,IFERROR(INDEX(Parameters!$X$2:$AI$17,MATCH(Calculations!$A7,Parameters!$A$2:$A$17,0),MATCH(MONTH(Calculations!AF$3),Parameters!$X$2:$AI$2,0)),1/12))</f>
        <v>0</v>
      </c>
      <c r="AG7" s="22" t="str">
        <f>IF($D7="",1/12,IFERROR(INDEX(Parameters!$X$2:$AI$17,MATCH(Calculations!$A7,Parameters!$A$2:$A$17,0),MATCH(MONTH(Calculations!AG$3),Parameters!$X$2:$AI$2,0)),1/12))</f>
        <v>0</v>
      </c>
      <c r="AH7" s="22" t="str">
        <f>IF($D7="",1/12,IFERROR(INDEX(Parameters!$X$2:$AI$17,MATCH(Calculations!$A7,Parameters!$A$2:$A$17,0),MATCH(MONTH(Calculations!AH$3),Parameters!$X$2:$AI$2,0)),1/12))</f>
        <v>0</v>
      </c>
      <c r="AI7" s="22" t="str">
        <f>IF($D7="",1/12,IFERROR(INDEX(Parameters!$X$2:$AI$17,MATCH(Calculations!$A7,Parameters!$A$2:$A$17,0),MATCH(MONTH(Calculations!AI$3),Parameters!$X$2:$AI$2,0)),1/12))</f>
        <v>0</v>
      </c>
      <c r="AJ7" s="22" t="str">
        <f>IF($D7="",1/12,IFERROR(INDEX(Parameters!$X$2:$AI$17,MATCH(Calculations!$A7,Parameters!$A$2:$A$17,0),MATCH(MONTH(Calculations!AJ$3),Parameters!$X$2:$AI$2,0)),1/12))</f>
        <v>0</v>
      </c>
      <c r="AK7" s="22" t="str">
        <f>IF($D7="",1/12,IFERROR(INDEX(Parameters!$X$2:$AI$17,MATCH(Calculations!$A7,Parameters!$A$2:$A$17,0),MATCH(MONTH(Calculations!AK$3),Parameters!$X$2:$AI$2,0)),1/12))</f>
        <v>0</v>
      </c>
      <c r="AL7" s="22" t="str">
        <f>IF($D7="",1/12,IFERROR(INDEX(Parameters!$X$2:$AI$17,MATCH(Calculations!$A7,Parameters!$A$2:$A$17,0),MATCH(MONTH(Calculations!AL$3),Parameters!$X$2:$AI$2,0)),1/12))</f>
        <v>0</v>
      </c>
      <c r="AM7" s="22" t="str">
        <f>IF($D7="",1/12,IFERROR(INDEX(Parameters!$X$2:$AI$17,MATCH(Calculations!$A7,Parameters!$A$2:$A$17,0),MATCH(MONTH(Calculations!AM$3),Parameters!$X$2:$AI$2,0)),1/12))</f>
        <v>0</v>
      </c>
      <c r="AN7" s="22" t="str">
        <f>IF($D7="",1/12,IFERROR(INDEX(Parameters!$X$2:$AI$17,MATCH(Calculations!$A7,Parameters!$A$2:$A$17,0),MATCH(MONTH(Calculations!AN$3),Parameters!$X$2:$AI$2,0)),1/12))</f>
        <v>0</v>
      </c>
      <c r="AO7" s="22" t="str">
        <f>IF($D7="",1/12,IFERROR(INDEX(Parameters!$X$2:$AI$17,MATCH(Calculations!$A7,Parameters!$A$2:$A$17,0),MATCH(MONTH(Calculations!AO$3),Parameters!$X$2:$AI$2,0)),1/12))</f>
        <v>0</v>
      </c>
      <c r="AP7" s="22" t="str">
        <f>IF($D7="",1/12,IFERROR(INDEX(Parameters!$X$2:$AI$17,MATCH(Calculations!$A7,Parameters!$A$2:$A$17,0),MATCH(MONTH(Calculations!AP$3),Parameters!$X$2:$AI$2,0)),1/12))</f>
        <v>0</v>
      </c>
      <c r="AQ7" s="22" t="str">
        <f>IF($D7="",1/12,IFERROR(INDEX(Parameters!$X$2:$AI$17,MATCH(Calculations!$A7,Parameters!$A$2:$A$17,0),MATCH(MONTH(Calculations!AQ$3),Parameters!$X$2:$AI$2,0)),1/12))</f>
        <v>0</v>
      </c>
      <c r="AR7" s="22" t="str">
        <f>IF($D7="",1/12,IFERROR(INDEX(Parameters!$X$2:$AI$17,MATCH(Calculations!$A7,Parameters!$A$2:$A$17,0),MATCH(MONTH(Calculations!AR$3),Parameters!$X$2:$AI$2,0)),1/12))</f>
        <v>0</v>
      </c>
      <c r="AS7" s="22" t="str">
        <f>IF($D7="",1/12,IFERROR(INDEX(Parameters!$X$2:$AI$17,MATCH(Calculations!$A7,Parameters!$A$2:$A$17,0),MATCH(MONTH(Calculations!AS$3),Parameters!$X$2:$AI$2,0)),1/12))</f>
        <v>0</v>
      </c>
      <c r="AT7" s="22" t="str">
        <f>IF($D7="",1/12,IFERROR(INDEX(Parameters!$X$2:$AI$17,MATCH(Calculations!$A7,Parameters!$A$2:$A$17,0),MATCH(MONTH(Calculations!AT$3),Parameters!$X$2:$AI$2,0)),1/12))</f>
        <v>0</v>
      </c>
    </row>
    <row r="8" spans="1:46" s="21" customFormat="1">
      <c r="A8" s="23" t="str">
        <f>Inputs!A11</f>
        <v>0</v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>0</v>
      </c>
      <c r="C8" s="40" t="str">
        <f>IFERROR(DATE(YEAR(B8),MONTH(B8)+ROUND(T8/2,0),DAY(B8)),B8)</f>
        <v>0</v>
      </c>
      <c r="D8" s="40" t="str">
        <f>IFERROR(DATE(YEAR(B8),MONTH(B8)+T8,DAY(B8)),"")</f>
        <v>0</v>
      </c>
      <c r="E8" s="40" t="str">
        <f>IFERROR(IF($S8=0,"",IF($S8=2,DATE(YEAR(B8),MONTH(B8)+6,DAY(B8)),IF($S8=1,B8,""))),"")</f>
        <v>0</v>
      </c>
      <c r="F8" s="40" t="str">
        <f>IFERROR(IF($S8=0,"",IF($S8=2,DATE(YEAR(C8),MONTH(C8)+6,DAY(C8)),IF($S8=1,C8,""))),"")</f>
        <v>0</v>
      </c>
      <c r="G8" s="40" t="str">
        <f>IFERROR(IF($S8=0,"",IF($S8=2,DATE(YEAR(D8),MONTH(D8)+6,DAY(D8)),IF($S8=1,D8,""))),"")</f>
        <v>0</v>
      </c>
      <c r="H8" s="23" t="str">
        <f>Inputs!C11</f>
        <v>0</v>
      </c>
      <c r="I8" s="120" t="str">
        <f>IFERROR(VLOOKUP(Inputs!E11,Parameters!$J$74:$K$78,2,0),"")</f>
        <v>0</v>
      </c>
      <c r="J8" s="28" t="str">
        <f>IFERROR(Inputs!G11/Calculations!H8,"")</f>
        <v>0</v>
      </c>
      <c r="K8" s="28" t="str">
        <f>IFERROR(INDEX(Parameters!$A$3:$V$17,MATCH(Calculations!$A8,Parameters!$A$3:$A$17,0),MATCH(Parameters!$I$3,Parameters!$A$3:$V$3,0)),0)</f>
        <v>0</v>
      </c>
      <c r="L8" s="93" t="str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 t="str">
        <f>L8*H8</f>
        <v>0</v>
      </c>
      <c r="N8" s="24" t="str">
        <f>Calculations!U8</f>
        <v>0</v>
      </c>
      <c r="O8" s="31" t="str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P8" s="24" t="str">
        <f>IFERROR(INDEX(Parameters!$A$3:$V$17,MATCH(Calculations!$A8,Parameters!$A$3:$A$17,0),MATCH($P$3,Parameters!$A$3:$V$3,0)),0)</f>
        <v>0</v>
      </c>
      <c r="Q8" s="35" t="str">
        <f>M8*O8*(1-N8)*MAX(S8,1)</f>
        <v>0</v>
      </c>
      <c r="R8" s="24" t="str">
        <f>IFERROR(INDEX(Parameters!$A$3:$V$17,MATCH(Calculations!$A8,Parameters!$A$3:$A$17,0),MATCH($R$3,Parameters!$A$3:$V$3,0)),0)</f>
        <v>0</v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>0</v>
      </c>
      <c r="U8" s="24" t="str">
        <f>Inputs!M11/100</f>
        <v>0</v>
      </c>
      <c r="V8" s="35" t="str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 t="str">
        <f>IFERROR(J8*H8*Parameters!$B$35+IF(OR(Inputs!F11=Parameters!$E$75,Inputs!F11=Parameters!$E$77),Calculations!H8*Parameters!$B$36,0),0)</f>
        <v>0</v>
      </c>
      <c r="X8" s="35" t="str">
        <f>IFERROR(IF(J8/K8&gt;0.5,H8*INDEX(Parameters!$A$3:$AI$17,MATCH(Calculations!A8,Parameters!$A$3:$A$17,0),MATCH(Parameters!$J$3,Parameters!$A$3:$AI$3,0)),0),0)</f>
        <v>0</v>
      </c>
      <c r="Y8" s="35" t="str">
        <f>IF(Inputs!H11="Yes",IFERROR(H8*INDEX(Parameters!$A$3:$AI$17,MATCH(Calculations!A8,Parameters!$A$3:$A$17,0),MATCH(Parameters!$P$3,Parameters!$A$3:$AI$3,0)),AVERAGE(Parameters!$P$4:$P$17)),0)</f>
        <v>0</v>
      </c>
      <c r="Z8" s="35" t="str">
        <f>IF(Inputs!I11=Parameters!$F$75,H8*INDEX(Parameters!$A$3:$AI$18,MATCH(Calculations!A8,Parameters!$A$3:$A$18,0),MATCH(Parameters!$Q$3,Parameters!$A$3:$AI$3,0)),0)</f>
        <v>0</v>
      </c>
      <c r="AA8" s="35" t="str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IF($D8="",1/12,IFERROR(INDEX(Parameters!$X$2:$AI$17,MATCH(Calculations!$A8,Parameters!$A$2:$A$17,0),MATCH(MONTH(Calculations!AC$3),Parameters!$X$2:$AI$2,0)),1/12))</f>
        <v>0</v>
      </c>
      <c r="AD8" s="24" t="str">
        <f>IF($D8="",1/12,IFERROR(INDEX(Parameters!$X$2:$AI$17,MATCH(Calculations!$A8,Parameters!$A$2:$A$17,0),MATCH(MONTH(Calculations!AD$3),Parameters!$X$2:$AI$2,0)),1/12))</f>
        <v>0</v>
      </c>
      <c r="AE8" s="24" t="str">
        <f>IF($D8="",1/12,IFERROR(INDEX(Parameters!$X$2:$AI$17,MATCH(Calculations!$A8,Parameters!$A$2:$A$17,0),MATCH(MONTH(Calculations!AE$3),Parameters!$X$2:$AI$2,0)),1/12))</f>
        <v>0</v>
      </c>
      <c r="AF8" s="24" t="str">
        <f>IF($D8="",1/12,IFERROR(INDEX(Parameters!$X$2:$AI$17,MATCH(Calculations!$A8,Parameters!$A$2:$A$17,0),MATCH(MONTH(Calculations!AF$3),Parameters!$X$2:$AI$2,0)),1/12))</f>
        <v>0</v>
      </c>
      <c r="AG8" s="24" t="str">
        <f>IF($D8="",1/12,IFERROR(INDEX(Parameters!$X$2:$AI$17,MATCH(Calculations!$A8,Parameters!$A$2:$A$17,0),MATCH(MONTH(Calculations!AG$3),Parameters!$X$2:$AI$2,0)),1/12))</f>
        <v>0</v>
      </c>
      <c r="AH8" s="24" t="str">
        <f>IF($D8="",1/12,IFERROR(INDEX(Parameters!$X$2:$AI$17,MATCH(Calculations!$A8,Parameters!$A$2:$A$17,0),MATCH(MONTH(Calculations!AH$3),Parameters!$X$2:$AI$2,0)),1/12))</f>
        <v>0</v>
      </c>
      <c r="AI8" s="24" t="str">
        <f>IF($D8="",1/12,IFERROR(INDEX(Parameters!$X$2:$AI$17,MATCH(Calculations!$A8,Parameters!$A$2:$A$17,0),MATCH(MONTH(Calculations!AI$3),Parameters!$X$2:$AI$2,0)),1/12))</f>
        <v>0</v>
      </c>
      <c r="AJ8" s="24" t="str">
        <f>IF($D8="",1/12,IFERROR(INDEX(Parameters!$X$2:$AI$17,MATCH(Calculations!$A8,Parameters!$A$2:$A$17,0),MATCH(MONTH(Calculations!AJ$3),Parameters!$X$2:$AI$2,0)),1/12))</f>
        <v>0</v>
      </c>
      <c r="AK8" s="24" t="str">
        <f>IF($D8="",1/12,IFERROR(INDEX(Parameters!$X$2:$AI$17,MATCH(Calculations!$A8,Parameters!$A$2:$A$17,0),MATCH(MONTH(Calculations!AK$3),Parameters!$X$2:$AI$2,0)),1/12))</f>
        <v>0</v>
      </c>
      <c r="AL8" s="24" t="str">
        <f>IF($D8="",1/12,IFERROR(INDEX(Parameters!$X$2:$AI$17,MATCH(Calculations!$A8,Parameters!$A$2:$A$17,0),MATCH(MONTH(Calculations!AL$3),Parameters!$X$2:$AI$2,0)),1/12))</f>
        <v>0</v>
      </c>
      <c r="AM8" s="24" t="str">
        <f>IF($D8="",1/12,IFERROR(INDEX(Parameters!$X$2:$AI$17,MATCH(Calculations!$A8,Parameters!$A$2:$A$17,0),MATCH(MONTH(Calculations!AM$3),Parameters!$X$2:$AI$2,0)),1/12))</f>
        <v>0</v>
      </c>
      <c r="AN8" s="24" t="str">
        <f>IF($D8="",1/12,IFERROR(INDEX(Parameters!$X$2:$AI$17,MATCH(Calculations!$A8,Parameters!$A$2:$A$17,0),MATCH(MONTH(Calculations!AN$3),Parameters!$X$2:$AI$2,0)),1/12))</f>
        <v>0</v>
      </c>
      <c r="AO8" s="24" t="str">
        <f>IF($D8="",1/12,IFERROR(INDEX(Parameters!$X$2:$AI$17,MATCH(Calculations!$A8,Parameters!$A$2:$A$17,0),MATCH(MONTH(Calculations!AO$3),Parameters!$X$2:$AI$2,0)),1/12))</f>
        <v>0</v>
      </c>
      <c r="AP8" s="24" t="str">
        <f>IF($D8="",1/12,IFERROR(INDEX(Parameters!$X$2:$AI$17,MATCH(Calculations!$A8,Parameters!$A$2:$A$17,0),MATCH(MONTH(Calculations!AP$3),Parameters!$X$2:$AI$2,0)),1/12))</f>
        <v>0</v>
      </c>
      <c r="AQ8" s="24" t="str">
        <f>IF($D8="",1/12,IFERROR(INDEX(Parameters!$X$2:$AI$17,MATCH(Calculations!$A8,Parameters!$A$2:$A$17,0),MATCH(MONTH(Calculations!AQ$3),Parameters!$X$2:$AI$2,0)),1/12))</f>
        <v>0</v>
      </c>
      <c r="AR8" s="24" t="str">
        <f>IF($D8="",1/12,IFERROR(INDEX(Parameters!$X$2:$AI$17,MATCH(Calculations!$A8,Parameters!$A$2:$A$17,0),MATCH(MONTH(Calculations!AR$3),Parameters!$X$2:$AI$2,0)),1/12))</f>
        <v>0</v>
      </c>
      <c r="AS8" s="24" t="str">
        <f>IF($D8="",1/12,IFERROR(INDEX(Parameters!$X$2:$AI$17,MATCH(Calculations!$A8,Parameters!$A$2:$A$17,0),MATCH(MONTH(Calculations!AS$3),Parameters!$X$2:$AI$2,0)),1/12))</f>
        <v>0</v>
      </c>
      <c r="AT8" s="24" t="str">
        <f>IF($D8="",1/12,IFERROR(INDEX(Parameters!$X$2:$AI$17,MATCH(Calculations!$A8,Parameters!$A$2:$A$17,0),MATCH(MONTH(Calculations!AT$3),Parameters!$X$2:$AI$2,0)),1/12))</f>
        <v>0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93</v>
      </c>
      <c r="B13" s="15" t="s">
        <v>32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9" t="s">
        <v>206</v>
      </c>
      <c r="N13" s="179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46">
      <c r="A14" s="20" t="str">
        <f>Inputs!A19</f>
        <v>0</v>
      </c>
      <c r="B14" s="20" t="str">
        <f>IFERROR(VLOOKUP(A14,Parameters!$A$23:$B$30,2,0),"")</f>
        <v>0</v>
      </c>
      <c r="C14" s="20" t="str">
        <f>IF(Inputs!A19=Parameters!$A$30,Inputs!B19,A14&amp;": "&amp;B14)</f>
        <v>0</v>
      </c>
      <c r="D14" s="16" t="str">
        <f>Inputs!C19</f>
        <v>0</v>
      </c>
      <c r="E14" s="16" t="str">
        <f>Inputs!D19</f>
        <v>0</v>
      </c>
      <c r="F14" t="str">
        <f>IFERROR(INDEX(Parameters!$A$22:$P$29,MATCH(Calculations!$A14,Parameters!$A$22:$A$29,0),MATCH(Parameters!$P$22,Parameters!$A$22:$P$22,0)),"")</f>
        <v>0</v>
      </c>
      <c r="G14" s="67" t="str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0</v>
      </c>
      <c r="H14" s="122" t="str">
        <f>IFERROR(IF(B14="meat",INDEX(Parameters!$A$22:$P$29,MATCH(Calculations!A14,Parameters!$A$22:$A$29,0),MATCH(Parameters!$I$22,Parameters!$A$22:$P$22,0))*G14,""),"")</f>
        <v>0</v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6" t="str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>0</v>
      </c>
      <c r="L14" s="171"/>
      <c r="M14" s="60" t="str">
        <f>Inputs!J19/100</f>
        <v>0</v>
      </c>
      <c r="N14" s="180" t="str">
        <f>Inputs!K19/100</f>
        <v>0</v>
      </c>
      <c r="O14" s="63" t="str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 t="str">
        <f>IFERROR(D14*INDEX(Parameters!$A$22:$P$29,MATCH(Calculations!$A14,Parameters!$A$22:$A$29,0),MATCH(Parameters!$L$22,Parameters!$A$22:$P$22,0))*IF(Inputs!I19="Always",1,IF(Inputs!I19="Sometimes",0.5,0))*365,"")</f>
        <v>0</v>
      </c>
      <c r="R14" s="63" t="str">
        <f>IFERROR(D14*INDEX(Parameters!$A$22:$P$29,MATCH(Calculations!$A14,Parameters!$A$22:$A$29,0),MATCH(Parameters!$M$22,Parameters!$A$22:$P$22,0)),"")</f>
        <v>0</v>
      </c>
      <c r="S14" s="63" t="str">
        <f>IFERROR(D14*INDEX(Parameters!$A$22:$P$29,MATCH(Calculations!$A14,Parameters!$A$22:$A$29,0),MATCH(Parameters!$N$22,Parameters!$A$22:$P$22,0)),"")</f>
        <v>0</v>
      </c>
    </row>
    <row r="15" spans="1:46">
      <c r="A15" s="16" t="str">
        <f>Inputs!A20</f>
        <v>0</v>
      </c>
      <c r="B15" s="16" t="str">
        <f>IFERROR(VLOOKUP(A15,Parameters!$A$23:$B$30,2,0),"")</f>
        <v>0</v>
      </c>
      <c r="C15" s="16" t="str">
        <f>IF(Inputs!A20=Parameters!$A$30,Inputs!B20,A15&amp;": "&amp;B15)</f>
        <v>0</v>
      </c>
      <c r="D15" s="16" t="str">
        <f>Inputs!C20</f>
        <v>0</v>
      </c>
      <c r="E15" s="16" t="str">
        <f>Inputs!D20</f>
        <v>0</v>
      </c>
      <c r="F15" t="str">
        <f>IFERROR(INDEX(Parameters!$A$22:$P$29,MATCH(Calculations!$A15,Parameters!$A$22:$A$29,0),MATCH(Parameters!$P$22,Parameters!$A$22:$P$22,0)),"")</f>
        <v>0</v>
      </c>
      <c r="G15" s="67" t="str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0</v>
      </c>
      <c r="H15" s="122" t="str">
        <f>IFERROR(IF(B15="meat",INDEX(Parameters!$A$22:$P$29,MATCH(Calculations!A15,Parameters!$A$22:$A$29,0),MATCH(Parameters!$I$22,Parameters!$A$22:$P$22,0))*G15,""),"")</f>
        <v>0</v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25" t="str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>0</v>
      </c>
      <c r="L15" s="172"/>
      <c r="M15" s="22" t="str">
        <f>Inputs!J20/100</f>
        <v>0</v>
      </c>
      <c r="N15" s="131" t="str">
        <f>Inputs!K20/100</f>
        <v>0</v>
      </c>
      <c r="O15" s="64" t="str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 t="str">
        <f>IFERROR(D15*INDEX(Parameters!$A$22:$P$29,MATCH(Calculations!$A15,Parameters!$A$22:$A$29,0),MATCH(Parameters!$L$22,Parameters!$A$22:$P$22,0))*IF(Inputs!I20="Always",1,IF(Inputs!I20="Sometimes",0.5,0))*365,"")</f>
        <v>0</v>
      </c>
      <c r="R15" s="64" t="str">
        <f>IFERROR(D15*INDEX(Parameters!$A$22:$P$29,MATCH(Calculations!$A15,Parameters!$A$22:$A$29,0),MATCH(Parameters!$M$22,Parameters!$A$22:$P$22,0)),"")</f>
        <v>0</v>
      </c>
      <c r="S15" s="64" t="str">
        <f>IFERROR(D15*INDEX(Parameters!$A$22:$P$29,MATCH(Calculations!$A15,Parameters!$A$22:$A$29,0),MATCH(Parameters!$N$22,Parameters!$A$22:$P$22,0)),"")</f>
        <v>0</v>
      </c>
    </row>
    <row r="16" spans="1:46">
      <c r="A16" s="16" t="str">
        <f>Inputs!A21</f>
        <v>0</v>
      </c>
      <c r="B16" s="16" t="str">
        <f>IFERROR(VLOOKUP(A16,Parameters!$A$23:$B$30,2,0),"")</f>
        <v>0</v>
      </c>
      <c r="C16" s="16" t="str">
        <f>IF(Inputs!A21=Parameters!$A$30,Inputs!B21,A16&amp;": "&amp;B16)</f>
        <v>0</v>
      </c>
      <c r="D16" s="16" t="str">
        <f>Inputs!C21</f>
        <v>0</v>
      </c>
      <c r="E16" s="16" t="str">
        <f>Inputs!D21</f>
        <v>0</v>
      </c>
      <c r="F16" s="43" t="str">
        <f>IFERROR(INDEX(Parameters!$A$22:$P$29,MATCH(Calculations!$A16,Parameters!$A$22:$A$29,0),MATCH(Parameters!$P$22,Parameters!$A$22:$P$22,0)),"")</f>
        <v>0</v>
      </c>
      <c r="G16" s="67" t="str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0</v>
      </c>
      <c r="H16" s="123" t="str">
        <f>IFERROR(IF(B16="meat",INDEX(Parameters!$A$22:$P$29,MATCH(Calculations!A16,Parameters!$A$22:$A$29,0),MATCH(Parameters!$I$22,Parameters!$A$22:$P$22,0))*G16,""),"")</f>
        <v>0</v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5" t="str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>0</v>
      </c>
      <c r="L16" s="172"/>
      <c r="M16" s="22" t="str">
        <f>Inputs!J21/100</f>
        <v>0</v>
      </c>
      <c r="N16" s="131" t="str">
        <f>Inputs!K21/100</f>
        <v>0</v>
      </c>
      <c r="O16" s="64" t="str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 t="str">
        <f>IFERROR(D16*INDEX(Parameters!$A$22:$P$29,MATCH(Calculations!$A16,Parameters!$A$22:$A$29,0),MATCH(Parameters!$L$22,Parameters!$A$22:$P$22,0))*IF(Inputs!I21="Always",1,IF(Inputs!I21="Sometimes",0.5,0))*365,"")</f>
        <v>0</v>
      </c>
      <c r="R16" s="64" t="str">
        <f>IFERROR(D16*INDEX(Parameters!$A$22:$P$29,MATCH(Calculations!$A16,Parameters!$A$22:$A$29,0),MATCH(Parameters!$M$22,Parameters!$A$22:$P$22,0)),"")</f>
        <v>0</v>
      </c>
      <c r="S16" s="64" t="str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0</v>
      </c>
      <c r="B17" s="23" t="str">
        <f>IF(A17="","","meat")</f>
        <v>0</v>
      </c>
      <c r="C17" s="23" t="str">
        <f>IF(A17="","","Chicken: sale of ex layers")</f>
        <v>0</v>
      </c>
      <c r="D17" s="23" t="str">
        <f>IFERROR(INDEX($D$14:$D$16,MATCH(Parameters!$B$23,Calculations!$B$14:$B$16,0)),"")</f>
        <v>0</v>
      </c>
      <c r="E17" s="23"/>
      <c r="F17" s="6" t="str">
        <f>IFERROR(INDEX(Parameters!$A$22:$P$29,MATCH(Calculations!$A17,Parameters!$A$22:$A$29,0),MATCH(Parameters!$P$22,Parameters!$A$22:$P$22,0)),"")</f>
        <v>0</v>
      </c>
      <c r="G17" s="121" t="str">
        <f>IF(A17="","",INDEX(G14:G16,MATCH(Parameters!B23,B14:B16,0)))</f>
        <v>0</v>
      </c>
      <c r="H17" s="124" t="str">
        <f>IFERROR(IF(B17="meat",INDEX(Parameters!$A$22:$P$29,MATCH(Calculations!A17,Parameters!$A$22:$A$29,0),MATCH(Parameters!$I$22,Parameters!$A$22:$P$22,0))*G17,""),"")</f>
        <v>0</v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27"/>
      <c r="K17" s="61"/>
      <c r="L17" s="173" t="str">
        <f>IF(A17="","",DATE(YEAR(Inputs!$B$76),MONTH(Inputs!$B$76)+Parameters!O23-INDEX(Inputs!$L$19:$L$21,MATCH(Parameters!$A$23,Inputs!$A$19:$A$21,0)),1))</f>
        <v>0</v>
      </c>
      <c r="M17" s="24"/>
      <c r="N17" s="181"/>
      <c r="O17" s="65"/>
      <c r="P17" s="65" t="str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138</v>
      </c>
      <c r="B22" s="75" t="s">
        <v>213</v>
      </c>
      <c r="C22" s="75" t="s">
        <v>214</v>
      </c>
      <c r="D22" s="75" t="s">
        <v>215</v>
      </c>
      <c r="E22" s="75" t="s">
        <v>216</v>
      </c>
    </row>
    <row r="23" spans="1:46">
      <c r="A23" s="76" t="str">
        <f>Inputs!A56</f>
        <v>0</v>
      </c>
      <c r="B23" s="76" t="str">
        <f>SUM(C23:D23)</f>
        <v>0</v>
      </c>
      <c r="C23" s="76" t="str">
        <f>IF(Inputs!B56&gt;0,(Inputs!A56-Inputs!B56)/(DATE(YEAR(Inputs!$B$76),MONTH(Inputs!$B$76),DAY(Inputs!$B$76))-DATE(YEAR(Inputs!C56),MONTH(Inputs!C56),DAY(Inputs!C56)))*30,0)</f>
        <v>0</v>
      </c>
      <c r="D23" s="76" t="str">
        <f>IF(Inputs!B56&gt;0,Inputs!A56*0.22/12,0)</f>
        <v>0</v>
      </c>
      <c r="E23" s="76" t="str">
        <f>IFERROR(ROUNDUP(Inputs!B56/C23,0),0)</f>
        <v>0</v>
      </c>
    </row>
    <row r="24" spans="1:46">
      <c r="A24" s="46" t="str">
        <f>Inputs!A57</f>
        <v>0</v>
      </c>
      <c r="B24" s="46" t="str">
        <f>SUM(C24:D24)</f>
        <v>0</v>
      </c>
      <c r="C24" s="46" t="str">
        <f>IF(Inputs!B57&gt;0,(Inputs!A57-Inputs!B57)/(DATE(YEAR(Inputs!$B$76),MONTH(Inputs!$B$76),DAY(Inputs!$B$76))-DATE(YEAR(Inputs!C57),MONTH(Inputs!C57),DAY(Inputs!C57)))*30,0)</f>
        <v>0</v>
      </c>
      <c r="D24" s="46" t="str">
        <f>IF(Inputs!B57&gt;0,Inputs!A57*0.22/12,0)</f>
        <v>0</v>
      </c>
      <c r="E24" s="46" t="str">
        <f>IFERROR(ROUNDUP(Inputs!B57/B24,0),0)</f>
        <v>0</v>
      </c>
      <c r="H24" s="1"/>
    </row>
    <row r="25" spans="1:46">
      <c r="A25" s="46" t="str">
        <f>Inputs!A58</f>
        <v>0</v>
      </c>
      <c r="B25" s="46" t="str">
        <f>SUM(C25:D25)</f>
        <v>0</v>
      </c>
      <c r="C25" s="46" t="str">
        <f>IF(Inputs!B58&gt;0,(Inputs!A58-Inputs!B58)/(DATE(YEAR(Inputs!$B$76),MONTH(Inputs!$B$76),DAY(Inputs!$B$76))-DATE(YEAR(Inputs!C58),MONTH(Inputs!C58),DAY(Inputs!C58)))*30,0)</f>
        <v>0</v>
      </c>
      <c r="D25" s="46" t="str">
        <f>IF(Inputs!B58&gt;0,Inputs!A58*0.22/12,0)</f>
        <v>0</v>
      </c>
      <c r="E25" s="46" t="str">
        <f>IFERROR(ROUNDUP(Inputs!B58/B25,0),0)</f>
        <v>0</v>
      </c>
    </row>
    <row r="26" spans="1:46">
      <c r="A26" s="46" t="str">
        <f>Inputs!A59</f>
        <v>0</v>
      </c>
      <c r="B26" s="46" t="str">
        <f>SUM(C26:D26)</f>
        <v>0</v>
      </c>
      <c r="C26" s="46" t="str">
        <f>IF(Inputs!B59&gt;0,(Inputs!A59-Inputs!B59)/(DATE(YEAR(Inputs!$B$76),MONTH(Inputs!$B$76),DAY(Inputs!$B$76))-DATE(YEAR(Inputs!C59),MONTH(Inputs!C59),DAY(Inputs!C59)))*30,0)</f>
        <v>0</v>
      </c>
      <c r="D26" s="46" t="str">
        <f>IF(Inputs!B59&gt;0,Inputs!A59*0.22/12,0)</f>
        <v>0</v>
      </c>
      <c r="E26" s="46" t="str">
        <f>IFERROR(ROUNDUP(Inputs!B59/B26,0),0)</f>
        <v>0</v>
      </c>
    </row>
    <row r="27" spans="1:46">
      <c r="A27" s="61" t="str">
        <f>Inputs!A60</f>
        <v>0</v>
      </c>
      <c r="B27" s="61" t="str">
        <f>SUM(C27:D27)</f>
        <v>0</v>
      </c>
      <c r="C27" s="61" t="str">
        <f>IF(Inputs!B60&gt;0,(Inputs!A60-Inputs!B60)/(DATE(YEAR(Inputs!$B$76),MONTH(Inputs!$B$76),DAY(Inputs!$B$76))-DATE(YEAR(Inputs!C60),MONTH(Inputs!C60),DAY(Inputs!C60)))*30,0)</f>
        <v>0</v>
      </c>
      <c r="D27" s="61" t="str">
        <f>IF(Inputs!B60&gt;0,Inputs!A60*0.22/12,0)</f>
        <v>0</v>
      </c>
      <c r="E27" s="61" t="str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218</v>
      </c>
      <c r="B32" s="130" t="s">
        <v>219</v>
      </c>
      <c r="C32" s="130" t="s">
        <v>220</v>
      </c>
      <c r="D32" s="130" t="s">
        <v>221</v>
      </c>
      <c r="F32" s="133" t="s">
        <v>222</v>
      </c>
      <c r="G32" s="133" t="s">
        <v>223</v>
      </c>
      <c r="I32" s="175" t="s">
        <v>224</v>
      </c>
      <c r="J32" s="176" t="str">
        <f>VLOOKUP(VALUE(Inputs!B75),Parameters!A54:B68,2,0)</f>
        <v>0</v>
      </c>
    </row>
    <row r="33" spans="1:46">
      <c r="A33">
        <v>1</v>
      </c>
      <c r="B33" s="129" t="str">
        <f>G34</f>
        <v>0</v>
      </c>
      <c r="C33" s="27" t="str">
        <f>IF(B33&lt;&gt;"",IF(COUNT($A$33:A33)&lt;=$G$39,0,$G$41)+IF(COUNT($A$33:A33)&lt;=$G$40,0,$G$42),0)</f>
        <v>0</v>
      </c>
      <c r="D33" s="129" t="str">
        <f>IFERROR(DATE(YEAR(B33),MONTH(B33),1)," ")</f>
        <v>0</v>
      </c>
      <c r="E33" t="str">
        <f>IFERROR(VALUE(D33),0)</f>
        <v>0</v>
      </c>
      <c r="F33" t="s">
        <v>160</v>
      </c>
      <c r="G33" s="129" t="str">
        <f>IF(Inputs!B79="","",DATE(YEAR(Inputs!B79),MONTH(Inputs!B79),DAY(Inputs!B79)))</f>
        <v>0</v>
      </c>
      <c r="J33" s="43"/>
    </row>
    <row r="34" spans="1:46">
      <c r="A34" t="str">
        <f>A33+1</f>
        <v>0</v>
      </c>
      <c r="B34" s="129" t="str">
        <f>IFERROR(IF(COUNT($A$33:A34)&lt;=$G$38,IF($G$37="Monthly",DATE(YEAR(B33),MONTH(B33)+1,MIN(DAY(B33),28)),B33+14),""),"")</f>
        <v>0</v>
      </c>
      <c r="C34" s="27" t="str">
        <f>IF(B34&lt;&gt;"",IF(COUNT($A$33:A34)&lt;=$G$39,0,$G$41)+IF(COUNT($A$33:A34)&lt;=$G$40,0,$G$42),0)</f>
        <v>0</v>
      </c>
      <c r="D34" s="129" t="str">
        <f>IFERROR(DATE(YEAR(B34),MONTH(B34),1)," ")</f>
        <v>0</v>
      </c>
      <c r="E34" t="str">
        <f>IFERROR(VALUE(D34),0)</f>
        <v>0</v>
      </c>
      <c r="F34" t="s">
        <v>161</v>
      </c>
      <c r="G34" s="129" t="str">
        <f>IF(Inputs!B80="","",DATE(YEAR(Inputs!B80),MONTH(Inputs!B80),DAY(Inputs!B80)))</f>
        <v>0</v>
      </c>
    </row>
    <row r="35" spans="1:46">
      <c r="A35" t="str">
        <f>A34+1</f>
        <v>0</v>
      </c>
      <c r="B35" s="129" t="str">
        <f>IFERROR(IF(COUNT($A$33:A35)&lt;=$G$38,IF($G$37="Monthly",DATE(YEAR(B34),MONTH(B34)+1,MIN(DAY(B34),28)),B34+14),""),"")</f>
        <v>0</v>
      </c>
      <c r="C35" s="27" t="str">
        <f>IF(B35&lt;&gt;"",IF(COUNT($A$33:A35)&lt;=$G$39,0,$G$41)+IF(COUNT($A$33:A35)&lt;=$G$40,0,$G$42),0)</f>
        <v>0</v>
      </c>
      <c r="D35" s="129" t="str">
        <f>IFERROR(DATE(YEAR(B35),MONTH(B35),1)," ")</f>
        <v>0</v>
      </c>
      <c r="E35" t="str">
        <f>IFERROR(VALUE(D35),0)</f>
        <v>0</v>
      </c>
      <c r="F35" t="s">
        <v>163</v>
      </c>
      <c r="G35" s="27" t="str">
        <f>Inputs!B81</f>
        <v>0</v>
      </c>
    </row>
    <row r="36" spans="1:46">
      <c r="A36" t="str">
        <f>A35+1</f>
        <v>0</v>
      </c>
      <c r="B36" s="129" t="str">
        <f>IFERROR(IF(COUNT($A$33:A36)&lt;=$G$38,IF($G$37="Monthly",DATE(YEAR(B35),MONTH(B35)+1,MIN(DAY(B35),28)),B35+14),""),"")</f>
        <v>0</v>
      </c>
      <c r="C36" s="27" t="str">
        <f>IF(B36&lt;&gt;"",IF(COUNT($A$33:A36)&lt;=$G$39,0,$G$41)+IF(COUNT($A$33:A36)&lt;=$G$40,0,$G$42),0)</f>
        <v>0</v>
      </c>
      <c r="D36" s="129" t="str">
        <f>IFERROR(DATE(YEAR(B36),MONTH(B36),1)," ")</f>
        <v>0</v>
      </c>
      <c r="E36" t="str">
        <f>IFERROR(VALUE(D36),0)</f>
        <v>0</v>
      </c>
      <c r="F36" t="s">
        <v>164</v>
      </c>
      <c r="G36" s="131" t="str">
        <f>Inputs!B82/100</f>
        <v>0</v>
      </c>
    </row>
    <row r="37" spans="1:46">
      <c r="A37" t="str">
        <f>A36+1</f>
        <v>0</v>
      </c>
      <c r="B37" s="129" t="str">
        <f>IFERROR(IF(COUNT($A$33:A37)&lt;=$G$38,IF($G$37="Monthly",DATE(YEAR(B36),MONTH(B36)+1,MIN(DAY(B36),28)),B36+14),""),"")</f>
        <v>0</v>
      </c>
      <c r="C37" s="27" t="str">
        <f>IF(B37&lt;&gt;"",IF(COUNT($A$33:A37)&lt;=$G$39,0,$G$41)+IF(COUNT($A$33:A37)&lt;=$G$40,0,$G$42),0)</f>
        <v>0</v>
      </c>
      <c r="D37" s="129" t="str">
        <f>IFERROR(DATE(YEAR(B37),MONTH(B37),1)," ")</f>
        <v>0</v>
      </c>
      <c r="E37" t="str">
        <f>IFERROR(VALUE(D37),0)</f>
        <v>0</v>
      </c>
      <c r="F37" t="s">
        <v>225</v>
      </c>
      <c r="G37" s="132" t="str">
        <f>IF(Inputs!B83="Months","Monthly",IF(Inputs!B83="Weeks",IF(Inputs!B84=1,"Weekly",IF(Inputs!B84=2,"Fortnightly",IF(Inputs!B84=4,"Four weeks","ERROR"))),""))</f>
        <v>0</v>
      </c>
    </row>
    <row r="38" spans="1:46">
      <c r="A38" t="str">
        <f>A37+1</f>
        <v>0</v>
      </c>
      <c r="B38" s="129" t="str">
        <f>IFERROR(IF(COUNT($A$33:A38)&lt;=$G$38,IF($G$37="Monthly",DATE(YEAR(B37),MONTH(B37)+1,MIN(DAY(B37),28)),B37+14),""),"")</f>
        <v>0</v>
      </c>
      <c r="C38" s="27" t="str">
        <f>IF(B38&lt;&gt;"",IF(COUNT($A$33:A38)&lt;=$G$39,0,$G$41)+IF(COUNT($A$33:A38)&lt;=$G$40,0,$G$42),0)</f>
        <v>0</v>
      </c>
      <c r="D38" s="129" t="str">
        <f>IFERROR(DATE(YEAR(B38),MONTH(B38),1)," ")</f>
        <v>0</v>
      </c>
      <c r="E38" t="str">
        <f>IFERROR(VALUE(D38),0)</f>
        <v>0</v>
      </c>
      <c r="F38" t="s">
        <v>226</v>
      </c>
      <c r="G38" s="27" t="str">
        <f>IFERROR(Inputs!B85/Inputs!B84,"")</f>
        <v>0</v>
      </c>
    </row>
    <row r="39" spans="1:46">
      <c r="A39" t="str">
        <f>A38+1</f>
        <v>0</v>
      </c>
      <c r="B39" s="129" t="str">
        <f>IFERROR(IF(COUNT($A$33:A39)&lt;=$G$38,IF($G$37="Monthly",DATE(YEAR(B38),MONTH(B38)+1,MIN(DAY(B38),28)),B38+14),""),"")</f>
        <v>0</v>
      </c>
      <c r="C39" s="27" t="str">
        <f>IF(B39&lt;&gt;"",IF(COUNT($A$33:A39)&lt;=$G$39,0,$G$41)+IF(COUNT($A$33:A39)&lt;=$G$40,0,$G$42),0)</f>
        <v>0</v>
      </c>
      <c r="D39" s="129" t="str">
        <f>IFERROR(DATE(YEAR(B39),MONTH(B39),1)," ")</f>
        <v>0</v>
      </c>
      <c r="E39" t="str">
        <f>IFERROR(VALUE(D39),0)</f>
        <v>0</v>
      </c>
      <c r="F39" t="s">
        <v>169</v>
      </c>
      <c r="G39" s="27" t="str">
        <f>IF(Inputs!B86="",0,Inputs!B86)</f>
        <v>0</v>
      </c>
    </row>
    <row r="40" spans="1:46">
      <c r="A40" t="str">
        <f>A39+1</f>
        <v>0</v>
      </c>
      <c r="B40" s="129" t="str">
        <f>IFERROR(IF(COUNT($A$33:A40)&lt;=$G$38,IF($G$37="Monthly",DATE(YEAR(B39),MONTH(B39)+1,MIN(DAY(B39),28)),B39+14),""),"")</f>
        <v>0</v>
      </c>
      <c r="C40" s="27" t="str">
        <f>IF(B40&lt;&gt;"",IF(COUNT($A$33:A40)&lt;=$G$39,0,$G$41)+IF(COUNT($A$33:A40)&lt;=$G$40,0,$G$42),0)</f>
        <v>0</v>
      </c>
      <c r="D40" s="129" t="str">
        <f>IFERROR(DATE(YEAR(B40),MONTH(B40),1)," ")</f>
        <v>0</v>
      </c>
      <c r="E40" t="str">
        <f>IFERROR(VALUE(D40),0)</f>
        <v>0</v>
      </c>
      <c r="F40" t="s">
        <v>170</v>
      </c>
      <c r="G40" s="27" t="str">
        <f>IF(Inputs!B87="",0,Inputs!B87)</f>
        <v>0</v>
      </c>
    </row>
    <row r="41" spans="1:46">
      <c r="A41" t="str">
        <f>A40+1</f>
        <v>0</v>
      </c>
      <c r="B41" s="129" t="str">
        <f>IFERROR(IF(COUNT($A$33:A41)&lt;=$G$38,IF($G$37="Monthly",DATE(YEAR(B40),MONTH(B40)+1,MIN(DAY(B40),28)),B40+14),""),"")</f>
        <v>0</v>
      </c>
      <c r="C41" s="27" t="str">
        <f>IF(B41&lt;&gt;"",IF(COUNT($A$33:A41)&lt;=$G$39,0,$G$41)+IF(COUNT($A$33:A41)&lt;=$G$40,0,$G$42),0)</f>
        <v>0</v>
      </c>
      <c r="D41" s="129" t="str">
        <f>IFERROR(DATE(YEAR(B41),MONTH(B41),1)," ")</f>
        <v>0</v>
      </c>
      <c r="E41" t="str">
        <f>IFERROR(VALUE(D41),0)</f>
        <v>0</v>
      </c>
      <c r="F41" t="s">
        <v>227</v>
      </c>
      <c r="G41" s="74" t="str">
        <f>IFERROR(G35/(G38-G39),"")</f>
        <v>0</v>
      </c>
      <c r="H41" s="74"/>
    </row>
    <row r="42" spans="1:46">
      <c r="A42" t="str">
        <f>A41+1</f>
        <v>0</v>
      </c>
      <c r="B42" s="129" t="str">
        <f>IFERROR(IF(COUNT($A$33:A42)&lt;=$G$38,IF($G$37="Monthly",DATE(YEAR(B41),MONTH(B41)+1,MIN(DAY(B41),28)),B41+14),""),"")</f>
        <v>0</v>
      </c>
      <c r="C42" s="27" t="str">
        <f>IF(B42&lt;&gt;"",IF(COUNT($A$33:A42)&lt;=$G$39,0,$G$41)+IF(COUNT($A$33:A42)&lt;=$G$40,0,$G$42),0)</f>
        <v>0</v>
      </c>
      <c r="D42" s="129" t="str">
        <f>IFERROR(DATE(YEAR(B42),MONTH(B42),1)," ")</f>
        <v>0</v>
      </c>
      <c r="E42" t="str">
        <f>IFERROR(VALUE(D42),0)</f>
        <v>0</v>
      </c>
      <c r="F42" t="s">
        <v>228</v>
      </c>
      <c r="G42" s="74" t="str">
        <f>IFERROR(G35*G36*IF(G37="Monthly",G38/12,IF(G37="Fortnightly",G38/(365/14),G38/(365/28)))/(G38-G40),"")</f>
        <v>0</v>
      </c>
    </row>
    <row r="43" spans="1:46">
      <c r="A43" t="str">
        <f>A42+1</f>
        <v>0</v>
      </c>
      <c r="B43" s="129" t="str">
        <f>IFERROR(IF(COUNT($A$33:A43)&lt;=$G$38,IF($G$37="Monthly",DATE(YEAR(B42),MONTH(B42)+1,MIN(DAY(B42),28)),B42+14),""),"")</f>
        <v>0</v>
      </c>
      <c r="C43" s="27" t="str">
        <f>IF(B43&lt;&gt;"",IF(COUNT($A$33:A43)&lt;=$G$39,0,$G$41)+IF(COUNT($A$33:A43)&lt;=$G$40,0,$G$42),0)</f>
        <v>0</v>
      </c>
      <c r="D43" s="129" t="str">
        <f>IFERROR(DATE(YEAR(B43),MONTH(B43),1)," ")</f>
        <v>0</v>
      </c>
      <c r="E43" t="str">
        <f>IFERROR(VALUE(D43),0)</f>
        <v>0</v>
      </c>
    </row>
    <row r="44" spans="1:46">
      <c r="A44" t="str">
        <f>A43+1</f>
        <v>0</v>
      </c>
      <c r="B44" s="129" t="str">
        <f>IFERROR(IF(COUNT($A$33:A44)&lt;=$G$38,IF($G$37="Monthly",DATE(YEAR(B43),MONTH(B43)+1,MIN(DAY(B43),28)),B43+14),""),"")</f>
        <v>0</v>
      </c>
      <c r="C44" s="27" t="str">
        <f>IF(B44&lt;&gt;"",IF(COUNT($A$33:A44)&lt;=$G$39,0,$G$41)+IF(COUNT($A$33:A44)&lt;=$G$40,0,$G$42),0)</f>
        <v>0</v>
      </c>
      <c r="D44" s="129" t="str">
        <f>IFERROR(DATE(YEAR(B44),MONTH(B44),1)," ")</f>
        <v>0</v>
      </c>
      <c r="E44" t="str">
        <f>IFERROR(VALUE(D44),0)</f>
        <v>0</v>
      </c>
    </row>
    <row r="45" spans="1:46">
      <c r="A45" t="str">
        <f>A44+1</f>
        <v>0</v>
      </c>
      <c r="B45" s="129" t="str">
        <f>IFERROR(IF(COUNT($A$33:A45)&lt;=$G$38,IF($G$37="Monthly",DATE(YEAR(B44),MONTH(B44)+1,MIN(DAY(B44),28)),B44+14),""),"")</f>
        <v>0</v>
      </c>
      <c r="C45" s="27" t="str">
        <f>IF(B45&lt;&gt;"",IF(COUNT($A$33:A45)&lt;=$G$39,0,$G$41)+IF(COUNT($A$33:A45)&lt;=$G$40,0,$G$42),0)</f>
        <v>0</v>
      </c>
      <c r="D45" s="129" t="str">
        <f>IFERROR(DATE(YEAR(B45),MONTH(B45),1)," ")</f>
        <v>0</v>
      </c>
      <c r="E45" t="str">
        <f>IFERROR(VALUE(D45),0)</f>
        <v>0</v>
      </c>
    </row>
    <row r="46" spans="1:46">
      <c r="A46" t="str">
        <f>A45+1</f>
        <v>0</v>
      </c>
      <c r="B46" s="129" t="str">
        <f>IFERROR(IF(COUNT($A$33:A46)&lt;=$G$38,IF($G$37="Monthly",DATE(YEAR(B45),MONTH(B45)+1,MIN(DAY(B45),28)),B45+14),""),"")</f>
        <v>0</v>
      </c>
      <c r="C46" s="27" t="str">
        <f>IF(B46&lt;&gt;"",IF(COUNT($A$33:A46)&lt;=$G$39,0,$G$41)+IF(COUNT($A$33:A46)&lt;=$G$40,0,$G$42),0)</f>
        <v>0</v>
      </c>
      <c r="D46" s="129" t="str">
        <f>IFERROR(DATE(YEAR(B46),MONTH(B46),1)," ")</f>
        <v>0</v>
      </c>
      <c r="E46" t="str">
        <f>IFERROR(VALUE(D46),0)</f>
        <v>0</v>
      </c>
    </row>
    <row r="47" spans="1:46">
      <c r="A47" t="str">
        <f>A46+1</f>
        <v>0</v>
      </c>
      <c r="B47" s="129" t="str">
        <f>IFERROR(IF(COUNT($A$33:A47)&lt;=$G$38,IF($G$37="Monthly",DATE(YEAR(B46),MONTH(B46)+1,MIN(DAY(B46),28)),B46+14),""),"")</f>
        <v>0</v>
      </c>
      <c r="C47" s="27" t="str">
        <f>IF(B47&lt;&gt;"",IF(COUNT($A$33:A47)&lt;=$G$39,0,$G$41)+IF(COUNT($A$33:A47)&lt;=$G$40,0,$G$42),0)</f>
        <v>0</v>
      </c>
      <c r="D47" s="129" t="str">
        <f>IFERROR(DATE(YEAR(B47),MONTH(B47),1)," ")</f>
        <v>0</v>
      </c>
      <c r="E47" t="str">
        <f>IFERROR(VALUE(D47),0)</f>
        <v>0</v>
      </c>
    </row>
    <row r="48" spans="1:46">
      <c r="A48" t="str">
        <f>A47+1</f>
        <v>0</v>
      </c>
      <c r="B48" s="129" t="str">
        <f>IFERROR(IF(COUNT($A$33:A48)&lt;=$G$38,IF($G$37="Monthly",DATE(YEAR(B47),MONTH(B47)+1,MIN(DAY(B47),28)),B47+14),""),"")</f>
        <v>0</v>
      </c>
      <c r="C48" s="27" t="str">
        <f>IF(B48&lt;&gt;"",IF(COUNT($A$33:A48)&lt;=$G$39,0,$G$41)+IF(COUNT($A$33:A48)&lt;=$G$40,0,$G$42),0)</f>
        <v>0</v>
      </c>
      <c r="D48" s="129" t="str">
        <f>IFERROR(DATE(YEAR(B48),MONTH(B48),1)," ")</f>
        <v>0</v>
      </c>
      <c r="E48" t="str">
        <f>IFERROR(VALUE(D48),0)</f>
        <v>0</v>
      </c>
    </row>
    <row r="49" spans="1:46">
      <c r="A49" t="str">
        <f>A48+1</f>
        <v>0</v>
      </c>
      <c r="B49" s="129" t="str">
        <f>IFERROR(IF(COUNT($A$33:A49)&lt;=$G$38,IF($G$37="Monthly",DATE(YEAR(B48),MONTH(B48)+1,MIN(DAY(B48),28)),B48+14),""),"")</f>
        <v>0</v>
      </c>
      <c r="C49" s="27" t="str">
        <f>IF(B49&lt;&gt;"",IF(COUNT($A$33:A49)&lt;=$G$39,0,$G$41)+IF(COUNT($A$33:A49)&lt;=$G$40,0,$G$42),0)</f>
        <v>0</v>
      </c>
      <c r="D49" s="129" t="str">
        <f>IFERROR(DATE(YEAR(B49),MONTH(B49),1)," ")</f>
        <v>0</v>
      </c>
      <c r="E49" t="str">
        <f>IFERROR(VALUE(D49),0)</f>
        <v>0</v>
      </c>
    </row>
    <row r="50" spans="1:46">
      <c r="A50" t="str">
        <f>A49+1</f>
        <v>0</v>
      </c>
      <c r="B50" s="129" t="str">
        <f>IFERROR(IF(COUNT($A$33:A50)&lt;=$G$38,IF($G$37="Monthly",DATE(YEAR(B49),MONTH(B49)+1,MIN(DAY(B49),28)),B49+14),""),"")</f>
        <v>0</v>
      </c>
      <c r="C50" s="27" t="str">
        <f>IF(B50&lt;&gt;"",IF(COUNT($A$33:A50)&lt;=$G$39,0,$G$41)+IF(COUNT($A$33:A50)&lt;=$G$40,0,$G$42),0)</f>
        <v>0</v>
      </c>
      <c r="D50" s="129" t="str">
        <f>IFERROR(DATE(YEAR(B50),MONTH(B50),1)," ")</f>
        <v>0</v>
      </c>
      <c r="E50" t="str">
        <f>IFERROR(VALUE(D50),0)</f>
        <v>0</v>
      </c>
    </row>
    <row r="51" spans="1:46">
      <c r="A51" t="str">
        <f>A50+1</f>
        <v>0</v>
      </c>
      <c r="B51" s="129" t="str">
        <f>IFERROR(IF(COUNT($A$33:A51)&lt;=$G$38,IF($G$37="Monthly",DATE(YEAR(B50),MONTH(B50)+1,MIN(DAY(B50),28)),B50+14),""),"")</f>
        <v>0</v>
      </c>
      <c r="C51" s="27" t="str">
        <f>IF(B51&lt;&gt;"",IF(COUNT($A$33:A51)&lt;=$G$39,0,$G$41)+IF(COUNT($A$33:A51)&lt;=$G$40,0,$G$42),0)</f>
        <v>0</v>
      </c>
      <c r="D51" s="129" t="str">
        <f>IFERROR(DATE(YEAR(B51),MONTH(B51),1)," ")</f>
        <v>0</v>
      </c>
      <c r="E51" t="str">
        <f>IFERROR(VALUE(D51),0)</f>
        <v>0</v>
      </c>
    </row>
    <row r="52" spans="1:46">
      <c r="A52" t="str">
        <f>A51+1</f>
        <v>0</v>
      </c>
      <c r="B52" s="129" t="str">
        <f>IFERROR(IF(COUNT($A$33:A52)&lt;=$G$38,IF($G$37="Monthly",DATE(YEAR(B51),MONTH(B51)+1,MIN(DAY(B51),28)),B51+14),""),"")</f>
        <v>0</v>
      </c>
      <c r="C52" s="27" t="str">
        <f>IF(B52&lt;&gt;"",IF(COUNT($A$33:A52)&lt;=$G$39,0,$G$41)+IF(COUNT($A$33:A52)&lt;=$G$40,0,$G$42),0)</f>
        <v>0</v>
      </c>
      <c r="D52" s="129" t="str">
        <f>IFERROR(DATE(YEAR(B52),MONTH(B52),1)," ")</f>
        <v>0</v>
      </c>
      <c r="E52" t="str">
        <f>IFERROR(VALUE(D52),0)</f>
        <v>0</v>
      </c>
    </row>
    <row r="53" spans="1:46">
      <c r="A53" t="str">
        <f>A52+1</f>
        <v>0</v>
      </c>
      <c r="B53" s="129" t="str">
        <f>IFERROR(IF(COUNT($A$33:A53)&lt;=$G$38,IF($G$37="Monthly",DATE(YEAR(B52),MONTH(B52)+1,MIN(DAY(B52),28)),B52+14),""),"")</f>
        <v>0</v>
      </c>
      <c r="C53" s="27" t="str">
        <f>IF(B53&lt;&gt;"",IF(COUNT($A$33:A53)&lt;=$G$39,0,$G$41)+IF(COUNT($A$33:A53)&lt;=$G$40,0,$G$42),0)</f>
        <v>0</v>
      </c>
      <c r="D53" s="129" t="str">
        <f>IFERROR(DATE(YEAR(B53),MONTH(B53),1)," ")</f>
        <v>0</v>
      </c>
      <c r="E53" t="str">
        <f>IFERROR(VALUE(D53),0)</f>
        <v>0</v>
      </c>
    </row>
    <row r="54" spans="1:46">
      <c r="A54" t="str">
        <f>A53+1</f>
        <v>0</v>
      </c>
      <c r="B54" s="129" t="str">
        <f>IFERROR(IF(COUNT($A$33:A54)&lt;=$G$38,IF($G$37="Monthly",DATE(YEAR(B53),MONTH(B53)+1,MIN(DAY(B53),28)),B53+14),""),"")</f>
        <v>0</v>
      </c>
      <c r="C54" s="27" t="str">
        <f>IF(B54&lt;&gt;"",IF(COUNT($A$33:A54)&lt;=$G$39,0,$G$41)+IF(COUNT($A$33:A54)&lt;=$G$40,0,$G$42),0)</f>
        <v>0</v>
      </c>
      <c r="D54" s="129" t="str">
        <f>IFERROR(DATE(YEAR(B54),MONTH(B54),1)," ")</f>
        <v>0</v>
      </c>
      <c r="E54" t="str">
        <f>IFERROR(VALUE(D54),0)</f>
        <v>0</v>
      </c>
    </row>
    <row r="55" spans="1:46">
      <c r="A55" t="str">
        <f>A54+1</f>
        <v>0</v>
      </c>
      <c r="B55" s="129" t="str">
        <f>IFERROR(IF(COUNT($A$33:A55)&lt;=$G$38,IF($G$37="Monthly",DATE(YEAR(B54),MONTH(B54)+1,MIN(DAY(B54),28)),B54+14),""),"")</f>
        <v>0</v>
      </c>
      <c r="C55" s="27" t="str">
        <f>IF(B55&lt;&gt;"",IF(COUNT($A$33:A55)&lt;=$G$39,0,$G$41)+IF(COUNT($A$33:A55)&lt;=$G$40,0,$G$42),0)</f>
        <v>0</v>
      </c>
      <c r="D55" s="129" t="str">
        <f>IFERROR(DATE(YEAR(B55),MONTH(B55),1)," ")</f>
        <v>0</v>
      </c>
      <c r="E55" t="str">
        <f>IFERROR(VALUE(D55),0)</f>
        <v>0</v>
      </c>
    </row>
    <row r="56" spans="1:46">
      <c r="A56" t="str">
        <f>A55+1</f>
        <v>0</v>
      </c>
      <c r="B56" s="129" t="str">
        <f>IFERROR(IF(COUNT($A$33:A56)&lt;=$G$38,IF($G$37="Monthly",DATE(YEAR(B55),MONTH(B55)+1,MIN(DAY(B55),28)),B55+14),""),"")</f>
        <v>0</v>
      </c>
      <c r="C56" s="27" t="str">
        <f>IF(B56&lt;&gt;"",IF(COUNT($A$33:A56)&lt;=$G$39,0,$G$41)+IF(COUNT($A$33:A56)&lt;=$G$40,0,$G$42),0)</f>
        <v>0</v>
      </c>
      <c r="D56" s="129" t="str">
        <f>IFERROR(DATE(YEAR(B56),MONTH(B56),1)," ")</f>
        <v>0</v>
      </c>
      <c r="E56" t="str">
        <f>IFERROR(VALUE(D56),0)</f>
        <v>0</v>
      </c>
    </row>
    <row r="57" spans="1:46">
      <c r="A57" t="str">
        <f>A56+1</f>
        <v>0</v>
      </c>
      <c r="B57" s="129" t="str">
        <f>IFERROR(IF(COUNT($A$33:A57)&lt;=$G$38,IF($G$37="Monthly",DATE(YEAR(B56),MONTH(B56)+1,MIN(DAY(B56),28)),B56+14),""),"")</f>
        <v>0</v>
      </c>
      <c r="C57" s="27" t="str">
        <f>IF(B57&lt;&gt;"",IF(COUNT($A$33:A57)&lt;=$G$39,0,$G$41)+IF(COUNT($A$33:A57)&lt;=$G$40,0,$G$42),0)</f>
        <v>0</v>
      </c>
      <c r="D57" s="129" t="str">
        <f>IFERROR(DATE(YEAR(B57),MONTH(B57),1)," ")</f>
        <v>0</v>
      </c>
      <c r="E57" t="str">
        <f>IFERROR(VALUE(D57),0)</f>
        <v>0</v>
      </c>
    </row>
    <row r="58" spans="1:46">
      <c r="A58" t="str">
        <f>A57+1</f>
        <v>0</v>
      </c>
      <c r="B58" s="129" t="str">
        <f>IFERROR(IF(COUNT($A$33:A58)&lt;=$G$38,IF($G$37="Monthly",DATE(YEAR(B57),MONTH(B57)+1,MIN(DAY(B57),28)),B57+14),""),"")</f>
        <v>0</v>
      </c>
      <c r="C58" s="27" t="str">
        <f>IF(B58&lt;&gt;"",IF(COUNT($A$33:A58)&lt;=$G$39,0,$G$41)+IF(COUNT($A$33:A58)&lt;=$G$40,0,$G$42),0)</f>
        <v>0</v>
      </c>
      <c r="D58" s="129" t="str">
        <f>IFERROR(DATE(YEAR(B58),MONTH(B58),1)," ")</f>
        <v>0</v>
      </c>
      <c r="E58" t="str">
        <f>IFERROR(VALUE(D58),0)</f>
        <v>0</v>
      </c>
    </row>
    <row r="59" spans="1:46">
      <c r="A59" t="str">
        <f>A58+1</f>
        <v>0</v>
      </c>
      <c r="B59" s="129" t="str">
        <f>IFERROR(IF(COUNT($A$33:A59)&lt;=$G$38,IF($G$37="Monthly",DATE(YEAR(B58),MONTH(B58)+1,MIN(DAY(B58),28)),B58+14),""),"")</f>
        <v>0</v>
      </c>
      <c r="C59" s="27" t="str">
        <f>IF(B59&lt;&gt;"",IF(COUNT($A$33:A59)&lt;=$G$39,0,$G$41)+IF(COUNT($A$33:A59)&lt;=$G$40,0,$G$42),0)</f>
        <v>0</v>
      </c>
      <c r="D59" s="129" t="str">
        <f>IFERROR(DATE(YEAR(B59),MONTH(B59),1)," ")</f>
        <v>0</v>
      </c>
      <c r="E59" t="str">
        <f>IFERROR(VALUE(D59),0)</f>
        <v>0</v>
      </c>
    </row>
    <row r="60" spans="1:46">
      <c r="A60" t="str">
        <f>A59+1</f>
        <v>0</v>
      </c>
      <c r="B60" s="129" t="str">
        <f>IFERROR(IF(COUNT($A$33:A60)&lt;=$G$38,IF($G$37="Monthly",DATE(YEAR(B59),MONTH(B59)+1,MIN(DAY(B59),28)),B59+14),""),"")</f>
        <v>0</v>
      </c>
      <c r="C60" s="27" t="str">
        <f>IF(B60&lt;&gt;"",IF(COUNT($A$33:A60)&lt;=$G$39,0,$G$41)+IF(COUNT($A$33:A60)&lt;=$G$40,0,$G$42),0)</f>
        <v>0</v>
      </c>
      <c r="D60" s="129" t="str">
        <f>IFERROR(DATE(YEAR(B60),MONTH(B60),1)," ")</f>
        <v>0</v>
      </c>
      <c r="E60" t="str">
        <f>IFERROR(VALUE(D60),0)</f>
        <v>0</v>
      </c>
    </row>
    <row r="61" spans="1:46">
      <c r="A61" t="str">
        <f>A60+1</f>
        <v>0</v>
      </c>
      <c r="B61" s="129" t="str">
        <f>IFERROR(IF(COUNT($A$33:A61)&lt;=$G$38,IF($G$37="Monthly",DATE(YEAR(B60),MONTH(B60)+1,MIN(DAY(B60),28)),B60+14),""),"")</f>
        <v>0</v>
      </c>
      <c r="C61" s="27" t="str">
        <f>IF(B61&lt;&gt;"",IF(COUNT($A$33:A61)&lt;=$G$39,0,$G$41)+IF(COUNT($A$33:A61)&lt;=$G$40,0,$G$42),0)</f>
        <v>0</v>
      </c>
      <c r="D61" s="129" t="str">
        <f>IFERROR(DATE(YEAR(B61),MONTH(B61),1)," ")</f>
        <v>0</v>
      </c>
      <c r="E61" t="str">
        <f>IFERROR(VALUE(D61),0)</f>
        <v>0</v>
      </c>
    </row>
    <row r="62" spans="1:46">
      <c r="A62" t="str">
        <f>A61+1</f>
        <v>0</v>
      </c>
      <c r="B62" s="129" t="str">
        <f>IFERROR(IF(COUNT($A$33:A62)&lt;=$G$38,IF($G$37="Monthly",DATE(YEAR(B61),MONTH(B61)+1,MIN(DAY(B61),28)),B61+14),""),"")</f>
        <v>0</v>
      </c>
      <c r="C62" s="27" t="str">
        <f>IF(B62&lt;&gt;"",IF(COUNT($A$33:A62)&lt;=$G$39,0,$G$41)+IF(COUNT($A$33:A62)&lt;=$G$40,0,$G$42),0)</f>
        <v>0</v>
      </c>
      <c r="D62" s="129" t="str">
        <f>IFERROR(DATE(YEAR(B62),MONTH(B62),1)," ")</f>
        <v>0</v>
      </c>
      <c r="E62" t="str">
        <f>IFERROR(VALUE(D62),0)</f>
        <v>0</v>
      </c>
    </row>
    <row r="63" spans="1:46">
      <c r="A63" t="str">
        <f>A62+1</f>
        <v>0</v>
      </c>
      <c r="B63" s="129" t="str">
        <f>IFERROR(IF(COUNT($A$33:A63)&lt;=$G$38,IF($G$37="Monthly",DATE(YEAR(B62),MONTH(B62)+1,MIN(DAY(B62),28)),B62+14),""),"")</f>
        <v>0</v>
      </c>
      <c r="C63" s="27" t="str">
        <f>IF(B63&lt;&gt;"",IF(COUNT($A$33:A63)&lt;=$G$39,0,$G$41)+IF(COUNT($A$33:A63)&lt;=$G$40,0,$G$42),0)</f>
        <v>0</v>
      </c>
      <c r="D63" s="129" t="str">
        <f>IFERROR(DATE(YEAR(B63),MONTH(B63),1)," ")</f>
        <v>0</v>
      </c>
      <c r="E63" t="str">
        <f>IFERROR(VALUE(D63),0)</f>
        <v>0</v>
      </c>
    </row>
    <row r="64" spans="1:46">
      <c r="A64" t="str">
        <f>A63+1</f>
        <v>0</v>
      </c>
      <c r="B64" s="129" t="str">
        <f>IFERROR(IF(COUNT($A$33:A64)&lt;=$G$38,IF($G$37="Monthly",DATE(YEAR(B63),MONTH(B63)+1,MIN(DAY(B63),28)),B63+14),""),"")</f>
        <v>0</v>
      </c>
      <c r="C64" s="27" t="str">
        <f>IF(B64&lt;&gt;"",IF(COUNT($A$33:A64)&lt;=$G$39,0,$G$41)+IF(COUNT($A$33:A64)&lt;=$G$40,0,$G$42),0)</f>
        <v>0</v>
      </c>
      <c r="D64" s="129" t="str">
        <f>IFERROR(DATE(YEAR(B64),MONTH(B64),1)," ")</f>
        <v>0</v>
      </c>
      <c r="E64" t="str">
        <f>IFERROR(VALUE(D64),0)</f>
        <v>0</v>
      </c>
    </row>
    <row r="65" spans="1:46">
      <c r="A65" t="str">
        <f>A64+1</f>
        <v>0</v>
      </c>
      <c r="B65" s="129" t="str">
        <f>IFERROR(IF(COUNT($A$33:A65)&lt;=$G$38,IF($G$37="Monthly",DATE(YEAR(B64),MONTH(B64)+1,MIN(DAY(B64),28)),B64+14),""),"")</f>
        <v>0</v>
      </c>
      <c r="C65" s="27" t="str">
        <f>IF(B65&lt;&gt;"",IF(COUNT($A$33:A65)&lt;=$G$39,0,$G$41)+IF(COUNT($A$33:A65)&lt;=$G$40,0,$G$42),0)</f>
        <v>0</v>
      </c>
      <c r="D65" s="129" t="str">
        <f>IFERROR(DATE(YEAR(B65),MONTH(B65),1)," ")</f>
        <v>0</v>
      </c>
      <c r="E65" t="str">
        <f>IFERROR(VALUE(D65),0)</f>
        <v>0</v>
      </c>
    </row>
    <row r="66" spans="1:46">
      <c r="A66" t="str">
        <f>A65+1</f>
        <v>0</v>
      </c>
      <c r="B66" s="129" t="str">
        <f>IFERROR(IF(COUNT($A$33:A66)&lt;=$G$38,IF($G$37="Monthly",DATE(YEAR(B65),MONTH(B65)+1,MIN(DAY(B65),28)),B65+14),""),"")</f>
        <v>0</v>
      </c>
      <c r="C66" s="27" t="str">
        <f>IF(B66&lt;&gt;"",IF(COUNT($A$33:A66)&lt;=$G$39,0,$G$41)+IF(COUNT($A$33:A66)&lt;=$G$40,0,$G$42),0)</f>
        <v>0</v>
      </c>
      <c r="D66" s="129" t="str">
        <f>IFERROR(DATE(YEAR(B66),MONTH(B66),1)," ")</f>
        <v>0</v>
      </c>
      <c r="E66" t="str">
        <f>IFERROR(VALUE(D66),0)</f>
        <v>0</v>
      </c>
    </row>
    <row r="67" spans="1:46">
      <c r="A67" t="str">
        <f>A66+1</f>
        <v>0</v>
      </c>
      <c r="B67" s="129" t="str">
        <f>IFERROR(IF(COUNT($A$33:A67)&lt;=$G$38,IF($G$37="Monthly",DATE(YEAR(B66),MONTH(B66)+1,MIN(DAY(B66),28)),B66+14),""),"")</f>
        <v>0</v>
      </c>
      <c r="C67" s="27" t="str">
        <f>IF(B67&lt;&gt;"",IF(COUNT($A$33:A67)&lt;=$G$39,0,$G$41)+IF(COUNT($A$33:A67)&lt;=$G$40,0,$G$42),0)</f>
        <v>0</v>
      </c>
      <c r="D67" s="129" t="str">
        <f>IFERROR(DATE(YEAR(B67),MONTH(B67),1)," ")</f>
        <v>0</v>
      </c>
      <c r="E67" t="str">
        <f>IFERROR(VALUE(D67),0)</f>
        <v>0</v>
      </c>
    </row>
    <row r="68" spans="1:46">
      <c r="A68" t="str">
        <f>A67+1</f>
        <v>0</v>
      </c>
      <c r="B68" s="129" t="str">
        <f>IFERROR(IF(COUNT($A$33:A68)&lt;=$G$38,IF($G$37="Monthly",DATE(YEAR(B67),MONTH(B67)+1,MIN(DAY(B67),28)),B67+14),""),"")</f>
        <v>0</v>
      </c>
      <c r="C68" s="27" t="str">
        <f>IF(B68&lt;&gt;"",IF(COUNT($A$33:A68)&lt;=$G$39,0,$G$41)+IF(COUNT($A$33:A68)&lt;=$G$40,0,$G$42),0)</f>
        <v>0</v>
      </c>
      <c r="D68" s="129" t="str">
        <f>IFERROR(DATE(YEAR(B68),MONTH(B68),1)," ")</f>
        <v>0</v>
      </c>
      <c r="E68" t="str">
        <f>IFERROR(VALUE(D68),0)</f>
        <v>0</v>
      </c>
    </row>
    <row r="69" spans="1:46">
      <c r="A69" t="str">
        <f>A68+1</f>
        <v>0</v>
      </c>
      <c r="B69" s="129" t="str">
        <f>IFERROR(IF(COUNT($A$33:A69)&lt;=$G$38,IF($G$37="Monthly",DATE(YEAR(B68),MONTH(B68)+1,MIN(DAY(B68),28)),B68+14),""),"")</f>
        <v>0</v>
      </c>
      <c r="C69" s="27" t="str">
        <f>IF(B69&lt;&gt;"",IF(COUNT($A$33:A69)&lt;=$G$39,0,$G$41)+IF(COUNT($A$33:A69)&lt;=$G$40,0,$G$42),0)</f>
        <v>0</v>
      </c>
      <c r="D69" s="129" t="str">
        <f>IFERROR(DATE(YEAR(B69),MONTH(B69),1)," ")</f>
        <v>0</v>
      </c>
      <c r="E69" t="str">
        <f>IFERROR(VALUE(D69),0)</f>
        <v>0</v>
      </c>
    </row>
    <row r="70" spans="1:46">
      <c r="A70" t="str">
        <f>A69+1</f>
        <v>0</v>
      </c>
      <c r="B70" s="129" t="str">
        <f>IFERROR(IF(COUNT($A$33:A70)&lt;=$G$38,IF($G$37="Monthly",DATE(YEAR(B69),MONTH(B69)+1,MIN(DAY(B69),28)),B69+14),""),"")</f>
        <v>0</v>
      </c>
      <c r="C70" s="27" t="str">
        <f>IF(B70&lt;&gt;"",IF(COUNT($A$33:A70)&lt;=$G$39,0,$G$41)+IF(COUNT($A$33:A70)&lt;=$G$40,0,$G$42),0)</f>
        <v>0</v>
      </c>
      <c r="D70" s="129" t="str">
        <f>IFERROR(DATE(YEAR(B70),MONTH(B70),1)," ")</f>
        <v>0</v>
      </c>
      <c r="E70" t="str">
        <f>IFERROR(VALUE(D70),0)</f>
        <v>0</v>
      </c>
    </row>
    <row r="71" spans="1:46">
      <c r="A71" t="str">
        <f>A70+1</f>
        <v>0</v>
      </c>
      <c r="B71" s="129" t="str">
        <f>IFERROR(IF(COUNT($A$33:A71)&lt;=$G$38,IF($G$37="Monthly",DATE(YEAR(B70),MONTH(B70)+1,MIN(DAY(B70),28)),B70+14),""),"")</f>
        <v>0</v>
      </c>
      <c r="C71" s="27" t="str">
        <f>IF(B71&lt;&gt;"",IF(COUNT($A$33:A71)&lt;=$G$39,0,$G$41)+IF(COUNT($A$33:A71)&lt;=$G$40,0,$G$42),0)</f>
        <v>0</v>
      </c>
      <c r="D71" s="129" t="str">
        <f>IFERROR(DATE(YEAR(B71),MONTH(B71),1)," ")</f>
        <v>0</v>
      </c>
      <c r="E71" t="str">
        <f>IFERROR(VALUE(D71),0)</f>
        <v>0</v>
      </c>
    </row>
    <row r="72" spans="1:46">
      <c r="A72" t="str">
        <f>A71+1</f>
        <v>0</v>
      </c>
      <c r="B72" s="129" t="str">
        <f>IFERROR(IF(COUNT($A$33:A72)&lt;=$G$38,IF($G$37="Monthly",DATE(YEAR(B71),MONTH(B71)+1,MIN(DAY(B71),28)),B71+14),""),"")</f>
        <v>0</v>
      </c>
      <c r="C72" s="27" t="str">
        <f>IF(B72&lt;&gt;"",IF(COUNT($A$33:A72)&lt;=$G$39,0,$G$41)+IF(COUNT($A$33:A72)&lt;=$G$40,0,$G$42),0)</f>
        <v>0</v>
      </c>
      <c r="D72" s="129" t="str">
        <f>IFERROR(DATE(YEAR(B72),MONTH(B72),1)," ")</f>
        <v>0</v>
      </c>
      <c r="E72" t="str">
        <f>IFERROR(VALUE(D72),0)</f>
        <v>0</v>
      </c>
    </row>
    <row r="73" spans="1:46">
      <c r="A73" t="str">
        <f>A72+1</f>
        <v>0</v>
      </c>
      <c r="B73" s="129" t="str">
        <f>IFERROR(IF(COUNT($A$33:A73)&lt;=$G$38,IF($G$37="Monthly",DATE(YEAR(B72),MONTH(B72)+1,MIN(DAY(B72),28)),B72+14),""),"")</f>
        <v>0</v>
      </c>
      <c r="C73" s="27" t="str">
        <f>IF(B73&lt;&gt;"",IF(COUNT($A$33:A73)&lt;=$G$39,0,$G$41)+IF(COUNT($A$33:A73)&lt;=$G$40,0,$G$42),0)</f>
        <v>0</v>
      </c>
      <c r="D73" s="129" t="str">
        <f>IFERROR(DATE(YEAR(B73),MONTH(B73),1)," ")</f>
        <v>0</v>
      </c>
      <c r="E73" t="str">
        <f>IFERROR(VALUE(D73),0)</f>
        <v>0</v>
      </c>
    </row>
    <row r="74" spans="1:46">
      <c r="A74" t="str">
        <f>A73+1</f>
        <v>0</v>
      </c>
      <c r="B74" s="129" t="str">
        <f>IFERROR(IF(COUNT($A$33:A74)&lt;=$G$38,IF($G$37="Monthly",DATE(YEAR(B73),MONTH(B73)+1,MIN(DAY(B73),28)),B73+14),""),"")</f>
        <v>0</v>
      </c>
      <c r="C74" s="27" t="str">
        <f>IF(B74&lt;&gt;"",IF(COUNT($A$33:A74)&lt;=$G$39,0,$G$41)+IF(COUNT($A$33:A74)&lt;=$G$40,0,$G$42),0)</f>
        <v>0</v>
      </c>
      <c r="D74" s="129" t="str">
        <f>IFERROR(DATE(YEAR(B74),MONTH(B74),1)," ")</f>
        <v>0</v>
      </c>
      <c r="E74" t="str">
        <f>IFERROR(VALUE(D74),0)</f>
        <v>0</v>
      </c>
    </row>
    <row r="75" spans="1:46">
      <c r="A75" t="str">
        <f>A74+1</f>
        <v>0</v>
      </c>
      <c r="B75" s="129" t="str">
        <f>IFERROR(IF(COUNT($A$33:A75)&lt;=$G$38,IF($G$37="Monthly",DATE(YEAR(B74),MONTH(B74)+1,MIN(DAY(B74),28)),B74+14),""),"")</f>
        <v>0</v>
      </c>
      <c r="C75" s="27" t="str">
        <f>IF(B75&lt;&gt;"",IF(COUNT($A$33:A75)&lt;=$G$39,0,$G$41)+IF(COUNT($A$33:A75)&lt;=$G$40,0,$G$42),0)</f>
        <v>0</v>
      </c>
      <c r="D75" s="129" t="str">
        <f>IFERROR(DATE(YEAR(B75),MONTH(B75),1)," ")</f>
        <v>0</v>
      </c>
      <c r="E75" t="str">
        <f>IFERROR(VALUE(D75),0)</f>
        <v>0</v>
      </c>
    </row>
    <row r="76" spans="1:46">
      <c r="A76" t="str">
        <f>A75+1</f>
        <v>0</v>
      </c>
      <c r="B76" s="129" t="str">
        <f>IFERROR(IF(COUNT($A$33:A76)&lt;=$G$38,IF($G$37="Monthly",DATE(YEAR(B75),MONTH(B75)+1,MIN(DAY(B75),28)),B75+14),""),"")</f>
        <v>0</v>
      </c>
      <c r="C76" s="27" t="str">
        <f>IF(B76&lt;&gt;"",IF(COUNT($A$33:A76)&lt;=$G$39,0,$G$41)+IF(COUNT($A$33:A76)&lt;=$G$40,0,$G$42),0)</f>
        <v>0</v>
      </c>
      <c r="D76" s="129" t="str">
        <f>IFERROR(DATE(YEAR(B76),MONTH(B76),1)," ")</f>
        <v>0</v>
      </c>
      <c r="E76" t="str">
        <f>IFERROR(VALUE(D76),0)</f>
        <v>0</v>
      </c>
    </row>
    <row r="77" spans="1:46">
      <c r="A77" t="str">
        <f>A76+1</f>
        <v>0</v>
      </c>
      <c r="B77" s="129" t="str">
        <f>IFERROR(IF(COUNT($A$33:A77)&lt;=$G$38,IF($G$37="Monthly",DATE(YEAR(B76),MONTH(B76)+1,MIN(DAY(B76),28)),B76+14),""),"")</f>
        <v>0</v>
      </c>
      <c r="C77" s="27" t="str">
        <f>IF(B77&lt;&gt;"",IF(COUNT($A$33:A77)&lt;=$G$39,0,$G$41)+IF(COUNT($A$33:A77)&lt;=$G$40,0,$G$42),0)</f>
        <v>0</v>
      </c>
      <c r="D77" s="129" t="str">
        <f>IFERROR(DATE(YEAR(B77),MONTH(B77),1)," ")</f>
        <v>0</v>
      </c>
      <c r="E77" t="str">
        <f>IFERROR(VALUE(D77),0)</f>
        <v>0</v>
      </c>
    </row>
    <row r="78" spans="1:46">
      <c r="A78" t="str">
        <f>A77+1</f>
        <v>0</v>
      </c>
      <c r="B78" s="129" t="str">
        <f>IFERROR(IF(COUNT($A$33:A78)&lt;=$G$38,IF($G$37="Monthly",DATE(YEAR(B77),MONTH(B77)+1,MIN(DAY(B77),28)),B77+14),""),"")</f>
        <v>0</v>
      </c>
      <c r="C78" s="27" t="str">
        <f>IF(B78&lt;&gt;"",IF(COUNT($A$33:A78)&lt;=$G$39,0,$G$41)+IF(COUNT($A$33:A78)&lt;=$G$40,0,$G$42),0)</f>
        <v>0</v>
      </c>
      <c r="D78" s="129" t="str">
        <f>IFERROR(DATE(YEAR(B78),MONTH(B78),1)," ")</f>
        <v>0</v>
      </c>
      <c r="E78" t="str">
        <f>IFERROR(VALUE(D78),0)</f>
        <v>0</v>
      </c>
    </row>
    <row r="79" spans="1:46">
      <c r="A79" t="str">
        <f>A78+1</f>
        <v>0</v>
      </c>
      <c r="B79" s="129" t="str">
        <f>IFERROR(IF(COUNT($A$33:A79)&lt;=$G$38,IF($G$37="Monthly",DATE(YEAR(B78),MONTH(B78)+1,MIN(DAY(B78),28)),B78+14),""),"")</f>
        <v>0</v>
      </c>
      <c r="C79" s="27" t="str">
        <f>IF(B79&lt;&gt;"",IF(COUNT($A$33:A79)&lt;=$G$39,0,$G$41)+IF(COUNT($A$33:A79)&lt;=$G$40,0,$G$42),0)</f>
        <v>0</v>
      </c>
      <c r="D79" s="129" t="str">
        <f>IFERROR(DATE(YEAR(B79),MONTH(B79),1)," ")</f>
        <v>0</v>
      </c>
      <c r="E79" t="str">
        <f>IFERROR(VALUE(D79),0)</f>
        <v>0</v>
      </c>
    </row>
    <row r="80" spans="1:46">
      <c r="A80" t="str">
        <f>A79+1</f>
        <v>0</v>
      </c>
      <c r="B80" s="129" t="str">
        <f>IFERROR(IF(COUNT($A$33:A80)&lt;=$G$38,IF($G$37="Monthly",DATE(YEAR(B79),MONTH(B79)+1,MIN(DAY(B79),28)),B79+14),""),"")</f>
        <v>0</v>
      </c>
      <c r="C80" s="27" t="str">
        <f>IF(B80&lt;&gt;"",IF(COUNT($A$33:A80)&lt;=$G$39,0,$G$41)+IF(COUNT($A$33:A80)&lt;=$G$40,0,$G$42),0)</f>
        <v>0</v>
      </c>
      <c r="D80" s="129" t="str">
        <f>IFERROR(DATE(YEAR(B80),MONTH(B80),1)," ")</f>
        <v>0</v>
      </c>
      <c r="E80" t="str">
        <f>IFERROR(VALUE(D80),0)</f>
        <v>0</v>
      </c>
    </row>
    <row r="81" spans="1:46">
      <c r="A81" t="str">
        <f>A80+1</f>
        <v>0</v>
      </c>
      <c r="B81" s="129" t="str">
        <f>IFERROR(IF(COUNT($A$33:A81)&lt;=$G$38,IF($G$37="Monthly",DATE(YEAR(B80),MONTH(B80)+1,MIN(DAY(B80),28)),B80+14),""),"")</f>
        <v>0</v>
      </c>
      <c r="C81" s="27" t="str">
        <f>IF(B81&lt;&gt;"",IF(COUNT($A$33:A81)&lt;=$G$39,0,$G$41)+IF(COUNT($A$33:A81)&lt;=$G$40,0,$G$42),0)</f>
        <v>0</v>
      </c>
      <c r="D81" s="129" t="str">
        <f>IFERROR(DATE(YEAR(B81),MONTH(B81),1)," ")</f>
        <v>0</v>
      </c>
      <c r="E81" t="str">
        <f>IFERROR(VALUE(D81),0)</f>
        <v>0</v>
      </c>
    </row>
    <row r="82" spans="1:46">
      <c r="A82" t="str">
        <f>A81+1</f>
        <v>0</v>
      </c>
      <c r="B82" s="129" t="str">
        <f>IFERROR(IF(COUNT($A$33:A82)&lt;=$G$38,IF($G$37="Monthly",DATE(YEAR(B81),MONTH(B81)+1,MIN(DAY(B81),28)),B81+14),""),"")</f>
        <v>0</v>
      </c>
      <c r="C82" s="27" t="str">
        <f>IF(B82&lt;&gt;"",IF(COUNT($A$33:A82)&lt;=$G$39,0,$G$41)+IF(COUNT($A$33:A82)&lt;=$G$40,0,$G$42),0)</f>
        <v>0</v>
      </c>
      <c r="D82" s="129" t="str">
        <f>IFERROR(DATE(YEAR(B82),MONTH(B82),1)," ")</f>
        <v>0</v>
      </c>
      <c r="E82" t="str">
        <f>IFERROR(VALUE(D82),0)</f>
        <v>0</v>
      </c>
    </row>
    <row r="83" spans="1:46">
      <c r="A83" t="str">
        <f>A82+1</f>
        <v>0</v>
      </c>
      <c r="B83" s="129" t="str">
        <f>IFERROR(IF(COUNT($A$33:A83)&lt;=$G$38,IF($G$37="Monthly",DATE(YEAR(B82),MONTH(B82)+1,MIN(DAY(B82),28)),B82+14),""),"")</f>
        <v>0</v>
      </c>
      <c r="C83" s="27" t="str">
        <f>IF(B83&lt;&gt;"",IF(COUNT($A$33:A83)&lt;=$G$39,0,$G$41)+IF(COUNT($A$33:A83)&lt;=$G$40,0,$G$42),0)</f>
        <v>0</v>
      </c>
      <c r="D83" s="129" t="str">
        <f>IFERROR(DATE(YEAR(B83),MONTH(B83),1)," ")</f>
        <v>0</v>
      </c>
      <c r="E83" t="str">
        <f>IFERROR(VALUE(D83),0)</f>
        <v>0</v>
      </c>
    </row>
    <row r="84" spans="1:46">
      <c r="A84" t="str">
        <f>A83+1</f>
        <v>0</v>
      </c>
      <c r="B84" s="129" t="str">
        <f>IFERROR(IF(COUNT($A$33:A84)&lt;=$G$38,IF($G$37="Monthly",DATE(YEAR(B83),MONTH(B83)+1,MIN(DAY(B83),28)),B83+14),""),"")</f>
        <v>0</v>
      </c>
      <c r="C84" s="27" t="str">
        <f>IF(B84&lt;&gt;"",IF(COUNT($A$33:A84)&lt;=$G$39,0,$G$41)+IF(COUNT($A$33:A84)&lt;=$G$40,0,$G$42),0)</f>
        <v>0</v>
      </c>
      <c r="D84" s="129" t="str">
        <f>IFERROR(DATE(YEAR(B84),MONTH(B84),1)," ")</f>
        <v>0</v>
      </c>
      <c r="E84" t="str">
        <f>IFERROR(VALUE(D84),0)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D62" sqref="D62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4" customFormat="1">
      <c r="A4" s="94" t="s">
        <v>261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 t="str">
        <f>B4*(1+C4)*(1+E4)*(1+F4)</f>
        <v>0</v>
      </c>
      <c r="H4" s="97">
        <v>0.8</v>
      </c>
      <c r="I4" s="95">
        <v>2000</v>
      </c>
      <c r="J4" s="95">
        <v>0</v>
      </c>
      <c r="K4" s="95">
        <v>0</v>
      </c>
      <c r="L4" s="95" t="s">
        <v>262</v>
      </c>
      <c r="M4" s="95">
        <v>25</v>
      </c>
      <c r="N4" s="95">
        <v>150</v>
      </c>
      <c r="O4" s="95" t="str">
        <f>50*250</f>
        <v>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263</v>
      </c>
      <c r="X4" s="97" t="str">
        <f>1/12</f>
        <v>0</v>
      </c>
      <c r="Y4" s="97" t="str">
        <f>1/12</f>
        <v>0</v>
      </c>
      <c r="Z4" s="97" t="str">
        <f>1/12</f>
        <v>0</v>
      </c>
      <c r="AA4" s="97" t="str">
        <f>1/12</f>
        <v>0</v>
      </c>
      <c r="AB4" s="97" t="str">
        <f>1/12</f>
        <v>0</v>
      </c>
      <c r="AC4" s="97" t="str">
        <f>1/12</f>
        <v>0</v>
      </c>
      <c r="AD4" s="97" t="str">
        <f>1/12</f>
        <v>0</v>
      </c>
      <c r="AE4" s="97" t="str">
        <f>1/12</f>
        <v>0</v>
      </c>
      <c r="AF4" s="97" t="str">
        <f>1/12</f>
        <v>0</v>
      </c>
      <c r="AG4" s="97" t="str">
        <f>1/12</f>
        <v>0</v>
      </c>
      <c r="AH4" s="97" t="str">
        <f>1/12</f>
        <v>0</v>
      </c>
      <c r="AI4" s="97" t="str">
        <f>1/12</f>
        <v>0</v>
      </c>
    </row>
    <row r="5" spans="1:36" s="94" customFormat="1">
      <c r="A5" s="99" t="s">
        <v>264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265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 t="str">
        <f>750/900</f>
        <v>0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86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265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266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265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267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268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 t="str">
        <f>(20/1.5)*0.7</f>
        <v>0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269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263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263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270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 t="str">
        <f>AVERAGE(450,2700)</f>
        <v>0</v>
      </c>
      <c r="H10" s="102">
        <v>1</v>
      </c>
      <c r="I10" s="72">
        <v>150</v>
      </c>
      <c r="J10" s="72">
        <v>0</v>
      </c>
      <c r="K10" s="72">
        <v>10.1</v>
      </c>
      <c r="L10" s="95" t="s">
        <v>265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271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263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263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272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265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273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265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274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268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275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263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 t="str">
        <f>32/46</f>
        <v>0</v>
      </c>
      <c r="V15" s="97">
        <v>0</v>
      </c>
      <c r="W15" s="95" t="s">
        <v>263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276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265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277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265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278</v>
      </c>
      <c r="O18" s="87" t="str">
        <f>AVERAGE(O4:O17)</f>
        <v>0</v>
      </c>
      <c r="P18" s="87" t="str">
        <f>AVERAGE(P4:P17)</f>
        <v>0</v>
      </c>
      <c r="Q18" s="87" t="str">
        <f>AVERAGE(Q4:Q17)</f>
        <v>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93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105</v>
      </c>
      <c r="B23" s="21" t="s">
        <v>293</v>
      </c>
      <c r="C23" s="72" t="s">
        <v>294</v>
      </c>
      <c r="D23" s="116" t="str">
        <f>240/532</f>
        <v>0</v>
      </c>
      <c r="E23" s="107" t="str">
        <f>260/240-1</f>
        <v>0</v>
      </c>
      <c r="F23" s="107" t="str">
        <f>280/240-1</f>
        <v>0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 t="str">
        <f>2*3200/750</f>
        <v>0</v>
      </c>
      <c r="N23" s="72" t="str">
        <f>100/532*365</f>
        <v>0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295</v>
      </c>
      <c r="B24" s="21" t="s">
        <v>296</v>
      </c>
      <c r="C24" s="117" t="s">
        <v>263</v>
      </c>
      <c r="D24" s="116" t="s">
        <v>263</v>
      </c>
      <c r="E24" s="107">
        <v>0.05</v>
      </c>
      <c r="F24" s="107">
        <v>0.1</v>
      </c>
      <c r="G24" s="107">
        <v>0.2</v>
      </c>
      <c r="H24" s="117" t="s">
        <v>263</v>
      </c>
      <c r="I24" s="117">
        <v>1</v>
      </c>
      <c r="J24" s="72">
        <v>450</v>
      </c>
      <c r="K24" s="72">
        <v>250</v>
      </c>
      <c r="L24" s="117">
        <v>1</v>
      </c>
      <c r="M24" s="72" t="str">
        <f>6*12/P24</f>
        <v>0</v>
      </c>
      <c r="N24" s="72" t="str">
        <f>5*12/P24</f>
        <v>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297</v>
      </c>
      <c r="B25" s="16" t="s">
        <v>298</v>
      </c>
      <c r="C25" s="30" t="s">
        <v>299</v>
      </c>
      <c r="D25" s="118">
        <v>3</v>
      </c>
      <c r="E25" s="107" t="str">
        <f>7/D25-1</f>
        <v>0</v>
      </c>
      <c r="F25" s="107" t="str">
        <f>9.5/D25-1</f>
        <v>0</v>
      </c>
      <c r="G25" s="22" t="str">
        <f>25/9.5-1</f>
        <v>0</v>
      </c>
      <c r="H25" s="117">
        <v>30</v>
      </c>
      <c r="I25" s="117" t="s">
        <v>263</v>
      </c>
      <c r="J25" s="72" t="s">
        <v>263</v>
      </c>
      <c r="K25" s="72" t="s">
        <v>263</v>
      </c>
      <c r="L25" s="117">
        <v>50</v>
      </c>
      <c r="M25" s="72">
        <v>1000</v>
      </c>
      <c r="N25" s="72" t="str">
        <f>6000*12/4/3</f>
        <v>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300</v>
      </c>
      <c r="B26" s="16" t="s">
        <v>296</v>
      </c>
      <c r="C26" s="117" t="s">
        <v>263</v>
      </c>
      <c r="D26" s="116" t="s">
        <v>263</v>
      </c>
      <c r="E26" s="107">
        <v>0.2</v>
      </c>
      <c r="F26" s="107">
        <v>0.7</v>
      </c>
      <c r="G26" s="107">
        <v>2</v>
      </c>
      <c r="H26" s="117" t="s">
        <v>263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301</v>
      </c>
      <c r="B27" s="71" t="s">
        <v>296</v>
      </c>
      <c r="C27" s="117" t="s">
        <v>263</v>
      </c>
      <c r="D27" s="116" t="s">
        <v>263</v>
      </c>
      <c r="E27" s="107">
        <v>0.15</v>
      </c>
      <c r="F27" s="107">
        <v>0.25</v>
      </c>
      <c r="G27" s="107">
        <v>1</v>
      </c>
      <c r="H27" s="117" t="s">
        <v>263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302</v>
      </c>
      <c r="B28" s="71" t="s">
        <v>296</v>
      </c>
      <c r="C28" s="117" t="s">
        <v>263</v>
      </c>
      <c r="D28" s="116" t="s">
        <v>263</v>
      </c>
      <c r="E28" s="107">
        <v>0.15</v>
      </c>
      <c r="F28" s="107">
        <v>0.25</v>
      </c>
      <c r="G28" s="107">
        <v>1</v>
      </c>
      <c r="H28" s="117" t="s">
        <v>263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303</v>
      </c>
      <c r="B29" s="119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304</v>
      </c>
      <c r="B30" s="70" t="s">
        <v>296</v>
      </c>
    </row>
    <row r="31" spans="1:36">
      <c r="H31" s="87"/>
      <c r="I31" s="87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7"/>
    </row>
    <row r="36" spans="1:36">
      <c r="A36" t="s">
        <v>309</v>
      </c>
      <c r="B36" s="72">
        <v>2000</v>
      </c>
      <c r="C36" s="87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1" t="s">
        <v>312</v>
      </c>
      <c r="C40" s="191"/>
    </row>
    <row r="41" spans="1:36">
      <c r="B41" s="73" t="s">
        <v>89</v>
      </c>
      <c r="C41" s="73" t="s">
        <v>106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129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90">
        <v>806.09046126288</v>
      </c>
      <c r="E54" s="90">
        <v>2</v>
      </c>
      <c r="F54" s="90">
        <v>4</v>
      </c>
      <c r="G54" s="7" t="s">
        <v>106</v>
      </c>
      <c r="H54" s="90" t="str">
        <f>I54</f>
        <v>0</v>
      </c>
      <c r="I54" s="90" t="str">
        <f>AVERAGE(3000000,30000000)</f>
        <v>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90">
        <v>806.09046126288</v>
      </c>
      <c r="E55" s="90">
        <v>2</v>
      </c>
      <c r="F55" s="90">
        <v>4</v>
      </c>
      <c r="G55" s="7" t="s">
        <v>106</v>
      </c>
      <c r="H55" s="90" t="str">
        <f>I55</f>
        <v>0</v>
      </c>
      <c r="I55" s="90" t="str">
        <f>AVERAGE(3000000,30000000)</f>
        <v>0</v>
      </c>
      <c r="J55" s="7"/>
      <c r="AJ55" s="12"/>
    </row>
    <row r="56" spans="1:36">
      <c r="A56">
        <v>9</v>
      </c>
      <c r="B56" s="12" t="s">
        <v>324</v>
      </c>
      <c r="C56" s="12" t="s">
        <v>322</v>
      </c>
      <c r="D56" s="90">
        <v>806.09046126288</v>
      </c>
      <c r="E56" s="90">
        <v>2</v>
      </c>
      <c r="F56" s="90">
        <v>4</v>
      </c>
      <c r="G56" s="7" t="s">
        <v>106</v>
      </c>
      <c r="H56" s="90" t="str">
        <f>I56</f>
        <v>0</v>
      </c>
      <c r="I56" s="90" t="str">
        <f>AVERAGE(3000000,30000000)</f>
        <v>0</v>
      </c>
      <c r="J56" s="7"/>
      <c r="AJ56" s="12"/>
    </row>
    <row r="57" spans="1:36">
      <c r="A57">
        <v>10</v>
      </c>
      <c r="B57" s="12" t="s">
        <v>325</v>
      </c>
      <c r="C57" s="12" t="s">
        <v>322</v>
      </c>
      <c r="D57" s="90">
        <v>806.09046126288</v>
      </c>
      <c r="E57" s="90">
        <v>2</v>
      </c>
      <c r="F57" s="90">
        <v>4</v>
      </c>
      <c r="G57" s="7" t="s">
        <v>106</v>
      </c>
      <c r="H57" s="90" t="str">
        <f>I57</f>
        <v>0</v>
      </c>
      <c r="I57" s="90" t="str">
        <f>AVERAGE(3000000,30000000)</f>
        <v>0</v>
      </c>
      <c r="J57" s="7"/>
      <c r="AJ57" s="12"/>
    </row>
    <row r="58" spans="1:36">
      <c r="A58">
        <v>11</v>
      </c>
      <c r="B58" s="12" t="s">
        <v>326</v>
      </c>
      <c r="C58" s="12" t="s">
        <v>327</v>
      </c>
      <c r="D58" s="90">
        <v>806.09046126288</v>
      </c>
      <c r="E58" s="90">
        <v>2</v>
      </c>
      <c r="F58" s="90">
        <v>4</v>
      </c>
      <c r="G58" s="7" t="s">
        <v>89</v>
      </c>
      <c r="H58" s="90" t="str">
        <f>AVERAGE(300000,1500000)</f>
        <v>0</v>
      </c>
      <c r="I58" s="90" t="str">
        <f>AVERAGE(2000000,10000000)</f>
        <v>0</v>
      </c>
      <c r="J58" s="7"/>
      <c r="AJ58" s="12"/>
    </row>
    <row r="59" spans="1:36">
      <c r="A59">
        <v>7</v>
      </c>
      <c r="B59" s="12" t="s">
        <v>328</v>
      </c>
      <c r="C59" s="12" t="s">
        <v>327</v>
      </c>
      <c r="D59" s="90">
        <v>806.09046126288</v>
      </c>
      <c r="E59" s="90">
        <v>1</v>
      </c>
      <c r="F59" s="90">
        <v>5</v>
      </c>
      <c r="G59" s="7" t="s">
        <v>89</v>
      </c>
      <c r="H59" s="90" t="str">
        <f>AVERAGE(500000,700000)</f>
        <v>0</v>
      </c>
      <c r="I59" s="90" t="str">
        <f>AVERAGE(2000000,10000000)</f>
        <v>0</v>
      </c>
      <c r="J59" s="7"/>
      <c r="AJ59" s="12"/>
    </row>
    <row r="60" spans="1:36">
      <c r="A60">
        <v>6</v>
      </c>
      <c r="B60" s="12" t="s">
        <v>329</v>
      </c>
      <c r="C60" s="12" t="s">
        <v>327</v>
      </c>
      <c r="D60" s="90">
        <v>806.09046126288</v>
      </c>
      <c r="E60" s="90">
        <v>2</v>
      </c>
      <c r="F60" s="90">
        <v>4</v>
      </c>
      <c r="G60" s="7" t="s">
        <v>106</v>
      </c>
      <c r="H60" s="90" t="str">
        <f>AVERAGE(300000,750000)</f>
        <v>0</v>
      </c>
      <c r="I60" s="90" t="str">
        <f>AVERAGE(2000000,20000000)</f>
        <v>0</v>
      </c>
      <c r="J60" s="7"/>
      <c r="AJ60" s="12"/>
    </row>
    <row r="61" spans="1:36">
      <c r="A61">
        <v>12</v>
      </c>
      <c r="B61" s="12" t="s">
        <v>330</v>
      </c>
      <c r="C61" s="12" t="s">
        <v>327</v>
      </c>
      <c r="D61" s="90">
        <v>268.69682042096</v>
      </c>
      <c r="E61" s="90">
        <v>2</v>
      </c>
      <c r="F61" s="90">
        <v>4</v>
      </c>
      <c r="G61" s="7" t="s">
        <v>106</v>
      </c>
      <c r="H61" s="90" t="str">
        <f>AVERAGE(120000,450000)</f>
        <v>0</v>
      </c>
      <c r="I61" s="90" t="str">
        <f>AVERAGE(500000,3000000)</f>
        <v>0</v>
      </c>
      <c r="J61" s="7"/>
      <c r="AJ61" s="12"/>
    </row>
    <row r="62" spans="1:36">
      <c r="A62">
        <v>13</v>
      </c>
      <c r="B62" s="12" t="s">
        <v>331</v>
      </c>
      <c r="C62" s="12" t="s">
        <v>327</v>
      </c>
      <c r="D62" s="90">
        <v>806.09046126288</v>
      </c>
      <c r="E62" s="90">
        <v>2</v>
      </c>
      <c r="F62" s="90">
        <v>4</v>
      </c>
      <c r="G62" s="7" t="s">
        <v>89</v>
      </c>
      <c r="H62" s="90" t="str">
        <f>AVERAGE(300000,750000)</f>
        <v>0</v>
      </c>
      <c r="I62" s="90" t="str">
        <f>AVERAGE(750000,10000000)</f>
        <v>0</v>
      </c>
      <c r="J62" s="7"/>
      <c r="AJ62" s="12"/>
    </row>
    <row r="63" spans="1:36">
      <c r="A63">
        <v>5</v>
      </c>
      <c r="B63" s="12" t="s">
        <v>332</v>
      </c>
      <c r="C63" s="12" t="s">
        <v>327</v>
      </c>
      <c r="D63" s="90">
        <v>806.09046126288</v>
      </c>
      <c r="E63" s="90">
        <v>2</v>
      </c>
      <c r="F63" s="90">
        <v>4</v>
      </c>
      <c r="G63" s="7" t="s">
        <v>89</v>
      </c>
      <c r="H63" s="90" t="str">
        <f>AVERAGE(200000,500000)</f>
        <v>0</v>
      </c>
      <c r="I63" s="90" t="str">
        <f>AVERAGE(700000,3000000)</f>
        <v>0</v>
      </c>
      <c r="J63" s="7"/>
      <c r="AJ63" s="12"/>
    </row>
    <row r="64" spans="1:36">
      <c r="A64">
        <v>14</v>
      </c>
      <c r="B64" s="12" t="s">
        <v>333</v>
      </c>
      <c r="C64" s="12" t="s">
        <v>327</v>
      </c>
      <c r="D64" s="90">
        <v>1612.1809225258</v>
      </c>
      <c r="E64" s="90">
        <v>1</v>
      </c>
      <c r="F64" s="90">
        <v>6</v>
      </c>
      <c r="G64" s="7" t="s">
        <v>89</v>
      </c>
      <c r="H64" s="90" t="str">
        <f>AVERAGE(200000,500000)</f>
        <v>0</v>
      </c>
      <c r="I64" s="90" t="str">
        <f>AVERAGE(700000,3000000)</f>
        <v>0</v>
      </c>
      <c r="J64" s="7"/>
      <c r="AJ64" s="12"/>
    </row>
    <row r="65" spans="1:36">
      <c r="A65">
        <v>15</v>
      </c>
      <c r="B65" s="12" t="s">
        <v>334</v>
      </c>
      <c r="C65" s="12" t="s">
        <v>327</v>
      </c>
      <c r="D65" s="90">
        <v>1612.1809225258</v>
      </c>
      <c r="E65" s="90">
        <v>1</v>
      </c>
      <c r="F65" s="90">
        <v>6</v>
      </c>
      <c r="G65" s="7" t="s">
        <v>106</v>
      </c>
      <c r="H65" s="90" t="str">
        <f>AVERAGE(150000,400000)</f>
        <v>0</v>
      </c>
      <c r="I65" s="90" t="str">
        <f>AVERAGE(500000,2000000)</f>
        <v>0</v>
      </c>
      <c r="J65" s="7"/>
      <c r="AJ65" s="12"/>
    </row>
    <row r="66" spans="1:36">
      <c r="A66">
        <v>16</v>
      </c>
      <c r="B66" s="12" t="s">
        <v>335</v>
      </c>
      <c r="C66" s="12" t="s">
        <v>327</v>
      </c>
      <c r="D66" s="90">
        <v>806.09046126288</v>
      </c>
      <c r="E66" s="90">
        <v>2</v>
      </c>
      <c r="F66" s="90">
        <v>4</v>
      </c>
      <c r="G66" s="7" t="s">
        <v>106</v>
      </c>
      <c r="H66" s="90" t="str">
        <f>AVERAGE(300000,750000)</f>
        <v>0</v>
      </c>
      <c r="I66" s="90" t="str">
        <f>AVERAGE(2000000,20000000)</f>
        <v>0</v>
      </c>
      <c r="J66" s="7"/>
      <c r="AJ66" s="12"/>
    </row>
    <row r="67" spans="1:36">
      <c r="A67">
        <v>4</v>
      </c>
      <c r="B67" s="12" t="s">
        <v>336</v>
      </c>
      <c r="C67" s="12" t="s">
        <v>327</v>
      </c>
      <c r="D67" s="90">
        <v>806.09046126288</v>
      </c>
      <c r="E67" s="90">
        <v>2</v>
      </c>
      <c r="F67" s="90">
        <v>4</v>
      </c>
      <c r="G67" s="7" t="s">
        <v>106</v>
      </c>
      <c r="H67" s="90" t="str">
        <f>AVERAGE(300000,750000)</f>
        <v>0</v>
      </c>
      <c r="I67" s="90" t="str">
        <f>AVERAGE(2000000,20000000)</f>
        <v>0</v>
      </c>
      <c r="J67" s="7"/>
      <c r="AJ67" s="12"/>
    </row>
    <row r="68" spans="1:36">
      <c r="A68">
        <v>2</v>
      </c>
      <c r="B68" s="12" t="s">
        <v>337</v>
      </c>
      <c r="C68" s="12" t="s">
        <v>322</v>
      </c>
      <c r="D68" s="90">
        <v>806.09046126288</v>
      </c>
      <c r="E68" s="90">
        <v>2</v>
      </c>
      <c r="F68" s="90">
        <v>4</v>
      </c>
      <c r="G68" s="7" t="s">
        <v>106</v>
      </c>
      <c r="H68" s="90" t="str">
        <f>I68</f>
        <v>0</v>
      </c>
      <c r="I68" s="90" t="str">
        <f>AVERAGE(3000000,30000000)</f>
        <v>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338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339</v>
      </c>
      <c r="B73" s="11" t="s">
        <v>340</v>
      </c>
      <c r="C73" s="11" t="s">
        <v>341</v>
      </c>
      <c r="D73" s="11" t="s">
        <v>342</v>
      </c>
      <c r="E73" s="11" t="s">
        <v>77</v>
      </c>
      <c r="F73" s="11" t="s">
        <v>343</v>
      </c>
      <c r="G73" s="11" t="s">
        <v>344</v>
      </c>
      <c r="H73" s="11" t="s">
        <v>345</v>
      </c>
      <c r="I73" s="11" t="s">
        <v>225</v>
      </c>
      <c r="J73" s="11" t="s">
        <v>346</v>
      </c>
      <c r="K73" s="11" t="s">
        <v>178</v>
      </c>
      <c r="AJ73" s="12"/>
    </row>
    <row r="74" spans="1:36">
      <c r="A74" t="s">
        <v>106</v>
      </c>
      <c r="B74" s="177">
        <v>0</v>
      </c>
      <c r="C74" s="12" t="s">
        <v>347</v>
      </c>
      <c r="E74" s="12" t="s">
        <v>89</v>
      </c>
      <c r="F74" s="12" t="s">
        <v>89</v>
      </c>
      <c r="G74" s="12" t="s">
        <v>107</v>
      </c>
      <c r="H74" s="12" t="s">
        <v>129</v>
      </c>
      <c r="I74" s="12" t="s">
        <v>348</v>
      </c>
      <c r="J74" s="137" t="s">
        <v>349</v>
      </c>
      <c r="K74" s="12" t="s">
        <v>89</v>
      </c>
      <c r="AJ74" s="12"/>
    </row>
    <row r="75" spans="1:36">
      <c r="A75" t="s">
        <v>89</v>
      </c>
      <c r="B75" s="177">
        <v>5</v>
      </c>
      <c r="C75" s="135" t="s">
        <v>350</v>
      </c>
      <c r="D75" s="134"/>
      <c r="E75" s="12" t="s">
        <v>88</v>
      </c>
      <c r="F75" s="12" t="s">
        <v>90</v>
      </c>
      <c r="G75" s="12" t="s">
        <v>351</v>
      </c>
      <c r="H75" s="12" t="s">
        <v>315</v>
      </c>
      <c r="I75" s="12" t="s">
        <v>166</v>
      </c>
      <c r="J75" s="70" t="s">
        <v>87</v>
      </c>
      <c r="K75" s="12" t="s">
        <v>89</v>
      </c>
      <c r="AJ75" s="12"/>
    </row>
    <row r="76" spans="1:36">
      <c r="B76" s="177">
        <v>10</v>
      </c>
      <c r="C76" s="12" t="s">
        <v>150</v>
      </c>
      <c r="D76" s="12">
        <v>1</v>
      </c>
      <c r="E76" s="12" t="s">
        <v>352</v>
      </c>
      <c r="F76" s="12" t="s">
        <v>353</v>
      </c>
      <c r="G76" s="12" t="s">
        <v>354</v>
      </c>
      <c r="I76" s="12" t="s">
        <v>341</v>
      </c>
      <c r="J76" s="70" t="s">
        <v>355</v>
      </c>
      <c r="K76" s="12" t="s">
        <v>89</v>
      </c>
      <c r="AJ76" s="12"/>
    </row>
    <row r="77" spans="1:36">
      <c r="B77" s="177">
        <v>20</v>
      </c>
      <c r="C77" s="12" t="s">
        <v>151</v>
      </c>
      <c r="D77" s="12" t="str">
        <f>D76+1</f>
        <v>0</v>
      </c>
      <c r="E77" s="12" t="s">
        <v>356</v>
      </c>
      <c r="F77" s="12" t="s">
        <v>357</v>
      </c>
      <c r="J77" s="70" t="s">
        <v>358</v>
      </c>
      <c r="K77" s="12" t="s">
        <v>106</v>
      </c>
      <c r="AJ77" s="12"/>
    </row>
    <row r="78" spans="1:36">
      <c r="B78" s="177">
        <v>30</v>
      </c>
      <c r="C78" s="12" t="s">
        <v>152</v>
      </c>
      <c r="D78" s="12" t="str">
        <f>D77+1</f>
        <v>0</v>
      </c>
      <c r="J78" s="70" t="s">
        <v>359</v>
      </c>
      <c r="K78" s="12" t="s">
        <v>106</v>
      </c>
    </row>
    <row r="79" spans="1:36">
      <c r="B79" s="177">
        <v>40</v>
      </c>
      <c r="C79" s="12" t="s">
        <v>127</v>
      </c>
      <c r="D79" s="12" t="str">
        <f>D78+1</f>
        <v>0</v>
      </c>
      <c r="J79" s="70"/>
    </row>
    <row r="80" spans="1:36">
      <c r="B80" s="177">
        <v>50</v>
      </c>
      <c r="C80" s="12" t="s">
        <v>153</v>
      </c>
      <c r="D80" s="12" t="str">
        <f>D79+1</f>
        <v>0</v>
      </c>
    </row>
    <row r="81" spans="1:36">
      <c r="B81" s="177">
        <v>60</v>
      </c>
      <c r="C81" s="12" t="s">
        <v>154</v>
      </c>
      <c r="D81" s="12" t="str">
        <f>D80+1</f>
        <v>0</v>
      </c>
    </row>
    <row r="82" spans="1:36">
      <c r="B82" s="177">
        <v>70</v>
      </c>
      <c r="C82" s="12" t="s">
        <v>360</v>
      </c>
      <c r="D82" s="12" t="str">
        <f>D81+1</f>
        <v>0</v>
      </c>
    </row>
    <row r="83" spans="1:36">
      <c r="B83" s="177">
        <v>80</v>
      </c>
      <c r="C83" s="12" t="s">
        <v>361</v>
      </c>
      <c r="D83" s="12" t="str">
        <f>D82+1</f>
        <v>0</v>
      </c>
    </row>
    <row r="84" spans="1:36">
      <c r="B84" s="177">
        <v>90</v>
      </c>
      <c r="C84" s="12" t="s">
        <v>91</v>
      </c>
      <c r="D84" s="12" t="str">
        <f>D83+1</f>
        <v>0</v>
      </c>
    </row>
    <row r="85" spans="1:36">
      <c r="B85" s="177">
        <v>100</v>
      </c>
      <c r="C85" s="12" t="s">
        <v>362</v>
      </c>
      <c r="D85" s="12" t="str">
        <f>D84+1</f>
        <v>0</v>
      </c>
    </row>
    <row r="86" spans="1:36">
      <c r="C86" s="12" t="s">
        <v>363</v>
      </c>
      <c r="D86" s="12" t="str">
        <f>D85+1</f>
        <v>0</v>
      </c>
    </row>
    <row r="87" spans="1:36">
      <c r="C87" s="12" t="s">
        <v>121</v>
      </c>
      <c r="D87" s="12" t="str">
        <f>D86+1</f>
        <v>0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2016-10-04T12:42:09+00:00</dcterms:modified>
  <dc:title/>
  <dc:description/>
  <dc:subject/>
  <cp:keywords/>
  <cp:category/>
</cp:coreProperties>
</file>