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<sst xmlns="http://schemas.openxmlformats.org/spreadsheetml/2006/main" uniqueCount="357">
  <si>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</si>
  <si>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</si>
  <si>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</si>
  <si>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</si>
  <si>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</si>
  <si>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</si>
  <si>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</si>
  <si>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</si>
  <si>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</si>
  <si>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</si>
  <si>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</si>
  <si>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</si>
  <si>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</si>
  <si>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</si>
  <si>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</si>
  <si>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</si>
  <si>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</si>
  <si>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</si>
  <si>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</si>
  <si>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</si>
  <si>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</si>
  <si>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</si>
  <si>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</si>
  <si>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</si>
  <si>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</si>
  <si>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</si>
  <si>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</si>
  <si>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</si>
  <si>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</si>
  <si>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</si>
  <si>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</si>
  <si>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</si>
  <si>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</si>
  <si>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</si>
  <si>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</si>
  <si>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</si>
  <si>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</si>
  <si>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</si>
  <si>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</si>
  <si>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</si>
  <si>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</si>
  <si>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</si>
  <si>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</si>
  <si>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</si>
  <si>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</si>
  <si>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</si>
  <si>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</si>
  <si>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</si>
  <si>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</si>
  <si>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</si>
  <si>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</si>
  <si>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</si>
  <si>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</si>
  <si>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</si>
  <si>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</si>
  <si>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</si>
  <si>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</si>
  <si>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</si>
  <si>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</si>
  <si>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</si>
  <si>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</si>
  <si>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</si>
  <si>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</si>
  <si>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</si>
  <si>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</si>
  <si>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</si>
  <si>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</si>
  <si>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</si>
  <si>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</si>
  <si>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</si>
  <si>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</si>
  <si>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</si>
  <si>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</si>
  <si>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</si>
  <si>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</si>
  <si>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</si>
  <si>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</si>
  <si>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</si>
  <si>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</si>
  <si>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</si>
  <si>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</si>
  <si>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</si>
  <si>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</si>
  <si>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</si>
  <si>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</si>
  <si>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</si>
  <si>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</si>
  <si>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</si>
  <si>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</si>
  <si>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</si>
  <si>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</si>
  <si>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</si>
  <si>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</si>
  <si>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</si>
  <si>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</si>
  <si>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</si>
  <si>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</si>
  <si>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</si>
  <si>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</si>
  <si>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</si>
  <si>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</si>
  <si>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</si>
  <si>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</si>
  <si>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</si>
  <si>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</si>
  <si>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</si>
  <si>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</si>
  <si>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</si>
  <si>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</si>
  <si>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</si>
  <si>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</si>
  <si>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</si>
  <si>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</si>
  <si>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</si>
  <si>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</si>
  <si>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</si>
  <si>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</si>
  <si>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</si>
  <si>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</si>
  <si>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</si>
  <si>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</si>
  <si>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</si>
  <si>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</si>
  <si>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</si>
  <si>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</si>
  <si>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</si>
  <si>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</si>
  <si>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</si>
  <si>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</si>
  <si>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</si>
  <si>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</si>
  <si>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</si>
  <si>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</si>
  <si>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</si>
  <si>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</si>
  <si>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//</t>
  </si>
  <si>
    <t>Loan terms</t>
  </si>
  <si>
    <t>Expected disbursement date</t>
  </si>
  <si>
    <t>Expected first repayment date</t>
  </si>
  <si>
    <t>Principal applied</t>
  </si>
  <si>
    <t>Interest rate</t>
  </si>
  <si>
    <t>Term period frequency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</si>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</sst>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None</v>
      </c>
    </row>
    <row r="8" spans="1:7">
      <c r="B8" s="1" t="s">
        <v>4</v>
      </c>
      <c r="C8" t="str">
        <f>IF(Inputs!B29="","None",Inputs!B29)</f>
        <v>None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 t="str">
        <f>IFERROR(Output!B105/Output!B99,"")</f>
        <v/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0</v>
      </c>
    </row>
    <row r="18" spans="1:7">
      <c r="B18" s="1" t="s">
        <v>12</v>
      </c>
      <c r="C18" s="36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0</v>
      </c>
      <c r="C4" s="51">
        <f>C28-C86</f>
        <v>0</v>
      </c>
      <c r="D4" s="51">
        <f>D28-D86</f>
        <v>0</v>
      </c>
      <c r="E4" s="51">
        <f>E28-E86</f>
        <v>0</v>
      </c>
      <c r="F4" s="51">
        <f>F28-F86</f>
        <v>0</v>
      </c>
      <c r="G4" s="51">
        <f>G28-G86</f>
        <v>0</v>
      </c>
      <c r="H4" s="51">
        <f>H28-H86</f>
        <v>0</v>
      </c>
      <c r="I4" s="51">
        <f>I28-I86</f>
        <v>0</v>
      </c>
      <c r="J4" s="51">
        <f>J28-J86</f>
        <v>0</v>
      </c>
      <c r="K4" s="51">
        <f>K28-K86</f>
        <v>0</v>
      </c>
      <c r="L4" s="51">
        <f>L28-L86</f>
        <v>0</v>
      </c>
      <c r="M4" s="51">
        <f>M28-M86</f>
        <v>0</v>
      </c>
      <c r="N4" s="51">
        <f>N28-N86</f>
        <v>0</v>
      </c>
      <c r="O4" s="51">
        <f>O28-O86</f>
        <v>0</v>
      </c>
      <c r="P4" s="51">
        <f>P28-P86</f>
        <v>0</v>
      </c>
      <c r="Q4" s="51">
        <f>Q28-Q86</f>
        <v>0</v>
      </c>
      <c r="R4" s="51">
        <f>R28-R86</f>
        <v>0</v>
      </c>
      <c r="S4" s="51">
        <f>S28-S86</f>
        <v>0</v>
      </c>
      <c r="T4" s="51">
        <f>T28-T86</f>
        <v>0</v>
      </c>
      <c r="U4" s="51">
        <f>U28-U86</f>
        <v>0</v>
      </c>
      <c r="V4" s="51">
        <f>V28-V86</f>
        <v>0</v>
      </c>
      <c r="W4" s="51">
        <f>W28-W86</f>
        <v>0</v>
      </c>
      <c r="X4" s="51">
        <f>X28-X86</f>
        <v>0</v>
      </c>
      <c r="Y4" s="51">
        <f>Y28-Y86</f>
        <v>0</v>
      </c>
      <c r="Z4" s="51">
        <f>SUMIF($B$11:$Y$11,"Yes",B4:Y4)</f>
        <v>0</v>
      </c>
      <c r="AA4" s="51">
        <f>AA28-AA86</f>
        <v>0</v>
      </c>
      <c r="AB4" s="51">
        <f>AB28-AB86</f>
        <v>0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 t="str">
        <f>IFERROR(IF(AND(MONTH(B3)=MONTH(Calculations!$G$33),YEAR(B3)=YEAR(Calculations!$G$33)),Calculations!$G$35,0),"")</f>
        <v/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0</v>
      </c>
      <c r="AA7" s="76">
        <f>SUM(B7:M7)</f>
        <v>0</v>
      </c>
      <c r="AB7" s="76">
        <f>SUM(B7:Y7)</f>
        <v>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 t="str">
        <f>B4+B7-B8</f>
        <v>0</v>
      </c>
      <c r="C9" s="81">
        <f>C4+C7-C8</f>
        <v>0</v>
      </c>
      <c r="D9" s="81">
        <f>D4+D7-D8</f>
        <v>0</v>
      </c>
      <c r="E9" s="81">
        <f>E4+E7-E8</f>
        <v>0</v>
      </c>
      <c r="F9" s="81">
        <f>F4+F7-F8</f>
        <v>0</v>
      </c>
      <c r="G9" s="81">
        <f>G4+G7-G8</f>
        <v>0</v>
      </c>
      <c r="H9" s="81">
        <f>H4+H7-H8</f>
        <v>0</v>
      </c>
      <c r="I9" s="81">
        <f>I4+I7-I8</f>
        <v>0</v>
      </c>
      <c r="J9" s="81">
        <f>J4+J7-J8</f>
        <v>0</v>
      </c>
      <c r="K9" s="81">
        <f>K4+K7-K8</f>
        <v>0</v>
      </c>
      <c r="L9" s="81">
        <f>L4+L7-L8</f>
        <v>0</v>
      </c>
      <c r="M9" s="81">
        <f>M4+M7-M8</f>
        <v>0</v>
      </c>
      <c r="N9" s="81">
        <f>N4+N7-N8</f>
        <v>0</v>
      </c>
      <c r="O9" s="81">
        <f>O4+O7-O8</f>
        <v>0</v>
      </c>
      <c r="P9" s="81">
        <f>P4+P7-P8</f>
        <v>0</v>
      </c>
      <c r="Q9" s="81">
        <f>Q4+Q7-Q8</f>
        <v>0</v>
      </c>
      <c r="R9" s="81">
        <f>R4+R7-R8</f>
        <v>0</v>
      </c>
      <c r="S9" s="81">
        <f>S4+S7-S8</f>
        <v>0</v>
      </c>
      <c r="T9" s="81">
        <f>T4+T7-T8</f>
        <v>0</v>
      </c>
      <c r="U9" s="81">
        <f>U4+U7-U8</f>
        <v>0</v>
      </c>
      <c r="V9" s="81">
        <f>V4+V7-V8</f>
        <v>0</v>
      </c>
      <c r="W9" s="81">
        <f>W4+W7-W8</f>
        <v>0</v>
      </c>
      <c r="X9" s="81">
        <f>X4+X7-X8</f>
        <v>0</v>
      </c>
      <c r="Y9" s="81">
        <f>Y4+Y7-Y8</f>
        <v>0</v>
      </c>
      <c r="Z9" s="86">
        <f>SUMIF($B$11:$Y$11,"Yes",B9:Y9)</f>
        <v>0</v>
      </c>
      <c r="AA9" s="81">
        <f>SUM(B9:M9)</f>
        <v>0</v>
      </c>
      <c r="AB9" s="46">
        <f>SUM(B9:Y9)</f>
        <v>0</v>
      </c>
      <c r="AC9" s="43"/>
      <c r="AD9" s="43"/>
    </row>
    <row r="10" spans="1:30" s="43" customFormat="1">
      <c r="A10" s="82" t="s">
        <v>29</v>
      </c>
      <c r="B10" s="83" t="str">
        <f>IF(SUM(B7:B8)&gt;0,IF(SUM($B$8:B8)/(SUM($B$4:B4)+SUM($B$7:B7))&lt;0,999.99,SUM($B$8:B8)/(SUM($B$4:B4)+SUM($B$7:B7))),"")</f>
        <v/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No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0</v>
      </c>
      <c r="AB16" s="36">
        <f>SUM(B16:Y16)</f>
        <v>0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0</v>
      </c>
    </row>
    <row r="22" spans="1:30">
      <c r="A22" s="43" t="str">
        <f>IF(Inputs!A19="","",IF(Inputs!A19=Parameters!$A$30,Inputs!B19,Inputs!A19))</f>
        <v/>
      </c>
      <c r="B22" s="36" t="str">
        <f>IFERROR(Calculations!$P14/12,"")</f>
        <v/>
      </c>
      <c r="C22" s="36" t="str">
        <f>IFERROR(Calculations!$P14/12,"")</f>
        <v/>
      </c>
      <c r="D22" s="36" t="str">
        <f>IFERROR(Calculations!$P14/12,"")</f>
        <v/>
      </c>
      <c r="E22" s="36" t="str">
        <f>IFERROR(Calculations!$P14/12,"")</f>
        <v/>
      </c>
      <c r="F22" s="36" t="str">
        <f>IFERROR(Calculations!$P14/12,"")</f>
        <v/>
      </c>
      <c r="G22" s="36" t="str">
        <f>IFERROR(Calculations!$P14/12,"")</f>
        <v/>
      </c>
      <c r="H22" s="36" t="str">
        <f>IFERROR(Calculations!$P14/12,"")</f>
        <v/>
      </c>
      <c r="I22" s="36" t="str">
        <f>IFERROR(Calculations!$P14/12,"")</f>
        <v/>
      </c>
      <c r="J22" s="36" t="str">
        <f>IFERROR(Calculations!$P14/12,"")</f>
        <v/>
      </c>
      <c r="K22" s="36" t="str">
        <f>IFERROR(Calculations!$P14/12,"")</f>
        <v/>
      </c>
      <c r="L22" s="36" t="str">
        <f>IFERROR(Calculations!$P14/12,"")</f>
        <v/>
      </c>
      <c r="M22" s="36" t="str">
        <f>IFERROR(Calculations!$P14/12,"")</f>
        <v/>
      </c>
      <c r="N22" s="36" t="str">
        <f>IFERROR(Calculations!$P14/12,"")</f>
        <v/>
      </c>
      <c r="O22" s="36" t="str">
        <f>IFERROR(Calculations!$P14/12,"")</f>
        <v/>
      </c>
      <c r="P22" s="36" t="str">
        <f>IFERROR(Calculations!$P14/12,"")</f>
        <v/>
      </c>
      <c r="Q22" s="36" t="str">
        <f>IFERROR(Calculations!$P14/12,"")</f>
        <v/>
      </c>
      <c r="R22" s="36" t="str">
        <f>IFERROR(Calculations!$P14/12,"")</f>
        <v/>
      </c>
      <c r="S22" s="36" t="str">
        <f>IFERROR(Calculations!$P14/12,"")</f>
        <v/>
      </c>
      <c r="T22" s="36" t="str">
        <f>IFERROR(Calculations!$P14/12,"")</f>
        <v/>
      </c>
      <c r="U22" s="36" t="str">
        <f>IFERROR(Calculations!$P14/12,"")</f>
        <v/>
      </c>
      <c r="V22" s="36" t="str">
        <f>IFERROR(Calculations!$P14/12,"")</f>
        <v/>
      </c>
      <c r="W22" s="36" t="str">
        <f>IFERROR(Calculations!$P14/12,"")</f>
        <v/>
      </c>
      <c r="X22" s="36" t="str">
        <f>IFERROR(Calculations!$P14/12,"")</f>
        <v/>
      </c>
      <c r="Y22" s="36" t="str">
        <f>IFERROR(Calculations!$P14/12,"")</f>
        <v/>
      </c>
      <c r="Z22" s="36">
        <f>SUMIF($B$11:$Y$11,"Yes",B22:Y22)</f>
        <v>0</v>
      </c>
      <c r="AA22" s="36">
        <f>SUM(B22:M22)</f>
        <v>0</v>
      </c>
      <c r="AB22" s="46">
        <f>SUM(B22:Y22)</f>
        <v>0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0</v>
      </c>
      <c r="C28" s="19">
        <f>SUM(C16:C27)</f>
        <v>0</v>
      </c>
      <c r="D28" s="19">
        <f>SUM(D16:D27)</f>
        <v>0</v>
      </c>
      <c r="E28" s="19">
        <f>SUM(E16:E27)</f>
        <v>0</v>
      </c>
      <c r="F28" s="19">
        <f>SUM(F16:F27)</f>
        <v>0</v>
      </c>
      <c r="G28" s="19">
        <f>SUM(G16:G27)</f>
        <v>0</v>
      </c>
      <c r="H28" s="19">
        <f>SUM(H16:H27)</f>
        <v>0</v>
      </c>
      <c r="I28" s="19">
        <f>SUM(I16:I27)</f>
        <v>0</v>
      </c>
      <c r="J28" s="19">
        <f>SUM(J16:J27)</f>
        <v>0</v>
      </c>
      <c r="K28" s="19">
        <f>SUM(K16:K27)</f>
        <v>0</v>
      </c>
      <c r="L28" s="19">
        <f>SUM(L16:L27)</f>
        <v>0</v>
      </c>
      <c r="M28" s="19">
        <f>SUM(M16:M27)</f>
        <v>0</v>
      </c>
      <c r="N28" s="19">
        <f>SUM(N16:N27)</f>
        <v>0</v>
      </c>
      <c r="O28" s="19">
        <f>SUM(O16:O27)</f>
        <v>0</v>
      </c>
      <c r="P28" s="19">
        <f>SUM(P16:P27)</f>
        <v>0</v>
      </c>
      <c r="Q28" s="19">
        <f>SUM(Q16:Q27)</f>
        <v>0</v>
      </c>
      <c r="R28" s="19">
        <f>SUM(R16:R27)</f>
        <v>0</v>
      </c>
      <c r="S28" s="19">
        <f>SUM(S16:S27)</f>
        <v>0</v>
      </c>
      <c r="T28" s="19">
        <f>SUM(T16:T27)</f>
        <v>0</v>
      </c>
      <c r="U28" s="19">
        <f>SUM(U16:U27)</f>
        <v>0</v>
      </c>
      <c r="V28" s="19">
        <f>SUM(V16:V27)</f>
        <v>0</v>
      </c>
      <c r="W28" s="19">
        <f>SUM(W16:W27)</f>
        <v>0</v>
      </c>
      <c r="X28" s="19">
        <f>SUM(X16:X27)</f>
        <v>0</v>
      </c>
      <c r="Y28" s="19">
        <f>SUM(Y16:Y27)</f>
        <v>0</v>
      </c>
      <c r="Z28" s="19">
        <f>SUMIF($B$11:$Y$11,"Yes",B28:Y28)</f>
        <v>0</v>
      </c>
      <c r="AA28" s="19">
        <f>SUM(B28:M28)</f>
        <v>0</v>
      </c>
      <c r="AB28" s="19">
        <f>SUM(B28:Y28)</f>
        <v>0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0</v>
      </c>
      <c r="AB34" s="36">
        <f>SUM(B34:Y34)</f>
        <v>0</v>
      </c>
      <c r="AC34" s="74"/>
    </row>
    <row r="35" spans="1:30" hidden="true" outlineLevel="1">
      <c r="A35" s="183">
        <f>Calculations!$A$4</f>
        <v/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0</v>
      </c>
      <c r="AB35" s="36">
        <f>SUM(B35:Y35)</f>
        <v>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>
        <f>Calculations!$A$4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>
        <f>Calculations!$A$4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>
        <f>Calculations!$A$4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>
        <f>Calculations!$A$4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>
        <f>Calculations!$A$4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0</v>
      </c>
      <c r="C73" s="46">
        <f>SUM(Calculations!$R$14:$R$16)/12</f>
        <v>0</v>
      </c>
      <c r="D73" s="46">
        <f>SUM(Calculations!$R$14:$R$16)/12</f>
        <v>0</v>
      </c>
      <c r="E73" s="46">
        <f>SUM(Calculations!$R$14:$R$16)/12</f>
        <v>0</v>
      </c>
      <c r="F73" s="46">
        <f>SUM(Calculations!$R$14:$R$16)/12</f>
        <v>0</v>
      </c>
      <c r="G73" s="46">
        <f>SUM(Calculations!$R$14:$R$16)/12</f>
        <v>0</v>
      </c>
      <c r="H73" s="46">
        <f>SUM(Calculations!$R$14:$R$16)/12</f>
        <v>0</v>
      </c>
      <c r="I73" s="46">
        <f>SUM(Calculations!$R$14:$R$16)/12</f>
        <v>0</v>
      </c>
      <c r="J73" s="46">
        <f>SUM(Calculations!$R$14:$R$16)/12</f>
        <v>0</v>
      </c>
      <c r="K73" s="46">
        <f>SUM(Calculations!$R$14:$R$16)/12</f>
        <v>0</v>
      </c>
      <c r="L73" s="46">
        <f>SUM(Calculations!$R$14:$R$16)/12</f>
        <v>0</v>
      </c>
      <c r="M73" s="46">
        <f>SUM(Calculations!$R$14:$R$16)/12</f>
        <v>0</v>
      </c>
      <c r="N73" s="46">
        <f>SUM(Calculations!$R$14:$R$16)/12</f>
        <v>0</v>
      </c>
      <c r="O73" s="46">
        <f>SUM(Calculations!$R$14:$R$16)/12</f>
        <v>0</v>
      </c>
      <c r="P73" s="46">
        <f>SUM(Calculations!$R$14:$R$16)/12</f>
        <v>0</v>
      </c>
      <c r="Q73" s="46">
        <f>SUM(Calculations!$R$14:$R$16)/12</f>
        <v>0</v>
      </c>
      <c r="R73" s="46">
        <f>SUM(Calculations!$R$14:$R$16)/12</f>
        <v>0</v>
      </c>
      <c r="S73" s="46">
        <f>SUM(Calculations!$R$14:$R$16)/12</f>
        <v>0</v>
      </c>
      <c r="T73" s="46">
        <f>SUM(Calculations!$R$14:$R$16)/12</f>
        <v>0</v>
      </c>
      <c r="U73" s="46">
        <f>SUM(Calculations!$R$14:$R$16)/12</f>
        <v>0</v>
      </c>
      <c r="V73" s="46">
        <f>SUM(Calculations!$R$14:$R$16)/12</f>
        <v>0</v>
      </c>
      <c r="W73" s="46">
        <f>SUM(Calculations!$R$14:$R$16)/12</f>
        <v>0</v>
      </c>
      <c r="X73" s="46">
        <f>SUM(Calculations!$R$14:$R$16)/12</f>
        <v>0</v>
      </c>
      <c r="Y73" s="46">
        <f>SUM(Calculations!$R$14:$R$16)/12</f>
        <v>0</v>
      </c>
      <c r="Z73" s="46">
        <f>SUMIF($B$11:$Y$11,"Yes",B73:Y73)</f>
        <v>0</v>
      </c>
      <c r="AA73" s="46">
        <f>SUM(B73:M73)</f>
        <v>0</v>
      </c>
      <c r="AB73" s="46">
        <f>SUM(B73:Y73)</f>
        <v>0</v>
      </c>
    </row>
    <row r="74" spans="1:30">
      <c r="A74" s="16" t="s">
        <v>45</v>
      </c>
      <c r="B74" s="46">
        <f>SUM(Calculations!$S$14:$S$16)/12</f>
        <v>0</v>
      </c>
      <c r="C74" s="46">
        <f>SUM(Calculations!$S$14:$S$16)/12</f>
        <v>0</v>
      </c>
      <c r="D74" s="46">
        <f>SUM(Calculations!$S$14:$S$16)/12</f>
        <v>0</v>
      </c>
      <c r="E74" s="46">
        <f>SUM(Calculations!$S$14:$S$16)/12</f>
        <v>0</v>
      </c>
      <c r="F74" s="46">
        <f>SUM(Calculations!$S$14:$S$16)/12</f>
        <v>0</v>
      </c>
      <c r="G74" s="46">
        <f>SUM(Calculations!$S$14:$S$16)/12</f>
        <v>0</v>
      </c>
      <c r="H74" s="46">
        <f>SUM(Calculations!$S$14:$S$16)/12</f>
        <v>0</v>
      </c>
      <c r="I74" s="46">
        <f>SUM(Calculations!$S$14:$S$16)/12</f>
        <v>0</v>
      </c>
      <c r="J74" s="46">
        <f>SUM(Calculations!$S$14:$S$16)/12</f>
        <v>0</v>
      </c>
      <c r="K74" s="46">
        <f>SUM(Calculations!$S$14:$S$16)/12</f>
        <v>0</v>
      </c>
      <c r="L74" s="46">
        <f>SUM(Calculations!$S$14:$S$16)/12</f>
        <v>0</v>
      </c>
      <c r="M74" s="46">
        <f>SUM(Calculations!$S$14:$S$16)/12</f>
        <v>0</v>
      </c>
      <c r="N74" s="46">
        <f>SUM(Calculations!$S$14:$S$16)/12</f>
        <v>0</v>
      </c>
      <c r="O74" s="46">
        <f>SUM(Calculations!$S$14:$S$16)/12</f>
        <v>0</v>
      </c>
      <c r="P74" s="46">
        <f>SUM(Calculations!$S$14:$S$16)/12</f>
        <v>0</v>
      </c>
      <c r="Q74" s="46">
        <f>SUM(Calculations!$S$14:$S$16)/12</f>
        <v>0</v>
      </c>
      <c r="R74" s="46">
        <f>SUM(Calculations!$S$14:$S$16)/12</f>
        <v>0</v>
      </c>
      <c r="S74" s="46">
        <f>SUM(Calculations!$S$14:$S$16)/12</f>
        <v>0</v>
      </c>
      <c r="T74" s="46">
        <f>SUM(Calculations!$S$14:$S$16)/12</f>
        <v>0</v>
      </c>
      <c r="U74" s="46">
        <f>SUM(Calculations!$S$14:$S$16)/12</f>
        <v>0</v>
      </c>
      <c r="V74" s="46">
        <f>SUM(Calculations!$S$14:$S$16)/12</f>
        <v>0</v>
      </c>
      <c r="W74" s="46">
        <f>SUM(Calculations!$S$14:$S$16)/12</f>
        <v>0</v>
      </c>
      <c r="X74" s="46">
        <f>SUM(Calculations!$S$14:$S$16)/12</f>
        <v>0</v>
      </c>
      <c r="Y74" s="46">
        <f>SUM(Calculations!$S$14:$S$16)/12</f>
        <v>0</v>
      </c>
      <c r="Z74" s="46">
        <f>SUMIF($B$11:$Y$11,"Yes",B74:Y74)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0</v>
      </c>
      <c r="C79" s="46">
        <f>(SUM($AA$16:$AA$27)-SUM($AA$34,$AA$40,$AA$46,$AA$52,$AA$58,$AA$64,$AA$70:$AA$77))*Parameters!$B$37/12</f>
        <v>0</v>
      </c>
      <c r="D79" s="46">
        <f>(SUM($AA$16:$AA$27)-SUM($AA$34,$AA$40,$AA$46,$AA$52,$AA$58,$AA$64,$AA$70:$AA$77))*Parameters!$B$37/12</f>
        <v>0</v>
      </c>
      <c r="E79" s="46">
        <f>(SUM($AA$16:$AA$27)-SUM($AA$34,$AA$40,$AA$46,$AA$52,$AA$58,$AA$64,$AA$70:$AA$77))*Parameters!$B$37/12</f>
        <v>0</v>
      </c>
      <c r="F79" s="46">
        <f>(SUM($AA$16:$AA$27)-SUM($AA$34,$AA$40,$AA$46,$AA$52,$AA$58,$AA$64,$AA$70:$AA$77))*Parameters!$B$37/12</f>
        <v>0</v>
      </c>
      <c r="G79" s="46">
        <f>(SUM($AA$16:$AA$27)-SUM($AA$34,$AA$40,$AA$46,$AA$52,$AA$58,$AA$64,$AA$70:$AA$77))*Parameters!$B$37/12</f>
        <v>0</v>
      </c>
      <c r="H79" s="46">
        <f>(SUM($AA$16:$AA$27)-SUM($AA$34,$AA$40,$AA$46,$AA$52,$AA$58,$AA$64,$AA$70:$AA$77))*Parameters!$B$37/12</f>
        <v>0</v>
      </c>
      <c r="I79" s="46">
        <f>(SUM($AA$16:$AA$27)-SUM($AA$34,$AA$40,$AA$46,$AA$52,$AA$58,$AA$64,$AA$70:$AA$77))*Parameters!$B$37/12</f>
        <v>0</v>
      </c>
      <c r="J79" s="46">
        <f>(SUM($AA$16:$AA$27)-SUM($AA$34,$AA$40,$AA$46,$AA$52,$AA$58,$AA$64,$AA$70:$AA$77))*Parameters!$B$37/12</f>
        <v>0</v>
      </c>
      <c r="K79" s="46">
        <f>(SUM($AA$16:$AA$27)-SUM($AA$34,$AA$40,$AA$46,$AA$52,$AA$58,$AA$64,$AA$70:$AA$77))*Parameters!$B$37/12</f>
        <v>0</v>
      </c>
      <c r="L79" s="46">
        <f>(SUM($AA$16:$AA$27)-SUM($AA$34,$AA$40,$AA$46,$AA$52,$AA$58,$AA$64,$AA$70:$AA$77))*Parameters!$B$37/12</f>
        <v>0</v>
      </c>
      <c r="M79" s="46">
        <f>(SUM($AA$16:$AA$27)-SUM($AA$34,$AA$40,$AA$46,$AA$52,$AA$58,$AA$64,$AA$70:$AA$77))*Parameters!$B$37/12</f>
        <v>0</v>
      </c>
      <c r="N79" s="46">
        <f>(SUM($AA$16:$AA$27)-SUM($AA$34,$AA$40,$AA$46,$AA$52,$AA$58,$AA$64,$AA$70:$AA$77))*Parameters!$B$37/12</f>
        <v>0</v>
      </c>
      <c r="O79" s="46">
        <f>(SUM($AA$16:$AA$27)-SUM($AA$34,$AA$40,$AA$46,$AA$52,$AA$58,$AA$64,$AA$70:$AA$77))*Parameters!$B$37/12</f>
        <v>0</v>
      </c>
      <c r="P79" s="46">
        <f>(SUM($AA$16:$AA$27)-SUM($AA$34,$AA$40,$AA$46,$AA$52,$AA$58,$AA$64,$AA$70:$AA$77))*Parameters!$B$37/12</f>
        <v>0</v>
      </c>
      <c r="Q79" s="46">
        <f>(SUM($AA$16:$AA$27)-SUM($AA$34,$AA$40,$AA$46,$AA$52,$AA$58,$AA$64,$AA$70:$AA$77))*Parameters!$B$37/12</f>
        <v>0</v>
      </c>
      <c r="R79" s="46">
        <f>(SUM($AA$16:$AA$27)-SUM($AA$34,$AA$40,$AA$46,$AA$52,$AA$58,$AA$64,$AA$70:$AA$77))*Parameters!$B$37/12</f>
        <v>0</v>
      </c>
      <c r="S79" s="46">
        <f>(SUM($AA$16:$AA$27)-SUM($AA$34,$AA$40,$AA$46,$AA$52,$AA$58,$AA$64,$AA$70:$AA$77))*Parameters!$B$37/12</f>
        <v>0</v>
      </c>
      <c r="T79" s="46">
        <f>(SUM($AA$16:$AA$27)-SUM($AA$34,$AA$40,$AA$46,$AA$52,$AA$58,$AA$64,$AA$70:$AA$77))*Parameters!$B$37/12</f>
        <v>0</v>
      </c>
      <c r="U79" s="46">
        <f>(SUM($AA$16:$AA$27)-SUM($AA$34,$AA$40,$AA$46,$AA$52,$AA$58,$AA$64,$AA$70:$AA$77))*Parameters!$B$37/12</f>
        <v>0</v>
      </c>
      <c r="V79" s="46">
        <f>(SUM($AA$16:$AA$27)-SUM($AA$34,$AA$40,$AA$46,$AA$52,$AA$58,$AA$64,$AA$70:$AA$77))*Parameters!$B$37/12</f>
        <v>0</v>
      </c>
      <c r="W79" s="46">
        <f>(SUM($AA$16:$AA$27)-SUM($AA$34,$AA$40,$AA$46,$AA$52,$AA$58,$AA$64,$AA$70:$AA$77))*Parameters!$B$37/12</f>
        <v>0</v>
      </c>
      <c r="X79" s="46">
        <f>(SUM($AA$16:$AA$27)-SUM($AA$34,$AA$40,$AA$46,$AA$52,$AA$58,$AA$64,$AA$70:$AA$77))*Parameters!$B$37/12</f>
        <v>0</v>
      </c>
      <c r="Y79" s="46">
        <f>(SUM($AA$16:$AA$27)-SUM($AA$34,$AA$40,$AA$46,$AA$52,$AA$58,$AA$64,$AA$70:$AA$77))*Parameters!$B$37/12</f>
        <v>0</v>
      </c>
      <c r="Z79" s="46">
        <f>SUMIF($B$11:$Y$11,"Yes",B79:Y79)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0</v>
      </c>
      <c r="C86" s="19">
        <f>SUM(C70:C80,C64,C58,C52,C46,C40,C34)</f>
        <v>0</v>
      </c>
      <c r="D86" s="19">
        <f>SUM(D70:D80,D64,D58,D52,D46,D40,D34)</f>
        <v>0</v>
      </c>
      <c r="E86" s="19">
        <f>SUM(E70:E80,E64,E58,E52,E46,E40,E34)</f>
        <v>0</v>
      </c>
      <c r="F86" s="19">
        <f>SUM(F70:F80,F64,F58,F52,F46,F40,F34)</f>
        <v>0</v>
      </c>
      <c r="G86" s="19">
        <f>SUM(G70:G80,G64,G58,G52,G46,G40,G34)</f>
        <v>0</v>
      </c>
      <c r="H86" s="19">
        <f>SUM(H70:H80,H64,H58,H52,H46,H40,H34)</f>
        <v>0</v>
      </c>
      <c r="I86" s="19">
        <f>SUM(I70:I80,I64,I58,I52,I46,I40,I34)</f>
        <v>0</v>
      </c>
      <c r="J86" s="19">
        <f>SUM(J70:J80,J64,J58,J52,J46,J40,J34)</f>
        <v>0</v>
      </c>
      <c r="K86" s="19">
        <f>SUM(K70:K80,K64,K58,K52,K46,K40,K34)</f>
        <v>0</v>
      </c>
      <c r="L86" s="19">
        <f>SUM(L70:L80,L64,L58,L52,L46,L40,L34)</f>
        <v>0</v>
      </c>
      <c r="M86" s="19">
        <f>SUM(M70:M80,M64,M58,M52,M46,M40,M34)</f>
        <v>0</v>
      </c>
      <c r="N86" s="19">
        <f>SUM(N70:N80,N64,N58,N52,N46,N40,N34)</f>
        <v>0</v>
      </c>
      <c r="O86" s="19">
        <f>SUM(O70:O80,O64,O58,O52,O46,O40,O34)</f>
        <v>0</v>
      </c>
      <c r="P86" s="19">
        <f>SUM(P70:P80,P64,P58,P52,P46,P40,P34)</f>
        <v>0</v>
      </c>
      <c r="Q86" s="19">
        <f>SUM(Q70:Q80,Q64,Q58,Q52,Q46,Q40,Q34)</f>
        <v>0</v>
      </c>
      <c r="R86" s="19">
        <f>SUM(R70:R80,R64,R58,R52,R46,R40,R34)</f>
        <v>0</v>
      </c>
      <c r="S86" s="19">
        <f>SUM(S70:S80,S64,S58,S52,S46,S40,S34)</f>
        <v>0</v>
      </c>
      <c r="T86" s="19">
        <f>SUM(T70:T80,T64,T58,T52,T46,T40,T34)</f>
        <v>0</v>
      </c>
      <c r="U86" s="19">
        <f>SUM(U70:U80,U64,U58,U52,U46,U40,U34)</f>
        <v>0</v>
      </c>
      <c r="V86" s="19">
        <f>SUM(V70:V80,V64,V58,V52,V46,V40,V34)</f>
        <v>0</v>
      </c>
      <c r="W86" s="19">
        <f>SUM(W70:W80,W64,W58,W52,W46,W40,W34)</f>
        <v>0</v>
      </c>
      <c r="X86" s="19">
        <f>SUM(X70:X80,X64,X58,X52,X46,X40,X34)</f>
        <v>0</v>
      </c>
      <c r="Y86" s="19">
        <f>SUM(Y70:Y80,Y64,Y58,Y52,Y46,Y40,Y34)</f>
        <v>0</v>
      </c>
      <c r="Z86" s="19">
        <f>SUMIF($B$11:$Y$11,"Yes",B86:Y86)</f>
        <v>0</v>
      </c>
      <c r="AA86" s="19">
        <f>SUM(B86:M86)</f>
        <v>0</v>
      </c>
      <c r="AB86" s="19">
        <f>SUM(B86:Y86)</f>
        <v>0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/>
      </c>
    </row>
    <row r="93" spans="1:30">
      <c r="A93" t="s">
        <v>58</v>
      </c>
      <c r="B93" s="36">
        <f>Inputs!B47</f>
        <v/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/>
      </c>
    </row>
    <row r="98" spans="1:30" customHeight="1" ht="15.75">
      <c r="A98" s="18" t="s">
        <v>63</v>
      </c>
      <c r="B98" s="37">
        <f>Inputs!B48</f>
        <v/>
      </c>
    </row>
    <row r="99" spans="1:30" customHeight="1" ht="15.75">
      <c r="A99" s="1" t="s">
        <v>64</v>
      </c>
      <c r="B99" s="19">
        <f>SUM(B92:B98)</f>
        <v>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/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/>
      </c>
    </row>
    <row r="105" spans="1:30" customHeight="1" ht="15.75">
      <c r="A105" s="1" t="s">
        <v>69</v>
      </c>
      <c r="B105" s="19">
        <f>SUM(B102:B104)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/>
      <c r="B7" s="20"/>
      <c r="C7" s="143"/>
      <c r="D7" s="20"/>
      <c r="E7" s="146"/>
      <c r="F7" s="147"/>
      <c r="G7" s="146"/>
      <c r="H7" s="146"/>
      <c r="I7" s="148"/>
      <c r="J7" s="149"/>
      <c r="K7" s="138"/>
      <c r="L7" s="20"/>
      <c r="M7" s="164"/>
      <c r="N7" s="154"/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87</v>
      </c>
      <c r="B18" s="10" t="s">
        <v>88</v>
      </c>
      <c r="C18" s="10" t="s">
        <v>89</v>
      </c>
      <c r="D18" s="10" t="s">
        <v>90</v>
      </c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 t="s">
        <v>96</v>
      </c>
      <c r="K18" s="10" t="s">
        <v>97</v>
      </c>
      <c r="L18" s="10" t="s">
        <v>98</v>
      </c>
    </row>
    <row r="19" spans="1:48">
      <c r="A19" s="143"/>
      <c r="B19" s="20"/>
      <c r="C19" s="143"/>
      <c r="D19" s="146"/>
      <c r="E19" s="20"/>
      <c r="F19" s="146"/>
      <c r="G19" s="20"/>
      <c r="H19" s="20"/>
      <c r="I19" s="146"/>
      <c r="J19" s="146"/>
      <c r="K19" s="146"/>
      <c r="L19" s="25"/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99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100</v>
      </c>
      <c r="B25" s="178"/>
    </row>
    <row r="27" spans="1:48">
      <c r="A27" s="14" t="s">
        <v>101</v>
      </c>
    </row>
    <row r="29" spans="1:48">
      <c r="A29" s="45" t="s">
        <v>102</v>
      </c>
      <c r="B29" s="157"/>
    </row>
    <row r="30" spans="1:48">
      <c r="A30" s="44" t="s">
        <v>103</v>
      </c>
      <c r="B30" s="158"/>
    </row>
    <row r="31" spans="1:48">
      <c r="A31" s="5" t="s">
        <v>104</v>
      </c>
      <c r="B31" s="159"/>
    </row>
    <row r="33" spans="1:48">
      <c r="A33" s="14" t="s">
        <v>105</v>
      </c>
    </row>
    <row r="34" spans="1:48">
      <c r="A34" s="10" t="s">
        <v>106</v>
      </c>
      <c r="B34" s="10" t="s">
        <v>107</v>
      </c>
      <c r="C34" s="10" t="s">
        <v>108</v>
      </c>
      <c r="D34" s="48" t="s">
        <v>109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111</v>
      </c>
      <c r="B40" s="161"/>
    </row>
    <row r="41" spans="1:48">
      <c r="A41" s="55" t="s">
        <v>112</v>
      </c>
      <c r="B41" s="141"/>
    </row>
    <row r="42" spans="1:48">
      <c r="A42" s="55" t="s">
        <v>113</v>
      </c>
      <c r="B42" s="140"/>
    </row>
    <row r="43" spans="1:48">
      <c r="A43" s="55" t="s">
        <v>114</v>
      </c>
      <c r="B43" s="161"/>
    </row>
    <row r="44" spans="1:48">
      <c r="A44" s="56" t="s">
        <v>115</v>
      </c>
      <c r="B44" s="161"/>
    </row>
    <row r="45" spans="1:48">
      <c r="A45" s="56" t="s">
        <v>116</v>
      </c>
      <c r="B45" s="162"/>
    </row>
    <row r="46" spans="1:48" customHeight="1" ht="30">
      <c r="A46" s="57" t="s">
        <v>117</v>
      </c>
      <c r="B46" s="162"/>
    </row>
    <row r="47" spans="1:48" customHeight="1" ht="30">
      <c r="A47" s="57" t="s">
        <v>118</v>
      </c>
      <c r="B47" s="162"/>
    </row>
    <row r="48" spans="1:48" customHeight="1" ht="30">
      <c r="A48" s="57" t="s">
        <v>119</v>
      </c>
      <c r="B48" s="162"/>
    </row>
    <row r="49" spans="1:48" customHeight="1" ht="30">
      <c r="A49" s="57" t="s">
        <v>120</v>
      </c>
      <c r="B49" s="162"/>
    </row>
    <row r="50" spans="1:48">
      <c r="A50" s="43"/>
      <c r="B50" s="36"/>
    </row>
    <row r="51" spans="1:48">
      <c r="A51" s="58" t="s">
        <v>121</v>
      </c>
      <c r="B51" s="162"/>
    </row>
    <row r="52" spans="1:48">
      <c r="A52" s="43"/>
    </row>
    <row r="53" spans="1:48">
      <c r="A53" s="3" t="s">
        <v>122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123</v>
      </c>
      <c r="B55" s="10" t="s">
        <v>124</v>
      </c>
      <c r="C55" s="10" t="s">
        <v>125</v>
      </c>
      <c r="D55" s="10" t="s">
        <v>126</v>
      </c>
      <c r="E55" s="10" t="s">
        <v>127</v>
      </c>
      <c r="F55" s="10" t="s">
        <v>128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129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109</v>
      </c>
      <c r="B65" s="10" t="s">
        <v>130</v>
      </c>
      <c r="C65" s="10" t="s">
        <v>131</v>
      </c>
    </row>
    <row r="66" spans="1:48">
      <c r="A66" s="143"/>
      <c r="B66" s="160"/>
      <c r="C66" s="164"/>
      <c r="D66" s="49">
        <f>INDEX(Parameters!$D$76:$D$87,MATCH(Inputs!A66,Parameters!$C$76:$C$87,0))</f>
        <v>12</v>
      </c>
    </row>
    <row r="67" spans="1:48">
      <c r="A67" s="144"/>
      <c r="B67" s="158"/>
      <c r="C67" s="166"/>
      <c r="D67" s="49">
        <f>INDEX(Parameters!$D$76:$D$87,MATCH(Inputs!A67,Parameters!$C$76:$C$87,0))</f>
        <v>12</v>
      </c>
    </row>
    <row r="68" spans="1:48">
      <c r="A68" s="144"/>
      <c r="B68" s="158"/>
      <c r="C68" s="166"/>
      <c r="D68" s="49">
        <f>INDEX(Parameters!$D$76:$D$87,MATCH(Inputs!A68,Parameters!$C$76:$C$87,0))</f>
        <v>12</v>
      </c>
    </row>
    <row r="69" spans="1:48">
      <c r="A69" s="144"/>
      <c r="B69" s="158"/>
      <c r="C69" s="166"/>
      <c r="D69" s="49">
        <f>INDEX(Parameters!$D$76:$D$87,MATCH(Inputs!A69,Parameters!$C$76:$C$87,0))</f>
        <v>12</v>
      </c>
    </row>
    <row r="70" spans="1:48">
      <c r="A70" s="144"/>
      <c r="B70" s="158"/>
      <c r="C70" s="166"/>
      <c r="D70" s="49">
        <f>INDEX(Parameters!$D$76:$D$87,MATCH(Inputs!A70,Parameters!$C$76:$C$87,0))</f>
        <v>12</v>
      </c>
    </row>
    <row r="71" spans="1:48">
      <c r="A71" s="145"/>
      <c r="B71" s="159"/>
      <c r="C71" s="168"/>
      <c r="D71" s="49">
        <f>INDEX(Parameters!$D$76:$D$87,MATCH(Inputs!A71,Parameters!$C$76:$C$87,0))</f>
        <v>12</v>
      </c>
    </row>
    <row r="73" spans="1:48">
      <c r="A73" s="3" t="s">
        <v>132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133</v>
      </c>
      <c r="B75" s="162">
        <v>10</v>
      </c>
    </row>
    <row r="76" spans="1:48">
      <c r="A76" t="s">
        <v>134</v>
      </c>
      <c r="B76" s="169" t="s">
        <v>135</v>
      </c>
    </row>
    <row r="78" spans="1:48" customHeight="1" ht="20.25">
      <c r="B78" s="128" t="s">
        <v>136</v>
      </c>
    </row>
    <row r="79" spans="1:48">
      <c r="A79" t="s">
        <v>137</v>
      </c>
      <c r="B79" s="169" t="s">
        <v>135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138</v>
      </c>
      <c r="B80" s="169" t="s">
        <v>135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139</v>
      </c>
      <c r="B81" s="162"/>
    </row>
    <row r="82" spans="1:48">
      <c r="A82" t="s">
        <v>140</v>
      </c>
      <c r="B82" s="162"/>
    </row>
    <row r="83" spans="1:48">
      <c r="A83" t="s">
        <v>141</v>
      </c>
      <c r="B83" s="170"/>
    </row>
    <row r="84" spans="1:48">
      <c r="A84" t="s">
        <v>142</v>
      </c>
      <c r="B84" s="170"/>
    </row>
    <row r="85" spans="1:48">
      <c r="A85" t="s">
        <v>143</v>
      </c>
      <c r="B85" s="170"/>
    </row>
    <row r="86" spans="1:48">
      <c r="A86" t="s">
        <v>144</v>
      </c>
      <c r="B86" s="162"/>
    </row>
    <row r="87" spans="1:48">
      <c r="A87" t="s">
        <v>145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146</v>
      </c>
      <c r="C3" s="15" t="s">
        <v>147</v>
      </c>
      <c r="D3" s="15" t="s">
        <v>148</v>
      </c>
      <c r="E3" s="15" t="s">
        <v>149</v>
      </c>
      <c r="F3" s="15" t="s">
        <v>150</v>
      </c>
      <c r="G3" s="15" t="s">
        <v>151</v>
      </c>
      <c r="H3" s="15" t="s">
        <v>152</v>
      </c>
      <c r="I3" s="15" t="s">
        <v>153</v>
      </c>
      <c r="J3" s="15" t="s">
        <v>154</v>
      </c>
      <c r="K3" s="15" t="s">
        <v>155</v>
      </c>
      <c r="L3" s="15" t="s">
        <v>156</v>
      </c>
      <c r="M3" s="15" t="s">
        <v>157</v>
      </c>
      <c r="N3" s="15" t="s">
        <v>158</v>
      </c>
      <c r="O3" s="15" t="s">
        <v>159</v>
      </c>
      <c r="P3" s="15" t="s">
        <v>160</v>
      </c>
      <c r="Q3" s="32" t="s">
        <v>161</v>
      </c>
      <c r="R3" s="15" t="s">
        <v>162</v>
      </c>
      <c r="S3" s="15" t="s">
        <v>163</v>
      </c>
      <c r="T3" s="15" t="s">
        <v>164</v>
      </c>
      <c r="U3" s="179" t="s">
        <v>84</v>
      </c>
      <c r="V3" s="32" t="s">
        <v>165</v>
      </c>
      <c r="W3" s="32" t="s">
        <v>166</v>
      </c>
      <c r="X3" s="32" t="s">
        <v>167</v>
      </c>
      <c r="Y3" s="32" t="s">
        <v>168</v>
      </c>
      <c r="Z3" s="32" t="s">
        <v>40</v>
      </c>
      <c r="AA3" s="32" t="s">
        <v>169</v>
      </c>
      <c r="AB3" s="32" t="s">
        <v>170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8" t="str">
        <f>IFERROR(VLOOKUP(Inputs!E7,Parameters!$J$74:$K$78,2,0),"")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87</v>
      </c>
      <c r="B13" s="15" t="s">
        <v>32</v>
      </c>
      <c r="C13" s="15" t="s">
        <v>171</v>
      </c>
      <c r="D13" s="15" t="s">
        <v>172</v>
      </c>
      <c r="E13" s="15" t="s">
        <v>173</v>
      </c>
      <c r="F13" s="15" t="s">
        <v>174</v>
      </c>
      <c r="G13" s="15" t="s">
        <v>175</v>
      </c>
      <c r="H13" s="15" t="s">
        <v>176</v>
      </c>
      <c r="I13" s="15" t="s">
        <v>177</v>
      </c>
      <c r="J13" s="15" t="s">
        <v>178</v>
      </c>
      <c r="K13" s="15" t="s">
        <v>179</v>
      </c>
      <c r="L13" s="15" t="s">
        <v>180</v>
      </c>
      <c r="M13" s="179" t="s">
        <v>181</v>
      </c>
      <c r="N13" s="179" t="s">
        <v>182</v>
      </c>
      <c r="O13" s="62" t="s">
        <v>183</v>
      </c>
      <c r="P13" s="62" t="s">
        <v>184</v>
      </c>
      <c r="Q13" s="62" t="s">
        <v>185</v>
      </c>
      <c r="R13" s="62" t="s">
        <v>186</v>
      </c>
      <c r="S13" s="62" t="s">
        <v>187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1"/>
      <c r="M14" s="60">
        <f>Inputs!J19/100</f>
        <v>0</v>
      </c>
      <c r="N14" s="180">
        <f>Inputs!K19/100</f>
        <v>0</v>
      </c>
      <c r="O14" s="63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123</v>
      </c>
      <c r="B22" s="75" t="s">
        <v>188</v>
      </c>
      <c r="C22" s="75" t="s">
        <v>189</v>
      </c>
      <c r="D22" s="75" t="s">
        <v>190</v>
      </c>
      <c r="E22" s="75" t="s">
        <v>191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193</v>
      </c>
      <c r="B32" s="130" t="s">
        <v>194</v>
      </c>
      <c r="C32" s="130" t="s">
        <v>195</v>
      </c>
      <c r="D32" s="130" t="s">
        <v>196</v>
      </c>
      <c r="F32" s="133" t="s">
        <v>197</v>
      </c>
      <c r="G32" s="133" t="s">
        <v>198</v>
      </c>
      <c r="I32" s="175" t="s">
        <v>199</v>
      </c>
      <c r="J32" s="176" t="str">
        <f>VLOOKUP(VALUE(Inputs!B75),Parameters!A54:B68,2,0)</f>
        <v>Kawangware</v>
      </c>
    </row>
    <row r="33" spans="1:46">
      <c r="A33">
        <v>1</v>
      </c>
      <c r="B33" s="129" t="str">
        <f>G34</f>
        <v>//</v>
      </c>
      <c r="C33" s="27" t="str">
        <f>IF(B33&lt;&gt;"",IF(COUNT($A$33:A33)&lt;=$G$39,0,$G$41)+IF(COUNT($A$33:A33)&lt;=$G$40,0,$G$42),"")</f>
        <v>0</v>
      </c>
      <c r="D33" s="182">
        <f>IFERROR(DATE(YEAR(B33),MONTH(B33),1),"")</f>
        <v>42614</v>
      </c>
      <c r="F33" t="s">
        <v>137</v>
      </c>
      <c r="G33" s="129" t="str">
        <f>IF(Inputs!B79="","",Inputs!B79)</f>
        <v>//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138</v>
      </c>
      <c r="G34" s="129" t="str">
        <f>IF(Inputs!B80="","",Inputs!B80)</f>
        <v>//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139</v>
      </c>
      <c r="G35" s="27">
        <f>Inputs!B81</f>
        <v/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140</v>
      </c>
      <c r="G36" s="131">
        <f>Inputs!B82/100</f>
        <v>0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200</v>
      </c>
      <c r="G37" s="132" t="str">
        <f>IF(Inputs!B83="Months","Monthly",IF(Inputs!B83="Weeks",IF(Inputs!B84=1,"Weekly",IF(Inputs!B84=2,"Fortnightly",IF(Inputs!B84=4,"Four weeks","ERROR"))),""))</f>
        <v/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201</v>
      </c>
      <c r="G38" s="27" t="str">
        <f>IFERROR(Inputs!B85/Inputs!B84,"")</f>
        <v/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144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145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202</v>
      </c>
      <c r="G41" s="74" t="str">
        <f>IFERROR(G35/(G38-G39),"")</f>
        <v/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203</v>
      </c>
      <c r="G42" s="74" t="str">
        <f>IFERROR(G35*G36*IF(G37="Monthly",G38/12,IF(G37="Fortnightly",G38/(365/14),G38/(365/28)))/(G38-G40),"")</f>
        <v/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0" t="s">
        <v>210</v>
      </c>
      <c r="I3" s="10" t="s">
        <v>211</v>
      </c>
      <c r="J3" s="10" t="s">
        <v>212</v>
      </c>
      <c r="K3" s="10" t="s">
        <v>213</v>
      </c>
      <c r="L3" s="10" t="s">
        <v>214</v>
      </c>
      <c r="M3" s="10" t="s">
        <v>215</v>
      </c>
      <c r="N3" s="10" t="s">
        <v>216</v>
      </c>
      <c r="O3" s="10" t="s">
        <v>217</v>
      </c>
      <c r="P3" s="10" t="s">
        <v>218</v>
      </c>
      <c r="Q3" s="10" t="s">
        <v>219</v>
      </c>
      <c r="R3" s="10" t="s">
        <v>220</v>
      </c>
      <c r="S3" s="10" t="s">
        <v>221</v>
      </c>
      <c r="T3" s="10" t="s">
        <v>222</v>
      </c>
      <c r="U3" s="10" t="s">
        <v>162</v>
      </c>
      <c r="V3" s="10" t="s">
        <v>160</v>
      </c>
      <c r="W3" s="10" t="s">
        <v>223</v>
      </c>
      <c r="X3" s="10" t="s">
        <v>224</v>
      </c>
      <c r="Y3" s="10" t="s">
        <v>225</v>
      </c>
      <c r="Z3" s="10" t="s">
        <v>226</v>
      </c>
      <c r="AA3" s="10" t="s">
        <v>227</v>
      </c>
      <c r="AB3" s="10" t="s">
        <v>228</v>
      </c>
      <c r="AC3" s="10" t="s">
        <v>229</v>
      </c>
      <c r="AD3" s="10" t="s">
        <v>230</v>
      </c>
      <c r="AE3" s="10" t="s">
        <v>231</v>
      </c>
      <c r="AF3" s="10" t="s">
        <v>232</v>
      </c>
      <c r="AG3" s="10" t="s">
        <v>233</v>
      </c>
      <c r="AH3" s="10" t="s">
        <v>234</v>
      </c>
      <c r="AI3" s="10" t="s">
        <v>235</v>
      </c>
    </row>
    <row r="4" spans="1:36" s="94" customFormat="1">
      <c r="A4" s="94" t="s">
        <v>236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237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238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239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240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241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240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242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240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243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244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245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238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238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246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240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247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238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238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248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240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249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240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250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244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251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238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238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252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240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253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240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254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87</v>
      </c>
      <c r="B22" s="8" t="s">
        <v>255</v>
      </c>
      <c r="C22" s="10" t="s">
        <v>256</v>
      </c>
      <c r="D22" s="10" t="s">
        <v>257</v>
      </c>
      <c r="E22" s="10" t="s">
        <v>258</v>
      </c>
      <c r="F22" s="10" t="s">
        <v>259</v>
      </c>
      <c r="G22" s="10" t="s">
        <v>260</v>
      </c>
      <c r="H22" s="10" t="s">
        <v>261</v>
      </c>
      <c r="I22" s="10" t="s">
        <v>176</v>
      </c>
      <c r="J22" s="10" t="s">
        <v>262</v>
      </c>
      <c r="K22" s="10" t="s">
        <v>263</v>
      </c>
      <c r="L22" s="10" t="s">
        <v>264</v>
      </c>
      <c r="M22" s="10" t="s">
        <v>265</v>
      </c>
      <c r="N22" s="10" t="s">
        <v>266</v>
      </c>
      <c r="O22" s="10" t="s">
        <v>267</v>
      </c>
      <c r="P22" s="10" t="s">
        <v>268</v>
      </c>
    </row>
    <row r="23" spans="1:36" s="21" customFormat="1">
      <c r="A23" s="21" t="s">
        <v>269</v>
      </c>
      <c r="B23" s="21" t="s">
        <v>270</v>
      </c>
      <c r="C23" s="72" t="s">
        <v>271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272</v>
      </c>
      <c r="B24" s="21" t="s">
        <v>273</v>
      </c>
      <c r="C24" s="117" t="s">
        <v>238</v>
      </c>
      <c r="D24" s="116" t="s">
        <v>238</v>
      </c>
      <c r="E24" s="107">
        <v>0.05</v>
      </c>
      <c r="F24" s="107">
        <v>0.1</v>
      </c>
      <c r="G24" s="107">
        <v>0.2</v>
      </c>
      <c r="H24" s="117" t="s">
        <v>238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274</v>
      </c>
      <c r="B25" s="16" t="s">
        <v>275</v>
      </c>
      <c r="C25" s="30" t="s">
        <v>276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238</v>
      </c>
      <c r="J25" s="72" t="s">
        <v>238</v>
      </c>
      <c r="K25" s="72" t="s">
        <v>238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277</v>
      </c>
      <c r="B26" s="16" t="s">
        <v>273</v>
      </c>
      <c r="C26" s="117" t="s">
        <v>238</v>
      </c>
      <c r="D26" s="116" t="s">
        <v>238</v>
      </c>
      <c r="E26" s="107">
        <v>0.2</v>
      </c>
      <c r="F26" s="107">
        <v>0.7</v>
      </c>
      <c r="G26" s="107">
        <v>2</v>
      </c>
      <c r="H26" s="117" t="s">
        <v>238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278</v>
      </c>
      <c r="B27" s="71" t="s">
        <v>273</v>
      </c>
      <c r="C27" s="117" t="s">
        <v>238</v>
      </c>
      <c r="D27" s="116" t="s">
        <v>238</v>
      </c>
      <c r="E27" s="107">
        <v>0.15</v>
      </c>
      <c r="F27" s="107">
        <v>0.25</v>
      </c>
      <c r="G27" s="107">
        <v>1</v>
      </c>
      <c r="H27" s="117" t="s">
        <v>238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279</v>
      </c>
      <c r="B28" s="71" t="s">
        <v>273</v>
      </c>
      <c r="C28" s="117" t="s">
        <v>238</v>
      </c>
      <c r="D28" s="116" t="s">
        <v>238</v>
      </c>
      <c r="E28" s="107">
        <v>0.15</v>
      </c>
      <c r="F28" s="107">
        <v>0.25</v>
      </c>
      <c r="G28" s="107">
        <v>1</v>
      </c>
      <c r="H28" s="117" t="s">
        <v>238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280</v>
      </c>
      <c r="B29" s="119" t="s">
        <v>273</v>
      </c>
      <c r="C29" s="31" t="s">
        <v>238</v>
      </c>
      <c r="D29" s="31" t="s">
        <v>238</v>
      </c>
      <c r="E29" s="24">
        <v>0.1</v>
      </c>
      <c r="F29" s="24">
        <v>0.2</v>
      </c>
      <c r="G29" s="24">
        <v>0</v>
      </c>
      <c r="H29" s="31" t="s">
        <v>238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281</v>
      </c>
      <c r="B30" s="70" t="s">
        <v>273</v>
      </c>
    </row>
    <row r="31" spans="1:36">
      <c r="H31" s="87"/>
      <c r="I31" s="87"/>
      <c r="AI31" s="12"/>
    </row>
    <row r="32" spans="1:36">
      <c r="A32" s="3" t="s">
        <v>282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283</v>
      </c>
      <c r="B34" s="11" t="s">
        <v>284</v>
      </c>
    </row>
    <row r="35" spans="1:36">
      <c r="A35" t="s">
        <v>285</v>
      </c>
      <c r="B35" s="72">
        <v>60</v>
      </c>
      <c r="C35" s="87"/>
    </row>
    <row r="36" spans="1:36">
      <c r="A36" t="s">
        <v>286</v>
      </c>
      <c r="B36" s="72">
        <v>2000</v>
      </c>
      <c r="C36" s="87"/>
    </row>
    <row r="37" spans="1:36">
      <c r="A37" t="s">
        <v>287</v>
      </c>
      <c r="B37" s="2">
        <v>0.4</v>
      </c>
    </row>
    <row r="39" spans="1:36">
      <c r="A39" s="3" t="s">
        <v>288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289</v>
      </c>
      <c r="C40" s="192"/>
    </row>
    <row r="41" spans="1:36">
      <c r="B41" s="73" t="s">
        <v>290</v>
      </c>
      <c r="C41" s="73" t="s">
        <v>291</v>
      </c>
    </row>
    <row r="42" spans="1:36">
      <c r="A42" t="s">
        <v>269</v>
      </c>
      <c r="B42" s="72">
        <v>450</v>
      </c>
      <c r="C42" s="72">
        <v>450</v>
      </c>
    </row>
    <row r="43" spans="1:36">
      <c r="A43" t="s">
        <v>272</v>
      </c>
      <c r="B43" s="72">
        <v>450</v>
      </c>
      <c r="C43" s="72">
        <v>250</v>
      </c>
    </row>
    <row r="44" spans="1:36">
      <c r="A44" t="s">
        <v>274</v>
      </c>
      <c r="B44" s="72">
        <v>50000</v>
      </c>
      <c r="C44" s="72">
        <v>200000</v>
      </c>
    </row>
    <row r="45" spans="1:36">
      <c r="A45" t="s">
        <v>277</v>
      </c>
      <c r="B45" s="72">
        <v>25000</v>
      </c>
      <c r="C45" s="72">
        <v>50000</v>
      </c>
    </row>
    <row r="46" spans="1:36">
      <c r="A46" t="s">
        <v>278</v>
      </c>
      <c r="B46" s="72">
        <v>6000</v>
      </c>
      <c r="C46" s="72">
        <v>12000</v>
      </c>
    </row>
    <row r="47" spans="1:36">
      <c r="A47" t="s">
        <v>279</v>
      </c>
      <c r="B47" s="72">
        <v>4500</v>
      </c>
      <c r="C47" s="72">
        <v>12000</v>
      </c>
    </row>
    <row r="48" spans="1:36">
      <c r="A48" t="s">
        <v>280</v>
      </c>
      <c r="B48" s="72">
        <v>20000</v>
      </c>
      <c r="C48" s="72">
        <v>20000</v>
      </c>
      <c r="D48" s="72"/>
    </row>
    <row r="50" spans="1:36">
      <c r="A50" s="3" t="s">
        <v>292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246</v>
      </c>
      <c r="E52" s="12" t="s">
        <v>246</v>
      </c>
      <c r="F52" s="12" t="s">
        <v>246</v>
      </c>
      <c r="G52" s="12" t="s">
        <v>293</v>
      </c>
      <c r="H52" s="12" t="s">
        <v>294</v>
      </c>
      <c r="I52" s="12" t="s">
        <v>295</v>
      </c>
      <c r="AJ52" s="12"/>
    </row>
    <row r="53" spans="1:36" customHeight="1" ht="30">
      <c r="A53" s="11" t="s">
        <v>296</v>
      </c>
      <c r="B53" s="11" t="s">
        <v>297</v>
      </c>
      <c r="C53" s="11" t="s">
        <v>298</v>
      </c>
      <c r="D53" s="10" t="s">
        <v>204</v>
      </c>
      <c r="E53" s="10" t="s">
        <v>163</v>
      </c>
      <c r="F53" s="10" t="s">
        <v>223</v>
      </c>
      <c r="G53" s="10" t="s">
        <v>299</v>
      </c>
      <c r="H53" s="10" t="s">
        <v>300</v>
      </c>
      <c r="I53" s="10" t="s">
        <v>300</v>
      </c>
      <c r="AJ53" s="12"/>
    </row>
    <row r="54" spans="1:36">
      <c r="A54">
        <v>8</v>
      </c>
      <c r="B54" s="12" t="s">
        <v>301</v>
      </c>
      <c r="C54" s="12" t="s">
        <v>302</v>
      </c>
      <c r="D54" s="90">
        <v>806.09046126288</v>
      </c>
      <c r="E54" s="90">
        <v>2</v>
      </c>
      <c r="F54" s="90">
        <v>4</v>
      </c>
      <c r="G54" s="7" t="s">
        <v>291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303</v>
      </c>
      <c r="C55" s="12" t="s">
        <v>302</v>
      </c>
      <c r="D55" s="90">
        <v>806.09046126288</v>
      </c>
      <c r="E55" s="90">
        <v>2</v>
      </c>
      <c r="F55" s="90">
        <v>4</v>
      </c>
      <c r="G55" s="7" t="s">
        <v>291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304</v>
      </c>
      <c r="C56" s="12" t="s">
        <v>302</v>
      </c>
      <c r="D56" s="90">
        <v>806.09046126288</v>
      </c>
      <c r="E56" s="90">
        <v>2</v>
      </c>
      <c r="F56" s="90">
        <v>4</v>
      </c>
      <c r="G56" s="7" t="s">
        <v>291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305</v>
      </c>
      <c r="C57" s="12" t="s">
        <v>302</v>
      </c>
      <c r="D57" s="90">
        <v>806.09046126288</v>
      </c>
      <c r="E57" s="90">
        <v>2</v>
      </c>
      <c r="F57" s="90">
        <v>4</v>
      </c>
      <c r="G57" s="7" t="s">
        <v>291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306</v>
      </c>
      <c r="C58" s="12" t="s">
        <v>307</v>
      </c>
      <c r="D58" s="90">
        <v>806.09046126288</v>
      </c>
      <c r="E58" s="90">
        <v>2</v>
      </c>
      <c r="F58" s="90">
        <v>4</v>
      </c>
      <c r="G58" s="7" t="s">
        <v>290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308</v>
      </c>
      <c r="C59" s="12" t="s">
        <v>307</v>
      </c>
      <c r="D59" s="90">
        <v>806.09046126288</v>
      </c>
      <c r="E59" s="90">
        <v>1</v>
      </c>
      <c r="F59" s="90">
        <v>5</v>
      </c>
      <c r="G59" s="7" t="s">
        <v>290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309</v>
      </c>
      <c r="C60" s="12" t="s">
        <v>307</v>
      </c>
      <c r="D60" s="90">
        <v>806.09046126288</v>
      </c>
      <c r="E60" s="90">
        <v>2</v>
      </c>
      <c r="F60" s="90">
        <v>4</v>
      </c>
      <c r="G60" s="7" t="s">
        <v>291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310</v>
      </c>
      <c r="C61" s="12" t="s">
        <v>307</v>
      </c>
      <c r="D61" s="90">
        <v>268.69682042096</v>
      </c>
      <c r="E61" s="90">
        <v>2</v>
      </c>
      <c r="F61" s="90">
        <v>4</v>
      </c>
      <c r="G61" s="7" t="s">
        <v>291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311</v>
      </c>
      <c r="C62" s="12" t="s">
        <v>307</v>
      </c>
      <c r="D62" s="90">
        <v>806.09046126288</v>
      </c>
      <c r="E62" s="90">
        <v>2</v>
      </c>
      <c r="F62" s="90">
        <v>4</v>
      </c>
      <c r="G62" s="7" t="s">
        <v>290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312</v>
      </c>
      <c r="C63" s="12" t="s">
        <v>307</v>
      </c>
      <c r="D63" s="90">
        <v>806.09046126288</v>
      </c>
      <c r="E63" s="90">
        <v>2</v>
      </c>
      <c r="F63" s="90">
        <v>4</v>
      </c>
      <c r="G63" s="7" t="s">
        <v>290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313</v>
      </c>
      <c r="C64" s="12" t="s">
        <v>307</v>
      </c>
      <c r="D64" s="90">
        <v>1612.1809225258</v>
      </c>
      <c r="E64" s="90">
        <v>1</v>
      </c>
      <c r="F64" s="90">
        <v>6</v>
      </c>
      <c r="G64" s="7" t="s">
        <v>290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314</v>
      </c>
      <c r="C65" s="12" t="s">
        <v>307</v>
      </c>
      <c r="D65" s="90">
        <v>1612.1809225258</v>
      </c>
      <c r="E65" s="90">
        <v>1</v>
      </c>
      <c r="F65" s="90">
        <v>6</v>
      </c>
      <c r="G65" s="7" t="s">
        <v>291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315</v>
      </c>
      <c r="C66" s="12" t="s">
        <v>307</v>
      </c>
      <c r="D66" s="90">
        <v>806.09046126288</v>
      </c>
      <c r="E66" s="90">
        <v>2</v>
      </c>
      <c r="F66" s="90">
        <v>4</v>
      </c>
      <c r="G66" s="7" t="s">
        <v>291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316</v>
      </c>
      <c r="C67" s="12" t="s">
        <v>307</v>
      </c>
      <c r="D67" s="90">
        <v>806.09046126288</v>
      </c>
      <c r="E67" s="90">
        <v>2</v>
      </c>
      <c r="F67" s="90">
        <v>4</v>
      </c>
      <c r="G67" s="7" t="s">
        <v>291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317</v>
      </c>
      <c r="C68" s="12" t="s">
        <v>302</v>
      </c>
      <c r="D68" s="90">
        <v>806.09046126288</v>
      </c>
      <c r="E68" s="90">
        <v>2</v>
      </c>
      <c r="F68" s="90">
        <v>4</v>
      </c>
      <c r="G68" s="7" t="s">
        <v>291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318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319</v>
      </c>
      <c r="B73" s="11" t="s">
        <v>320</v>
      </c>
      <c r="C73" s="11" t="s">
        <v>321</v>
      </c>
      <c r="D73" s="11" t="s">
        <v>322</v>
      </c>
      <c r="E73" s="11" t="s">
        <v>77</v>
      </c>
      <c r="F73" s="11" t="s">
        <v>323</v>
      </c>
      <c r="G73" s="11" t="s">
        <v>324</v>
      </c>
      <c r="H73" s="11" t="s">
        <v>325</v>
      </c>
      <c r="I73" s="11" t="s">
        <v>200</v>
      </c>
      <c r="J73" s="11" t="s">
        <v>326</v>
      </c>
      <c r="K73" s="11" t="s">
        <v>153</v>
      </c>
      <c r="AJ73" s="12"/>
    </row>
    <row r="74" spans="1:36">
      <c r="A74" t="s">
        <v>291</v>
      </c>
      <c r="B74" s="177">
        <v>0</v>
      </c>
      <c r="C74" s="12" t="s">
        <v>327</v>
      </c>
      <c r="E74" s="12" t="s">
        <v>290</v>
      </c>
      <c r="F74" s="12" t="s">
        <v>290</v>
      </c>
      <c r="G74" s="12" t="s">
        <v>328</v>
      </c>
      <c r="H74" s="12" t="s">
        <v>294</v>
      </c>
      <c r="I74" s="12" t="s">
        <v>329</v>
      </c>
      <c r="J74" s="137" t="s">
        <v>330</v>
      </c>
      <c r="K74" s="12" t="s">
        <v>290</v>
      </c>
      <c r="AJ74" s="12"/>
    </row>
    <row r="75" spans="1:36">
      <c r="A75" t="s">
        <v>290</v>
      </c>
      <c r="B75" s="177">
        <v>5</v>
      </c>
      <c r="C75" s="135" t="s">
        <v>331</v>
      </c>
      <c r="D75" s="134"/>
      <c r="E75" s="12" t="s">
        <v>332</v>
      </c>
      <c r="F75" s="12" t="s">
        <v>333</v>
      </c>
      <c r="G75" s="12" t="s">
        <v>334</v>
      </c>
      <c r="H75" s="12" t="s">
        <v>295</v>
      </c>
      <c r="I75" s="12" t="s">
        <v>335</v>
      </c>
      <c r="J75" s="70" t="s">
        <v>336</v>
      </c>
      <c r="K75" s="12" t="s">
        <v>290</v>
      </c>
      <c r="AJ75" s="12"/>
    </row>
    <row r="76" spans="1:36">
      <c r="B76" s="177">
        <v>10</v>
      </c>
      <c r="C76" s="12" t="s">
        <v>337</v>
      </c>
      <c r="D76" s="12">
        <v>1</v>
      </c>
      <c r="E76" s="12" t="s">
        <v>338</v>
      </c>
      <c r="F76" s="12" t="s">
        <v>339</v>
      </c>
      <c r="G76" s="12" t="s">
        <v>340</v>
      </c>
      <c r="I76" s="12" t="s">
        <v>321</v>
      </c>
      <c r="J76" s="70" t="s">
        <v>341</v>
      </c>
      <c r="K76" s="12" t="s">
        <v>290</v>
      </c>
      <c r="AJ76" s="12"/>
    </row>
    <row r="77" spans="1:36">
      <c r="B77" s="177">
        <v>20</v>
      </c>
      <c r="C77" s="12" t="s">
        <v>342</v>
      </c>
      <c r="D77" s="12">
        <f>D76+1</f>
        <v>2</v>
      </c>
      <c r="E77" s="12" t="s">
        <v>343</v>
      </c>
      <c r="F77" s="12" t="s">
        <v>344</v>
      </c>
      <c r="J77" s="70" t="s">
        <v>345</v>
      </c>
      <c r="K77" s="12" t="s">
        <v>291</v>
      </c>
      <c r="AJ77" s="12"/>
    </row>
    <row r="78" spans="1:36">
      <c r="B78" s="177">
        <v>30</v>
      </c>
      <c r="C78" s="12" t="s">
        <v>346</v>
      </c>
      <c r="D78" s="12">
        <f>D77+1</f>
        <v>3</v>
      </c>
      <c r="J78" s="70" t="s">
        <v>347</v>
      </c>
      <c r="K78" s="12" t="s">
        <v>291</v>
      </c>
    </row>
    <row r="79" spans="1:36">
      <c r="B79" s="177">
        <v>40</v>
      </c>
      <c r="C79" s="12" t="s">
        <v>348</v>
      </c>
      <c r="D79" s="12">
        <f>D78+1</f>
        <v>4</v>
      </c>
      <c r="J79" s="70"/>
    </row>
    <row r="80" spans="1:36">
      <c r="B80" s="177">
        <v>50</v>
      </c>
      <c r="C80" s="12" t="s">
        <v>349</v>
      </c>
      <c r="D80" s="12">
        <f>D79+1</f>
        <v>5</v>
      </c>
    </row>
    <row r="81" spans="1:36">
      <c r="B81" s="177">
        <v>60</v>
      </c>
      <c r="C81" s="12" t="s">
        <v>350</v>
      </c>
      <c r="D81" s="12">
        <f>D80+1</f>
        <v>6</v>
      </c>
    </row>
    <row r="82" spans="1:36">
      <c r="B82" s="177">
        <v>70</v>
      </c>
      <c r="C82" s="12" t="s">
        <v>351</v>
      </c>
      <c r="D82" s="12">
        <f>D81+1</f>
        <v>7</v>
      </c>
    </row>
    <row r="83" spans="1:36">
      <c r="B83" s="177">
        <v>80</v>
      </c>
      <c r="C83" s="12" t="s">
        <v>352</v>
      </c>
      <c r="D83" s="12">
        <f>D82+1</f>
        <v>8</v>
      </c>
    </row>
    <row r="84" spans="1:36">
      <c r="B84" s="177">
        <v>90</v>
      </c>
      <c r="C84" s="12" t="s">
        <v>353</v>
      </c>
      <c r="D84" s="12">
        <f>D83+1</f>
        <v>9</v>
      </c>
    </row>
    <row r="85" spans="1:36">
      <c r="B85" s="177">
        <v>100</v>
      </c>
      <c r="C85" s="12" t="s">
        <v>354</v>
      </c>
      <c r="D85" s="12">
        <f>D84+1</f>
        <v>10</v>
      </c>
    </row>
    <row r="86" spans="1:36">
      <c r="C86" s="12" t="s">
        <v>355</v>
      </c>
      <c r="D86" s="12">
        <f>D85+1</f>
        <v>11</v>
      </c>
    </row>
    <row r="87" spans="1:36">
      <c r="C87" s="12" t="s">
        <v>356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