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<sst xmlns="http://schemas.openxmlformats.org/spreadsheetml/2006/main" uniqueCount="364">
  <si>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</si>
  <si>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</si>
  <si>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</si>
  <si>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</si>
  <si>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</si>
  <si>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</si>
  <si>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</si>
  <si>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</si>
  <si>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</si>
  <si>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</si>
  <si>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</si>
  <si>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</si>
  <si>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</si>
  <si>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</si>
  <si>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</si>
  <si>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</si>
  <si>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</si>
  <si>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</si>
  <si>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</si>
  <si>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</si>
  <si>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</si>
  <si>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</si>
  <si>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</si>
  <si>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</si>
  <si>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</si>
  <si>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</si>
  <si>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</si>
  <si>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</si>
  <si>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</si>
  <si>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</si>
  <si>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</si>
  <si>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</si>
  <si>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</si>
  <si>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</si>
  <si>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</si>
  <si>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</si>
  <si>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</si>
  <si>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</si>
  <si>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</si>
  <si>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</si>
  <si>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</si>
  <si>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</si>
  <si>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</si>
  <si>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</si>
  <si>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</si>
  <si>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</si>
  <si>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</si>
  <si>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</si>
  <si>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</si>
  <si>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</si>
  <si>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</si>
  <si>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</si>
  <si>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</si>
  <si>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</si>
  <si>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</si>
  <si>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</si>
  <si>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</si>
  <si>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</si>
  <si>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</si>
  <si>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</si>
  <si>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</si>
  <si>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</si>
  <si>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</si>
  <si>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</si>
  <si>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</si>
  <si>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</si>
  <si>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</si>
  <si>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</si>
  <si>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</si>
  <si>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</si>
  <si>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</si>
  <si>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</si>
  <si>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</si>
  <si>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</si>
  <si>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</si>
  <si>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</si>
  <si>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</si>
  <si>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</si>
  <si>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</si>
  <si>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</si>
  <si>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</si>
  <si>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</si>
  <si>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</si>
  <si>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</si>
  <si>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</si>
  <si>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</si>
  <si>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</si>
  <si>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</si>
  <si>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</si>
  <si>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</si>
  <si>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</si>
  <si>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</si>
  <si>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</si>
  <si>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</si>
  <si>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</si>
  <si>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</si>
  <si>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</si>
  <si>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</si>
  <si>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</si>
  <si>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</si>
  <si>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</si>
  <si>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</si>
  <si>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</si>
  <si>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</si>
  <si>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</si>
  <si>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</si>
  <si>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</si>
  <si>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</si>
  <si>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</si>
  <si>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</si>
  <si>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</si>
  <si>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</si>
  <si>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</si>
  <si>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</si>
  <si>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</si>
  <si>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</si>
  <si>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</si>
  <si>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</si>
  <si>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</si>
  <si>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</si>
  <si>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</si>
  <si>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</si>
  <si>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</si>
  <si>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</si>
  <si>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</si>
  <si>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</si>
  <si>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</si>
  <si>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</si>
  <si>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</si>
  <si>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</si>
  <si>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</si>
  <si>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</si>
  <si>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</si>
  <si>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</si>
  <si>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</si>
  <si>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</si>
  <si>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</si>
  <si>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</si>
  <si>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2016/10/13</t>
  </si>
  <si>
    <t>Loan terms</t>
  </si>
  <si>
    <t>Expected disbursement date</t>
  </si>
  <si>
    <t>Expected first repayment date</t>
  </si>
  <si>
    <t>2016/10/14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</si>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</sst>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1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42644</v>
      </c>
      <c r="C5" s="17">
        <f>DATE(YEAR(B5),MONTH(B5)+1,DAY(B5))</f>
        <v>42675</v>
      </c>
      <c r="D5" s="17">
        <f>DATE(YEAR(C5),MONTH(C5)+1,DAY(C5))</f>
        <v>42705</v>
      </c>
      <c r="E5" s="17">
        <f>DATE(YEAR(D5),MONTH(D5)+1,DAY(D5))</f>
        <v>42736</v>
      </c>
      <c r="F5" s="17">
        <f>DATE(YEAR(E5),MONTH(E5)+1,DAY(E5))</f>
        <v>42767</v>
      </c>
      <c r="G5" s="17">
        <f>DATE(YEAR(F5),MONTH(F5)+1,DAY(F5))</f>
        <v>42795</v>
      </c>
      <c r="H5" s="17">
        <f>DATE(YEAR(G5),MONTH(G5)+1,DAY(G5))</f>
        <v>42826</v>
      </c>
      <c r="I5" s="17">
        <f>DATE(YEAR(H5),MONTH(H5)+1,DAY(H5))</f>
        <v>42856</v>
      </c>
      <c r="J5" s="17">
        <f>DATE(YEAR(I5),MONTH(I5)+1,DAY(I5))</f>
        <v>42887</v>
      </c>
      <c r="K5" s="17">
        <f>DATE(YEAR(J5),MONTH(J5)+1,DAY(J5))</f>
        <v>42917</v>
      </c>
      <c r="L5" s="17">
        <f>DATE(YEAR(K5),MONTH(K5)+1,DAY(K5))</f>
        <v>42948</v>
      </c>
      <c r="M5" s="17">
        <f>DATE(YEAR(L5),MONTH(L5)+1,DAY(L5))</f>
        <v>42979</v>
      </c>
      <c r="N5" s="17">
        <f>DATE(YEAR(M5),MONTH(M5)+1,DAY(M5))</f>
        <v>43009</v>
      </c>
      <c r="O5" s="17">
        <f>DATE(YEAR(N5),MONTH(N5)+1,DAY(N5))</f>
        <v>43040</v>
      </c>
      <c r="P5" s="17">
        <f>DATE(YEAR(O5),MONTH(O5)+1,DAY(O5))</f>
        <v>43070</v>
      </c>
      <c r="Q5" s="17">
        <f>DATE(YEAR(P5),MONTH(P5)+1,DAY(P5))</f>
        <v>43101</v>
      </c>
      <c r="R5" s="17">
        <f>DATE(YEAR(Q5),MONTH(Q5)+1,DAY(Q5))</f>
        <v>43132</v>
      </c>
      <c r="S5" s="17">
        <f>DATE(YEAR(R5),MONTH(R5)+1,DAY(R5))</f>
        <v>43160</v>
      </c>
      <c r="T5" s="17">
        <f>DATE(YEAR(S5),MONTH(S5)+1,DAY(S5))</f>
        <v>43191</v>
      </c>
      <c r="U5" s="17">
        <f>DATE(YEAR(T5),MONTH(T5)+1,DAY(T5))</f>
        <v>43221</v>
      </c>
      <c r="V5" s="17">
        <f>DATE(YEAR(U5),MONTH(U5)+1,DAY(U5))</f>
        <v>43252</v>
      </c>
      <c r="W5" s="17">
        <f>DATE(YEAR(V5),MONTH(V5)+1,DAY(V5))</f>
        <v>43282</v>
      </c>
      <c r="X5" s="17">
        <f>DATE(YEAR(W5),MONTH(W5)+1,DAY(W5))</f>
        <v>43313</v>
      </c>
      <c r="Y5" s="17">
        <f>DATE(YEAR(X5),MONTH(X5)+1,DAY(X5))</f>
        <v>43344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43374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0</v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0</v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</v>
      </c>
      <c r="AA9" s="75">
        <f>SUM(B9:M9)</f>
        <v>1000</v>
      </c>
      <c r="AB9" s="75">
        <f>SUM(B9:Y9)</f>
        <v>1000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500</v>
      </c>
      <c r="D10" s="37">
        <f>SUMPRODUCT((Calculations!$D$33:$D$84=Output!D5)+0,Calculations!$C$33:$C$84)</f>
        <v>500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1000</v>
      </c>
      <c r="AA10" s="37">
        <f>SUM(B10:M10)</f>
        <v>1000</v>
      </c>
      <c r="AB10" s="37">
        <f>SUM(B10:Y10)</f>
        <v>1000</v>
      </c>
    </row>
    <row r="11" spans="1:30" customHeight="1" ht="15.75">
      <c r="A11" s="43" t="s">
        <v>31</v>
      </c>
      <c r="B11" s="80">
        <f>B6+B9-B10</f>
        <v>1000</v>
      </c>
      <c r="C11" s="80">
        <f>C6+C9-C10</f>
        <v>-500</v>
      </c>
      <c r="D11" s="80">
        <f>D6+D9-D10</f>
        <v>-500</v>
      </c>
      <c r="E11" s="80">
        <f>E6+E9-E10</f>
        <v>0</v>
      </c>
      <c r="F11" s="80">
        <f>F6+F9-F10</f>
        <v>0</v>
      </c>
      <c r="G11" s="80">
        <f>G6+G9-G10</f>
        <v>0</v>
      </c>
      <c r="H11" s="80">
        <f>H6+H9-H10</f>
        <v>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0</v>
      </c>
      <c r="AA11" s="80">
        <f>SUM(B11:M11)</f>
        <v>0</v>
      </c>
      <c r="AB11" s="46">
        <f>SUM(B11:Y11)</f>
        <v>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0.5</v>
      </c>
      <c r="D12" s="82">
        <f>IF(D13="Yes",IF(SUM($B$10:D10)/(SUM($B$6:D6)+SUM($B$9:D9))&lt;0,999.99,SUM($B$10:D10)/(SUM($B$6:D6)+SUM($B$9:D9))),"")</f>
        <v>1</v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42644</v>
      </c>
      <c r="C17" s="17">
        <f>C5</f>
        <v>42675</v>
      </c>
      <c r="D17" s="17">
        <f>D5</f>
        <v>42705</v>
      </c>
      <c r="E17" s="17">
        <f>E5</f>
        <v>42736</v>
      </c>
      <c r="F17" s="17">
        <f>F5</f>
        <v>42767</v>
      </c>
      <c r="G17" s="17">
        <f>G5</f>
        <v>42795</v>
      </c>
      <c r="H17" s="17">
        <f>H5</f>
        <v>42826</v>
      </c>
      <c r="I17" s="17">
        <f>I5</f>
        <v>42856</v>
      </c>
      <c r="J17" s="17">
        <f>J5</f>
        <v>42887</v>
      </c>
      <c r="K17" s="17">
        <f>K5</f>
        <v>42917</v>
      </c>
      <c r="L17" s="17">
        <f>L5</f>
        <v>42948</v>
      </c>
      <c r="M17" s="17">
        <f>M5</f>
        <v>42979</v>
      </c>
      <c r="N17" s="17">
        <f>N5</f>
        <v>43009</v>
      </c>
      <c r="O17" s="17">
        <f>O5</f>
        <v>43040</v>
      </c>
      <c r="P17" s="17">
        <f>P5</f>
        <v>43070</v>
      </c>
      <c r="Q17" s="17">
        <f>Q5</f>
        <v>43101</v>
      </c>
      <c r="R17" s="17">
        <f>R5</f>
        <v>43132</v>
      </c>
      <c r="S17" s="17">
        <f>S5</f>
        <v>43160</v>
      </c>
      <c r="T17" s="17">
        <f>T5</f>
        <v>43191</v>
      </c>
      <c r="U17" s="17">
        <f>U5</f>
        <v>43221</v>
      </c>
      <c r="V17" s="17">
        <f>V5</f>
        <v>43252</v>
      </c>
      <c r="W17" s="17">
        <f>W5</f>
        <v>43282</v>
      </c>
      <c r="X17" s="17">
        <f>X5</f>
        <v>43313</v>
      </c>
      <c r="Y17" s="17">
        <f>Y5</f>
        <v>43344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/>
      </c>
      <c r="C29" s="37">
        <f>Inputs!$B$30</f>
        <v/>
      </c>
      <c r="D29" s="37">
        <f>Inputs!$B$30</f>
        <v/>
      </c>
      <c r="E29" s="37">
        <f>Inputs!$B$30</f>
        <v/>
      </c>
      <c r="F29" s="37">
        <f>Inputs!$B$30</f>
        <v/>
      </c>
      <c r="G29" s="37">
        <f>Inputs!$B$30</f>
        <v/>
      </c>
      <c r="H29" s="37">
        <f>Inputs!$B$30</f>
        <v/>
      </c>
      <c r="I29" s="37">
        <f>Inputs!$B$30</f>
        <v/>
      </c>
      <c r="J29" s="37">
        <f>Inputs!$B$30</f>
        <v/>
      </c>
      <c r="K29" s="37">
        <f>Inputs!$B$30</f>
        <v/>
      </c>
      <c r="L29" s="37">
        <f>Inputs!$B$30</f>
        <v/>
      </c>
      <c r="M29" s="37">
        <f>Inputs!$B$30</f>
        <v/>
      </c>
      <c r="N29" s="37">
        <f>Inputs!$B$30</f>
        <v/>
      </c>
      <c r="O29" s="37">
        <f>Inputs!$B$30</f>
        <v/>
      </c>
      <c r="P29" s="37">
        <f>Inputs!$B$30</f>
        <v/>
      </c>
      <c r="Q29" s="37">
        <f>Inputs!$B$30</f>
        <v/>
      </c>
      <c r="R29" s="37">
        <f>Inputs!$B$30</f>
        <v/>
      </c>
      <c r="S29" s="37">
        <f>Inputs!$B$30</f>
        <v/>
      </c>
      <c r="T29" s="37">
        <f>Inputs!$B$30</f>
        <v/>
      </c>
      <c r="U29" s="37">
        <f>Inputs!$B$30</f>
        <v/>
      </c>
      <c r="V29" s="37">
        <f>Inputs!$B$30</f>
        <v/>
      </c>
      <c r="W29" s="37">
        <f>Inputs!$B$30</f>
        <v/>
      </c>
      <c r="X29" s="37">
        <f>Inputs!$B$30</f>
        <v/>
      </c>
      <c r="Y29" s="37">
        <f>Inputs!$B$30</f>
        <v/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42644</v>
      </c>
      <c r="C35" s="17">
        <f>C17</f>
        <v>42675</v>
      </c>
      <c r="D35" s="17">
        <f>D17</f>
        <v>42705</v>
      </c>
      <c r="E35" s="17">
        <f>E17</f>
        <v>42736</v>
      </c>
      <c r="F35" s="17">
        <f>F17</f>
        <v>42767</v>
      </c>
      <c r="G35" s="17">
        <f>G17</f>
        <v>42795</v>
      </c>
      <c r="H35" s="17">
        <f>H17</f>
        <v>42826</v>
      </c>
      <c r="I35" s="17">
        <f>I17</f>
        <v>42856</v>
      </c>
      <c r="J35" s="17">
        <f>J17</f>
        <v>42887</v>
      </c>
      <c r="K35" s="17">
        <f>K17</f>
        <v>42917</v>
      </c>
      <c r="L35" s="17">
        <f>L17</f>
        <v>42948</v>
      </c>
      <c r="M35" s="17">
        <f>M17</f>
        <v>42979</v>
      </c>
      <c r="N35" s="17">
        <f>N17</f>
        <v>43009</v>
      </c>
      <c r="O35" s="17">
        <f>O17</f>
        <v>43040</v>
      </c>
      <c r="P35" s="17">
        <f>P17</f>
        <v>43070</v>
      </c>
      <c r="Q35" s="17">
        <f>Q17</f>
        <v>43101</v>
      </c>
      <c r="R35" s="17">
        <f>R17</f>
        <v>43132</v>
      </c>
      <c r="S35" s="17">
        <f>S17</f>
        <v>43160</v>
      </c>
      <c r="T35" s="17">
        <f>T17</f>
        <v>43191</v>
      </c>
      <c r="U35" s="17">
        <f>U17</f>
        <v>43221</v>
      </c>
      <c r="V35" s="17">
        <f>V17</f>
        <v>43252</v>
      </c>
      <c r="W35" s="17">
        <f>W17</f>
        <v>43282</v>
      </c>
      <c r="X35" s="17">
        <f>X17</f>
        <v>43313</v>
      </c>
      <c r="Y35" s="17">
        <f>Y17</f>
        <v>43344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/>
      </c>
      <c r="C79" s="46">
        <f>Inputs!$B$31</f>
        <v/>
      </c>
      <c r="D79" s="46">
        <f>Inputs!$B$31</f>
        <v/>
      </c>
      <c r="E79" s="46">
        <f>Inputs!$B$31</f>
        <v/>
      </c>
      <c r="F79" s="46">
        <f>Inputs!$B$31</f>
        <v/>
      </c>
      <c r="G79" s="46">
        <f>Inputs!$B$31</f>
        <v/>
      </c>
      <c r="H79" s="46">
        <f>Inputs!$B$31</f>
        <v/>
      </c>
      <c r="I79" s="46">
        <f>Inputs!$B$31</f>
        <v/>
      </c>
      <c r="J79" s="46">
        <f>Inputs!$B$31</f>
        <v/>
      </c>
      <c r="K79" s="46">
        <f>Inputs!$B$31</f>
        <v/>
      </c>
      <c r="L79" s="46">
        <f>Inputs!$B$31</f>
        <v/>
      </c>
      <c r="M79" s="46">
        <f>Inputs!$B$31</f>
        <v/>
      </c>
      <c r="N79" s="46">
        <f>Inputs!$B$31</f>
        <v/>
      </c>
      <c r="O79" s="46">
        <f>Inputs!$B$31</f>
        <v/>
      </c>
      <c r="P79" s="46">
        <f>Inputs!$B$31</f>
        <v/>
      </c>
      <c r="Q79" s="46">
        <f>Inputs!$B$31</f>
        <v/>
      </c>
      <c r="R79" s="46">
        <f>Inputs!$B$31</f>
        <v/>
      </c>
      <c r="S79" s="46">
        <f>Inputs!$B$31</f>
        <v/>
      </c>
      <c r="T79" s="46">
        <f>Inputs!$B$31</f>
        <v/>
      </c>
      <c r="U79" s="46">
        <f>Inputs!$B$31</f>
        <v/>
      </c>
      <c r="V79" s="46">
        <f>Inputs!$B$31</f>
        <v/>
      </c>
      <c r="W79" s="46">
        <f>Inputs!$B$31</f>
        <v/>
      </c>
      <c r="X79" s="46">
        <f>Inputs!$B$31</f>
        <v/>
      </c>
      <c r="Y79" s="46">
        <f>Inputs!$B$31</f>
        <v/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</v>
      </c>
    </row>
    <row r="107" spans="1:30" customHeight="1" ht="15.75">
      <c r="A107" s="1" t="s">
        <v>72</v>
      </c>
      <c r="B107" s="19">
        <f>SUM(B104:B106)</f>
        <v>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/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/>
    </row>
    <row r="31" spans="1:48">
      <c r="A31" s="5" t="s">
        <v>107</v>
      </c>
      <c r="B31" s="158"/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/>
    </row>
    <row r="41" spans="1:48">
      <c r="A41" s="55" t="s">
        <v>115</v>
      </c>
      <c r="B41" s="140"/>
    </row>
    <row r="42" spans="1:48">
      <c r="A42" s="55" t="s">
        <v>116</v>
      </c>
      <c r="B42" s="139"/>
    </row>
    <row r="43" spans="1:48">
      <c r="A43" s="55" t="s">
        <v>117</v>
      </c>
      <c r="B43" s="160"/>
    </row>
    <row r="44" spans="1:48">
      <c r="A44" s="56" t="s">
        <v>118</v>
      </c>
      <c r="B44" s="160"/>
    </row>
    <row r="45" spans="1:48">
      <c r="A45" s="56" t="s">
        <v>119</v>
      </c>
      <c r="B45" s="161"/>
    </row>
    <row r="46" spans="1:48" customHeight="1" ht="30">
      <c r="A46" s="57" t="s">
        <v>120</v>
      </c>
      <c r="B46" s="161"/>
    </row>
    <row r="47" spans="1:48" customHeight="1" ht="30">
      <c r="A47" s="57" t="s">
        <v>121</v>
      </c>
      <c r="B47" s="161"/>
    </row>
    <row r="48" spans="1:48" customHeight="1" ht="30">
      <c r="A48" s="57" t="s">
        <v>122</v>
      </c>
      <c r="B48" s="161"/>
    </row>
    <row r="49" spans="1:48" customHeight="1" ht="30">
      <c r="A49" s="57" t="s">
        <v>123</v>
      </c>
      <c r="B49" s="161"/>
    </row>
    <row r="50" spans="1:48">
      <c r="A50" s="43"/>
      <c r="B50" s="36"/>
    </row>
    <row r="51" spans="1:48">
      <c r="A51" s="58" t="s">
        <v>124</v>
      </c>
      <c r="B51" s="161"/>
    </row>
    <row r="52" spans="1:48">
      <c r="A52" s="43"/>
    </row>
    <row r="53" spans="1:48">
      <c r="A53" s="3" t="s">
        <v>125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126</v>
      </c>
      <c r="B55" s="10" t="s">
        <v>127</v>
      </c>
      <c r="C55" s="10" t="s">
        <v>128</v>
      </c>
      <c r="D55" s="10" t="s">
        <v>129</v>
      </c>
      <c r="E55" s="10" t="s">
        <v>130</v>
      </c>
      <c r="F55" s="10" t="s">
        <v>131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133</v>
      </c>
      <c r="C65" s="10" t="s">
        <v>134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136</v>
      </c>
      <c r="B75" s="161">
        <v>8</v>
      </c>
    </row>
    <row r="76" spans="1:48">
      <c r="A76" t="s">
        <v>137</v>
      </c>
      <c r="B76" s="168" t="s">
        <v>138</v>
      </c>
    </row>
    <row r="78" spans="1:48" customHeight="1" ht="20.25">
      <c r="B78" s="127" t="s">
        <v>139</v>
      </c>
    </row>
    <row r="79" spans="1:48">
      <c r="A79" t="s">
        <v>140</v>
      </c>
      <c r="B79" s="168" t="s">
        <v>138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141</v>
      </c>
      <c r="B80" s="168" t="s">
        <v>142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143</v>
      </c>
      <c r="B81" s="161">
        <v>1000</v>
      </c>
    </row>
    <row r="82" spans="1:48">
      <c r="A82" t="s">
        <v>144</v>
      </c>
      <c r="B82" s="161">
        <v>0</v>
      </c>
    </row>
    <row r="83" spans="1:48">
      <c r="A83" t="s">
        <v>145</v>
      </c>
      <c r="B83" s="169" t="s">
        <v>146</v>
      </c>
    </row>
    <row r="84" spans="1:48">
      <c r="A84" t="s">
        <v>147</v>
      </c>
      <c r="B84" s="169">
        <v>1</v>
      </c>
    </row>
    <row r="85" spans="1:48">
      <c r="A85" t="s">
        <v>148</v>
      </c>
      <c r="B85" s="169">
        <v>3</v>
      </c>
    </row>
    <row r="86" spans="1:48">
      <c r="A86" t="s">
        <v>149</v>
      </c>
      <c r="B86" s="161">
        <v>1</v>
      </c>
    </row>
    <row r="87" spans="1:48">
      <c r="A87" t="s">
        <v>150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151</v>
      </c>
      <c r="C3" s="15" t="s">
        <v>152</v>
      </c>
      <c r="D3" s="15" t="s">
        <v>153</v>
      </c>
      <c r="E3" s="15" t="s">
        <v>154</v>
      </c>
      <c r="F3" s="15" t="s">
        <v>155</v>
      </c>
      <c r="G3" s="15" t="s">
        <v>156</v>
      </c>
      <c r="H3" s="15" t="s">
        <v>157</v>
      </c>
      <c r="I3" s="15" t="s">
        <v>158</v>
      </c>
      <c r="J3" s="15" t="s">
        <v>159</v>
      </c>
      <c r="K3" s="15" t="s">
        <v>160</v>
      </c>
      <c r="L3" s="15" t="s">
        <v>161</v>
      </c>
      <c r="M3" s="15" t="s">
        <v>162</v>
      </c>
      <c r="N3" s="15" t="s">
        <v>163</v>
      </c>
      <c r="O3" s="15" t="s">
        <v>164</v>
      </c>
      <c r="P3" s="15" t="s">
        <v>165</v>
      </c>
      <c r="Q3" s="32" t="s">
        <v>166</v>
      </c>
      <c r="R3" s="15" t="s">
        <v>167</v>
      </c>
      <c r="S3" s="15" t="s">
        <v>168</v>
      </c>
      <c r="T3" s="15" t="s">
        <v>169</v>
      </c>
      <c r="U3" s="178" t="s">
        <v>87</v>
      </c>
      <c r="V3" s="32" t="s">
        <v>170</v>
      </c>
      <c r="W3" s="32" t="s">
        <v>171</v>
      </c>
      <c r="X3" s="32" t="s">
        <v>172</v>
      </c>
      <c r="Y3" s="32" t="s">
        <v>173</v>
      </c>
      <c r="Z3" s="32" t="s">
        <v>43</v>
      </c>
      <c r="AA3" s="32" t="s">
        <v>174</v>
      </c>
      <c r="AB3" s="32" t="s">
        <v>175</v>
      </c>
      <c r="AC3" s="59">
        <f>Output!B5</f>
        <v>42644</v>
      </c>
      <c r="AD3" s="59">
        <f>Output!C5</f>
        <v>42675</v>
      </c>
      <c r="AE3" s="59">
        <f>Output!D5</f>
        <v>42705</v>
      </c>
      <c r="AF3" s="59">
        <f>Output!E5</f>
        <v>42736</v>
      </c>
      <c r="AG3" s="59">
        <f>Output!F5</f>
        <v>42767</v>
      </c>
      <c r="AH3" s="59">
        <f>Output!G5</f>
        <v>42795</v>
      </c>
      <c r="AI3" s="59">
        <f>Output!H5</f>
        <v>42826</v>
      </c>
      <c r="AJ3" s="59">
        <f>Output!I5</f>
        <v>42856</v>
      </c>
      <c r="AK3" s="59">
        <f>Output!J5</f>
        <v>42887</v>
      </c>
      <c r="AL3" s="59">
        <f>Output!K5</f>
        <v>42917</v>
      </c>
      <c r="AM3" s="59">
        <f>Output!L5</f>
        <v>42948</v>
      </c>
      <c r="AN3" s="59">
        <f>Output!M5</f>
        <v>42979</v>
      </c>
      <c r="AO3" s="59">
        <f>Output!N5</f>
        <v>43009</v>
      </c>
      <c r="AP3" s="59">
        <f>Output!O5</f>
        <v>43040</v>
      </c>
      <c r="AQ3" s="59">
        <f>Output!P5</f>
        <v>43070</v>
      </c>
      <c r="AR3" s="59">
        <f>Output!Q5</f>
        <v>43101</v>
      </c>
      <c r="AS3" s="59">
        <f>Output!R5</f>
        <v>43132</v>
      </c>
      <c r="AT3" s="59">
        <f>Output!S5</f>
        <v>43160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176</v>
      </c>
      <c r="D13" s="15" t="s">
        <v>177</v>
      </c>
      <c r="E13" s="15" t="s">
        <v>178</v>
      </c>
      <c r="F13" s="15" t="s">
        <v>179</v>
      </c>
      <c r="G13" s="15" t="s">
        <v>180</v>
      </c>
      <c r="H13" s="15" t="s">
        <v>181</v>
      </c>
      <c r="I13" s="15" t="s">
        <v>182</v>
      </c>
      <c r="J13" s="15" t="s">
        <v>183</v>
      </c>
      <c r="K13" s="15" t="s">
        <v>184</v>
      </c>
      <c r="L13" s="15" t="s">
        <v>185</v>
      </c>
      <c r="M13" s="178" t="s">
        <v>186</v>
      </c>
      <c r="N13" s="178" t="s">
        <v>187</v>
      </c>
      <c r="O13" s="62" t="s">
        <v>188</v>
      </c>
      <c r="P13" s="62" t="s">
        <v>189</v>
      </c>
      <c r="Q13" s="62" t="s">
        <v>190</v>
      </c>
      <c r="R13" s="62" t="s">
        <v>191</v>
      </c>
      <c r="S13" s="62" t="s">
        <v>192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126</v>
      </c>
      <c r="B22" s="74" t="s">
        <v>193</v>
      </c>
      <c r="C22" s="74" t="s">
        <v>194</v>
      </c>
      <c r="D22" s="74" t="s">
        <v>195</v>
      </c>
      <c r="E22" s="74" t="s">
        <v>196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198</v>
      </c>
      <c r="B32" s="129" t="s">
        <v>199</v>
      </c>
      <c r="C32" s="129" t="s">
        <v>200</v>
      </c>
      <c r="D32" s="129" t="s">
        <v>201</v>
      </c>
      <c r="F32" s="132" t="s">
        <v>202</v>
      </c>
      <c r="G32" s="132" t="s">
        <v>203</v>
      </c>
      <c r="I32" s="174" t="s">
        <v>204</v>
      </c>
      <c r="J32" s="175" t="str">
        <f>VLOOKUP(VALUE(Inputs!B75),Parameters!A54:B71,2,0)</f>
        <v>Donholm</v>
      </c>
    </row>
    <row r="33" spans="1:46">
      <c r="A33">
        <v>1</v>
      </c>
      <c r="B33" s="128">
        <f>G34</f>
        <v>42657</v>
      </c>
      <c r="C33" s="27">
        <f>IF(B33&lt;&gt;"",IF(COUNT($A$33:A33)&lt;=$G$39,0,$G$41)+IF(COUNT($A$33:A33)&lt;=$G$40,0,$G$42),0)</f>
        <v>0</v>
      </c>
      <c r="D33" s="170">
        <f>IFERROR(DATE(YEAR(B33),MONTH(B33),1)," ")</f>
        <v>42644</v>
      </c>
      <c r="F33" t="s">
        <v>140</v>
      </c>
      <c r="G33" s="128">
        <f>IF(Inputs!B79="","",DATE(YEAR(Inputs!B79),MONTH(Inputs!B79),DAY(Inputs!B79)))</f>
        <v>42656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42688</v>
      </c>
      <c r="C34" s="27">
        <f>IF(B34&lt;&gt;"",IF(COUNT($A$33:A34)&lt;=$G$39,0,$G$41)+IF(COUNT($A$33:A34)&lt;=$G$40,0,$G$42),0)</f>
        <v>500</v>
      </c>
      <c r="D34" s="170">
        <f>IFERROR(DATE(YEAR(B34),MONTH(B34),1)," ")</f>
        <v>42675</v>
      </c>
      <c r="F34" t="s">
        <v>141</v>
      </c>
      <c r="G34" s="128">
        <f>IF(Inputs!B80="","",DATE(YEAR(Inputs!B80),MONTH(Inputs!B80),DAY(Inputs!B80)))</f>
        <v>42657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42718</v>
      </c>
      <c r="C35" s="27">
        <f>IF(B35&lt;&gt;"",IF(COUNT($A$33:A35)&lt;=$G$39,0,$G$41)+IF(COUNT($A$33:A35)&lt;=$G$40,0,$G$42),0)</f>
        <v>500</v>
      </c>
      <c r="D35" s="170">
        <f>IFERROR(DATE(YEAR(B35),MONTH(B35),1)," ")</f>
        <v>42705</v>
      </c>
      <c r="F35" t="s">
        <v>143</v>
      </c>
      <c r="G35" s="27">
        <f>Inputs!B81</f>
        <v>1000</v>
      </c>
    </row>
    <row r="36" spans="1:46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144</v>
      </c>
      <c r="G36" s="130">
        <f>Inputs!B82/100</f>
        <v>0</v>
      </c>
    </row>
    <row r="37" spans="1:46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205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206</v>
      </c>
      <c r="G38" s="27">
        <f>IFERROR(Inputs!B85/Inputs!B84,"")</f>
        <v>3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149</v>
      </c>
      <c r="G39" s="27">
        <f>IF(Inputs!B86="",0,Inputs!B86)</f>
        <v>1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150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207</v>
      </c>
      <c r="G41" s="73">
        <f>IFERROR(G35/(G38-G39),"")</f>
        <v>500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208</v>
      </c>
      <c r="G42" s="73">
        <f>IFERROR(G35*G36*IF(G37="Monthly",G38/12,IF(G37="Fortnightly",G38/(365/14),G38/(365/28)))/(G38-G40),"")</f>
        <v>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209</v>
      </c>
      <c r="C3" s="10" t="s">
        <v>210</v>
      </c>
      <c r="D3" s="10" t="s">
        <v>211</v>
      </c>
      <c r="E3" s="10" t="s">
        <v>212</v>
      </c>
      <c r="F3" s="10" t="s">
        <v>213</v>
      </c>
      <c r="G3" s="10" t="s">
        <v>214</v>
      </c>
      <c r="H3" s="10" t="s">
        <v>215</v>
      </c>
      <c r="I3" s="10" t="s">
        <v>216</v>
      </c>
      <c r="J3" s="10" t="s">
        <v>217</v>
      </c>
      <c r="K3" s="10" t="s">
        <v>218</v>
      </c>
      <c r="L3" s="10" t="s">
        <v>219</v>
      </c>
      <c r="M3" s="10" t="s">
        <v>220</v>
      </c>
      <c r="N3" s="10" t="s">
        <v>221</v>
      </c>
      <c r="O3" s="10" t="s">
        <v>222</v>
      </c>
      <c r="P3" s="10" t="s">
        <v>223</v>
      </c>
      <c r="Q3" s="10" t="s">
        <v>224</v>
      </c>
      <c r="R3" s="10" t="s">
        <v>225</v>
      </c>
      <c r="S3" s="10" t="s">
        <v>226</v>
      </c>
      <c r="T3" s="10" t="s">
        <v>227</v>
      </c>
      <c r="U3" s="10" t="s">
        <v>167</v>
      </c>
      <c r="V3" s="10" t="s">
        <v>165</v>
      </c>
      <c r="W3" s="10" t="s">
        <v>228</v>
      </c>
      <c r="X3" s="10" t="s">
        <v>229</v>
      </c>
      <c r="Y3" s="10" t="s">
        <v>230</v>
      </c>
      <c r="Z3" s="10" t="s">
        <v>231</v>
      </c>
      <c r="AA3" s="10" t="s">
        <v>232</v>
      </c>
      <c r="AB3" s="10" t="s">
        <v>233</v>
      </c>
      <c r="AC3" s="10" t="s">
        <v>234</v>
      </c>
      <c r="AD3" s="10" t="s">
        <v>235</v>
      </c>
      <c r="AE3" s="10" t="s">
        <v>236</v>
      </c>
      <c r="AF3" s="10" t="s">
        <v>237</v>
      </c>
      <c r="AG3" s="10" t="s">
        <v>238</v>
      </c>
      <c r="AH3" s="10" t="s">
        <v>239</v>
      </c>
      <c r="AI3" s="10" t="s">
        <v>240</v>
      </c>
    </row>
    <row r="4" spans="1:36" s="93" customFormat="1">
      <c r="A4" s="93" t="s">
        <v>241</v>
      </c>
      <c r="B4" s="94">
        <v>6609.764</v>
      </c>
      <c r="C4" s="95">
        <v>0.51291332035455</v>
      </c>
      <c r="D4" s="96">
        <v>0.1</v>
      </c>
      <c r="E4" s="96">
        <v>0.2</v>
      </c>
      <c r="F4" s="96">
        <v>0.15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243</v>
      </c>
      <c r="X4" s="96">
        <f>1/12</f>
        <v>0.083333333333333</v>
      </c>
      <c r="Y4" s="96">
        <f>1/12</f>
        <v>0.083333333333333</v>
      </c>
      <c r="Z4" s="96">
        <f>1/12</f>
        <v>0.083333333333333</v>
      </c>
      <c r="AA4" s="96">
        <f>1/12</f>
        <v>0.083333333333333</v>
      </c>
      <c r="AB4" s="96">
        <f>1/12</f>
        <v>0.083333333333333</v>
      </c>
      <c r="AC4" s="96">
        <f>1/12</f>
        <v>0.083333333333333</v>
      </c>
      <c r="AD4" s="96">
        <f>1/12</f>
        <v>0.083333333333333</v>
      </c>
      <c r="AE4" s="96">
        <f>1/12</f>
        <v>0.083333333333333</v>
      </c>
      <c r="AF4" s="96">
        <f>1/12</f>
        <v>0.083333333333333</v>
      </c>
      <c r="AG4" s="96">
        <f>1/12</f>
        <v>0.083333333333333</v>
      </c>
      <c r="AH4" s="96">
        <f>1/12</f>
        <v>0.083333333333333</v>
      </c>
      <c r="AI4" s="96">
        <f>1/12</f>
        <v>0.083333333333333</v>
      </c>
    </row>
    <row r="5" spans="1:36" s="93" customFormat="1">
      <c r="A5" s="98" t="s">
        <v>244</v>
      </c>
      <c r="B5" s="99">
        <v>150</v>
      </c>
      <c r="C5" s="100">
        <v>1.0748881555995</v>
      </c>
      <c r="D5" s="101">
        <v>0.31984431374229</v>
      </c>
      <c r="E5" s="101">
        <v>0.67522688456706</v>
      </c>
      <c r="F5" s="101">
        <v>0.91796384131045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246</v>
      </c>
      <c r="B6" s="94">
        <v>4606.651</v>
      </c>
      <c r="C6" s="95">
        <v>0.25175401861475</v>
      </c>
      <c r="D6" s="96">
        <v>0.44189611030718</v>
      </c>
      <c r="E6" s="96">
        <v>0.77331819303757</v>
      </c>
      <c r="F6" s="96">
        <v>0.56469252326844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247</v>
      </c>
      <c r="B7" s="94">
        <v>5000</v>
      </c>
      <c r="C7" s="95">
        <v>0.35493589835725</v>
      </c>
      <c r="D7" s="96">
        <v>0.47226495803943</v>
      </c>
      <c r="E7" s="96">
        <v>0.70839743705914</v>
      </c>
      <c r="F7" s="96">
        <v>0.29602564190694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248</v>
      </c>
      <c r="B8" s="94">
        <v>3956.358</v>
      </c>
      <c r="C8" s="95">
        <v>0.32571416198731</v>
      </c>
      <c r="D8" s="96">
        <v>0.060879068533093</v>
      </c>
      <c r="E8" s="96">
        <v>0.12175813706619</v>
      </c>
      <c r="F8" s="96">
        <v>0.019780124605624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249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250</v>
      </c>
      <c r="B9" s="94">
        <v>110.40512</v>
      </c>
      <c r="C9" s="95">
        <v>0.7297801632267</v>
      </c>
      <c r="D9" s="96">
        <v>0.95680214690403</v>
      </c>
      <c r="E9" s="96">
        <v>1.5946702448401</v>
      </c>
      <c r="F9" s="96">
        <v>1.4216922285174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243</v>
      </c>
      <c r="X9" s="96">
        <v>0.12820512820513</v>
      </c>
      <c r="Y9" s="96">
        <v>0.12820512820513</v>
      </c>
      <c r="Z9" s="96">
        <v>0.1025641025641</v>
      </c>
      <c r="AA9" s="96">
        <v>0.051282051282051</v>
      </c>
      <c r="AB9" s="96">
        <v>0</v>
      </c>
      <c r="AC9" s="96">
        <v>0.12820512820513</v>
      </c>
      <c r="AD9" s="96">
        <v>0.12820512820513</v>
      </c>
      <c r="AE9" s="96">
        <v>0.051282051282051</v>
      </c>
      <c r="AF9" s="96">
        <v>0</v>
      </c>
      <c r="AG9" s="96">
        <v>0.051282051282051</v>
      </c>
      <c r="AH9" s="96">
        <v>0.1025641025641</v>
      </c>
      <c r="AI9" s="96">
        <v>0.12820512820513</v>
      </c>
    </row>
    <row r="10" spans="1:36" s="21" customFormat="1">
      <c r="A10" s="21" t="s">
        <v>251</v>
      </c>
      <c r="B10" s="72">
        <v>400</v>
      </c>
      <c r="C10" s="105">
        <v>0.46268074827689</v>
      </c>
      <c r="D10" s="106">
        <v>0.61871944545544</v>
      </c>
      <c r="E10" s="106">
        <v>0.92807916818317</v>
      </c>
      <c r="F10" s="106">
        <v>0.39619525971885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252</v>
      </c>
      <c r="B11" s="94">
        <v>3000</v>
      </c>
      <c r="C11" s="95">
        <v>0.17631626935148</v>
      </c>
      <c r="D11" s="96">
        <v>0.1648744131117</v>
      </c>
      <c r="E11" s="96">
        <v>0.32974882622341</v>
      </c>
      <c r="F11" s="96">
        <v>0.27860464059943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4.2</v>
      </c>
      <c r="T11" s="94">
        <v>10.12004</v>
      </c>
      <c r="U11" s="96">
        <v>0</v>
      </c>
      <c r="V11" s="96">
        <v>0</v>
      </c>
      <c r="W11" s="94" t="s">
        <v>243</v>
      </c>
      <c r="X11" s="96">
        <v>0.22900763358779</v>
      </c>
      <c r="Y11" s="96">
        <v>0.22900763358779</v>
      </c>
      <c r="Z11" s="96">
        <v>0.13740458015267</v>
      </c>
      <c r="AA11" s="96">
        <v>0.038167938931298</v>
      </c>
      <c r="AB11" s="96">
        <v>0.0076335877862595</v>
      </c>
      <c r="AC11" s="96">
        <v>0.0076335877862595</v>
      </c>
      <c r="AD11" s="96">
        <v>0.0076335877862595</v>
      </c>
      <c r="AE11" s="96">
        <v>0.0076335877862595</v>
      </c>
      <c r="AF11" s="96">
        <v>0.030534351145038</v>
      </c>
      <c r="AG11" s="96">
        <v>0.045801526717557</v>
      </c>
      <c r="AH11" s="96">
        <v>0.076335877862595</v>
      </c>
      <c r="AI11" s="96">
        <v>0.18320610687023</v>
      </c>
    </row>
    <row r="12" spans="1:36" s="93" customFormat="1">
      <c r="A12" s="93" t="s">
        <v>253</v>
      </c>
      <c r="B12" s="94">
        <v>1634.843</v>
      </c>
      <c r="C12" s="95">
        <v>0.60958552114631</v>
      </c>
      <c r="D12" s="96">
        <v>0.36227795775695</v>
      </c>
      <c r="E12" s="96">
        <v>0.7245559155139</v>
      </c>
      <c r="F12" s="96">
        <v>0.32215953522733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254</v>
      </c>
      <c r="B13" s="94">
        <v>3000</v>
      </c>
      <c r="C13" s="105">
        <v>0.75274295119743</v>
      </c>
      <c r="D13" s="106">
        <v>0.37637147559871</v>
      </c>
      <c r="E13" s="106">
        <v>0.75274295119743</v>
      </c>
      <c r="F13" s="106">
        <v>0.6275470261119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255</v>
      </c>
      <c r="B14" s="72">
        <v>3000</v>
      </c>
      <c r="C14" s="95">
        <v>0.5</v>
      </c>
      <c r="D14" s="96">
        <v>0.05</v>
      </c>
      <c r="E14" s="96">
        <v>0.075</v>
      </c>
      <c r="F14" s="96">
        <v>0.05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249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256</v>
      </c>
      <c r="B15" s="72">
        <v>750</v>
      </c>
      <c r="C15" s="95">
        <v>0.11962273962856</v>
      </c>
      <c r="D15" s="96">
        <v>0.62626844738571</v>
      </c>
      <c r="E15" s="96">
        <v>1.1272832052943</v>
      </c>
      <c r="F15" s="96">
        <v>0.11962273962856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</v>
      </c>
      <c r="V15" s="96">
        <v>0</v>
      </c>
      <c r="W15" s="94" t="s">
        <v>243</v>
      </c>
      <c r="X15" s="96">
        <v>0.083333333333333</v>
      </c>
      <c r="Y15" s="96">
        <v>0.083333333333333</v>
      </c>
      <c r="Z15" s="96">
        <v>0.083333333333333</v>
      </c>
      <c r="AA15" s="96">
        <v>0.083333333333333</v>
      </c>
      <c r="AB15" s="96">
        <v>0.083333333333333</v>
      </c>
      <c r="AC15" s="96">
        <v>0.083333333333333</v>
      </c>
      <c r="AD15" s="96">
        <v>0.083333333333333</v>
      </c>
      <c r="AE15" s="96">
        <v>0.083333333333333</v>
      </c>
      <c r="AF15" s="96">
        <v>0.083333333333333</v>
      </c>
      <c r="AG15" s="96">
        <v>0.083333333333333</v>
      </c>
      <c r="AH15" s="96">
        <v>0.083333333333333</v>
      </c>
      <c r="AI15" s="96">
        <v>0.083333333333333</v>
      </c>
    </row>
    <row r="16" spans="1:36" s="21" customFormat="1">
      <c r="A16" s="21" t="s">
        <v>257</v>
      </c>
      <c r="B16" s="72">
        <v>2651.467</v>
      </c>
      <c r="C16" s="95">
        <v>0.28556214186804</v>
      </c>
      <c r="D16" s="96">
        <v>0.093336373169867</v>
      </c>
      <c r="E16" s="96">
        <v>0.18667274633973</v>
      </c>
      <c r="F16" s="96">
        <v>0.48334093292467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258</v>
      </c>
      <c r="B17" s="110">
        <v>933.898</v>
      </c>
      <c r="C17" s="111">
        <v>0.2611243556847</v>
      </c>
      <c r="D17" s="112">
        <v>0.18072831307447</v>
      </c>
      <c r="E17" s="112">
        <v>0.40663870441755</v>
      </c>
      <c r="F17" s="112">
        <v>0.3581339215066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259</v>
      </c>
      <c r="O18" s="86">
        <f>AVERAGE(O4:O17)</f>
        <v>16364.285714286</v>
      </c>
      <c r="P18" s="86">
        <f>AVERAGE(P4:P17)</f>
        <v>3039.2857142857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260</v>
      </c>
      <c r="C22" s="10" t="s">
        <v>261</v>
      </c>
      <c r="D22" s="10" t="s">
        <v>262</v>
      </c>
      <c r="E22" s="10" t="s">
        <v>263</v>
      </c>
      <c r="F22" s="10" t="s">
        <v>264</v>
      </c>
      <c r="G22" s="10" t="s">
        <v>265</v>
      </c>
      <c r="H22" s="10" t="s">
        <v>266</v>
      </c>
      <c r="I22" s="10" t="s">
        <v>181</v>
      </c>
      <c r="J22" s="10" t="s">
        <v>267</v>
      </c>
      <c r="K22" s="10" t="s">
        <v>268</v>
      </c>
      <c r="L22" s="10" t="s">
        <v>269</v>
      </c>
      <c r="M22" s="10" t="s">
        <v>270</v>
      </c>
      <c r="N22" s="10" t="s">
        <v>271</v>
      </c>
      <c r="O22" s="10" t="s">
        <v>272</v>
      </c>
      <c r="P22" s="10" t="s">
        <v>273</v>
      </c>
    </row>
    <row r="23" spans="1:36" s="21" customFormat="1">
      <c r="A23" s="21" t="s">
        <v>274</v>
      </c>
      <c r="B23" s="21" t="s">
        <v>275</v>
      </c>
      <c r="C23" s="72" t="s">
        <v>276</v>
      </c>
      <c r="D23" s="115">
        <f>240/532</f>
        <v>0.45112781954887</v>
      </c>
      <c r="E23" s="106">
        <f>260/240-1</f>
        <v>0.083333333333333</v>
      </c>
      <c r="F23" s="106">
        <f>280/240-1</f>
        <v>0.16666666666667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277</v>
      </c>
      <c r="B24" s="21" t="s">
        <v>278</v>
      </c>
      <c r="C24" s="116" t="s">
        <v>243</v>
      </c>
      <c r="D24" s="115" t="s">
        <v>243</v>
      </c>
      <c r="E24" s="106">
        <v>0.05</v>
      </c>
      <c r="F24" s="106">
        <v>0.1</v>
      </c>
      <c r="G24" s="106">
        <v>0.2</v>
      </c>
      <c r="H24" s="116" t="s">
        <v>243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279</v>
      </c>
      <c r="B25" s="16" t="s">
        <v>280</v>
      </c>
      <c r="C25" s="30" t="s">
        <v>281</v>
      </c>
      <c r="D25" s="117">
        <v>3</v>
      </c>
      <c r="E25" s="106">
        <f>7/D25-1</f>
        <v>1.3333333333333</v>
      </c>
      <c r="F25" s="106">
        <f>9.5/D25-1</f>
        <v>2.1666666666667</v>
      </c>
      <c r="G25" s="22">
        <f>25/9.5-1</f>
        <v>1.6315789473684</v>
      </c>
      <c r="H25" s="116">
        <v>30</v>
      </c>
      <c r="I25" s="116" t="s">
        <v>243</v>
      </c>
      <c r="J25" s="72" t="s">
        <v>243</v>
      </c>
      <c r="K25" s="72" t="s">
        <v>243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282</v>
      </c>
      <c r="B26" s="16" t="s">
        <v>278</v>
      </c>
      <c r="C26" s="116" t="s">
        <v>243</v>
      </c>
      <c r="D26" s="115" t="s">
        <v>243</v>
      </c>
      <c r="E26" s="106">
        <v>0.2</v>
      </c>
      <c r="F26" s="106">
        <v>0.7</v>
      </c>
      <c r="G26" s="106">
        <v>2</v>
      </c>
      <c r="H26" s="116" t="s">
        <v>243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283</v>
      </c>
      <c r="B27" s="71" t="s">
        <v>278</v>
      </c>
      <c r="C27" s="116" t="s">
        <v>243</v>
      </c>
      <c r="D27" s="115" t="s">
        <v>243</v>
      </c>
      <c r="E27" s="106">
        <v>0.15</v>
      </c>
      <c r="F27" s="106">
        <v>0.25</v>
      </c>
      <c r="G27" s="106">
        <v>1</v>
      </c>
      <c r="H27" s="116" t="s">
        <v>243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284</v>
      </c>
      <c r="B28" s="71" t="s">
        <v>278</v>
      </c>
      <c r="C28" s="116" t="s">
        <v>243</v>
      </c>
      <c r="D28" s="115" t="s">
        <v>243</v>
      </c>
      <c r="E28" s="106">
        <v>0.15</v>
      </c>
      <c r="F28" s="106">
        <v>0.25</v>
      </c>
      <c r="G28" s="106">
        <v>1</v>
      </c>
      <c r="H28" s="116" t="s">
        <v>243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285</v>
      </c>
      <c r="B29" s="118" t="s">
        <v>278</v>
      </c>
      <c r="C29" s="31" t="s">
        <v>243</v>
      </c>
      <c r="D29" s="31" t="s">
        <v>243</v>
      </c>
      <c r="E29" s="24">
        <v>0.1</v>
      </c>
      <c r="F29" s="24">
        <v>0.2</v>
      </c>
      <c r="G29" s="24">
        <v>0</v>
      </c>
      <c r="H29" s="31" t="s">
        <v>243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286</v>
      </c>
      <c r="B30" s="70" t="s">
        <v>278</v>
      </c>
    </row>
    <row r="31" spans="1:36">
      <c r="H31" s="86"/>
      <c r="I31" s="86"/>
      <c r="AI31" s="12"/>
    </row>
    <row r="32" spans="1:36">
      <c r="A32" s="3" t="s">
        <v>287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288</v>
      </c>
      <c r="B34" s="11" t="s">
        <v>289</v>
      </c>
    </row>
    <row r="35" spans="1:36">
      <c r="A35" t="s">
        <v>290</v>
      </c>
      <c r="B35" s="72">
        <v>60</v>
      </c>
      <c r="C35" s="86"/>
    </row>
    <row r="36" spans="1:36">
      <c r="A36" t="s">
        <v>291</v>
      </c>
      <c r="B36" s="72">
        <v>2000</v>
      </c>
      <c r="C36" s="86"/>
    </row>
    <row r="37" spans="1:36">
      <c r="A37" t="s">
        <v>292</v>
      </c>
      <c r="B37" s="2">
        <v>0.4</v>
      </c>
    </row>
    <row r="39" spans="1:36">
      <c r="A39" s="3" t="s">
        <v>293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294</v>
      </c>
      <c r="C40" s="193"/>
    </row>
    <row r="41" spans="1:36">
      <c r="A41" s="5" t="s">
        <v>90</v>
      </c>
      <c r="B41" s="191" t="s">
        <v>295</v>
      </c>
      <c r="C41" s="191" t="s">
        <v>296</v>
      </c>
    </row>
    <row r="42" spans="1:36">
      <c r="A42" t="s">
        <v>274</v>
      </c>
      <c r="B42" s="72">
        <v>450</v>
      </c>
      <c r="C42" s="72">
        <v>450</v>
      </c>
    </row>
    <row r="43" spans="1:36">
      <c r="A43" t="s">
        <v>277</v>
      </c>
      <c r="B43" s="72">
        <v>450</v>
      </c>
      <c r="C43" s="72">
        <v>250</v>
      </c>
    </row>
    <row r="44" spans="1:36">
      <c r="A44" t="s">
        <v>279</v>
      </c>
      <c r="B44" s="72">
        <v>50000</v>
      </c>
      <c r="C44" s="72">
        <v>200000</v>
      </c>
    </row>
    <row r="45" spans="1:36">
      <c r="A45" t="s">
        <v>282</v>
      </c>
      <c r="B45" s="72">
        <v>25000</v>
      </c>
      <c r="C45" s="72">
        <v>50000</v>
      </c>
    </row>
    <row r="46" spans="1:36">
      <c r="A46" t="s">
        <v>283</v>
      </c>
      <c r="B46" s="72">
        <v>6000</v>
      </c>
      <c r="C46" s="72">
        <v>12000</v>
      </c>
    </row>
    <row r="47" spans="1:36">
      <c r="A47" t="s">
        <v>284</v>
      </c>
      <c r="B47" s="72">
        <v>4500</v>
      </c>
      <c r="C47" s="72">
        <v>12000</v>
      </c>
    </row>
    <row r="48" spans="1:36">
      <c r="A48" t="s">
        <v>285</v>
      </c>
      <c r="B48" s="72">
        <v>20000</v>
      </c>
      <c r="C48" s="72">
        <v>20000</v>
      </c>
      <c r="D48" s="72"/>
    </row>
    <row r="50" spans="1:36">
      <c r="A50" s="3" t="s">
        <v>297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251</v>
      </c>
      <c r="E52" s="12" t="s">
        <v>251</v>
      </c>
      <c r="F52" s="12" t="s">
        <v>251</v>
      </c>
      <c r="G52" s="12" t="s">
        <v>298</v>
      </c>
      <c r="H52" s="12" t="s">
        <v>299</v>
      </c>
      <c r="I52" s="12" t="s">
        <v>300</v>
      </c>
      <c r="AJ52" s="12"/>
    </row>
    <row r="53" spans="1:36" customHeight="1" ht="30">
      <c r="A53" s="11" t="s">
        <v>301</v>
      </c>
      <c r="B53" s="11" t="s">
        <v>302</v>
      </c>
      <c r="C53" s="11" t="s">
        <v>303</v>
      </c>
      <c r="D53" s="10" t="s">
        <v>209</v>
      </c>
      <c r="E53" s="10" t="s">
        <v>168</v>
      </c>
      <c r="F53" s="10" t="s">
        <v>228</v>
      </c>
      <c r="G53" s="10" t="s">
        <v>304</v>
      </c>
      <c r="H53" s="10" t="s">
        <v>305</v>
      </c>
      <c r="I53" s="10" t="s">
        <v>305</v>
      </c>
      <c r="AJ53" s="12"/>
    </row>
    <row r="54" spans="1:36">
      <c r="A54">
        <v>8</v>
      </c>
      <c r="B54" s="12" t="s">
        <v>306</v>
      </c>
      <c r="C54" s="12" t="s">
        <v>307</v>
      </c>
      <c r="D54" s="89">
        <v>465</v>
      </c>
      <c r="E54" s="89">
        <v>2</v>
      </c>
      <c r="F54" s="89">
        <v>4</v>
      </c>
      <c r="G54" s="7" t="s">
        <v>296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308</v>
      </c>
      <c r="C55" s="12" t="s">
        <v>307</v>
      </c>
      <c r="D55" s="89">
        <v>465</v>
      </c>
      <c r="E55" s="89">
        <v>2</v>
      </c>
      <c r="F55" s="89">
        <v>4</v>
      </c>
      <c r="G55" s="7" t="s">
        <v>296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309</v>
      </c>
      <c r="C56" s="116" t="s">
        <v>310</v>
      </c>
      <c r="D56" s="189">
        <v>930</v>
      </c>
      <c r="E56" s="189">
        <v>1</v>
      </c>
      <c r="F56" s="189">
        <v>6</v>
      </c>
      <c r="G56" s="72" t="s">
        <v>295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311</v>
      </c>
      <c r="C57" s="116" t="s">
        <v>307</v>
      </c>
      <c r="D57" s="189">
        <v>465</v>
      </c>
      <c r="E57" s="189">
        <v>2</v>
      </c>
      <c r="F57" s="189">
        <v>4</v>
      </c>
      <c r="G57" s="72" t="s">
        <v>296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312</v>
      </c>
      <c r="C58" s="116" t="s">
        <v>307</v>
      </c>
      <c r="D58" s="189">
        <v>465</v>
      </c>
      <c r="E58" s="189">
        <v>2</v>
      </c>
      <c r="F58" s="189">
        <v>4</v>
      </c>
      <c r="G58" s="72" t="s">
        <v>296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313</v>
      </c>
      <c r="C59" s="116" t="s">
        <v>310</v>
      </c>
      <c r="D59" s="189">
        <v>465</v>
      </c>
      <c r="E59" s="189">
        <v>2</v>
      </c>
      <c r="F59" s="189">
        <v>4</v>
      </c>
      <c r="G59" s="72" t="s">
        <v>295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314</v>
      </c>
      <c r="C60" s="116" t="s">
        <v>310</v>
      </c>
      <c r="D60" s="189">
        <v>465</v>
      </c>
      <c r="E60" s="189">
        <v>1</v>
      </c>
      <c r="F60" s="189">
        <v>5</v>
      </c>
      <c r="G60" s="72" t="s">
        <v>295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315</v>
      </c>
      <c r="C61" s="116" t="s">
        <v>310</v>
      </c>
      <c r="D61" s="189">
        <v>465</v>
      </c>
      <c r="E61" s="189">
        <v>2</v>
      </c>
      <c r="F61" s="189">
        <v>4</v>
      </c>
      <c r="G61" s="72" t="s">
        <v>296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316</v>
      </c>
      <c r="C62" s="116" t="s">
        <v>310</v>
      </c>
      <c r="D62" s="189">
        <v>465</v>
      </c>
      <c r="E62" s="189">
        <v>2</v>
      </c>
      <c r="F62" s="189">
        <v>4</v>
      </c>
      <c r="G62" s="72" t="s">
        <v>296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317</v>
      </c>
      <c r="C63" s="116" t="s">
        <v>310</v>
      </c>
      <c r="D63" s="189">
        <v>465</v>
      </c>
      <c r="E63" s="189">
        <v>2</v>
      </c>
      <c r="F63" s="189">
        <v>4</v>
      </c>
      <c r="G63" s="72" t="s">
        <v>296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318</v>
      </c>
      <c r="C64" s="116" t="s">
        <v>310</v>
      </c>
      <c r="D64" s="189">
        <v>930</v>
      </c>
      <c r="E64" s="189">
        <v>1</v>
      </c>
      <c r="F64" s="189">
        <v>6</v>
      </c>
      <c r="G64" s="72" t="s">
        <v>295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319</v>
      </c>
      <c r="C65" s="12" t="s">
        <v>310</v>
      </c>
      <c r="D65" s="89">
        <v>465</v>
      </c>
      <c r="E65" s="89">
        <v>2</v>
      </c>
      <c r="F65" s="89">
        <v>4</v>
      </c>
      <c r="G65" s="7" t="s">
        <v>295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320</v>
      </c>
      <c r="C66" s="12" t="s">
        <v>310</v>
      </c>
      <c r="D66" s="89">
        <v>465</v>
      </c>
      <c r="E66" s="89">
        <v>2</v>
      </c>
      <c r="F66" s="89">
        <v>4</v>
      </c>
      <c r="G66" s="7" t="s">
        <v>295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321</v>
      </c>
      <c r="C67" s="12" t="s">
        <v>310</v>
      </c>
      <c r="D67" s="89">
        <v>930</v>
      </c>
      <c r="E67" s="89">
        <v>1</v>
      </c>
      <c r="F67" s="89">
        <v>6</v>
      </c>
      <c r="G67" s="7" t="s">
        <v>295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322</v>
      </c>
      <c r="C68" s="12" t="s">
        <v>310</v>
      </c>
      <c r="D68" s="89">
        <v>930</v>
      </c>
      <c r="E68" s="89">
        <v>1</v>
      </c>
      <c r="F68" s="89">
        <v>6</v>
      </c>
      <c r="G68" s="7" t="s">
        <v>296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323</v>
      </c>
      <c r="C69" s="12" t="s">
        <v>310</v>
      </c>
      <c r="D69" s="89">
        <v>465</v>
      </c>
      <c r="E69" s="89">
        <v>2</v>
      </c>
      <c r="F69" s="89">
        <v>4</v>
      </c>
      <c r="G69" s="7" t="s">
        <v>296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324</v>
      </c>
      <c r="C70" s="12" t="s">
        <v>310</v>
      </c>
      <c r="D70" s="89">
        <v>465</v>
      </c>
      <c r="E70" s="89">
        <v>2</v>
      </c>
      <c r="F70" s="89">
        <v>4</v>
      </c>
      <c r="G70" s="7" t="s">
        <v>296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325</v>
      </c>
      <c r="C71" s="12" t="s">
        <v>307</v>
      </c>
      <c r="D71" s="89">
        <v>465</v>
      </c>
      <c r="E71" s="89">
        <v>2</v>
      </c>
      <c r="F71" s="89">
        <v>4</v>
      </c>
      <c r="G71" s="7" t="s">
        <v>296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327</v>
      </c>
      <c r="B76" s="11" t="s">
        <v>328</v>
      </c>
      <c r="C76" s="11" t="s">
        <v>146</v>
      </c>
      <c r="D76" s="11" t="s">
        <v>329</v>
      </c>
      <c r="E76" s="11" t="s">
        <v>80</v>
      </c>
      <c r="F76" s="11" t="s">
        <v>330</v>
      </c>
      <c r="G76" s="11" t="s">
        <v>331</v>
      </c>
      <c r="H76" s="11" t="s">
        <v>332</v>
      </c>
      <c r="I76" s="11" t="s">
        <v>205</v>
      </c>
      <c r="J76" s="11" t="s">
        <v>333</v>
      </c>
      <c r="K76" s="11" t="s">
        <v>158</v>
      </c>
      <c r="AJ76" s="12"/>
    </row>
    <row r="77" spans="1:36">
      <c r="A77" t="s">
        <v>296</v>
      </c>
      <c r="B77" s="176">
        <v>0</v>
      </c>
      <c r="C77" s="12" t="s">
        <v>334</v>
      </c>
      <c r="E77" s="12" t="s">
        <v>295</v>
      </c>
      <c r="F77" s="12" t="s">
        <v>295</v>
      </c>
      <c r="G77" s="12" t="s">
        <v>335</v>
      </c>
      <c r="H77" s="12" t="s">
        <v>299</v>
      </c>
      <c r="I77" s="12" t="s">
        <v>336</v>
      </c>
      <c r="J77" s="136" t="s">
        <v>337</v>
      </c>
      <c r="K77" s="12" t="s">
        <v>295</v>
      </c>
      <c r="AJ77" s="12"/>
    </row>
    <row r="78" spans="1:36">
      <c r="A78" t="s">
        <v>295</v>
      </c>
      <c r="B78" s="176">
        <v>5</v>
      </c>
      <c r="C78" s="134" t="s">
        <v>338</v>
      </c>
      <c r="D78" s="133"/>
      <c r="E78" s="12" t="s">
        <v>339</v>
      </c>
      <c r="F78" s="12" t="s">
        <v>340</v>
      </c>
      <c r="G78" s="12" t="s">
        <v>341</v>
      </c>
      <c r="H78" s="12" t="s">
        <v>300</v>
      </c>
      <c r="I78" s="12" t="s">
        <v>342</v>
      </c>
      <c r="J78" s="70" t="s">
        <v>343</v>
      </c>
      <c r="K78" s="12" t="s">
        <v>295</v>
      </c>
      <c r="AJ78" s="12"/>
    </row>
    <row r="79" spans="1:36">
      <c r="B79" s="176">
        <v>10</v>
      </c>
      <c r="C79" s="12" t="s">
        <v>344</v>
      </c>
      <c r="D79" s="12">
        <v>1</v>
      </c>
      <c r="E79" s="12" t="s">
        <v>345</v>
      </c>
      <c r="F79" s="12" t="s">
        <v>346</v>
      </c>
      <c r="G79" s="12" t="s">
        <v>347</v>
      </c>
      <c r="I79" s="12" t="s">
        <v>146</v>
      </c>
      <c r="J79" s="70" t="s">
        <v>348</v>
      </c>
      <c r="K79" s="12" t="s">
        <v>295</v>
      </c>
      <c r="AJ79" s="12"/>
    </row>
    <row r="80" spans="1:36">
      <c r="B80" s="176">
        <v>20</v>
      </c>
      <c r="C80" s="12" t="s">
        <v>349</v>
      </c>
      <c r="D80" s="12">
        <f>D79+1</f>
        <v>2</v>
      </c>
      <c r="E80" s="12" t="s">
        <v>350</v>
      </c>
      <c r="F80" s="12" t="s">
        <v>351</v>
      </c>
      <c r="J80" s="70" t="s">
        <v>352</v>
      </c>
      <c r="K80" s="12" t="s">
        <v>296</v>
      </c>
      <c r="AJ80" s="12"/>
    </row>
    <row r="81" spans="1:36">
      <c r="B81" s="176">
        <v>30</v>
      </c>
      <c r="C81" s="12" t="s">
        <v>353</v>
      </c>
      <c r="D81" s="12">
        <f>D80+1</f>
        <v>3</v>
      </c>
      <c r="J81" s="70" t="s">
        <v>354</v>
      </c>
      <c r="K81" s="12" t="s">
        <v>296</v>
      </c>
    </row>
    <row r="82" spans="1:36">
      <c r="B82" s="176">
        <v>40</v>
      </c>
      <c r="C82" s="12" t="s">
        <v>355</v>
      </c>
      <c r="D82" s="12">
        <f>D81+1</f>
        <v>4</v>
      </c>
      <c r="J82" s="70"/>
    </row>
    <row r="83" spans="1:36">
      <c r="B83" s="176">
        <v>50</v>
      </c>
      <c r="C83" s="12" t="s">
        <v>356</v>
      </c>
      <c r="D83" s="12">
        <f>D82+1</f>
        <v>5</v>
      </c>
    </row>
    <row r="84" spans="1:36">
      <c r="B84" s="176">
        <v>60</v>
      </c>
      <c r="C84" s="12" t="s">
        <v>357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90</v>
      </c>
      <c r="C87" s="12" t="s">
        <v>360</v>
      </c>
      <c r="D87" s="12">
        <f>D86+1</f>
        <v>9</v>
      </c>
    </row>
    <row r="88" spans="1:36">
      <c r="B88" s="176">
        <v>100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