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<sst xmlns="http://schemas.openxmlformats.org/spreadsheetml/2006/main" uniqueCount="365">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</sst>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0.09195402298850575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2016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40000</v>
      </c>
      <c r="D7" s="80">
        <f>IF(ISERROR(VLOOKUP(MONTH(D5),Inputs!$D$66:$D$71,1,0)),"",INDEX(Inputs!$B$66:$B$71,MATCH(MONTH(Output!D5),Inputs!$D$66:$D$71,0))-INDEX(Inputs!$C$66:$C$71,MATCH(MONTH(Output!D5),Inputs!$D$66:$D$71,0)))</f>
        <v>60000</v>
      </c>
      <c r="E7" s="80">
        <f>IF(ISERROR(VLOOKUP(MONTH(E5),Inputs!$D$66:$D$71,1,0)),"",INDEX(Inputs!$B$66:$B$71,MATCH(MONTH(Output!E5),Inputs!$D$66:$D$71,0))-INDEX(Inputs!$C$66:$C$71,MATCH(MONTH(Output!E5),Inputs!$D$66:$D$71,0)))</f>
        <v>48000</v>
      </c>
      <c r="F7" s="80">
        <f>IF(ISERROR(VLOOKUP(MONTH(F5),Inputs!$D$66:$D$71,1,0)),"",INDEX(Inputs!$B$66:$B$71,MATCH(MONTH(Output!F5),Inputs!$D$66:$D$71,0))-INDEX(Inputs!$C$66:$C$71,MATCH(MONTH(Output!F5),Inputs!$D$66:$D$71,0)))</f>
        <v>43000</v>
      </c>
      <c r="G7" s="80">
        <f>IF(ISERROR(VLOOKUP(MONTH(G5),Inputs!$D$66:$D$71,1,0)),"",INDEX(Inputs!$B$66:$B$71,MATCH(MONTH(Output!G5),Inputs!$D$66:$D$71,0))-INDEX(Inputs!$C$66:$C$71,MATCH(MONTH(Output!G5),Inputs!$D$66:$D$71,0)))</f>
        <v>60000</v>
      </c>
      <c r="H7" s="80">
        <f>IF(ISERROR(VLOOKUP(MONTH(H5),Inputs!$D$66:$D$71,1,0)),"",INDEX(Inputs!$B$66:$B$71,MATCH(MONTH(Output!H5),Inputs!$D$66:$D$71,0))-INDEX(Inputs!$C$66:$C$71,MATCH(MONTH(Output!H5),Inputs!$D$66:$D$71,0)))</f>
        <v>48000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40000</v>
      </c>
      <c r="P7" s="80">
        <f>IF(ISERROR(VLOOKUP(MONTH(P5),Inputs!$D$66:$D$71,1,0)),"",INDEX(Inputs!$B$66:$B$71,MATCH(MONTH(Output!P5),Inputs!$D$66:$D$71,0))-INDEX(Inputs!$C$66:$C$71,MATCH(MONTH(Output!P5),Inputs!$D$66:$D$71,0)))</f>
        <v>60000</v>
      </c>
      <c r="Q7" s="80">
        <f>IF(ISERROR(VLOOKUP(MONTH(Q5),Inputs!$D$66:$D$71,1,0)),"",INDEX(Inputs!$B$66:$B$71,MATCH(MONTH(Output!Q5),Inputs!$D$66:$D$71,0))-INDEX(Inputs!$C$66:$C$71,MATCH(MONTH(Output!Q5),Inputs!$D$66:$D$71,0)))</f>
        <v>48000</v>
      </c>
      <c r="R7" s="80">
        <f>IF(ISERROR(VLOOKUP(MONTH(R5),Inputs!$D$66:$D$71,1,0)),"",INDEX(Inputs!$B$66:$B$71,MATCH(MONTH(Output!R5),Inputs!$D$66:$D$71,0))-INDEX(Inputs!$C$66:$C$71,MATCH(MONTH(Output!R5),Inputs!$D$66:$D$71,0)))</f>
        <v>43000</v>
      </c>
      <c r="S7" s="80">
        <f>IF(ISERROR(VLOOKUP(MONTH(S5),Inputs!$D$66:$D$71,1,0)),"",INDEX(Inputs!$B$66:$B$71,MATCH(MONTH(Output!S5),Inputs!$D$66:$D$71,0))-INDEX(Inputs!$C$66:$C$71,MATCH(MONTH(Output!S5),Inputs!$D$66:$D$71,0)))</f>
        <v>60000</v>
      </c>
      <c r="T7" s="80">
        <f>IF(ISERROR(VLOOKUP(MONTH(T5),Inputs!$D$66:$D$71,1,0)),"",INDEX(Inputs!$B$66:$B$71,MATCH(MONTH(Output!T5),Inputs!$D$66:$D$71,0))-INDEX(Inputs!$C$66:$C$71,MATCH(MONTH(Output!T5),Inputs!$D$66:$D$71,0)))</f>
        <v>48000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-1500</v>
      </c>
      <c r="D11" s="80">
        <f>D6+D9-D10</f>
        <v>-1500</v>
      </c>
      <c r="E11" s="80">
        <f>E6+E9-E10</f>
        <v>-1500</v>
      </c>
      <c r="F11" s="80">
        <f>F6+F9-F10</f>
        <v>-1500</v>
      </c>
      <c r="G11" s="80">
        <f>G6+G9-G10</f>
        <v>-1500</v>
      </c>
      <c r="H11" s="80">
        <f>H6+H9-H10</f>
        <v>-15785.71428571429</v>
      </c>
      <c r="I11" s="80">
        <f>I6+I9-I10</f>
        <v>-15785.71428571429</v>
      </c>
      <c r="J11" s="80">
        <f>J6+J9-J10</f>
        <v>-15785.71428571429</v>
      </c>
      <c r="K11" s="80">
        <f>K6+K9-K10</f>
        <v>-15785.71428571429</v>
      </c>
      <c r="L11" s="80">
        <f>L6+L9-L10</f>
        <v>-15785.71428571429</v>
      </c>
      <c r="M11" s="80">
        <f>M6+M9-M10</f>
        <v>-15785.71428571429</v>
      </c>
      <c r="N11" s="80">
        <f>N6+N9-N10</f>
        <v>-15785.71428571429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-18000.00000000001</v>
      </c>
      <c r="AA11" s="80">
        <f>SUM(B11:M11)</f>
        <v>-2214.285714285728</v>
      </c>
      <c r="AB11" s="46">
        <f>SUM(B11:Y11)</f>
        <v>-18000.00000000001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</v>
      </c>
      <c r="D12" s="82">
        <f>IF(D13="Yes",IF(SUM($B$10:D10)/(SUM($B$6:D6)+SUM($B$9:D9))&lt;0,999.99,SUM($B$10:D10)/(SUM($B$6:D6)+SUM($B$9:D9))),"")</f>
        <v>0.03</v>
      </c>
      <c r="E12" s="82">
        <f>IF(E13="Yes",IF(SUM($B$10:E10)/(SUM($B$6:E6)+SUM($B$9:E9))&lt;0,999.99,SUM($B$10:E10)/(SUM($B$6:E6)+SUM($B$9:E9))),"")</f>
        <v>0.045</v>
      </c>
      <c r="F12" s="82">
        <f>IF(F13="Yes",IF(SUM($B$10:F10)/(SUM($B$6:F6)+SUM($B$9:F9))&lt;0,999.99,SUM($B$10:F10)/(SUM($B$6:F6)+SUM($B$9:F9))),"")</f>
        <v>0.06</v>
      </c>
      <c r="G12" s="82">
        <f>IF(G13="Yes",IF(SUM($B$10:G10)/(SUM($B$6:G6)+SUM($B$9:G9))&lt;0,999.99,SUM($B$10:G10)/(SUM($B$6:G6)+SUM($B$9:G9))),"")</f>
        <v>0.075</v>
      </c>
      <c r="H12" s="82">
        <f>IF(H13="Yes",IF(SUM($B$10:H10)/(SUM($B$6:H6)+SUM($B$9:H9))&lt;0,999.99,SUM($B$10:H10)/(SUM($B$6:H6)+SUM($B$9:H9))),"")</f>
        <v>0.2328571428571429</v>
      </c>
      <c r="I12" s="82">
        <f>IF(I13="Yes",IF(SUM($B$10:I10)/(SUM($B$6:I6)+SUM($B$9:I9))&lt;0,999.99,SUM($B$10:I10)/(SUM($B$6:I6)+SUM($B$9:I9))),"")</f>
        <v>0.3907142857142857</v>
      </c>
      <c r="J12" s="82">
        <f>IF(J13="Yes",IF(SUM($B$10:J10)/(SUM($B$6:J6)+SUM($B$9:J9))&lt;0,999.99,SUM($B$10:J10)/(SUM($B$6:J6)+SUM($B$9:J9))),"")</f>
        <v>0.5485714285714286</v>
      </c>
      <c r="K12" s="82">
        <f>IF(K13="Yes",IF(SUM($B$10:K10)/(SUM($B$6:K6)+SUM($B$9:K9))&lt;0,999.99,SUM($B$10:K10)/(SUM($B$6:K6)+SUM($B$9:K9))),"")</f>
        <v>0.7064285714285714</v>
      </c>
      <c r="L12" s="82">
        <f>IF(L13="Yes",IF(SUM($B$10:L10)/(SUM($B$6:L6)+SUM($B$9:L9))&lt;0,999.99,SUM($B$10:L10)/(SUM($B$6:L6)+SUM($B$9:L9))),"")</f>
        <v>0.8642857142857143</v>
      </c>
      <c r="M12" s="82">
        <f>IF(M13="Yes",IF(SUM($B$10:M10)/(SUM($B$6:M6)+SUM($B$9:M9))&lt;0,999.99,SUM($B$10:M10)/(SUM($B$6:M6)+SUM($B$9:M9))),"")</f>
        <v>1.022142857142857</v>
      </c>
      <c r="N12" s="82">
        <f>IF(N13="Yes",IF(SUM($B$10:N10)/(SUM($B$6:N6)+SUM($B$9:N9))&lt;0,999.99,SUM($B$10:N10)/(SUM($B$6:N6)+SUM($B$9:N9))),"")</f>
        <v>1.18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1305000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>
        <v>0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30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500000</v>
      </c>
    </row>
    <row r="47" spans="1:48" customHeight="1" ht="30">
      <c r="A47" s="57" t="s">
        <v>127</v>
      </c>
      <c r="B47" s="161">
        <v>600000</v>
      </c>
    </row>
    <row r="48" spans="1:48" customHeight="1" ht="30">
      <c r="A48" s="57" t="s">
        <v>128</v>
      </c>
      <c r="B48" s="161">
        <v>200000</v>
      </c>
    </row>
    <row r="49" spans="1:48" customHeight="1" ht="30">
      <c r="A49" s="57" t="s">
        <v>129</v>
      </c>
      <c r="B49" s="161">
        <v>5000</v>
      </c>
    </row>
    <row r="50" spans="1:48">
      <c r="A50" s="43"/>
      <c r="B50" s="36"/>
    </row>
    <row r="51" spans="1:48">
      <c r="A51" s="58" t="s">
        <v>130</v>
      </c>
      <c r="B51" s="161">
        <v>20000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65000</v>
      </c>
      <c r="C66" s="163">
        <v>25000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85000</v>
      </c>
      <c r="C67" s="165">
        <v>25000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100000</v>
      </c>
      <c r="C68" s="165">
        <v>52000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75000</v>
      </c>
      <c r="C69" s="165">
        <v>32000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85000</v>
      </c>
      <c r="C70" s="165">
        <v>25000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101000</v>
      </c>
      <c r="C71" s="167">
        <v>53000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10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1.7</v>
      </c>
      <c r="H14" s="121">
        <f>IFERROR(IF(B14="meat",INDEX(Parameters!$A$22:$P$29,MATCH(Calculations!A14,Parameters!$A$22:$A$29,0),MATCH(Parameters!$I$22,Parameters!$A$22:$P$22,0))*G14,""),"")</f>
        <v>170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Kawangware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153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155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42887</v>
      </c>
      <c r="F38" t="s">
        <v>218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42932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42917</v>
      </c>
      <c r="F39" t="s">
        <v>161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42963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42948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42994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42979</v>
      </c>
      <c r="F41" t="s">
        <v>219</v>
      </c>
      <c r="G41" s="73">
        <f>IFERROR(G35/(G38-G39),"")</f>
        <v>14285.71428571429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43024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43009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43055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43085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290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290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290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290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123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103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158</v>
      </c>
      <c r="J79" s="70" t="s">
        <v>354</v>
      </c>
      <c r="K79" s="12" t="s">
        <v>103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119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358</v>
      </c>
      <c r="K81" s="12" t="s">
        <v>119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