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<sst xmlns="http://schemas.openxmlformats.org/spreadsheetml/2006/main" uniqueCount="366">
  <si>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</si>
  <si>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</si>
  <si>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</si>
  <si>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</si>
  <si>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</si>
  <si>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</si>
  <si>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</si>
  <si>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</si>
  <si>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</si>
  <si>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</si>
  <si>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</si>
  <si>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</si>
  <si>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</si>
  <si>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</si>
  <si>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</si>
  <si>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</si>
  <si>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</si>
  <si>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</si>
  <si>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</si>
  <si>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</si>
  <si>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</si>
  <si>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</si>
  <si>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</si>
  <si>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</si>
  <si>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</si>
  <si>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</si>
  <si>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</si>
  <si>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</si>
  <si>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</si>
  <si>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</si>
  <si>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</si>
  <si>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</si>
  <si>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</si>
  <si>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</si>
  <si>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</si>
  <si>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</si>
  <si>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</si>
  <si>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</si>
  <si>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</si>
  <si>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</si>
  <si>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</si>
  <si>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</si>
  <si>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</si>
  <si>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</si>
  <si>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</si>
  <si>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</si>
  <si>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</si>
  <si>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</si>
  <si>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</si>
  <si>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</si>
  <si>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</si>
  <si>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</si>
  <si>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</si>
  <si>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</si>
  <si>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</si>
  <si>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</si>
  <si>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</si>
  <si>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</si>
  <si>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</si>
  <si>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</si>
  <si>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</si>
  <si>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</si>
  <si>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</si>
  <si>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</si>
  <si>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</si>
  <si>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</si>
  <si>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</si>
  <si>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</si>
  <si>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</si>
  <si>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</si>
  <si>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</si>
  <si>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</si>
  <si>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</si>
  <si>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</si>
  <si>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</si>
  <si>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</si>
  <si>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</si>
  <si>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</si>
  <si>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</si>
  <si>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</si>
  <si>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</si>
  <si>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</si>
  <si>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</si>
  <si>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</si>
  <si>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</si>
  <si>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</si>
  <si>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</si>
  <si>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</si>
  <si>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</si>
  <si>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</si>
  <si>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</si>
  <si>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</si>
  <si>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Yes</t>
  </si>
  <si>
    <t>Yes using a solar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</si>
  <si>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</si>
  <si>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</si>
  <si>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</si>
  <si>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</si>
  <si>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</si>
  <si>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</si>
  <si>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</si>
  <si>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</si>
  <si>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</si>
  <si>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</si>
  <si>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</si>
  <si>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</si>
  <si>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</si>
  <si>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</si>
  <si>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</si>
  <si>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</si>
  <si>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</si>
  <si>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</si>
  <si>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</si>
  <si>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</si>
  <si>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</si>
  <si>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</si>
  <si>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</si>
  <si>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</si>
  <si>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</si>
  <si>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</si>
  <si>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</si>
  <si>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</si>
  <si>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</si>
  <si>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</si>
  <si>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</si>
  <si>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</si>
  <si>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</si>
  <si>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</si>
  <si>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</si>
  <si>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</si>
  <si>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</si>
  <si>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</si>
  <si>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</si>
  <si>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</si>
  <si>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</si>
  <si>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</si>
  <si>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</si>
  <si>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</si>
  <si>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</si>
  <si>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</si>
  <si>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//</t>
  </si>
  <si>
    <t>ok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</si>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</sst>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0.3731135973460415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0.1574375678610206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171994.83081</v>
      </c>
    </row>
    <row r="18" spans="1:7">
      <c r="B18" s="1" t="s">
        <v>12</v>
      </c>
      <c r="C18" s="36">
        <f>MIN(Output!B6:M6)</f>
        <v>-15596.935045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44262.74017999999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44262.74017999999</v>
      </c>
      <c r="C6" s="51">
        <f>C30-C88</f>
        <v>44262.74017999999</v>
      </c>
      <c r="D6" s="51">
        <f>D30-D88</f>
        <v>44262.74017999999</v>
      </c>
      <c r="E6" s="51">
        <f>E30-E88</f>
        <v>44262.74017999999</v>
      </c>
      <c r="F6" s="51">
        <f>F30-F88</f>
        <v>44262.74017999999</v>
      </c>
      <c r="G6" s="51">
        <f>G30-G88</f>
        <v>44262.74017999999</v>
      </c>
      <c r="H6" s="51">
        <f>H30-H88</f>
        <v>-15596.935045</v>
      </c>
      <c r="I6" s="51">
        <f>I30-I88</f>
        <v>-15596.935045</v>
      </c>
      <c r="J6" s="51">
        <f>J30-J88</f>
        <v>-15596.935045</v>
      </c>
      <c r="K6" s="51">
        <f>K30-K88</f>
        <v>-15596.935045</v>
      </c>
      <c r="L6" s="51">
        <f>L30-L88</f>
        <v>-15596.935045</v>
      </c>
      <c r="M6" s="51">
        <f>M30-M88</f>
        <v>-15596.935045</v>
      </c>
      <c r="N6" s="51">
        <f>N30-N88</f>
        <v>44262.74017999999</v>
      </c>
      <c r="O6" s="51">
        <f>O30-O88</f>
        <v>44262.74017999999</v>
      </c>
      <c r="P6" s="51">
        <f>P30-P88</f>
        <v>44262.74017999999</v>
      </c>
      <c r="Q6" s="51">
        <f>Q30-Q88</f>
        <v>44262.74017999999</v>
      </c>
      <c r="R6" s="51">
        <f>R30-R88</f>
        <v>44262.74017999999</v>
      </c>
      <c r="S6" s="51">
        <f>S30-S88</f>
        <v>44262.74017999999</v>
      </c>
      <c r="T6" s="51">
        <f>T30-T88</f>
        <v>-15596.935045</v>
      </c>
      <c r="U6" s="51">
        <f>U30-U88</f>
        <v>-15596.935045</v>
      </c>
      <c r="V6" s="51">
        <f>V30-V88</f>
        <v>-15596.935045</v>
      </c>
      <c r="W6" s="51">
        <f>W30-W88</f>
        <v>-15596.935045</v>
      </c>
      <c r="X6" s="51">
        <f>X30-X88</f>
        <v>-15596.935045</v>
      </c>
      <c r="Y6" s="51">
        <f>Y30-Y88</f>
        <v>-15596.935045</v>
      </c>
      <c r="Z6" s="51">
        <f>SUMIF($B$13:$Y$13,"Yes",B6:Y6)</f>
        <v>216257.57099</v>
      </c>
      <c r="AA6" s="51">
        <f>AA30-AA88</f>
        <v>171994.83081</v>
      </c>
      <c r="AB6" s="51">
        <f>AB30-AB88</f>
        <v>343989.6616200001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44000</v>
      </c>
      <c r="D7" s="80">
        <f>IF(ISERROR(VLOOKUP(MONTH(D5),Inputs!$D$66:$D$71,1,0)),"",INDEX(Inputs!$B$66:$B$71,MATCH(MONTH(Output!D5),Inputs!$D$66:$D$71,0))-INDEX(Inputs!$C$66:$C$71,MATCH(MONTH(Output!D5),Inputs!$D$66:$D$71,0)))</f>
        <v>116667</v>
      </c>
      <c r="E7" s="80">
        <f>IF(ISERROR(VLOOKUP(MONTH(E5),Inputs!$D$66:$D$71,1,0)),"",INDEX(Inputs!$B$66:$B$71,MATCH(MONTH(Output!E5),Inputs!$D$66:$D$71,0))-INDEX(Inputs!$C$66:$C$71,MATCH(MONTH(Output!E5),Inputs!$D$66:$D$71,0)))</f>
        <v>-5000</v>
      </c>
      <c r="F7" s="80">
        <f>IF(ISERROR(VLOOKUP(MONTH(F5),Inputs!$D$66:$D$71,1,0)),"",INDEX(Inputs!$B$66:$B$71,MATCH(MONTH(Output!F5),Inputs!$D$66:$D$71,0))-INDEX(Inputs!$C$66:$C$71,MATCH(MONTH(Output!F5),Inputs!$D$66:$D$71,0)))</f>
        <v>-5000</v>
      </c>
      <c r="G7" s="80">
        <f>IF(ISERROR(VLOOKUP(MONTH(G5),Inputs!$D$66:$D$71,1,0)),"",INDEX(Inputs!$B$66:$B$71,MATCH(MONTH(Output!G5),Inputs!$D$66:$D$71,0))-INDEX(Inputs!$C$66:$C$71,MATCH(MONTH(Output!G5),Inputs!$D$66:$D$71,0)))</f>
        <v>-299211</v>
      </c>
      <c r="H7" s="80">
        <f>IF(ISERROR(VLOOKUP(MONTH(H5),Inputs!$D$66:$D$71,1,0)),"",INDEX(Inputs!$B$66:$B$71,MATCH(MONTH(Output!H5),Inputs!$D$66:$D$71,0))-INDEX(Inputs!$C$66:$C$71,MATCH(MONTH(Output!H5),Inputs!$D$66:$D$71,0)))</f>
        <v>4411009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44000</v>
      </c>
      <c r="P7" s="80">
        <f>IF(ISERROR(VLOOKUP(MONTH(P5),Inputs!$D$66:$D$71,1,0)),"",INDEX(Inputs!$B$66:$B$71,MATCH(MONTH(Output!P5),Inputs!$D$66:$D$71,0))-INDEX(Inputs!$C$66:$C$71,MATCH(MONTH(Output!P5),Inputs!$D$66:$D$71,0)))</f>
        <v>116667</v>
      </c>
      <c r="Q7" s="80">
        <f>IF(ISERROR(VLOOKUP(MONTH(Q5),Inputs!$D$66:$D$71,1,0)),"",INDEX(Inputs!$B$66:$B$71,MATCH(MONTH(Output!Q5),Inputs!$D$66:$D$71,0))-INDEX(Inputs!$C$66:$C$71,MATCH(MONTH(Output!Q5),Inputs!$D$66:$D$71,0)))</f>
        <v>-5000</v>
      </c>
      <c r="R7" s="80">
        <f>IF(ISERROR(VLOOKUP(MONTH(R5),Inputs!$D$66:$D$71,1,0)),"",INDEX(Inputs!$B$66:$B$71,MATCH(MONTH(Output!R5),Inputs!$D$66:$D$71,0))-INDEX(Inputs!$C$66:$C$71,MATCH(MONTH(Output!R5),Inputs!$D$66:$D$71,0)))</f>
        <v>-5000</v>
      </c>
      <c r="S7" s="80">
        <f>IF(ISERROR(VLOOKUP(MONTH(S5),Inputs!$D$66:$D$71,1,0)),"",INDEX(Inputs!$B$66:$B$71,MATCH(MONTH(Output!S5),Inputs!$D$66:$D$71,0))-INDEX(Inputs!$C$66:$C$71,MATCH(MONTH(Output!S5),Inputs!$D$66:$D$71,0)))</f>
        <v>-299211</v>
      </c>
      <c r="T7" s="80">
        <f>IF(ISERROR(VLOOKUP(MONTH(T5),Inputs!$D$66:$D$71,1,0)),"",INDEX(Inputs!$B$66:$B$71,MATCH(MONTH(Output!T5),Inputs!$D$66:$D$71,0))-INDEX(Inputs!$C$66:$C$71,MATCH(MONTH(Output!T5),Inputs!$D$66:$D$71,0)))</f>
        <v>4411009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144262.74018</v>
      </c>
      <c r="C11" s="80">
        <f>C6+C9-C10</f>
        <v>42762.74017999999</v>
      </c>
      <c r="D11" s="80">
        <f>D6+D9-D10</f>
        <v>42762.74017999999</v>
      </c>
      <c r="E11" s="80">
        <f>E6+E9-E10</f>
        <v>42762.74017999999</v>
      </c>
      <c r="F11" s="80">
        <f>F6+F9-F10</f>
        <v>42762.74017999999</v>
      </c>
      <c r="G11" s="80">
        <f>G6+G9-G10</f>
        <v>42762.74017999999</v>
      </c>
      <c r="H11" s="80">
        <f>H6+H9-H10</f>
        <v>-31382.64933071429</v>
      </c>
      <c r="I11" s="80">
        <f>I6+I9-I10</f>
        <v>-31382.64933071429</v>
      </c>
      <c r="J11" s="80">
        <f>J6+J9-J10</f>
        <v>-31382.64933071429</v>
      </c>
      <c r="K11" s="80">
        <f>K6+K9-K10</f>
        <v>-31382.64933071429</v>
      </c>
      <c r="L11" s="80">
        <f>L6+L9-L10</f>
        <v>-31382.64933071429</v>
      </c>
      <c r="M11" s="80">
        <f>M6+M9-M10</f>
        <v>-31382.64933071429</v>
      </c>
      <c r="N11" s="80">
        <f>N6+N9-N10</f>
        <v>28477.02589428571</v>
      </c>
      <c r="O11" s="80">
        <f>O6+O9-O10</f>
        <v>44262.74017999999</v>
      </c>
      <c r="P11" s="80">
        <f>P6+P9-P10</f>
        <v>44262.74017999999</v>
      </c>
      <c r="Q11" s="80">
        <f>Q6+Q9-Q10</f>
        <v>44262.74017999999</v>
      </c>
      <c r="R11" s="80">
        <f>R6+R9-R10</f>
        <v>44262.74017999999</v>
      </c>
      <c r="S11" s="80">
        <f>S6+S9-S10</f>
        <v>44262.74017999999</v>
      </c>
      <c r="T11" s="80">
        <f>T6+T9-T10</f>
        <v>-15596.935045</v>
      </c>
      <c r="U11" s="80">
        <f>U6+U9-U10</f>
        <v>-15596.935045</v>
      </c>
      <c r="V11" s="80">
        <f>V6+V9-V10</f>
        <v>-15596.935045</v>
      </c>
      <c r="W11" s="80">
        <f>W6+W9-W10</f>
        <v>-15596.935045</v>
      </c>
      <c r="X11" s="80">
        <f>X6+X9-X10</f>
        <v>-15596.935045</v>
      </c>
      <c r="Y11" s="80">
        <f>Y6+Y9-Y10</f>
        <v>-15596.935045</v>
      </c>
      <c r="Z11" s="85">
        <f>SUMIF($B$13:$Y$13,"Yes",B11:Y11)</f>
        <v>198257.5709899998</v>
      </c>
      <c r="AA11" s="80">
        <f>SUM(B11:M11)</f>
        <v>169780.5450957141</v>
      </c>
      <c r="AB11" s="46">
        <f>SUM(B11:Y11)</f>
        <v>325989.6616199998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0.007956484169331731</v>
      </c>
      <c r="D12" s="82">
        <f>IF(D13="Yes",IF(SUM($B$10:D10)/(SUM($B$6:D6)+SUM($B$9:D9))&lt;0,999.99,SUM($B$10:D10)/(SUM($B$6:D6)+SUM($B$9:D9))),"")</f>
        <v>0.01288725002081671</v>
      </c>
      <c r="E12" s="82">
        <f>IF(E13="Yes",IF(SUM($B$10:E10)/(SUM($B$6:E6)+SUM($B$9:E9))&lt;0,999.99,SUM($B$10:E10)/(SUM($B$6:E6)+SUM($B$9:E9))),"")</f>
        <v>0.01624249917165203</v>
      </c>
      <c r="F12" s="82">
        <f>IF(F13="Yes",IF(SUM($B$10:F10)/(SUM($B$6:F6)+SUM($B$9:F9))&lt;0,999.99,SUM($B$10:F10)/(SUM($B$6:F6)+SUM($B$9:F9))),"")</f>
        <v>0.01867334005115249</v>
      </c>
      <c r="G12" s="82">
        <f>IF(G13="Yes",IF(SUM($B$10:G10)/(SUM($B$6:G6)+SUM($B$9:G9))&lt;0,999.99,SUM($B$10:G10)/(SUM($B$6:G6)+SUM($B$9:G9))),"")</f>
        <v>0.0205155451971774</v>
      </c>
      <c r="H12" s="82">
        <f>IF(H13="Yes",IF(SUM($B$10:H10)/(SUM($B$6:H6)+SUM($B$9:H9))&lt;0,999.99,SUM($B$10:H10)/(SUM($B$6:H6)+SUM($B$9:H9))),"")</f>
        <v>0.06653450811884276</v>
      </c>
      <c r="I12" s="82">
        <f>IF(I13="Yes",IF(SUM($B$10:I10)/(SUM($B$6:I6)+SUM($B$9:I9))&lt;0,999.99,SUM($B$10:I10)/(SUM($B$6:I6)+SUM($B$9:I9))),"")</f>
        <v>0.1168464865131892</v>
      </c>
      <c r="J12" s="82">
        <f>IF(J13="Yes",IF(SUM($B$10:J10)/(SUM($B$6:J6)+SUM($B$9:J9))&lt;0,999.99,SUM($B$10:J10)/(SUM($B$6:J6)+SUM($B$9:J9))),"")</f>
        <v>0.1720816017777142</v>
      </c>
      <c r="K12" s="82">
        <f>IF(K13="Yes",IF(SUM($B$10:K10)/(SUM($B$6:K6)+SUM($B$9:K9))&lt;0,999.99,SUM($B$10:K10)/(SUM($B$6:K6)+SUM($B$9:K9))),"")</f>
        <v>0.2329996366393519</v>
      </c>
      <c r="L12" s="82">
        <f>IF(L13="Yes",IF(SUM($B$10:L10)/(SUM($B$6:L6)+SUM($B$9:L9))&lt;0,999.99,SUM($B$10:L10)/(SUM($B$6:L6)+SUM($B$9:L9))),"")</f>
        <v>0.3005251947030625</v>
      </c>
      <c r="M12" s="82">
        <f>IF(M13="Yes",IF(SUM($B$10:M10)/(SUM($B$6:M6)+SUM($B$9:M9))&lt;0,999.99,SUM($B$10:M10)/(SUM($B$6:M6)+SUM($B$9:M9))),"")</f>
        <v>0.375794956874334</v>
      </c>
      <c r="N12" s="82">
        <f>IF(N13="Yes",IF(SUM($B$10:N10)/(SUM($B$6:N6)+SUM($B$9:N9))&lt;0,999.99,SUM($B$10:N10)/(SUM($B$6:N6)+SUM($B$9:N9))),"")</f>
        <v>0.3731135973460415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59859.67522499999</v>
      </c>
      <c r="C18" s="36">
        <f>O18</f>
        <v>59859.67522499999</v>
      </c>
      <c r="D18" s="36">
        <f>P18</f>
        <v>59859.67522499999</v>
      </c>
      <c r="E18" s="36">
        <f>Q18</f>
        <v>59859.67522499999</v>
      </c>
      <c r="F18" s="36">
        <f>R18</f>
        <v>59859.67522499999</v>
      </c>
      <c r="G18" s="36">
        <f>S18</f>
        <v>59859.67522499999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59859.67522499999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59859.67522499999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59859.67522499999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59859.67522499999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59859.67522499999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59859.67522499999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419017.726575</v>
      </c>
      <c r="AA18" s="36">
        <f>SUM(B18:M18)</f>
        <v>359158.05135</v>
      </c>
      <c r="AB18" s="36">
        <f>SUM(B18:Y18)</f>
        <v>718316.1027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59859.67522499999</v>
      </c>
      <c r="C30" s="19">
        <f>SUM(C18:C29)</f>
        <v>59859.67522499999</v>
      </c>
      <c r="D30" s="19">
        <f>SUM(D18:D29)</f>
        <v>59859.67522499999</v>
      </c>
      <c r="E30" s="19">
        <f>SUM(E18:E29)</f>
        <v>59859.67522499999</v>
      </c>
      <c r="F30" s="19">
        <f>SUM(F18:F29)</f>
        <v>59859.67522499999</v>
      </c>
      <c r="G30" s="19">
        <f>SUM(G18:G29)</f>
        <v>59859.67522499999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59859.67522499999</v>
      </c>
      <c r="O30" s="19">
        <f>SUM(O18:O29)</f>
        <v>59859.67522499999</v>
      </c>
      <c r="P30" s="19">
        <f>SUM(P18:P29)</f>
        <v>59859.67522499999</v>
      </c>
      <c r="Q30" s="19">
        <f>SUM(Q18:Q29)</f>
        <v>59859.67522499999</v>
      </c>
      <c r="R30" s="19">
        <f>SUM(R18:R29)</f>
        <v>59859.67522499999</v>
      </c>
      <c r="S30" s="19">
        <f>SUM(S18:S29)</f>
        <v>59859.67522499999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419017.726575</v>
      </c>
      <c r="AA30" s="19">
        <f>SUM(B30:M30)</f>
        <v>359158.05135</v>
      </c>
      <c r="AB30" s="19">
        <f>SUM(B30:Y30)</f>
        <v>718316.1027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833.3333333333334</v>
      </c>
      <c r="C36" s="36">
        <f>O36</f>
        <v>833.3333333333334</v>
      </c>
      <c r="D36" s="36">
        <f>P36</f>
        <v>833.3333333333334</v>
      </c>
      <c r="E36" s="36">
        <f>Q36</f>
        <v>833.3333333333334</v>
      </c>
      <c r="F36" s="36">
        <f>R36</f>
        <v>833.3333333333334</v>
      </c>
      <c r="G36" s="36">
        <f>S36</f>
        <v>833.3333333333334</v>
      </c>
      <c r="H36" s="36">
        <f>T36</f>
        <v>833.3333333333334</v>
      </c>
      <c r="I36" s="36">
        <f>U36</f>
        <v>833.3333333333334</v>
      </c>
      <c r="J36" s="36">
        <f>V36</f>
        <v>833.3333333333334</v>
      </c>
      <c r="K36" s="36">
        <f>W36</f>
        <v>833.3333333333334</v>
      </c>
      <c r="L36" s="36">
        <f>X36</f>
        <v>833.3333333333334</v>
      </c>
      <c r="M36" s="36">
        <f>Y36</f>
        <v>833.3333333333334</v>
      </c>
      <c r="N36" s="36">
        <f>SUM(N37:N41)</f>
        <v>833.3333333333334</v>
      </c>
      <c r="O36" s="36">
        <f>SUM(O37:O41)</f>
        <v>833.3333333333334</v>
      </c>
      <c r="P36" s="36">
        <f>SUM(P37:P41)</f>
        <v>833.3333333333334</v>
      </c>
      <c r="Q36" s="36">
        <f>SUM(Q37:Q41)</f>
        <v>833.3333333333334</v>
      </c>
      <c r="R36" s="36">
        <f>SUM(R37:R41)</f>
        <v>833.3333333333334</v>
      </c>
      <c r="S36" s="36">
        <f>SUM(S37:S41)</f>
        <v>833.3333333333334</v>
      </c>
      <c r="T36" s="36">
        <f>SUM(T37:T41)</f>
        <v>833.3333333333334</v>
      </c>
      <c r="U36" s="36">
        <f>SUM(U37:U41)</f>
        <v>833.3333333333334</v>
      </c>
      <c r="V36" s="36">
        <f>SUM(V37:V41)</f>
        <v>833.3333333333334</v>
      </c>
      <c r="W36" s="36">
        <f>SUM(W37:W41)</f>
        <v>833.3333333333334</v>
      </c>
      <c r="X36" s="36">
        <f>SUM(X37:X41)</f>
        <v>833.3333333333334</v>
      </c>
      <c r="Y36" s="36">
        <f>SUM(Y37:Y41)</f>
        <v>833.3333333333334</v>
      </c>
      <c r="Z36" s="36">
        <f>SUMIF($B$13:$Y$13,"Yes",B36:Y36)</f>
        <v>10833.33333333333</v>
      </c>
      <c r="AA36" s="36">
        <f>SUM(B36:M36)</f>
        <v>10000</v>
      </c>
      <c r="AB36" s="36">
        <f>SUM(B36:Y36)</f>
        <v>20000</v>
      </c>
      <c r="AC36" s="73"/>
    </row>
    <row r="37" spans="1:30" hidden="true" outlineLevel="1">
      <c r="A37" s="181" t="str">
        <f>Calculations!$A$4</f>
        <v>Bananas</v>
      </c>
      <c r="B37" s="36">
        <f>N37</f>
        <v>833.3333333333334</v>
      </c>
      <c r="C37" s="36">
        <f>O37</f>
        <v>833.3333333333334</v>
      </c>
      <c r="D37" s="36">
        <f>P37</f>
        <v>833.3333333333334</v>
      </c>
      <c r="E37" s="36">
        <f>Q37</f>
        <v>833.3333333333334</v>
      </c>
      <c r="F37" s="36">
        <f>R37</f>
        <v>833.3333333333334</v>
      </c>
      <c r="G37" s="36">
        <f>S37</f>
        <v>833.3333333333334</v>
      </c>
      <c r="H37" s="36">
        <f>T37</f>
        <v>833.3333333333334</v>
      </c>
      <c r="I37" s="36">
        <f>U37</f>
        <v>833.3333333333334</v>
      </c>
      <c r="J37" s="36">
        <f>V37</f>
        <v>833.3333333333334</v>
      </c>
      <c r="K37" s="36">
        <f>W37</f>
        <v>833.3333333333334</v>
      </c>
      <c r="L37" s="36">
        <f>X37</f>
        <v>833.3333333333334</v>
      </c>
      <c r="M37" s="36">
        <f>Y37</f>
        <v>833.3333333333334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833.3333333333334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833.3333333333334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833.3333333333334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833.3333333333334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833.3333333333334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833.3333333333334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833.3333333333334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833.3333333333334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833.3333333333334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833.3333333333334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833.3333333333334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833.3333333333334</v>
      </c>
      <c r="Z37" s="36">
        <f>SUMIF($B$13:$Y$13,"Yes",B37:Y37)</f>
        <v>10833.33333333333</v>
      </c>
      <c r="AA37" s="36">
        <f>SUM(B37:M37)</f>
        <v>10000</v>
      </c>
      <c r="AB37" s="36">
        <f>SUM(B37:Y37)</f>
        <v>20000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5208.333333333333</v>
      </c>
      <c r="C66" s="36">
        <f>O66</f>
        <v>5208.333333333333</v>
      </c>
      <c r="D66" s="36">
        <f>P66</f>
        <v>5208.333333333333</v>
      </c>
      <c r="E66" s="36">
        <f>Q66</f>
        <v>5208.333333333333</v>
      </c>
      <c r="F66" s="36">
        <f>R66</f>
        <v>5208.333333333333</v>
      </c>
      <c r="G66" s="36">
        <f>S66</f>
        <v>5208.333333333333</v>
      </c>
      <c r="H66" s="36">
        <f>T66</f>
        <v>5208.333333333333</v>
      </c>
      <c r="I66" s="36">
        <f>U66</f>
        <v>5208.333333333333</v>
      </c>
      <c r="J66" s="36">
        <f>V66</f>
        <v>5208.333333333333</v>
      </c>
      <c r="K66" s="36">
        <f>W66</f>
        <v>5208.333333333333</v>
      </c>
      <c r="L66" s="36">
        <f>X66</f>
        <v>5208.333333333333</v>
      </c>
      <c r="M66" s="36">
        <f>Y66</f>
        <v>5208.333333333333</v>
      </c>
      <c r="N66" s="46">
        <f>SUM(N67:N71)</f>
        <v>5208.333333333333</v>
      </c>
      <c r="O66" s="46">
        <f>SUM(O67:O71)</f>
        <v>5208.333333333333</v>
      </c>
      <c r="P66" s="46">
        <f>SUM(P67:P71)</f>
        <v>5208.333333333333</v>
      </c>
      <c r="Q66" s="46">
        <f>SUM(Q67:Q71)</f>
        <v>5208.333333333333</v>
      </c>
      <c r="R66" s="46">
        <f>SUM(R67:R71)</f>
        <v>5208.333333333333</v>
      </c>
      <c r="S66" s="46">
        <f>SUM(S67:S71)</f>
        <v>5208.333333333333</v>
      </c>
      <c r="T66" s="46">
        <f>SUM(T67:T71)</f>
        <v>5208.333333333333</v>
      </c>
      <c r="U66" s="46">
        <f>SUM(U67:U71)</f>
        <v>5208.333333333333</v>
      </c>
      <c r="V66" s="46">
        <f>SUM(V67:V71)</f>
        <v>5208.333333333333</v>
      </c>
      <c r="W66" s="46">
        <f>SUM(W67:W71)</f>
        <v>5208.333333333333</v>
      </c>
      <c r="X66" s="46">
        <f>SUM(X67:X71)</f>
        <v>5208.333333333333</v>
      </c>
      <c r="Y66" s="46">
        <f>SUM(Y67:Y71)</f>
        <v>5208.333333333333</v>
      </c>
      <c r="Z66" s="46">
        <f>SUMIF($B$13:$Y$13,"Yes",B66:Y66)</f>
        <v>67708.33333333334</v>
      </c>
      <c r="AA66" s="46">
        <f>SUM(B66:M66)</f>
        <v>62500.00000000001</v>
      </c>
      <c r="AB66" s="46">
        <f>SUM(B66:Y66)</f>
        <v>125000</v>
      </c>
    </row>
    <row r="67" spans="1:30" hidden="true" outlineLevel="1">
      <c r="A67" s="181" t="str">
        <f>Calculations!$A$4</f>
        <v>Bananas</v>
      </c>
      <c r="B67" s="36">
        <f>N67</f>
        <v>5208.333333333333</v>
      </c>
      <c r="C67" s="36">
        <f>O67</f>
        <v>5208.333333333333</v>
      </c>
      <c r="D67" s="36">
        <f>P67</f>
        <v>5208.333333333333</v>
      </c>
      <c r="E67" s="36">
        <f>Q67</f>
        <v>5208.333333333333</v>
      </c>
      <c r="F67" s="36">
        <f>R67</f>
        <v>5208.333333333333</v>
      </c>
      <c r="G67" s="36">
        <f>S67</f>
        <v>5208.333333333333</v>
      </c>
      <c r="H67" s="36">
        <f>T67</f>
        <v>5208.333333333333</v>
      </c>
      <c r="I67" s="36">
        <f>U67</f>
        <v>5208.333333333333</v>
      </c>
      <c r="J67" s="36">
        <f>V67</f>
        <v>5208.333333333333</v>
      </c>
      <c r="K67" s="36">
        <f>W67</f>
        <v>5208.333333333333</v>
      </c>
      <c r="L67" s="36">
        <f>X67</f>
        <v>5208.333333333333</v>
      </c>
      <c r="M67" s="36">
        <f>Y67</f>
        <v>5208.333333333333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5208.333333333333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5208.333333333333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5208.333333333333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5208.333333333333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5208.333333333333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5208.333333333333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5208.333333333333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5208.333333333333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5208.333333333333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5208.333333333333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5208.333333333333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5208.333333333333</v>
      </c>
      <c r="Z67" s="46">
        <f>SUMIF($B$13:$Y$13,"Yes",B67:Y67)</f>
        <v>67708.33333333334</v>
      </c>
      <c r="AA67" s="46">
        <f>SUM(B67:M67)</f>
        <v>62500.00000000001</v>
      </c>
      <c r="AB67" s="46">
        <f>SUM(B67:Y67)</f>
        <v>125000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9555.268378333332</v>
      </c>
      <c r="C81" s="46">
        <f>(SUM($AA$18:$AA$29)-SUM($AA$36,$AA$42,$AA$48,$AA$54,$AA$60,$AA$66,$AA$72:$AA$79))*Parameters!$B$37/12</f>
        <v>9555.268378333332</v>
      </c>
      <c r="D81" s="46">
        <f>(SUM($AA$18:$AA$29)-SUM($AA$36,$AA$42,$AA$48,$AA$54,$AA$60,$AA$66,$AA$72:$AA$79))*Parameters!$B$37/12</f>
        <v>9555.268378333332</v>
      </c>
      <c r="E81" s="46">
        <f>(SUM($AA$18:$AA$29)-SUM($AA$36,$AA$42,$AA$48,$AA$54,$AA$60,$AA$66,$AA$72:$AA$79))*Parameters!$B$37/12</f>
        <v>9555.268378333332</v>
      </c>
      <c r="F81" s="46">
        <f>(SUM($AA$18:$AA$29)-SUM($AA$36,$AA$42,$AA$48,$AA$54,$AA$60,$AA$66,$AA$72:$AA$79))*Parameters!$B$37/12</f>
        <v>9555.268378333332</v>
      </c>
      <c r="G81" s="46">
        <f>(SUM($AA$18:$AA$29)-SUM($AA$36,$AA$42,$AA$48,$AA$54,$AA$60,$AA$66,$AA$72:$AA$79))*Parameters!$B$37/12</f>
        <v>9555.268378333332</v>
      </c>
      <c r="H81" s="46">
        <f>(SUM($AA$18:$AA$29)-SUM($AA$36,$AA$42,$AA$48,$AA$54,$AA$60,$AA$66,$AA$72:$AA$79))*Parameters!$B$37/12</f>
        <v>9555.268378333332</v>
      </c>
      <c r="I81" s="46">
        <f>(SUM($AA$18:$AA$29)-SUM($AA$36,$AA$42,$AA$48,$AA$54,$AA$60,$AA$66,$AA$72:$AA$79))*Parameters!$B$37/12</f>
        <v>9555.268378333332</v>
      </c>
      <c r="J81" s="46">
        <f>(SUM($AA$18:$AA$29)-SUM($AA$36,$AA$42,$AA$48,$AA$54,$AA$60,$AA$66,$AA$72:$AA$79))*Parameters!$B$37/12</f>
        <v>9555.268378333332</v>
      </c>
      <c r="K81" s="46">
        <f>(SUM($AA$18:$AA$29)-SUM($AA$36,$AA$42,$AA$48,$AA$54,$AA$60,$AA$66,$AA$72:$AA$79))*Parameters!$B$37/12</f>
        <v>9555.268378333332</v>
      </c>
      <c r="L81" s="46">
        <f>(SUM($AA$18:$AA$29)-SUM($AA$36,$AA$42,$AA$48,$AA$54,$AA$60,$AA$66,$AA$72:$AA$79))*Parameters!$B$37/12</f>
        <v>9555.268378333332</v>
      </c>
      <c r="M81" s="46">
        <f>(SUM($AA$18:$AA$29)-SUM($AA$36,$AA$42,$AA$48,$AA$54,$AA$60,$AA$66,$AA$72:$AA$79))*Parameters!$B$37/12</f>
        <v>9555.268378333332</v>
      </c>
      <c r="N81" s="46">
        <f>(SUM($AA$18:$AA$29)-SUM($AA$36,$AA$42,$AA$48,$AA$54,$AA$60,$AA$66,$AA$72:$AA$79))*Parameters!$B$37/12</f>
        <v>9555.268378333332</v>
      </c>
      <c r="O81" s="46">
        <f>(SUM($AA$18:$AA$29)-SUM($AA$36,$AA$42,$AA$48,$AA$54,$AA$60,$AA$66,$AA$72:$AA$79))*Parameters!$B$37/12</f>
        <v>9555.268378333332</v>
      </c>
      <c r="P81" s="46">
        <f>(SUM($AA$18:$AA$29)-SUM($AA$36,$AA$42,$AA$48,$AA$54,$AA$60,$AA$66,$AA$72:$AA$79))*Parameters!$B$37/12</f>
        <v>9555.268378333332</v>
      </c>
      <c r="Q81" s="46">
        <f>(SUM($AA$18:$AA$29)-SUM($AA$36,$AA$42,$AA$48,$AA$54,$AA$60,$AA$66,$AA$72:$AA$79))*Parameters!$B$37/12</f>
        <v>9555.268378333332</v>
      </c>
      <c r="R81" s="46">
        <f>(SUM($AA$18:$AA$29)-SUM($AA$36,$AA$42,$AA$48,$AA$54,$AA$60,$AA$66,$AA$72:$AA$79))*Parameters!$B$37/12</f>
        <v>9555.268378333332</v>
      </c>
      <c r="S81" s="46">
        <f>(SUM($AA$18:$AA$29)-SUM($AA$36,$AA$42,$AA$48,$AA$54,$AA$60,$AA$66,$AA$72:$AA$79))*Parameters!$B$37/12</f>
        <v>9555.268378333332</v>
      </c>
      <c r="T81" s="46">
        <f>(SUM($AA$18:$AA$29)-SUM($AA$36,$AA$42,$AA$48,$AA$54,$AA$60,$AA$66,$AA$72:$AA$79))*Parameters!$B$37/12</f>
        <v>9555.268378333332</v>
      </c>
      <c r="U81" s="46">
        <f>(SUM($AA$18:$AA$29)-SUM($AA$36,$AA$42,$AA$48,$AA$54,$AA$60,$AA$66,$AA$72:$AA$79))*Parameters!$B$37/12</f>
        <v>9555.268378333332</v>
      </c>
      <c r="V81" s="46">
        <f>(SUM($AA$18:$AA$29)-SUM($AA$36,$AA$42,$AA$48,$AA$54,$AA$60,$AA$66,$AA$72:$AA$79))*Parameters!$B$37/12</f>
        <v>9555.268378333332</v>
      </c>
      <c r="W81" s="46">
        <f>(SUM($AA$18:$AA$29)-SUM($AA$36,$AA$42,$AA$48,$AA$54,$AA$60,$AA$66,$AA$72:$AA$79))*Parameters!$B$37/12</f>
        <v>9555.268378333332</v>
      </c>
      <c r="X81" s="46">
        <f>(SUM($AA$18:$AA$29)-SUM($AA$36,$AA$42,$AA$48,$AA$54,$AA$60,$AA$66,$AA$72:$AA$79))*Parameters!$B$37/12</f>
        <v>9555.268378333332</v>
      </c>
      <c r="Y81" s="46">
        <f>(SUM($AA$18:$AA$29)-SUM($AA$36,$AA$42,$AA$48,$AA$54,$AA$60,$AA$66,$AA$72:$AA$79))*Parameters!$B$37/12</f>
        <v>9555.268378333332</v>
      </c>
      <c r="Z81" s="46">
        <f>SUMIF($B$13:$Y$13,"Yes",B81:Y81)</f>
        <v>124218.4889183333</v>
      </c>
      <c r="AA81" s="46">
        <f>SUM(B81:M81)</f>
        <v>114663.22054</v>
      </c>
      <c r="AB81" s="46">
        <f>SUM(B81:Y81)</f>
        <v>229326.44108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15596.935045</v>
      </c>
      <c r="C88" s="19">
        <f>SUM(C72:C82,C66,C60,C54,C48,C42,C36)</f>
        <v>15596.935045</v>
      </c>
      <c r="D88" s="19">
        <f>SUM(D72:D82,D66,D60,D54,D48,D42,D36)</f>
        <v>15596.935045</v>
      </c>
      <c r="E88" s="19">
        <f>SUM(E72:E82,E66,E60,E54,E48,E42,E36)</f>
        <v>15596.935045</v>
      </c>
      <c r="F88" s="19">
        <f>SUM(F72:F82,F66,F60,F54,F48,F42,F36)</f>
        <v>15596.935045</v>
      </c>
      <c r="G88" s="19">
        <f>SUM(G72:G82,G66,G60,G54,G48,G42,G36)</f>
        <v>15596.935045</v>
      </c>
      <c r="H88" s="19">
        <f>SUM(H72:H82,H66,H60,H54,H48,H42,H36)</f>
        <v>15596.935045</v>
      </c>
      <c r="I88" s="19">
        <f>SUM(I72:I82,I66,I60,I54,I48,I42,I36)</f>
        <v>15596.935045</v>
      </c>
      <c r="J88" s="19">
        <f>SUM(J72:J82,J66,J60,J54,J48,J42,J36)</f>
        <v>15596.935045</v>
      </c>
      <c r="K88" s="19">
        <f>SUM(K72:K82,K66,K60,K54,K48,K42,K36)</f>
        <v>15596.935045</v>
      </c>
      <c r="L88" s="19">
        <f>SUM(L72:L82,L66,L60,L54,L48,L42,L36)</f>
        <v>15596.935045</v>
      </c>
      <c r="M88" s="19">
        <f>SUM(M72:M82,M66,M60,M54,M48,M42,M36)</f>
        <v>15596.935045</v>
      </c>
      <c r="N88" s="19">
        <f>SUM(N72:N82,N66,N60,N54,N48,N42,N36)</f>
        <v>15596.935045</v>
      </c>
      <c r="O88" s="19">
        <f>SUM(O72:O82,O66,O60,O54,O48,O42,O36)</f>
        <v>15596.935045</v>
      </c>
      <c r="P88" s="19">
        <f>SUM(P72:P82,P66,P60,P54,P48,P42,P36)</f>
        <v>15596.935045</v>
      </c>
      <c r="Q88" s="19">
        <f>SUM(Q72:Q82,Q66,Q60,Q54,Q48,Q42,Q36)</f>
        <v>15596.935045</v>
      </c>
      <c r="R88" s="19">
        <f>SUM(R72:R82,R66,R60,R54,R48,R42,R36)</f>
        <v>15596.935045</v>
      </c>
      <c r="S88" s="19">
        <f>SUM(S72:S82,S66,S60,S54,S48,S42,S36)</f>
        <v>15596.935045</v>
      </c>
      <c r="T88" s="19">
        <f>SUM(T72:T82,T66,T60,T54,T48,T42,T36)</f>
        <v>15596.935045</v>
      </c>
      <c r="U88" s="19">
        <f>SUM(U72:U82,U66,U60,U54,U48,U42,U36)</f>
        <v>15596.935045</v>
      </c>
      <c r="V88" s="19">
        <f>SUM(V72:V82,V66,V60,V54,V48,V42,V36)</f>
        <v>15596.935045</v>
      </c>
      <c r="W88" s="19">
        <f>SUM(W72:W82,W66,W60,W54,W48,W42,W36)</f>
        <v>15596.935045</v>
      </c>
      <c r="X88" s="19">
        <f>SUM(X72:X82,X66,X60,X54,X48,X42,X36)</f>
        <v>15596.935045</v>
      </c>
      <c r="Y88" s="19">
        <f>SUM(Y72:Y82,Y66,Y60,Y54,Y48,Y42,Y36)</f>
        <v>15596.935045</v>
      </c>
      <c r="Z88" s="19">
        <f>SUMIF($B$13:$Y$13,"Yes",B88:Y88)</f>
        <v>202760.155585</v>
      </c>
      <c r="AA88" s="19">
        <f>SUM(B88:M88)</f>
        <v>187163.22054</v>
      </c>
      <c r="AB88" s="19">
        <f>SUM(B88:Y88)</f>
        <v>374326.4410799999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456000</v>
      </c>
    </row>
    <row r="101" spans="1:30" customHeight="1" ht="15.75">
      <c r="A101" s="1" t="s">
        <v>67</v>
      </c>
      <c r="B101" s="19">
        <f>SUM(B94:B100)</f>
        <v>921000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45000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145000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10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0</v>
      </c>
    </row>
    <row r="27" spans="1:48">
      <c r="A27" s="14" t="s">
        <v>109</v>
      </c>
    </row>
    <row r="29" spans="1:48">
      <c r="A29" s="45" t="s">
        <v>110</v>
      </c>
      <c r="B29" s="156"/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120</v>
      </c>
    </row>
    <row r="41" spans="1:48">
      <c r="A41" s="55" t="s">
        <v>121</v>
      </c>
      <c r="B41" s="140">
        <v>0</v>
      </c>
    </row>
    <row r="42" spans="1:48">
      <c r="A42" s="55" t="s">
        <v>122</v>
      </c>
      <c r="B42" s="139" t="s">
        <v>123</v>
      </c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120</v>
      </c>
    </row>
    <row r="45" spans="1:48">
      <c r="A45" s="56" t="s">
        <v>127</v>
      </c>
      <c r="B45" s="161"/>
    </row>
    <row r="46" spans="1:48" customHeight="1" ht="30">
      <c r="A46" s="57" t="s">
        <v>128</v>
      </c>
      <c r="B46" s="161">
        <v>20000</v>
      </c>
    </row>
    <row r="47" spans="1:48" customHeight="1" ht="30">
      <c r="A47" s="57" t="s">
        <v>129</v>
      </c>
      <c r="B47" s="161">
        <v>400000</v>
      </c>
    </row>
    <row r="48" spans="1:48" customHeight="1" ht="30">
      <c r="A48" s="57" t="s">
        <v>130</v>
      </c>
      <c r="B48" s="161">
        <v>456000</v>
      </c>
    </row>
    <row r="49" spans="1:48" customHeight="1" ht="30">
      <c r="A49" s="57" t="s">
        <v>131</v>
      </c>
      <c r="B49" s="161">
        <v>45000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45000</v>
      </c>
      <c r="C56" s="162" t="s">
        <v>140</v>
      </c>
      <c r="D56" s="163"/>
      <c r="E56" s="163" t="s">
        <v>120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143</v>
      </c>
      <c r="C65" s="10" t="s">
        <v>144</v>
      </c>
    </row>
    <row r="66" spans="1:48">
      <c r="A66" s="142" t="s">
        <v>123</v>
      </c>
      <c r="B66" s="159">
        <v>202000</v>
      </c>
      <c r="C66" s="163">
        <v>158000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542000</v>
      </c>
      <c r="C67" s="165">
        <v>425333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145000</v>
      </c>
      <c r="C68" s="165">
        <v>150000</v>
      </c>
      <c r="D68" s="49">
        <f>INDEX(Parameters!$D$79:$D$90,MATCH(Inputs!A68,Parameters!$C$79:$C$90,0))</f>
        <v>3</v>
      </c>
    </row>
    <row r="69" spans="1:48">
      <c r="A69" s="143" t="s">
        <v>147</v>
      </c>
      <c r="B69" s="157">
        <v>123000</v>
      </c>
      <c r="C69" s="165">
        <v>128000</v>
      </c>
      <c r="D69" s="49">
        <f>INDEX(Parameters!$D$79:$D$90,MATCH(Inputs!A69,Parameters!$C$79:$C$90,0))</f>
        <v>4</v>
      </c>
    </row>
    <row r="70" spans="1:48">
      <c r="A70" s="143" t="s">
        <v>148</v>
      </c>
      <c r="B70" s="157">
        <v>456789</v>
      </c>
      <c r="C70" s="165">
        <v>756000</v>
      </c>
      <c r="D70" s="49">
        <f>INDEX(Parameters!$D$79:$D$90,MATCH(Inputs!A70,Parameters!$C$79:$C$90,0))</f>
        <v>5</v>
      </c>
    </row>
    <row r="71" spans="1:48">
      <c r="A71" s="144" t="s">
        <v>149</v>
      </c>
      <c r="B71" s="158">
        <v>4567899</v>
      </c>
      <c r="C71" s="167">
        <v>156890</v>
      </c>
      <c r="D71" s="49">
        <f>INDEX(Parameters!$D$79:$D$90,MATCH(Inputs!A71,Parameters!$C$79:$C$90,0))</f>
        <v>6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10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38006.143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718316.1026999999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62500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134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46">
      <c r="A23" s="75">
        <f>Inputs!A56</f>
        <v>100000</v>
      </c>
      <c r="B23" s="75">
        <f>SUM(C23:D23)</f>
        <v>1833.333333333333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1833.333333333333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155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156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158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159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221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164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165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222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223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95</v>
      </c>
      <c r="B41" s="191" t="s">
        <v>120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125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120</v>
      </c>
      <c r="F77" s="12" t="s">
        <v>120</v>
      </c>
      <c r="G77" s="12" t="s">
        <v>346</v>
      </c>
      <c r="H77" s="12" t="s">
        <v>125</v>
      </c>
      <c r="I77" s="12" t="s">
        <v>347</v>
      </c>
      <c r="J77" s="136" t="s">
        <v>90</v>
      </c>
      <c r="K77" s="12" t="s">
        <v>120</v>
      </c>
      <c r="AJ77" s="12"/>
    </row>
    <row r="78" spans="1:36">
      <c r="A78" t="s">
        <v>120</v>
      </c>
      <c r="B78" s="176">
        <v>5</v>
      </c>
      <c r="C78" s="134" t="s">
        <v>348</v>
      </c>
      <c r="D78" s="133"/>
      <c r="E78" s="12" t="s">
        <v>91</v>
      </c>
      <c r="F78" s="12" t="s">
        <v>349</v>
      </c>
      <c r="G78" s="12" t="s">
        <v>350</v>
      </c>
      <c r="H78" s="12" t="s">
        <v>311</v>
      </c>
      <c r="I78" s="12" t="s">
        <v>351</v>
      </c>
      <c r="J78" s="70" t="s">
        <v>352</v>
      </c>
      <c r="K78" s="12" t="s">
        <v>120</v>
      </c>
      <c r="AJ78" s="12"/>
    </row>
    <row r="79" spans="1:36">
      <c r="B79" s="176">
        <v>10</v>
      </c>
      <c r="C79" s="12" t="s">
        <v>123</v>
      </c>
      <c r="D79" s="12">
        <v>1</v>
      </c>
      <c r="E79" s="12" t="s">
        <v>353</v>
      </c>
      <c r="F79" s="12" t="s">
        <v>93</v>
      </c>
      <c r="G79" s="12" t="s">
        <v>354</v>
      </c>
      <c r="I79" s="12" t="s">
        <v>161</v>
      </c>
      <c r="J79" s="70" t="s">
        <v>355</v>
      </c>
      <c r="K79" s="12" t="s">
        <v>120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92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