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<sst xmlns="http://schemas.openxmlformats.org/spreadsheetml/2006/main" uniqueCount="364">
  <si>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</si>
  <si>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</si>
  <si>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</si>
  <si>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</si>
  <si>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</si>
  <si>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</si>
  <si>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</si>
  <si>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</si>
  <si>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</si>
  <si>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</si>
  <si>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</si>
  <si>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</si>
  <si>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</si>
  <si>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</si>
  <si>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</si>
  <si>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</si>
  <si>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</si>
  <si>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</si>
  <si>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</si>
  <si>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</si>
  <si>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</si>
  <si>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</si>
  <si>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</si>
  <si>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</si>
  <si>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</si>
  <si>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</si>
  <si>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</si>
  <si>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</si>
  <si>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</si>
  <si>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</si>
  <si>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</si>
  <si>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</si>
  <si>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</si>
  <si>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</si>
  <si>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</si>
  <si>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</si>
  <si>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</si>
  <si>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</si>
  <si>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</si>
  <si>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</si>
  <si>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</si>
  <si>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</si>
  <si>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</si>
  <si>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</si>
  <si>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</si>
  <si>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</si>
  <si>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</si>
  <si>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</si>
  <si>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</si>
  <si>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</si>
  <si>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</si>
  <si>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</si>
  <si>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</si>
  <si>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</si>
  <si>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</si>
  <si>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</si>
  <si>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</si>
  <si>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</si>
  <si>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</si>
  <si>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</si>
  <si>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</si>
  <si>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</si>
  <si>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</si>
  <si>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</si>
  <si>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</si>
  <si>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</si>
  <si>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</si>
  <si>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</si>
  <si>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</si>
  <si>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</si>
  <si>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</si>
  <si>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</si>
  <si>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</si>
  <si>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</si>
  <si>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</si>
  <si>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</si>
  <si>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</si>
  <si>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</si>
  <si>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</si>
  <si>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</si>
  <si>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</si>
  <si>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</si>
  <si>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</si>
  <si>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</si>
  <si>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</si>
  <si>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</si>
  <si>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</si>
  <si>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</si>
  <si>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</si>
  <si>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</si>
  <si>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Other farmers</t>
  </si>
  <si>
    <t>Yes only manure</t>
  </si>
  <si>
    <t>Yes</t>
  </si>
  <si>
    <t>Yes using a solar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</si>
  <si>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</si>
  <si>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</si>
  <si>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</si>
  <si>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</si>
  <si>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</si>
  <si>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</si>
  <si>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</si>
  <si>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</si>
  <si>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</si>
  <si>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</si>
  <si>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</si>
  <si>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</si>
  <si>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</si>
  <si>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</si>
  <si>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</si>
  <si>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</si>
  <si>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</si>
  <si>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</si>
  <si>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</si>
  <si>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</si>
  <si>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</si>
  <si>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</si>
  <si>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</si>
  <si>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</si>
  <si>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</si>
  <si>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</si>
  <si>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</si>
  <si>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</si>
  <si>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</si>
  <si>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</si>
  <si>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</si>
  <si>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</si>
  <si>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</si>
  <si>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</si>
  <si>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</si>
  <si>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</si>
  <si>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</si>
  <si>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</si>
  <si>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</si>
  <si>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</si>
  <si>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</si>
  <si>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</si>
  <si>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</si>
  <si>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</si>
  <si>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</si>
  <si>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</si>
  <si>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</si>
  <si>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</si>
  <si>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</si>
  <si>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</si>
  <si>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</si>
  <si>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</si>
  <si>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</si>
  <si>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</si>
  <si>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</si>
  <si>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</si>
  <si>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2016/10/21</t>
  </si>
  <si>
    <t>Loan terms</t>
  </si>
  <si>
    <t>Expected disbursement date</t>
  </si>
  <si>
    <t>Expected first repayment date</t>
  </si>
  <si>
    <t>2016/10/28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</si>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</sst>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1.0414246575342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0.55625514831893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46278.356164384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T12" sqref="T12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42644</v>
      </c>
      <c r="C5" s="17">
        <f>DATE(YEAR(B5),MONTH(B5)+1,DAY(B5))</f>
        <v>42675</v>
      </c>
      <c r="D5" s="17">
        <f>DATE(YEAR(C5),MONTH(C5)+1,DAY(C5))</f>
        <v>42705</v>
      </c>
      <c r="E5" s="17">
        <f>DATE(YEAR(D5),MONTH(D5)+1,DAY(D5))</f>
        <v>42736</v>
      </c>
      <c r="F5" s="17">
        <f>DATE(YEAR(E5),MONTH(E5)+1,DAY(E5))</f>
        <v>42767</v>
      </c>
      <c r="G5" s="17">
        <f>DATE(YEAR(F5),MONTH(F5)+1,DAY(F5))</f>
        <v>42795</v>
      </c>
      <c r="H5" s="17">
        <f>DATE(YEAR(G5),MONTH(G5)+1,DAY(G5))</f>
        <v>42826</v>
      </c>
      <c r="I5" s="17">
        <f>DATE(YEAR(H5),MONTH(H5)+1,DAY(H5))</f>
        <v>42856</v>
      </c>
      <c r="J5" s="17">
        <f>DATE(YEAR(I5),MONTH(I5)+1,DAY(I5))</f>
        <v>42887</v>
      </c>
      <c r="K5" s="17">
        <f>DATE(YEAR(J5),MONTH(J5)+1,DAY(J5))</f>
        <v>42917</v>
      </c>
      <c r="L5" s="17">
        <f>DATE(YEAR(K5),MONTH(K5)+1,DAY(K5))</f>
        <v>42948</v>
      </c>
      <c r="M5" s="17">
        <f>DATE(YEAR(L5),MONTH(L5)+1,DAY(L5))</f>
        <v>42979</v>
      </c>
      <c r="N5" s="17">
        <f>DATE(YEAR(M5),MONTH(M5)+1,DAY(M5))</f>
        <v>43009</v>
      </c>
      <c r="O5" s="17">
        <f>DATE(YEAR(N5),MONTH(N5)+1,DAY(N5))</f>
        <v>43040</v>
      </c>
      <c r="P5" s="17">
        <f>DATE(YEAR(O5),MONTH(O5)+1,DAY(O5))</f>
        <v>43070</v>
      </c>
      <c r="Q5" s="17">
        <f>DATE(YEAR(P5),MONTH(P5)+1,DAY(P5))</f>
        <v>43101</v>
      </c>
      <c r="R5" s="17">
        <f>DATE(YEAR(Q5),MONTH(Q5)+1,DAY(Q5))</f>
        <v>43132</v>
      </c>
      <c r="S5" s="17">
        <f>DATE(YEAR(R5),MONTH(R5)+1,DAY(R5))</f>
        <v>43160</v>
      </c>
      <c r="T5" s="17">
        <f>DATE(YEAR(S5),MONTH(S5)+1,DAY(S5))</f>
        <v>43191</v>
      </c>
      <c r="U5" s="17">
        <f>DATE(YEAR(T5),MONTH(T5)+1,DAY(T5))</f>
        <v>43221</v>
      </c>
      <c r="V5" s="17">
        <f>DATE(YEAR(U5),MONTH(U5)+1,DAY(U5))</f>
        <v>43252</v>
      </c>
      <c r="W5" s="17">
        <f>DATE(YEAR(V5),MONTH(V5)+1,DAY(V5))</f>
        <v>43282</v>
      </c>
      <c r="X5" s="17">
        <f>DATE(YEAR(W5),MONTH(W5)+1,DAY(W5))</f>
        <v>43313</v>
      </c>
      <c r="Y5" s="17">
        <f>DATE(YEAR(X5),MONTH(X5)+1,DAY(X5))</f>
        <v>43344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43374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6890</v>
      </c>
      <c r="F7" s="80">
        <f>IF(ISERROR(VLOOKUP(MONTH(F5),Inputs!$D$66:$D$71,1,0)),"",INDEX(Inputs!$B$66:$B$71,MATCH(MONTH(Output!F5),Inputs!$D$66:$D$71,0))-INDEX(Inputs!$C$66:$C$71,MATCH(MONTH(Output!F5),Inputs!$D$66:$D$71,0)))</f>
        <v>784</v>
      </c>
      <c r="G7" s="80">
        <f>IF(ISERROR(VLOOKUP(MONTH(G5),Inputs!$D$66:$D$71,1,0)),"",INDEX(Inputs!$B$66:$B$71,MATCH(MONTH(Output!G5),Inputs!$D$66:$D$71,0))-INDEX(Inputs!$C$66:$C$71,MATCH(MONTH(Output!G5),Inputs!$D$66:$D$71,0)))</f>
        <v>1569</v>
      </c>
      <c r="H7" s="80">
        <f>IF(ISERROR(VLOOKUP(MONTH(H5),Inputs!$D$66:$D$71,1,0)),"",INDEX(Inputs!$B$66:$B$71,MATCH(MONTH(Output!H5),Inputs!$D$66:$D$71,0))-INDEX(Inputs!$C$66:$C$71,MATCH(MONTH(Output!H5),Inputs!$D$66:$D$71,0)))</f>
        <v>-1111</v>
      </c>
      <c r="I7" s="80">
        <f>IF(ISERROR(VLOOKUP(MONTH(I5),Inputs!$D$66:$D$71,1,0)),"",INDEX(Inputs!$B$66:$B$71,MATCH(MONTH(Output!I5),Inputs!$D$66:$D$71,0))-INDEX(Inputs!$C$66:$C$71,MATCH(MONTH(Output!I5),Inputs!$D$66:$D$71,0)))</f>
        <v>1111</v>
      </c>
      <c r="J7" s="80">
        <f>IF(ISERROR(VLOOKUP(MONTH(J5),Inputs!$D$66:$D$71,1,0)),"",INDEX(Inputs!$B$66:$B$71,MATCH(MONTH(Output!J5),Inputs!$D$66:$D$71,0))-INDEX(Inputs!$C$66:$C$71,MATCH(MONTH(Output!J5),Inputs!$D$66:$D$71,0)))</f>
        <v>1111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6890</v>
      </c>
      <c r="R7" s="80">
        <f>IF(ISERROR(VLOOKUP(MONTH(R5),Inputs!$D$66:$D$71,1,0)),"",INDEX(Inputs!$B$66:$B$71,MATCH(MONTH(Output!R5),Inputs!$D$66:$D$71,0))-INDEX(Inputs!$C$66:$C$71,MATCH(MONTH(Output!R5),Inputs!$D$66:$D$71,0)))</f>
        <v>784</v>
      </c>
      <c r="S7" s="80">
        <f>IF(ISERROR(VLOOKUP(MONTH(S5),Inputs!$D$66:$D$71,1,0)),"",INDEX(Inputs!$B$66:$B$71,MATCH(MONTH(Output!S5),Inputs!$D$66:$D$71,0))-INDEX(Inputs!$C$66:$C$71,MATCH(MONTH(Output!S5),Inputs!$D$66:$D$71,0)))</f>
        <v>1569</v>
      </c>
      <c r="T7" s="80">
        <f>IF(ISERROR(VLOOKUP(MONTH(T5),Inputs!$D$66:$D$71,1,0)),"",INDEX(Inputs!$B$66:$B$71,MATCH(MONTH(Output!T5),Inputs!$D$66:$D$71,0))-INDEX(Inputs!$C$66:$C$71,MATCH(MONTH(Output!T5),Inputs!$D$66:$D$71,0)))</f>
        <v>-1111</v>
      </c>
      <c r="U7" s="80">
        <f>IF(ISERROR(VLOOKUP(MONTH(U5),Inputs!$D$66:$D$71,1,0)),"",INDEX(Inputs!$B$66:$B$71,MATCH(MONTH(Output!U5),Inputs!$D$66:$D$71,0))-INDEX(Inputs!$C$66:$C$71,MATCH(MONTH(Output!U5),Inputs!$D$66:$D$71,0)))</f>
        <v>1111</v>
      </c>
      <c r="V7" s="80">
        <f>IF(ISERROR(VLOOKUP(MONTH(V5),Inputs!$D$66:$D$71,1,0)),"",INDEX(Inputs!$B$66:$B$71,MATCH(MONTH(Output!V5),Inputs!$D$66:$D$71,0))-INDEX(Inputs!$C$66:$C$71,MATCH(MONTH(Output!V5),Inputs!$D$66:$D$71,0)))</f>
        <v>1111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</v>
      </c>
      <c r="AA9" s="75">
        <f>SUM(B9:M9)</f>
        <v>110000</v>
      </c>
      <c r="AB9" s="75">
        <f>SUM(B9:Y9)</f>
        <v>110000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45139.178082192</v>
      </c>
      <c r="D10" s="37">
        <f>SUMPRODUCT((Calculations!$D$33:$D$84=Output!D5)+0,Calculations!$C$33:$C$84)</f>
        <v>46278.356164384</v>
      </c>
      <c r="E10" s="37">
        <f>SUMPRODUCT((Calculations!$D$33:$D$84=Output!E5)+0,Calculations!$C$33:$C$84)</f>
        <v>23139.178082192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114556.71232877</v>
      </c>
      <c r="AA10" s="37">
        <f>SUM(B10:M10)</f>
        <v>114556.71232877</v>
      </c>
      <c r="AB10" s="37">
        <f>SUM(B10:Y10)</f>
        <v>114556.71232877</v>
      </c>
    </row>
    <row r="11" spans="1:30" customHeight="1" ht="15.75">
      <c r="A11" s="43" t="s">
        <v>31</v>
      </c>
      <c r="B11" s="80">
        <f>B6+B9-B10</f>
        <v>110000</v>
      </c>
      <c r="C11" s="80">
        <f>C6+C9-C10</f>
        <v>-45139.178082192</v>
      </c>
      <c r="D11" s="80">
        <f>D6+D9-D10</f>
        <v>-46278.356164384</v>
      </c>
      <c r="E11" s="80">
        <f>E6+E9-E10</f>
        <v>-23139.178082192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-4556.7123287671</v>
      </c>
      <c r="AA11" s="80">
        <f>SUM(B11:M11)</f>
        <v>-4556.7123287671</v>
      </c>
      <c r="AB11" s="46">
        <f>SUM(B11:Y11)</f>
        <v>-4556.7123287671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0.41035616438356</v>
      </c>
      <c r="D12" s="82">
        <f>IF(D13="Yes",IF(SUM($B$10:D10)/(SUM($B$6:D6)+SUM($B$9:D9))&lt;0,999.99,SUM($B$10:D10)/(SUM($B$6:D6)+SUM($B$9:D9))),"")</f>
        <v>0.83106849315068</v>
      </c>
      <c r="E12" s="82">
        <f>IF(E13="Yes",IF(SUM($B$10:E10)/(SUM($B$6:E6)+SUM($B$9:E9))&lt;0,999.99,SUM($B$10:E10)/(SUM($B$6:E6)+SUM($B$9:E9))),"")</f>
        <v>1.0414246575342</v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42644</v>
      </c>
      <c r="C17" s="17">
        <f>C5</f>
        <v>42675</v>
      </c>
      <c r="D17" s="17">
        <f>D5</f>
        <v>42705</v>
      </c>
      <c r="E17" s="17">
        <f>E5</f>
        <v>42736</v>
      </c>
      <c r="F17" s="17">
        <f>F5</f>
        <v>42767</v>
      </c>
      <c r="G17" s="17">
        <f>G5</f>
        <v>42795</v>
      </c>
      <c r="H17" s="17">
        <f>H5</f>
        <v>42826</v>
      </c>
      <c r="I17" s="17">
        <f>I5</f>
        <v>42856</v>
      </c>
      <c r="J17" s="17">
        <f>J5</f>
        <v>42887</v>
      </c>
      <c r="K17" s="17">
        <f>K5</f>
        <v>42917</v>
      </c>
      <c r="L17" s="17">
        <f>L5</f>
        <v>42948</v>
      </c>
      <c r="M17" s="17">
        <f>M5</f>
        <v>42979</v>
      </c>
      <c r="N17" s="17">
        <f>N5</f>
        <v>43009</v>
      </c>
      <c r="O17" s="17">
        <f>O5</f>
        <v>43040</v>
      </c>
      <c r="P17" s="17">
        <f>P5</f>
        <v>43070</v>
      </c>
      <c r="Q17" s="17">
        <f>Q5</f>
        <v>43101</v>
      </c>
      <c r="R17" s="17">
        <f>R5</f>
        <v>43132</v>
      </c>
      <c r="S17" s="17">
        <f>S5</f>
        <v>43160</v>
      </c>
      <c r="T17" s="17">
        <f>T5</f>
        <v>43191</v>
      </c>
      <c r="U17" s="17">
        <f>U5</f>
        <v>43221</v>
      </c>
      <c r="V17" s="17">
        <f>V5</f>
        <v>43252</v>
      </c>
      <c r="W17" s="17">
        <f>W5</f>
        <v>43282</v>
      </c>
      <c r="X17" s="17">
        <f>X5</f>
        <v>43313</v>
      </c>
      <c r="Y17" s="17">
        <f>Y5</f>
        <v>43344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42644</v>
      </c>
      <c r="C35" s="17">
        <f>C17</f>
        <v>42675</v>
      </c>
      <c r="D35" s="17">
        <f>D17</f>
        <v>42705</v>
      </c>
      <c r="E35" s="17">
        <f>E17</f>
        <v>42736</v>
      </c>
      <c r="F35" s="17">
        <f>F17</f>
        <v>42767</v>
      </c>
      <c r="G35" s="17">
        <f>G17</f>
        <v>42795</v>
      </c>
      <c r="H35" s="17">
        <f>H17</f>
        <v>42826</v>
      </c>
      <c r="I35" s="17">
        <f>I17</f>
        <v>42856</v>
      </c>
      <c r="J35" s="17">
        <f>J17</f>
        <v>42887</v>
      </c>
      <c r="K35" s="17">
        <f>K17</f>
        <v>42917</v>
      </c>
      <c r="L35" s="17">
        <f>L17</f>
        <v>42948</v>
      </c>
      <c r="M35" s="17">
        <f>M17</f>
        <v>42979</v>
      </c>
      <c r="N35" s="17">
        <f>N17</f>
        <v>43009</v>
      </c>
      <c r="O35" s="17">
        <f>O17</f>
        <v>43040</v>
      </c>
      <c r="P35" s="17">
        <f>P17</f>
        <v>43070</v>
      </c>
      <c r="Q35" s="17">
        <f>Q17</f>
        <v>43101</v>
      </c>
      <c r="R35" s="17">
        <f>R17</f>
        <v>43132</v>
      </c>
      <c r="S35" s="17">
        <f>S17</f>
        <v>43160</v>
      </c>
      <c r="T35" s="17">
        <f>T17</f>
        <v>43191</v>
      </c>
      <c r="U35" s="17">
        <f>U17</f>
        <v>43221</v>
      </c>
      <c r="V35" s="17">
        <f>V17</f>
        <v>43252</v>
      </c>
      <c r="W35" s="17">
        <f>W17</f>
        <v>43282</v>
      </c>
      <c r="X35" s="17">
        <f>X17</f>
        <v>43313</v>
      </c>
      <c r="Y35" s="17">
        <f>Y17</f>
        <v>43344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Onions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1234</v>
      </c>
    </row>
    <row r="100" spans="1:30" customHeight="1" ht="15.75">
      <c r="A100" s="18" t="s">
        <v>66</v>
      </c>
      <c r="B100" s="37">
        <f>Inputs!B48</f>
        <v>85000</v>
      </c>
    </row>
    <row r="101" spans="1:30" customHeight="1" ht="15.75">
      <c r="A101" s="1" t="s">
        <v>67</v>
      </c>
      <c r="B101" s="19">
        <f>SUM(B94:B100)</f>
        <v>211234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110000</v>
      </c>
    </row>
    <row r="107" spans="1:30" customHeight="1" ht="15.75">
      <c r="A107" s="1" t="s">
        <v>72</v>
      </c>
      <c r="B107" s="19">
        <f>SUM(B104:B106)</f>
        <v>117500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:S6">
    <cfRule type="cellIs" dxfId="1" priority="1" operator="lessThan">
      <formula>0</formula>
    </cfRule>
  </conditionalFormatting>
  <conditionalFormatting sqref="Z6:AB6">
    <cfRule type="cellIs" dxfId="1" priority="2" operator="lessThan">
      <formula>0</formula>
    </cfRule>
  </conditionalFormatting>
  <conditionalFormatting sqref="B7:AB7">
    <cfRule type="cellIs" dxfId="1" priority="3" operator="lessThan">
      <formula>0</formula>
    </cfRule>
  </conditionalFormatting>
  <conditionalFormatting sqref="B11:S11">
    <cfRule type="cellIs" dxfId="1" priority="4" operator="lessThan">
      <formula>0</formula>
    </cfRule>
  </conditionalFormatting>
  <conditionalFormatting sqref="Z11:AB11">
    <cfRule type="cellIs" dxfId="1" priority="5" operator="lessThan">
      <formula>0</formula>
    </cfRule>
  </conditionalFormatting>
  <conditionalFormatting sqref="B12:S12">
    <cfRule type="cellIs" dxfId="2" priority="6" operator="greaterThan">
      <formula>0.6</formula>
    </cfRule>
  </conditionalFormatting>
  <conditionalFormatting sqref="T6:Y6">
    <cfRule type="cellIs" dxfId="1" priority="7" operator="lessThan">
      <formula>0</formula>
    </cfRule>
  </conditionalFormatting>
  <conditionalFormatting sqref="T7:Y7">
    <cfRule type="cellIs" dxfId="1" priority="8" operator="lessThan">
      <formula>0</formula>
    </cfRule>
  </conditionalFormatting>
  <conditionalFormatting sqref="T11:Y11">
    <cfRule type="cellIs" dxfId="1" priority="9" operator="lessThan">
      <formula>0</formula>
    </cfRule>
  </conditionalFormatting>
  <conditionalFormatting sqref="T12:Y12">
    <cfRule type="cellIs" dxfId="2" priority="10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/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92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92</v>
      </c>
    </row>
    <row r="45" spans="1:48">
      <c r="A45" s="56" t="s">
        <v>125</v>
      </c>
      <c r="B45" s="161">
        <v>0</v>
      </c>
    </row>
    <row r="46" spans="1:48" customHeight="1" ht="30">
      <c r="A46" s="57" t="s">
        <v>126</v>
      </c>
      <c r="B46" s="161">
        <v>1234</v>
      </c>
    </row>
    <row r="47" spans="1:48" customHeight="1" ht="30">
      <c r="A47" s="57" t="s">
        <v>127</v>
      </c>
      <c r="B47" s="161">
        <v>100000</v>
      </c>
    </row>
    <row r="48" spans="1:48" customHeight="1" ht="30">
      <c r="A48" s="57" t="s">
        <v>128</v>
      </c>
      <c r="B48" s="161">
        <v>85000</v>
      </c>
    </row>
    <row r="49" spans="1:48" customHeight="1" ht="30">
      <c r="A49" s="57" t="s">
        <v>129</v>
      </c>
      <c r="B49" s="161">
        <v>25000</v>
      </c>
    </row>
    <row r="50" spans="1:48">
      <c r="A50" s="43"/>
      <c r="B50" s="36"/>
    </row>
    <row r="51" spans="1:48">
      <c r="A51" s="58" t="s">
        <v>130</v>
      </c>
      <c r="B51" s="161">
        <v>7500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7890</v>
      </c>
      <c r="C66" s="163">
        <v>1000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1234</v>
      </c>
      <c r="C67" s="165">
        <v>450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4569</v>
      </c>
      <c r="C68" s="165">
        <v>3000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1111</v>
      </c>
      <c r="C69" s="165">
        <v>2222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2222</v>
      </c>
      <c r="C70" s="165">
        <v>1111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3333</v>
      </c>
      <c r="C71" s="167">
        <v>2222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110000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2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1</v>
      </c>
    </row>
    <row r="87" spans="1:48">
      <c r="A87" t="s">
        <v>162</v>
      </c>
      <c r="B87" s="161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42644</v>
      </c>
      <c r="AD3" s="59">
        <f>Output!C5</f>
        <v>42675</v>
      </c>
      <c r="AE3" s="59">
        <f>Output!D5</f>
        <v>42705</v>
      </c>
      <c r="AF3" s="59">
        <f>Output!E5</f>
        <v>42736</v>
      </c>
      <c r="AG3" s="59">
        <f>Output!F5</f>
        <v>42767</v>
      </c>
      <c r="AH3" s="59">
        <f>Output!G5</f>
        <v>42795</v>
      </c>
      <c r="AI3" s="59">
        <f>Output!H5</f>
        <v>42826</v>
      </c>
      <c r="AJ3" s="59">
        <f>Output!I5</f>
        <v>42856</v>
      </c>
      <c r="AK3" s="59">
        <f>Output!J5</f>
        <v>42887</v>
      </c>
      <c r="AL3" s="59">
        <f>Output!K5</f>
        <v>42917</v>
      </c>
      <c r="AM3" s="59">
        <f>Output!L5</f>
        <v>42948</v>
      </c>
      <c r="AN3" s="59">
        <f>Output!M5</f>
        <v>42979</v>
      </c>
      <c r="AO3" s="59">
        <f>Output!N5</f>
        <v>43009</v>
      </c>
      <c r="AP3" s="59">
        <f>Output!O5</f>
        <v>43040</v>
      </c>
      <c r="AQ3" s="59">
        <f>Output!P5</f>
        <v>43070</v>
      </c>
      <c r="AR3" s="59">
        <f>Output!Q5</f>
        <v>43101</v>
      </c>
      <c r="AS3" s="59">
        <f>Output!R5</f>
        <v>43132</v>
      </c>
      <c r="AT3" s="59">
        <f>Output!S5</f>
        <v>43160</v>
      </c>
    </row>
    <row r="4" spans="1:46" s="21" customFormat="1">
      <c r="A4" s="20" t="str">
        <f>Inputs!A7</f>
        <v>Onions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2944.5954937069</v>
      </c>
      <c r="M4" s="25">
        <f>L4*H4</f>
        <v>0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56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Muranga</v>
      </c>
    </row>
    <row r="33" spans="1:46">
      <c r="A33">
        <v>1</v>
      </c>
      <c r="B33" s="128">
        <f>G34</f>
        <v>42671</v>
      </c>
      <c r="C33" s="27">
        <f>IF(B33&lt;&gt;"",IF(COUNT($A$33:A33)&lt;=$G$39,0,$G$41)+IF(COUNT($A$33:A33)&lt;=$G$40,0,$G$42),0)</f>
        <v>0</v>
      </c>
      <c r="D33" s="170">
        <f>IFERROR(DATE(YEAR(B33),MONTH(B33),1)," ")</f>
        <v>42644</v>
      </c>
      <c r="F33" t="s">
        <v>152</v>
      </c>
      <c r="G33" s="128">
        <f>IF(Inputs!B79="","",DATE(YEAR(Inputs!B79),MONTH(Inputs!B79),DAY(Inputs!B79)))</f>
        <v>42664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42685</v>
      </c>
      <c r="C34" s="27">
        <f>IF(B34&lt;&gt;"",IF(COUNT($A$33:A34)&lt;=$G$39,0,$G$41)+IF(COUNT($A$33:A34)&lt;=$G$40,0,$G$42),0)</f>
        <v>22000</v>
      </c>
      <c r="D34" s="170">
        <f>IFERROR(DATE(YEAR(B34),MONTH(B34),1)," ")</f>
        <v>42675</v>
      </c>
      <c r="F34" t="s">
        <v>153</v>
      </c>
      <c r="G34" s="128">
        <f>IF(Inputs!B80="","",DATE(YEAR(Inputs!B80),MONTH(Inputs!B80),DAY(Inputs!B80)))</f>
        <v>42671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42699</v>
      </c>
      <c r="C35" s="27">
        <f>IF(B35&lt;&gt;"",IF(COUNT($A$33:A35)&lt;=$G$39,0,$G$41)+IF(COUNT($A$33:A35)&lt;=$G$40,0,$G$42),0)</f>
        <v>23139.178082192</v>
      </c>
      <c r="D35" s="170">
        <f>IFERROR(DATE(YEAR(B35),MONTH(B35),1)," ")</f>
        <v>42675</v>
      </c>
      <c r="F35" t="s">
        <v>155</v>
      </c>
      <c r="G35" s="27">
        <f>Inputs!B81</f>
        <v>110000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42713</v>
      </c>
      <c r="C36" s="27">
        <f>IF(B36&lt;&gt;"",IF(COUNT($A$33:A36)&lt;=$G$39,0,$G$41)+IF(COUNT($A$33:A36)&lt;=$G$40,0,$G$42),0)</f>
        <v>23139.178082192</v>
      </c>
      <c r="D36" s="170">
        <f>IFERROR(DATE(YEAR(B36),MONTH(B36),1)," ")</f>
        <v>42705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42727</v>
      </c>
      <c r="C37" s="27">
        <f>IF(B37&lt;&gt;"",IF(COUNT($A$33:A37)&lt;=$G$39,0,$G$41)+IF(COUNT($A$33:A37)&lt;=$G$40,0,$G$42),0)</f>
        <v>23139.178082192</v>
      </c>
      <c r="D37" s="170">
        <f>IFERROR(DATE(YEAR(B37),MONTH(B37),1)," ")</f>
        <v>42705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42741</v>
      </c>
      <c r="C38" s="27">
        <f>IF(B38&lt;&gt;"",IF(COUNT($A$33:A38)&lt;=$G$39,0,$G$41)+IF(COUNT($A$33:A38)&lt;=$G$40,0,$G$42),0)</f>
        <v>23139.178082192</v>
      </c>
      <c r="D38" s="170">
        <f>IFERROR(DATE(YEAR(B38),MONTH(B38),1)," ")</f>
        <v>42736</v>
      </c>
      <c r="F38" t="s">
        <v>218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1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2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22000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1139.1780821918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E37" sqref="E37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256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263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89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255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268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95</v>
      </c>
      <c r="B41" s="191" t="s">
        <v>306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123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338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217</v>
      </c>
      <c r="J76" s="11" t="s">
        <v>343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306</v>
      </c>
      <c r="F77" s="12" t="s">
        <v>306</v>
      </c>
      <c r="G77" s="12" t="s">
        <v>345</v>
      </c>
      <c r="H77" s="12" t="s">
        <v>123</v>
      </c>
      <c r="I77" s="12" t="s">
        <v>346</v>
      </c>
      <c r="J77" s="136" t="s">
        <v>347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309</v>
      </c>
      <c r="I78" s="12" t="s">
        <v>158</v>
      </c>
      <c r="J78" s="70" t="s">
        <v>90</v>
      </c>
      <c r="K78" s="12" t="s">
        <v>306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93</v>
      </c>
      <c r="G79" s="12" t="s">
        <v>352</v>
      </c>
      <c r="I79" s="12" t="s">
        <v>338</v>
      </c>
      <c r="J79" s="70" t="s">
        <v>353</v>
      </c>
      <c r="K79" s="12" t="s">
        <v>306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90</v>
      </c>
      <c r="C87" s="12" t="s">
        <v>360</v>
      </c>
      <c r="D87" s="12">
        <f>D86+1</f>
        <v>9</v>
      </c>
    </row>
    <row r="88" spans="1:36">
      <c r="B88" s="176">
        <v>100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Gmkau</cp:lastModifiedBy>
  <dcterms:created xsi:type="dcterms:W3CDTF">2016-05-03T10:55:57+00:00</dcterms:created>
  <dcterms:modified xsi:type="dcterms:W3CDTF">2016-10-14T10:16:32+00:00</dcterms:modified>
  <dc:title/>
  <dc:description/>
  <dc:subject/>
  <cp:keywords/>
  <cp:category/>
</cp:coreProperties>
</file>