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rogrammerDev\xampp\htdocs\il-cashflow-model\docs\"/>
    </mc:Choice>
  </mc:AlternateContent>
  <bookViews>
    <workbookView xWindow="0" yWindow="0" windowWidth="20490" windowHeight="71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5" l="1"/>
  <c r="G39" i="5"/>
  <c r="C27" i="5"/>
  <c r="C26" i="5"/>
  <c r="C25" i="5"/>
  <c r="C24" i="5"/>
  <c r="C23" i="5"/>
  <c r="G34" i="5" l="1"/>
  <c r="G33" i="5"/>
  <c r="C24" i="6" l="1"/>
  <c r="G38" i="5"/>
  <c r="Z8" i="5" l="1"/>
  <c r="Z7" i="5"/>
  <c r="Q18" i="1"/>
  <c r="P18" i="1"/>
  <c r="O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79" i="3"/>
  <c r="X79" i="3"/>
  <c r="W79" i="3"/>
  <c r="V79" i="3"/>
  <c r="U79" i="3"/>
  <c r="T79" i="3"/>
  <c r="Y77" i="3"/>
  <c r="X77" i="3"/>
  <c r="W77" i="3"/>
  <c r="V77" i="3"/>
  <c r="U77" i="3"/>
  <c r="T77" i="3"/>
  <c r="Y29" i="3"/>
  <c r="X29" i="3"/>
  <c r="W29" i="3"/>
  <c r="V29" i="3"/>
  <c r="U29" i="3"/>
  <c r="T29" i="3"/>
  <c r="G35" i="5" l="1"/>
  <c r="S8" i="1"/>
  <c r="G42" i="5" l="1"/>
  <c r="G41" i="5"/>
  <c r="A26" i="3"/>
  <c r="A25" i="3"/>
  <c r="A24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I4" i="5"/>
  <c r="I5" i="5"/>
  <c r="I6" i="5"/>
  <c r="I7" i="5"/>
  <c r="I8" i="5"/>
  <c r="AB77" i="3" l="1"/>
  <c r="A8" i="5"/>
  <c r="A7" i="5"/>
  <c r="A6" i="5"/>
  <c r="A5" i="5"/>
  <c r="A4" i="5"/>
  <c r="A22" i="3" l="1"/>
  <c r="B8" i="5"/>
  <c r="A71" i="3"/>
  <c r="A47" i="3"/>
  <c r="A65" i="3"/>
  <c r="A41" i="3"/>
  <c r="A59" i="3"/>
  <c r="A53" i="3"/>
  <c r="A20" i="3"/>
  <c r="B6" i="5"/>
  <c r="A57" i="3"/>
  <c r="A51" i="3"/>
  <c r="A69" i="3"/>
  <c r="A45" i="3"/>
  <c r="A63" i="3"/>
  <c r="A39" i="3"/>
  <c r="A21" i="3"/>
  <c r="B7" i="5"/>
  <c r="A52" i="3"/>
  <c r="A70" i="3"/>
  <c r="A46" i="3"/>
  <c r="A64" i="3"/>
  <c r="A40" i="3"/>
  <c r="A58" i="3"/>
  <c r="A18" i="3"/>
  <c r="B4" i="5"/>
  <c r="A67" i="3"/>
  <c r="A43" i="3"/>
  <c r="A61" i="3"/>
  <c r="A37" i="3"/>
  <c r="A55" i="3"/>
  <c r="A49" i="3"/>
  <c r="A19" i="3"/>
  <c r="B5" i="5"/>
  <c r="A62" i="3"/>
  <c r="A38" i="3"/>
  <c r="A56" i="3"/>
  <c r="A50" i="3"/>
  <c r="A68" i="3"/>
  <c r="A44" i="3"/>
  <c r="O8" i="5"/>
  <c r="O5" i="5"/>
  <c r="O6" i="5"/>
  <c r="O7" i="5"/>
  <c r="O4" i="5"/>
  <c r="H8" i="5"/>
  <c r="H7" i="5"/>
  <c r="H6" i="5"/>
  <c r="Z6" i="5" s="1"/>
  <c r="H5" i="5"/>
  <c r="Z5" i="5" s="1"/>
  <c r="H4" i="5"/>
  <c r="C6" i="6" l="1"/>
  <c r="J4" i="5"/>
  <c r="AB4" i="5"/>
  <c r="J8" i="5"/>
  <c r="J5" i="5"/>
  <c r="AB5" i="5"/>
  <c r="J7" i="5"/>
  <c r="J6" i="5"/>
  <c r="C25" i="6"/>
  <c r="D66" i="2"/>
  <c r="Y8" i="5" l="1"/>
  <c r="Y7" i="5"/>
  <c r="Y4" i="5"/>
  <c r="B33" i="5" l="1"/>
  <c r="D33" i="5" s="1"/>
  <c r="A34" i="5"/>
  <c r="C33" i="5" l="1"/>
  <c r="B34" i="5"/>
  <c r="D34" i="5" s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D27" i="5"/>
  <c r="D26" i="5"/>
  <c r="D25" i="5"/>
  <c r="D24" i="5"/>
  <c r="D23" i="5"/>
  <c r="C34" i="5" l="1"/>
  <c r="B35" i="5"/>
  <c r="D35" i="5" s="1"/>
  <c r="B26" i="5"/>
  <c r="B23" i="5"/>
  <c r="B25" i="5"/>
  <c r="B27" i="5"/>
  <c r="B24" i="5"/>
  <c r="E23" i="5"/>
  <c r="E16" i="5"/>
  <c r="D16" i="5"/>
  <c r="E15" i="5"/>
  <c r="D15" i="5"/>
  <c r="E14" i="5"/>
  <c r="D14" i="5"/>
  <c r="C35" i="5" l="1"/>
  <c r="B36" i="5"/>
  <c r="D36" i="5" s="1"/>
  <c r="C36" i="5" l="1"/>
  <c r="B37" i="5"/>
  <c r="D37" i="5" s="1"/>
  <c r="N25" i="1"/>
  <c r="G25" i="1"/>
  <c r="M24" i="1"/>
  <c r="M23" i="1"/>
  <c r="C37" i="5" l="1"/>
  <c r="B38" i="5"/>
  <c r="D38" i="5" s="1"/>
  <c r="C38" i="5" l="1"/>
  <c r="B39" i="5"/>
  <c r="D39" i="5" s="1"/>
  <c r="U15" i="1"/>
  <c r="C39" i="5" l="1"/>
  <c r="B40" i="5"/>
  <c r="D40" i="5" s="1"/>
  <c r="C40" i="5" l="1"/>
  <c r="B41" i="5"/>
  <c r="D41" i="5" s="1"/>
  <c r="I71" i="1"/>
  <c r="H71" i="1" s="1"/>
  <c r="I58" i="1"/>
  <c r="H58" i="1" s="1"/>
  <c r="I57" i="1"/>
  <c r="H57" i="1" s="1"/>
  <c r="I55" i="1"/>
  <c r="H55" i="1" s="1"/>
  <c r="I70" i="1"/>
  <c r="I65" i="1"/>
  <c r="I59" i="1"/>
  <c r="I60" i="1"/>
  <c r="I68" i="1"/>
  <c r="I66" i="1"/>
  <c r="I67" i="1"/>
  <c r="I69" i="1"/>
  <c r="I61" i="1"/>
  <c r="I62" i="1"/>
  <c r="I54" i="1"/>
  <c r="H54" i="1" s="1"/>
  <c r="H70" i="1"/>
  <c r="H65" i="1"/>
  <c r="H60" i="1"/>
  <c r="H59" i="1"/>
  <c r="H61" i="1"/>
  <c r="H69" i="1"/>
  <c r="H66" i="1"/>
  <c r="B97" i="3" s="1"/>
  <c r="H67" i="1"/>
  <c r="H68" i="1"/>
  <c r="H62" i="1"/>
  <c r="F25" i="1"/>
  <c r="E25" i="1"/>
  <c r="N23" i="1"/>
  <c r="F23" i="1"/>
  <c r="E23" i="1"/>
  <c r="D23" i="1"/>
  <c r="N24" i="1"/>
  <c r="C41" i="5" l="1"/>
  <c r="B42" i="5"/>
  <c r="D42" i="5" s="1"/>
  <c r="D36" i="2"/>
  <c r="C42" i="5" l="1"/>
  <c r="B43" i="5"/>
  <c r="D43" i="5" s="1"/>
  <c r="C43" i="5" l="1"/>
  <c r="B44" i="5"/>
  <c r="D44" i="5" s="1"/>
  <c r="G10" i="1"/>
  <c r="R5" i="1"/>
  <c r="O4" i="1"/>
  <c r="C44" i="5" l="1"/>
  <c r="B45" i="5"/>
  <c r="D45" i="5" s="1"/>
  <c r="AB6" i="5"/>
  <c r="AB8" i="5"/>
  <c r="AB7" i="5"/>
  <c r="AB17" i="3"/>
  <c r="Z17" i="3"/>
  <c r="Z35" i="3" s="1"/>
  <c r="C45" i="5" l="1"/>
  <c r="B46" i="5"/>
  <c r="D46" i="5" s="1"/>
  <c r="S79" i="3"/>
  <c r="R79" i="3"/>
  <c r="Q79" i="3"/>
  <c r="P79" i="3"/>
  <c r="O79" i="3"/>
  <c r="N79" i="3"/>
  <c r="M79" i="3"/>
  <c r="S29" i="3"/>
  <c r="R29" i="3"/>
  <c r="Q29" i="3"/>
  <c r="P29" i="3"/>
  <c r="O29" i="3"/>
  <c r="N29" i="3"/>
  <c r="M29" i="3"/>
  <c r="B5" i="3"/>
  <c r="A27" i="5"/>
  <c r="A26" i="5"/>
  <c r="A25" i="5"/>
  <c r="A24" i="5"/>
  <c r="A23" i="5"/>
  <c r="E27" i="5"/>
  <c r="E26" i="5"/>
  <c r="E25" i="5"/>
  <c r="E24" i="5"/>
  <c r="C46" i="5" l="1"/>
  <c r="B47" i="5"/>
  <c r="D47" i="5" s="1"/>
  <c r="B9" i="3"/>
  <c r="A16" i="5"/>
  <c r="G16" i="5" s="1"/>
  <c r="A15" i="5"/>
  <c r="G15" i="5" s="1"/>
  <c r="A14" i="5"/>
  <c r="G14" i="5" s="1"/>
  <c r="C47" i="5" l="1"/>
  <c r="B48" i="5"/>
  <c r="D48" i="5" s="1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C48" i="5" l="1"/>
  <c r="B49" i="5"/>
  <c r="D49" i="5" s="1"/>
  <c r="X74" i="3"/>
  <c r="T74" i="3"/>
  <c r="W74" i="3"/>
  <c r="V74" i="3"/>
  <c r="Y74" i="3"/>
  <c r="U74" i="3"/>
  <c r="X76" i="3"/>
  <c r="T76" i="3"/>
  <c r="W76" i="3"/>
  <c r="V76" i="3"/>
  <c r="Y76" i="3"/>
  <c r="U76" i="3"/>
  <c r="V75" i="3"/>
  <c r="Y75" i="3"/>
  <c r="U75" i="3"/>
  <c r="X75" i="3"/>
  <c r="T75" i="3"/>
  <c r="W75" i="3"/>
  <c r="C15" i="5"/>
  <c r="J15" i="5"/>
  <c r="D17" i="5"/>
  <c r="H14" i="5"/>
  <c r="H16" i="5"/>
  <c r="J16" i="5"/>
  <c r="I15" i="5"/>
  <c r="I14" i="5"/>
  <c r="J14" i="5"/>
  <c r="I16" i="5"/>
  <c r="A17" i="5"/>
  <c r="C49" i="5" l="1"/>
  <c r="B50" i="5"/>
  <c r="D50" i="5" s="1"/>
  <c r="C17" i="5"/>
  <c r="L17" i="5"/>
  <c r="B17" i="5"/>
  <c r="G17" i="5"/>
  <c r="F17" i="5"/>
  <c r="C26" i="6"/>
  <c r="B105" i="3"/>
  <c r="B95" i="3"/>
  <c r="C50" i="5" l="1"/>
  <c r="B51" i="5"/>
  <c r="D51" i="5" s="1"/>
  <c r="H17" i="5"/>
  <c r="I17" i="5"/>
  <c r="C51" i="5" l="1"/>
  <c r="B52" i="5"/>
  <c r="D52" i="5" s="1"/>
  <c r="P17" i="5"/>
  <c r="A27" i="3"/>
  <c r="C7" i="6" s="1"/>
  <c r="C52" i="5" l="1"/>
  <c r="B53" i="5"/>
  <c r="D53" i="5" s="1"/>
  <c r="F16" i="5"/>
  <c r="P16" i="5" s="1"/>
  <c r="C53" i="5" l="1"/>
  <c r="B54" i="5"/>
  <c r="D54" i="5" s="1"/>
  <c r="V26" i="3"/>
  <c r="Y26" i="3"/>
  <c r="U26" i="3"/>
  <c r="X26" i="3"/>
  <c r="T26" i="3"/>
  <c r="W26" i="3"/>
  <c r="F15" i="5"/>
  <c r="P15" i="5" s="1"/>
  <c r="F14" i="5"/>
  <c r="P14" i="5" s="1"/>
  <c r="N8" i="5"/>
  <c r="V8" i="5"/>
  <c r="N6" i="5"/>
  <c r="N5" i="5"/>
  <c r="N4" i="5"/>
  <c r="W4" i="5"/>
  <c r="V4" i="5"/>
  <c r="C54" i="5" l="1"/>
  <c r="B55" i="5"/>
  <c r="D55" i="5" s="1"/>
  <c r="V24" i="3"/>
  <c r="Y24" i="3"/>
  <c r="U24" i="3"/>
  <c r="X24" i="3"/>
  <c r="T24" i="3"/>
  <c r="W24" i="3"/>
  <c r="X25" i="3"/>
  <c r="T25" i="3"/>
  <c r="W25" i="3"/>
  <c r="V25" i="3"/>
  <c r="Y25" i="3"/>
  <c r="U25" i="3"/>
  <c r="AA77" i="3"/>
  <c r="V5" i="5"/>
  <c r="Y5" i="5"/>
  <c r="Y6" i="5"/>
  <c r="V6" i="5"/>
  <c r="R5" i="5"/>
  <c r="R8" i="5"/>
  <c r="R6" i="5"/>
  <c r="R4" i="5"/>
  <c r="P76" i="3"/>
  <c r="S76" i="3"/>
  <c r="O76" i="3"/>
  <c r="R76" i="3"/>
  <c r="N76" i="3"/>
  <c r="Q76" i="3"/>
  <c r="M76" i="3"/>
  <c r="S75" i="3"/>
  <c r="O75" i="3"/>
  <c r="R75" i="3"/>
  <c r="N75" i="3"/>
  <c r="Q75" i="3"/>
  <c r="M75" i="3"/>
  <c r="P75" i="3"/>
  <c r="R74" i="3"/>
  <c r="N74" i="3"/>
  <c r="Q74" i="3"/>
  <c r="M74" i="3"/>
  <c r="P74" i="3"/>
  <c r="S74" i="3"/>
  <c r="O74" i="3"/>
  <c r="F26" i="3"/>
  <c r="S26" i="3"/>
  <c r="O26" i="3"/>
  <c r="R26" i="3"/>
  <c r="N26" i="3"/>
  <c r="Q26" i="3"/>
  <c r="M26" i="3"/>
  <c r="P26" i="3"/>
  <c r="B96" i="3"/>
  <c r="W6" i="5"/>
  <c r="I75" i="3"/>
  <c r="E75" i="3"/>
  <c r="L75" i="3"/>
  <c r="C75" i="3"/>
  <c r="J75" i="3"/>
  <c r="F75" i="3"/>
  <c r="B75" i="3"/>
  <c r="H75" i="3"/>
  <c r="D75" i="3"/>
  <c r="K75" i="3"/>
  <c r="G75" i="3"/>
  <c r="D26" i="3"/>
  <c r="I26" i="3"/>
  <c r="J26" i="3"/>
  <c r="C26" i="3"/>
  <c r="H26" i="3"/>
  <c r="I76" i="3"/>
  <c r="E76" i="3"/>
  <c r="K76" i="3"/>
  <c r="C76" i="3"/>
  <c r="J76" i="3"/>
  <c r="F76" i="3"/>
  <c r="B76" i="3"/>
  <c r="L76" i="3"/>
  <c r="H76" i="3"/>
  <c r="D76" i="3"/>
  <c r="G76" i="3"/>
  <c r="G26" i="3"/>
  <c r="L26" i="3"/>
  <c r="B26" i="3"/>
  <c r="K26" i="3"/>
  <c r="E26" i="3"/>
  <c r="I74" i="3"/>
  <c r="E74" i="3"/>
  <c r="L74" i="3"/>
  <c r="C74" i="3"/>
  <c r="J74" i="3"/>
  <c r="F74" i="3"/>
  <c r="B74" i="3"/>
  <c r="H74" i="3"/>
  <c r="D74" i="3"/>
  <c r="K74" i="3"/>
  <c r="G74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C55" i="5" l="1"/>
  <c r="B56" i="5"/>
  <c r="D56" i="5" s="1"/>
  <c r="AB74" i="3"/>
  <c r="AB76" i="3"/>
  <c r="AB23" i="3" s="1"/>
  <c r="AB75" i="3"/>
  <c r="AB26" i="3"/>
  <c r="AA26" i="3"/>
  <c r="AA74" i="3"/>
  <c r="AA76" i="3"/>
  <c r="AA75" i="3"/>
  <c r="M4" i="5"/>
  <c r="M6" i="5"/>
  <c r="M8" i="5"/>
  <c r="M5" i="5"/>
  <c r="X5" i="5"/>
  <c r="X6" i="5"/>
  <c r="X4" i="5"/>
  <c r="X8" i="5"/>
  <c r="B25" i="3"/>
  <c r="R25" i="3"/>
  <c r="N25" i="3"/>
  <c r="Q25" i="3"/>
  <c r="M25" i="3"/>
  <c r="P25" i="3"/>
  <c r="S25" i="3"/>
  <c r="O25" i="3"/>
  <c r="Q24" i="3"/>
  <c r="M24" i="3"/>
  <c r="P24" i="3"/>
  <c r="S24" i="3"/>
  <c r="O24" i="3"/>
  <c r="R24" i="3"/>
  <c r="N24" i="3"/>
  <c r="I25" i="3"/>
  <c r="C25" i="3"/>
  <c r="D25" i="3"/>
  <c r="J25" i="3"/>
  <c r="H25" i="3"/>
  <c r="K25" i="3"/>
  <c r="E25" i="3"/>
  <c r="F25" i="3"/>
  <c r="G25" i="3"/>
  <c r="L25" i="3"/>
  <c r="J24" i="3"/>
  <c r="F24" i="3"/>
  <c r="B24" i="3"/>
  <c r="I24" i="3"/>
  <c r="E24" i="3"/>
  <c r="L24" i="3"/>
  <c r="H24" i="3"/>
  <c r="D24" i="3"/>
  <c r="K24" i="3"/>
  <c r="G24" i="3"/>
  <c r="C24" i="3"/>
  <c r="C56" i="5" l="1"/>
  <c r="B57" i="5"/>
  <c r="D57" i="5" s="1"/>
  <c r="AB25" i="3"/>
  <c r="AB24" i="3"/>
  <c r="AA25" i="3"/>
  <c r="AA24" i="3"/>
  <c r="AI4" i="1"/>
  <c r="AH4" i="1"/>
  <c r="AG4" i="1"/>
  <c r="AF4" i="1"/>
  <c r="AE4" i="1"/>
  <c r="AD4" i="1"/>
  <c r="AC4" i="1"/>
  <c r="AB4" i="1"/>
  <c r="AA4" i="1"/>
  <c r="Z4" i="1"/>
  <c r="Y4" i="1"/>
  <c r="X4" i="1"/>
  <c r="C57" i="5" l="1"/>
  <c r="B58" i="5"/>
  <c r="D58" i="5" s="1"/>
  <c r="B106" i="3"/>
  <c r="B104" i="3"/>
  <c r="B100" i="3"/>
  <c r="B99" i="3"/>
  <c r="B98" i="3"/>
  <c r="B94" i="3"/>
  <c r="C58" i="5" l="1"/>
  <c r="B59" i="5"/>
  <c r="D59" i="5" s="1"/>
  <c r="B107" i="3"/>
  <c r="B101" i="3"/>
  <c r="L79" i="3"/>
  <c r="K79" i="3"/>
  <c r="J79" i="3"/>
  <c r="I79" i="3"/>
  <c r="H79" i="3"/>
  <c r="G79" i="3"/>
  <c r="F79" i="3"/>
  <c r="E79" i="3"/>
  <c r="D79" i="3"/>
  <c r="C79" i="3"/>
  <c r="B79" i="3"/>
  <c r="L29" i="3"/>
  <c r="K29" i="3"/>
  <c r="J29" i="3"/>
  <c r="I29" i="3"/>
  <c r="H29" i="3"/>
  <c r="G29" i="3"/>
  <c r="F29" i="3"/>
  <c r="E29" i="3"/>
  <c r="D29" i="3"/>
  <c r="C29" i="3"/>
  <c r="B29" i="3"/>
  <c r="C59" i="5" l="1"/>
  <c r="B60" i="5"/>
  <c r="D60" i="5" s="1"/>
  <c r="C13" i="6"/>
  <c r="AB79" i="3"/>
  <c r="AB29" i="3"/>
  <c r="AA79" i="3"/>
  <c r="AA29" i="3"/>
  <c r="D80" i="1"/>
  <c r="C60" i="5" l="1"/>
  <c r="B61" i="5"/>
  <c r="D61" i="5" s="1"/>
  <c r="D81" i="1"/>
  <c r="D67" i="2"/>
  <c r="N7" i="5"/>
  <c r="W7" i="5"/>
  <c r="C61" i="5" l="1"/>
  <c r="B62" i="5"/>
  <c r="D62" i="5" s="1"/>
  <c r="D82" i="1"/>
  <c r="D68" i="2"/>
  <c r="C62" i="5" l="1"/>
  <c r="B63" i="5"/>
  <c r="D63" i="5" s="1"/>
  <c r="V7" i="5"/>
  <c r="D83" i="1"/>
  <c r="D69" i="2"/>
  <c r="R7" i="5"/>
  <c r="P7" i="5"/>
  <c r="K7" i="5"/>
  <c r="L7" i="5" s="1"/>
  <c r="C63" i="5" l="1"/>
  <c r="B64" i="5"/>
  <c r="D64" i="5" s="1"/>
  <c r="X7" i="5"/>
  <c r="M7" i="5"/>
  <c r="D70" i="2"/>
  <c r="D84" i="1"/>
  <c r="C64" i="5" l="1"/>
  <c r="B65" i="5"/>
  <c r="D65" i="5" s="1"/>
  <c r="T6" i="5"/>
  <c r="S6" i="5" s="1"/>
  <c r="D71" i="2"/>
  <c r="D85" i="1"/>
  <c r="G4" i="1"/>
  <c r="B7" i="3" l="1"/>
  <c r="C65" i="5"/>
  <c r="B66" i="5"/>
  <c r="D66" i="5" s="1"/>
  <c r="T7" i="5"/>
  <c r="S7" i="5" s="1"/>
  <c r="Q6" i="5"/>
  <c r="E6" i="5"/>
  <c r="D86" i="1"/>
  <c r="D87" i="1" s="1"/>
  <c r="D88" i="1" s="1"/>
  <c r="D35" i="2"/>
  <c r="AA6" i="5"/>
  <c r="C5" i="3"/>
  <c r="C7" i="3" s="1"/>
  <c r="B17" i="3"/>
  <c r="B27" i="3" s="1"/>
  <c r="C66" i="5" l="1"/>
  <c r="B67" i="5"/>
  <c r="D67" i="5" s="1"/>
  <c r="C9" i="3"/>
  <c r="T4" i="5"/>
  <c r="S4" i="5" s="1"/>
  <c r="D89" i="1"/>
  <c r="D5" i="3"/>
  <c r="C17" i="3"/>
  <c r="C27" i="3" s="1"/>
  <c r="AC3" i="5"/>
  <c r="B35" i="3"/>
  <c r="B80" i="3" s="1"/>
  <c r="AB35" i="3"/>
  <c r="D7" i="3" l="1"/>
  <c r="C67" i="5"/>
  <c r="B68" i="5"/>
  <c r="D68" i="5" s="1"/>
  <c r="D9" i="3"/>
  <c r="B83" i="3"/>
  <c r="B87" i="3"/>
  <c r="B85" i="3"/>
  <c r="B86" i="3"/>
  <c r="B84" i="3"/>
  <c r="B72" i="3"/>
  <c r="Q4" i="5"/>
  <c r="E4" i="5"/>
  <c r="AA4" i="5"/>
  <c r="T8" i="5"/>
  <c r="S8" i="5" s="1"/>
  <c r="D90" i="1"/>
  <c r="E5" i="3"/>
  <c r="D17" i="3"/>
  <c r="D27" i="3" s="1"/>
  <c r="AD3" i="5"/>
  <c r="C35" i="3"/>
  <c r="C80" i="3" s="1"/>
  <c r="E7" i="3" l="1"/>
  <c r="C68" i="5"/>
  <c r="B69" i="5"/>
  <c r="D69" i="5" s="1"/>
  <c r="E9" i="3"/>
  <c r="C84" i="3"/>
  <c r="C85" i="3"/>
  <c r="B82" i="3"/>
  <c r="C86" i="3"/>
  <c r="C87" i="3"/>
  <c r="C83" i="3"/>
  <c r="C72" i="3"/>
  <c r="E8" i="5"/>
  <c r="AA8" i="5"/>
  <c r="Q8" i="5"/>
  <c r="T5" i="5"/>
  <c r="S5" i="5" s="1"/>
  <c r="F5" i="3"/>
  <c r="E17" i="3"/>
  <c r="E27" i="3" s="1"/>
  <c r="D35" i="3"/>
  <c r="D80" i="3" s="1"/>
  <c r="AE3" i="5"/>
  <c r="F7" i="3" l="1"/>
  <c r="C82" i="3"/>
  <c r="C69" i="5"/>
  <c r="B70" i="5"/>
  <c r="D70" i="5" s="1"/>
  <c r="D84" i="3"/>
  <c r="D85" i="3"/>
  <c r="D86" i="3"/>
  <c r="F9" i="3"/>
  <c r="D87" i="3"/>
  <c r="D83" i="3"/>
  <c r="D72" i="3"/>
  <c r="AA5" i="5"/>
  <c r="E5" i="5"/>
  <c r="Q5" i="5"/>
  <c r="G5" i="3"/>
  <c r="F17" i="3"/>
  <c r="F27" i="3" s="1"/>
  <c r="AF3" i="5"/>
  <c r="E35" i="3"/>
  <c r="G7" i="3" l="1"/>
  <c r="E72" i="3"/>
  <c r="E80" i="3"/>
  <c r="C70" i="5"/>
  <c r="B71" i="5"/>
  <c r="D71" i="5" s="1"/>
  <c r="E84" i="3"/>
  <c r="E86" i="3"/>
  <c r="E87" i="3"/>
  <c r="D82" i="3"/>
  <c r="E85" i="3"/>
  <c r="G9" i="3"/>
  <c r="E83" i="3"/>
  <c r="H5" i="3"/>
  <c r="G17" i="3"/>
  <c r="G27" i="3" s="1"/>
  <c r="AG3" i="5"/>
  <c r="F35" i="3"/>
  <c r="H7" i="3" l="1"/>
  <c r="F84" i="3"/>
  <c r="F80" i="3"/>
  <c r="C71" i="5"/>
  <c r="B72" i="5"/>
  <c r="D72" i="5" s="1"/>
  <c r="F85" i="3"/>
  <c r="E82" i="3"/>
  <c r="H9" i="3"/>
  <c r="F86" i="3"/>
  <c r="F83" i="3"/>
  <c r="F87" i="3"/>
  <c r="F72" i="3"/>
  <c r="I5" i="3"/>
  <c r="H17" i="3"/>
  <c r="H27" i="3" s="1"/>
  <c r="AH3" i="5"/>
  <c r="G35" i="3"/>
  <c r="I7" i="3" l="1"/>
  <c r="G83" i="3"/>
  <c r="G80" i="3"/>
  <c r="G86" i="3"/>
  <c r="C72" i="5"/>
  <c r="B73" i="5"/>
  <c r="D73" i="5" s="1"/>
  <c r="I9" i="3"/>
  <c r="F82" i="3"/>
  <c r="G87" i="3"/>
  <c r="G84" i="3"/>
  <c r="G85" i="3"/>
  <c r="G72" i="3"/>
  <c r="J5" i="3"/>
  <c r="I17" i="3"/>
  <c r="I27" i="3" s="1"/>
  <c r="H35" i="3"/>
  <c r="AI3" i="5"/>
  <c r="J7" i="3" l="1"/>
  <c r="H87" i="3"/>
  <c r="H80" i="3"/>
  <c r="C73" i="5"/>
  <c r="B74" i="5"/>
  <c r="D74" i="5" s="1"/>
  <c r="H85" i="3"/>
  <c r="J9" i="3"/>
  <c r="G82" i="3"/>
  <c r="H86" i="3"/>
  <c r="H84" i="3"/>
  <c r="H83" i="3"/>
  <c r="H72" i="3"/>
  <c r="K5" i="3"/>
  <c r="J17" i="3"/>
  <c r="J27" i="3" s="1"/>
  <c r="AJ3" i="5"/>
  <c r="I35" i="3"/>
  <c r="I80" i="3" s="1"/>
  <c r="K7" i="3" l="1"/>
  <c r="H82" i="3"/>
  <c r="C74" i="5"/>
  <c r="B75" i="5"/>
  <c r="D75" i="5" s="1"/>
  <c r="K9" i="3"/>
  <c r="I84" i="3"/>
  <c r="I85" i="3"/>
  <c r="I87" i="3"/>
  <c r="I83" i="3"/>
  <c r="I86" i="3"/>
  <c r="I72" i="3"/>
  <c r="AL3" i="5"/>
  <c r="L5" i="3"/>
  <c r="K17" i="3"/>
  <c r="K27" i="3" s="1"/>
  <c r="AK3" i="5"/>
  <c r="J35" i="3"/>
  <c r="J80" i="3" s="1"/>
  <c r="L7" i="3" l="1"/>
  <c r="C75" i="5"/>
  <c r="B76" i="5"/>
  <c r="D76" i="5" s="1"/>
  <c r="L9" i="3"/>
  <c r="I82" i="3"/>
  <c r="J87" i="3"/>
  <c r="J85" i="3"/>
  <c r="J86" i="3"/>
  <c r="J83" i="3"/>
  <c r="J84" i="3"/>
  <c r="J72" i="3"/>
  <c r="AM3" i="5"/>
  <c r="M5" i="3"/>
  <c r="L17" i="3"/>
  <c r="L27" i="3" s="1"/>
  <c r="K35" i="3"/>
  <c r="K80" i="3" s="1"/>
  <c r="M7" i="3" l="1"/>
  <c r="C76" i="5"/>
  <c r="B77" i="5"/>
  <c r="D77" i="5" s="1"/>
  <c r="K83" i="3"/>
  <c r="K87" i="3"/>
  <c r="K84" i="3"/>
  <c r="K86" i="3"/>
  <c r="K85" i="3"/>
  <c r="M9" i="3"/>
  <c r="J82" i="3"/>
  <c r="K72" i="3"/>
  <c r="N5" i="3"/>
  <c r="M17" i="3"/>
  <c r="M27" i="3" s="1"/>
  <c r="AA27" i="3" s="1"/>
  <c r="AN3" i="5"/>
  <c r="L35" i="3"/>
  <c r="L80" i="3" s="1"/>
  <c r="N7" i="3" l="1"/>
  <c r="C77" i="5"/>
  <c r="B78" i="5"/>
  <c r="D78" i="5" s="1"/>
  <c r="N9" i="3"/>
  <c r="L87" i="3"/>
  <c r="L83" i="3"/>
  <c r="L86" i="3"/>
  <c r="L84" i="3"/>
  <c r="L85" i="3"/>
  <c r="K82" i="3"/>
  <c r="AA9" i="3"/>
  <c r="L72" i="3"/>
  <c r="AO3" i="5"/>
  <c r="O5" i="3"/>
  <c r="N17" i="3"/>
  <c r="N27" i="3" s="1"/>
  <c r="M35" i="3"/>
  <c r="M80" i="3" s="1"/>
  <c r="O7" i="3" l="1"/>
  <c r="C78" i="5"/>
  <c r="B79" i="5"/>
  <c r="D79" i="5" s="1"/>
  <c r="M85" i="3"/>
  <c r="AA85" i="3" s="1"/>
  <c r="M84" i="3"/>
  <c r="M87" i="3"/>
  <c r="AA87" i="3" s="1"/>
  <c r="M83" i="3"/>
  <c r="AA83" i="3" s="1"/>
  <c r="M86" i="3"/>
  <c r="AA86" i="3" s="1"/>
  <c r="L82" i="3"/>
  <c r="O9" i="3"/>
  <c r="M72" i="3"/>
  <c r="AA72" i="3" s="1"/>
  <c r="AP3" i="5"/>
  <c r="O17" i="3"/>
  <c r="O27" i="3" s="1"/>
  <c r="P5" i="3"/>
  <c r="N35" i="3"/>
  <c r="P7" i="3" l="1"/>
  <c r="C79" i="5"/>
  <c r="B80" i="5"/>
  <c r="D80" i="5" s="1"/>
  <c r="N84" i="3"/>
  <c r="N87" i="3"/>
  <c r="N86" i="3"/>
  <c r="N85" i="3"/>
  <c r="N83" i="3"/>
  <c r="P9" i="3"/>
  <c r="M82" i="3"/>
  <c r="AA82" i="3" s="1"/>
  <c r="AA84" i="3"/>
  <c r="N67" i="3"/>
  <c r="N68" i="3"/>
  <c r="N65" i="3"/>
  <c r="N63" i="3"/>
  <c r="N69" i="3"/>
  <c r="N62" i="3"/>
  <c r="N71" i="3"/>
  <c r="N61" i="3"/>
  <c r="B61" i="3" s="1"/>
  <c r="N47" i="3"/>
  <c r="B47" i="3" s="1"/>
  <c r="N43" i="3"/>
  <c r="B43" i="3" s="1"/>
  <c r="N45" i="3"/>
  <c r="B45" i="3" s="1"/>
  <c r="N44" i="3"/>
  <c r="B44" i="3" s="1"/>
  <c r="AA80" i="3"/>
  <c r="AB80" i="3"/>
  <c r="N72" i="3"/>
  <c r="AQ3" i="5"/>
  <c r="Q5" i="3"/>
  <c r="P17" i="3"/>
  <c r="P27" i="3" s="1"/>
  <c r="O35" i="3"/>
  <c r="Q7" i="3" l="1"/>
  <c r="C80" i="5"/>
  <c r="B81" i="5"/>
  <c r="D81" i="5" s="1"/>
  <c r="Q9" i="3"/>
  <c r="O83" i="3"/>
  <c r="O86" i="3"/>
  <c r="O85" i="3"/>
  <c r="O84" i="3"/>
  <c r="O87" i="3"/>
  <c r="N82" i="3"/>
  <c r="O67" i="3"/>
  <c r="O61" i="3"/>
  <c r="C61" i="3" s="1"/>
  <c r="O71" i="3"/>
  <c r="O69" i="3"/>
  <c r="O68" i="3"/>
  <c r="O62" i="3"/>
  <c r="O65" i="3"/>
  <c r="O63" i="3"/>
  <c r="B67" i="3"/>
  <c r="B71" i="3"/>
  <c r="B63" i="3"/>
  <c r="B65" i="3"/>
  <c r="O47" i="3"/>
  <c r="C47" i="3" s="1"/>
  <c r="O45" i="3"/>
  <c r="C45" i="3" s="1"/>
  <c r="O44" i="3"/>
  <c r="C44" i="3" s="1"/>
  <c r="O43" i="3"/>
  <c r="C43" i="3" s="1"/>
  <c r="O72" i="3"/>
  <c r="P35" i="3"/>
  <c r="AR3" i="5"/>
  <c r="Q17" i="3"/>
  <c r="Q27" i="3" s="1"/>
  <c r="R5" i="3"/>
  <c r="R7" i="3" l="1"/>
  <c r="C81" i="5"/>
  <c r="B82" i="5"/>
  <c r="D82" i="5" s="1"/>
  <c r="R9" i="3"/>
  <c r="O82" i="3"/>
  <c r="P84" i="3"/>
  <c r="P85" i="3"/>
  <c r="P83" i="3"/>
  <c r="P87" i="3"/>
  <c r="P86" i="3"/>
  <c r="C69" i="3"/>
  <c r="C67" i="3"/>
  <c r="P67" i="3"/>
  <c r="P61" i="3"/>
  <c r="D61" i="3" s="1"/>
  <c r="P71" i="3"/>
  <c r="P69" i="3"/>
  <c r="P68" i="3"/>
  <c r="P65" i="3"/>
  <c r="P63" i="3"/>
  <c r="P62" i="3"/>
  <c r="C63" i="3"/>
  <c r="C65" i="3"/>
  <c r="P47" i="3"/>
  <c r="D47" i="3" s="1"/>
  <c r="P45" i="3"/>
  <c r="D45" i="3" s="1"/>
  <c r="P44" i="3"/>
  <c r="D44" i="3" s="1"/>
  <c r="P43" i="3"/>
  <c r="D43" i="3" s="1"/>
  <c r="P72" i="3"/>
  <c r="AS3" i="5"/>
  <c r="R17" i="3"/>
  <c r="R27" i="3" s="1"/>
  <c r="S5" i="3"/>
  <c r="Q35" i="3"/>
  <c r="S7" i="3" l="1"/>
  <c r="C82" i="5"/>
  <c r="B83" i="5"/>
  <c r="D83" i="5" s="1"/>
  <c r="P82" i="3"/>
  <c r="Q84" i="3"/>
  <c r="Q86" i="3"/>
  <c r="Q85" i="3"/>
  <c r="Q87" i="3"/>
  <c r="Q83" i="3"/>
  <c r="S9" i="3"/>
  <c r="D69" i="3"/>
  <c r="D67" i="3"/>
  <c r="Q71" i="3"/>
  <c r="Q69" i="3"/>
  <c r="Q68" i="3"/>
  <c r="Q65" i="3"/>
  <c r="Q63" i="3"/>
  <c r="Q62" i="3"/>
  <c r="Q67" i="3"/>
  <c r="Q61" i="3"/>
  <c r="E61" i="3" s="1"/>
  <c r="D65" i="3"/>
  <c r="D63" i="3"/>
  <c r="B62" i="3"/>
  <c r="Q47" i="3"/>
  <c r="E47" i="3" s="1"/>
  <c r="Q45" i="3"/>
  <c r="E45" i="3" s="1"/>
  <c r="Q43" i="3"/>
  <c r="E43" i="3" s="1"/>
  <c r="Q44" i="3"/>
  <c r="E44" i="3" s="1"/>
  <c r="T5" i="3"/>
  <c r="Q72" i="3"/>
  <c r="AT3" i="5"/>
  <c r="S17" i="3"/>
  <c r="S27" i="3" s="1"/>
  <c r="R35" i="3"/>
  <c r="T7" i="3" l="1"/>
  <c r="C83" i="5"/>
  <c r="B84" i="5"/>
  <c r="D84" i="5" s="1"/>
  <c r="R85" i="3"/>
  <c r="R83" i="3"/>
  <c r="R86" i="3"/>
  <c r="R87" i="3"/>
  <c r="R84" i="3"/>
  <c r="T9" i="3"/>
  <c r="Q82" i="3"/>
  <c r="R67" i="3"/>
  <c r="R69" i="3"/>
  <c r="R62" i="3"/>
  <c r="R61" i="3"/>
  <c r="F61" i="3" s="1"/>
  <c r="R71" i="3"/>
  <c r="R65" i="3"/>
  <c r="R63" i="3"/>
  <c r="R68" i="3"/>
  <c r="E69" i="3"/>
  <c r="E67" i="3"/>
  <c r="E65" i="3"/>
  <c r="E63" i="3"/>
  <c r="C62" i="3"/>
  <c r="R44" i="3"/>
  <c r="F44" i="3" s="1"/>
  <c r="R47" i="3"/>
  <c r="F47" i="3" s="1"/>
  <c r="R43" i="3"/>
  <c r="F43" i="3" s="1"/>
  <c r="R45" i="3"/>
  <c r="F45" i="3" s="1"/>
  <c r="U5" i="3"/>
  <c r="T17" i="3"/>
  <c r="R72" i="3"/>
  <c r="S35" i="3"/>
  <c r="U7" i="3" l="1"/>
  <c r="C84" i="5"/>
  <c r="O10" i="3" s="1"/>
  <c r="S85" i="3"/>
  <c r="S84" i="3"/>
  <c r="S86" i="3"/>
  <c r="S83" i="3"/>
  <c r="S87" i="3"/>
  <c r="U9" i="3"/>
  <c r="R82" i="3"/>
  <c r="S67" i="3"/>
  <c r="S61" i="3"/>
  <c r="G61" i="3" s="1"/>
  <c r="S71" i="3"/>
  <c r="S69" i="3"/>
  <c r="S68" i="3"/>
  <c r="S65" i="3"/>
  <c r="S63" i="3"/>
  <c r="S62" i="3"/>
  <c r="F69" i="3"/>
  <c r="F67" i="3"/>
  <c r="F65" i="3"/>
  <c r="F63" i="3"/>
  <c r="D62" i="3"/>
  <c r="S47" i="3"/>
  <c r="G47" i="3" s="1"/>
  <c r="S45" i="3"/>
  <c r="G45" i="3" s="1"/>
  <c r="S44" i="3"/>
  <c r="G44" i="3" s="1"/>
  <c r="S43" i="3"/>
  <c r="G43" i="3" s="1"/>
  <c r="U17" i="3"/>
  <c r="V5" i="3"/>
  <c r="T27" i="3"/>
  <c r="T35" i="3"/>
  <c r="S72" i="3"/>
  <c r="E10" i="3" l="1"/>
  <c r="R10" i="3"/>
  <c r="P10" i="3"/>
  <c r="L10" i="3"/>
  <c r="J10" i="3"/>
  <c r="S10" i="3"/>
  <c r="K10" i="3"/>
  <c r="H10" i="3"/>
  <c r="D10" i="3"/>
  <c r="T10" i="3"/>
  <c r="Q10" i="3"/>
  <c r="M10" i="3"/>
  <c r="F10" i="3"/>
  <c r="C10" i="3"/>
  <c r="U10" i="3"/>
  <c r="N10" i="3"/>
  <c r="I10" i="3"/>
  <c r="G10" i="3"/>
  <c r="B10" i="3"/>
  <c r="V10" i="3"/>
  <c r="V7" i="3"/>
  <c r="T87" i="3"/>
  <c r="T84" i="3"/>
  <c r="T86" i="3"/>
  <c r="T85" i="3"/>
  <c r="T83" i="3"/>
  <c r="V9" i="3"/>
  <c r="S82" i="3"/>
  <c r="G69" i="3"/>
  <c r="G67" i="3"/>
  <c r="T67" i="3"/>
  <c r="H67" i="3" s="1"/>
  <c r="T61" i="3"/>
  <c r="H61" i="3" s="1"/>
  <c r="T71" i="3"/>
  <c r="T69" i="3"/>
  <c r="T68" i="3"/>
  <c r="T65" i="3"/>
  <c r="T63" i="3"/>
  <c r="T62" i="3"/>
  <c r="G71" i="3"/>
  <c r="G63" i="3"/>
  <c r="G65" i="3"/>
  <c r="E62" i="3"/>
  <c r="T47" i="3"/>
  <c r="H47" i="3" s="1"/>
  <c r="T45" i="3"/>
  <c r="H45" i="3" s="1"/>
  <c r="T44" i="3"/>
  <c r="H44" i="3" s="1"/>
  <c r="T43" i="3"/>
  <c r="H43" i="3" s="1"/>
  <c r="T72" i="3"/>
  <c r="U27" i="3"/>
  <c r="U35" i="3"/>
  <c r="V17" i="3"/>
  <c r="W5" i="3"/>
  <c r="C4" i="5"/>
  <c r="C6" i="5"/>
  <c r="D6" i="5"/>
  <c r="C5" i="5"/>
  <c r="D8" i="5"/>
  <c r="C8" i="5"/>
  <c r="D5" i="5"/>
  <c r="D4" i="5"/>
  <c r="W10" i="3" l="1"/>
  <c r="W7" i="3"/>
  <c r="AA10" i="3"/>
  <c r="Z28" i="3" a="1"/>
  <c r="Z28" i="3" s="1"/>
  <c r="C16" i="6"/>
  <c r="U86" i="3"/>
  <c r="U87" i="3"/>
  <c r="U84" i="3"/>
  <c r="U83" i="3"/>
  <c r="U85" i="3"/>
  <c r="T82" i="3"/>
  <c r="W9" i="3"/>
  <c r="F5" i="5"/>
  <c r="N50" i="3" s="1"/>
  <c r="B50" i="3" s="1"/>
  <c r="F8" i="5"/>
  <c r="T53" i="3" s="1"/>
  <c r="H53" i="3" s="1"/>
  <c r="F6" i="5"/>
  <c r="N51" i="3" s="1"/>
  <c r="B51" i="3" s="1"/>
  <c r="U71" i="3"/>
  <c r="U69" i="3"/>
  <c r="U68" i="3"/>
  <c r="U65" i="3"/>
  <c r="U63" i="3"/>
  <c r="U62" i="3"/>
  <c r="U61" i="3"/>
  <c r="I61" i="3" s="1"/>
  <c r="U67" i="3"/>
  <c r="I67" i="3" s="1"/>
  <c r="H69" i="3"/>
  <c r="H65" i="3"/>
  <c r="H63" i="3"/>
  <c r="F62" i="3"/>
  <c r="U44" i="3"/>
  <c r="I44" i="3" s="1"/>
  <c r="U45" i="3"/>
  <c r="I45" i="3" s="1"/>
  <c r="U43" i="3"/>
  <c r="I43" i="3" s="1"/>
  <c r="U47" i="3"/>
  <c r="I47" i="3" s="1"/>
  <c r="W17" i="3"/>
  <c r="X5" i="3"/>
  <c r="V27" i="3"/>
  <c r="V35" i="3"/>
  <c r="U72" i="3"/>
  <c r="T22" i="3"/>
  <c r="H22" i="3" s="1"/>
  <c r="F4" i="5"/>
  <c r="Q37" i="3" s="1"/>
  <c r="G8" i="5"/>
  <c r="T59" i="3" s="1"/>
  <c r="H59" i="3" s="1"/>
  <c r="AT8" i="5"/>
  <c r="S22" i="3" s="1"/>
  <c r="G22" i="3" s="1"/>
  <c r="AP8" i="5"/>
  <c r="AL8" i="5"/>
  <c r="AH8" i="5"/>
  <c r="AD8" i="5"/>
  <c r="AS8" i="5"/>
  <c r="AO8" i="5"/>
  <c r="AK8" i="5"/>
  <c r="AG8" i="5"/>
  <c r="AC8" i="5"/>
  <c r="AR8" i="5"/>
  <c r="AN8" i="5"/>
  <c r="AJ8" i="5"/>
  <c r="AF8" i="5"/>
  <c r="AQ8" i="5"/>
  <c r="AM8" i="5"/>
  <c r="AI8" i="5"/>
  <c r="AE8" i="5"/>
  <c r="AT4" i="5"/>
  <c r="AP4" i="5"/>
  <c r="AL4" i="5"/>
  <c r="AH4" i="5"/>
  <c r="AD4" i="5"/>
  <c r="AS4" i="5"/>
  <c r="AO4" i="5"/>
  <c r="AK4" i="5"/>
  <c r="AG4" i="5"/>
  <c r="AC4" i="5"/>
  <c r="AR4" i="5"/>
  <c r="AN4" i="5"/>
  <c r="AJ4" i="5"/>
  <c r="AF4" i="5"/>
  <c r="AI4" i="5"/>
  <c r="AE4" i="5"/>
  <c r="AQ4" i="5"/>
  <c r="AM4" i="5"/>
  <c r="AR5" i="5"/>
  <c r="AN5" i="5"/>
  <c r="AJ5" i="5"/>
  <c r="AF5" i="5"/>
  <c r="AQ5" i="5"/>
  <c r="AM5" i="5"/>
  <c r="AI5" i="5"/>
  <c r="AE5" i="5"/>
  <c r="AT5" i="5"/>
  <c r="AP5" i="5"/>
  <c r="AL5" i="5"/>
  <c r="AH5" i="5"/>
  <c r="AD5" i="5"/>
  <c r="AS5" i="5"/>
  <c r="AO5" i="5"/>
  <c r="AK5" i="5"/>
  <c r="AG5" i="5"/>
  <c r="AC5" i="5"/>
  <c r="G6" i="5"/>
  <c r="U20" i="3" s="1"/>
  <c r="I20" i="3" s="1"/>
  <c r="AT6" i="5"/>
  <c r="AP6" i="5"/>
  <c r="AL6" i="5"/>
  <c r="AH6" i="5"/>
  <c r="AD6" i="5"/>
  <c r="AS6" i="5"/>
  <c r="AO6" i="5"/>
  <c r="AK6" i="5"/>
  <c r="AG6" i="5"/>
  <c r="AC6" i="5"/>
  <c r="AR6" i="5"/>
  <c r="AN6" i="5"/>
  <c r="AJ6" i="5"/>
  <c r="AF6" i="5"/>
  <c r="AQ6" i="5"/>
  <c r="AM6" i="5"/>
  <c r="AI6" i="5"/>
  <c r="AE6" i="5"/>
  <c r="G4" i="5"/>
  <c r="T18" i="3" s="1"/>
  <c r="H18" i="3" s="1"/>
  <c r="G5" i="5"/>
  <c r="P56" i="3" s="1"/>
  <c r="D56" i="3" s="1"/>
  <c r="U22" i="3" l="1"/>
  <c r="I22" i="3" s="1"/>
  <c r="P22" i="3"/>
  <c r="D22" i="3" s="1"/>
  <c r="Q22" i="3"/>
  <c r="E22" i="3" s="1"/>
  <c r="N22" i="3"/>
  <c r="B22" i="3" s="1"/>
  <c r="R22" i="3"/>
  <c r="F22" i="3" s="1"/>
  <c r="O22" i="3"/>
  <c r="C22" i="3" s="1"/>
  <c r="V22" i="3"/>
  <c r="J22" i="3" s="1"/>
  <c r="X10" i="3"/>
  <c r="X7" i="3"/>
  <c r="U82" i="3"/>
  <c r="N41" i="3"/>
  <c r="B41" i="3" s="1"/>
  <c r="U41" i="3"/>
  <c r="I41" i="3" s="1"/>
  <c r="P18" i="3"/>
  <c r="D18" i="3" s="1"/>
  <c r="S41" i="3"/>
  <c r="G41" i="3" s="1"/>
  <c r="R53" i="3"/>
  <c r="F53" i="3" s="1"/>
  <c r="P41" i="3"/>
  <c r="D41" i="3" s="1"/>
  <c r="U51" i="3"/>
  <c r="I51" i="3" s="1"/>
  <c r="R51" i="3"/>
  <c r="F51" i="3" s="1"/>
  <c r="N39" i="3"/>
  <c r="B39" i="3" s="1"/>
  <c r="T39" i="3"/>
  <c r="H71" i="3" s="1"/>
  <c r="P53" i="3"/>
  <c r="D53" i="3" s="1"/>
  <c r="Q39" i="3"/>
  <c r="E39" i="3" s="1"/>
  <c r="Q41" i="3"/>
  <c r="E41" i="3" s="1"/>
  <c r="N53" i="3"/>
  <c r="B53" i="3" s="1"/>
  <c r="T41" i="3"/>
  <c r="H41" i="3" s="1"/>
  <c r="R41" i="3"/>
  <c r="F41" i="3" s="1"/>
  <c r="O41" i="3"/>
  <c r="C41" i="3" s="1"/>
  <c r="R50" i="3"/>
  <c r="F50" i="3" s="1"/>
  <c r="X9" i="3"/>
  <c r="P51" i="3"/>
  <c r="D51" i="3" s="1"/>
  <c r="Q50" i="3"/>
  <c r="E50" i="3" s="1"/>
  <c r="V86" i="3"/>
  <c r="V83" i="3"/>
  <c r="V84" i="3"/>
  <c r="V85" i="3"/>
  <c r="V87" i="3"/>
  <c r="T38" i="3"/>
  <c r="H38" i="3" s="1"/>
  <c r="P50" i="3"/>
  <c r="D50" i="3" s="1"/>
  <c r="S38" i="3"/>
  <c r="G38" i="3" s="1"/>
  <c r="N38" i="3"/>
  <c r="B38" i="3" s="1"/>
  <c r="P37" i="3"/>
  <c r="D37" i="3" s="1"/>
  <c r="O57" i="3"/>
  <c r="C57" i="3" s="1"/>
  <c r="U57" i="3"/>
  <c r="I57" i="3" s="1"/>
  <c r="O37" i="3"/>
  <c r="C37" i="3" s="1"/>
  <c r="S51" i="3"/>
  <c r="G51" i="3" s="1"/>
  <c r="O51" i="3"/>
  <c r="C51" i="3" s="1"/>
  <c r="N57" i="3"/>
  <c r="B57" i="3" s="1"/>
  <c r="O38" i="3"/>
  <c r="C38" i="3" s="1"/>
  <c r="S57" i="3"/>
  <c r="G57" i="3" s="1"/>
  <c r="Q56" i="3"/>
  <c r="E56" i="3" s="1"/>
  <c r="U56" i="3"/>
  <c r="I56" i="3" s="1"/>
  <c r="S37" i="3"/>
  <c r="G37" i="3" s="1"/>
  <c r="P59" i="3"/>
  <c r="D59" i="3" s="1"/>
  <c r="R57" i="3"/>
  <c r="F57" i="3" s="1"/>
  <c r="U59" i="3"/>
  <c r="I59" i="3" s="1"/>
  <c r="S59" i="3"/>
  <c r="G59" i="3" s="1"/>
  <c r="O59" i="3"/>
  <c r="C59" i="3" s="1"/>
  <c r="E71" i="3"/>
  <c r="U19" i="3"/>
  <c r="I19" i="3" s="1"/>
  <c r="T56" i="3"/>
  <c r="H56" i="3" s="1"/>
  <c r="U38" i="3"/>
  <c r="I38" i="3" s="1"/>
  <c r="U50" i="3"/>
  <c r="I50" i="3" s="1"/>
  <c r="R37" i="3"/>
  <c r="F37" i="3" s="1"/>
  <c r="N37" i="3"/>
  <c r="B37" i="3" s="1"/>
  <c r="R59" i="3"/>
  <c r="F59" i="3" s="1"/>
  <c r="N59" i="3"/>
  <c r="B59" i="3" s="1"/>
  <c r="S39" i="3"/>
  <c r="G39" i="3" s="1"/>
  <c r="Q51" i="3"/>
  <c r="E51" i="3" s="1"/>
  <c r="O39" i="3"/>
  <c r="Q57" i="3"/>
  <c r="E57" i="3" s="1"/>
  <c r="S56" i="3"/>
  <c r="G56" i="3" s="1"/>
  <c r="O56" i="3"/>
  <c r="C56" i="3" s="1"/>
  <c r="S50" i="3"/>
  <c r="G50" i="3" s="1"/>
  <c r="Q38" i="3"/>
  <c r="O50" i="3"/>
  <c r="C50" i="3" s="1"/>
  <c r="U39" i="3"/>
  <c r="I39" i="3" s="1"/>
  <c r="U49" i="3"/>
  <c r="I49" i="3" s="1"/>
  <c r="U53" i="3"/>
  <c r="I53" i="3" s="1"/>
  <c r="T57" i="3"/>
  <c r="H57" i="3" s="1"/>
  <c r="Q59" i="3"/>
  <c r="E59" i="3" s="1"/>
  <c r="T51" i="3"/>
  <c r="H51" i="3" s="1"/>
  <c r="R39" i="3"/>
  <c r="P39" i="3"/>
  <c r="S53" i="3"/>
  <c r="G53" i="3" s="1"/>
  <c r="Q53" i="3"/>
  <c r="E53" i="3" s="1"/>
  <c r="O53" i="3"/>
  <c r="C53" i="3" s="1"/>
  <c r="T50" i="3"/>
  <c r="H50" i="3" s="1"/>
  <c r="P57" i="3"/>
  <c r="D57" i="3" s="1"/>
  <c r="R56" i="3"/>
  <c r="F56" i="3" s="1"/>
  <c r="N56" i="3"/>
  <c r="B56" i="3" s="1"/>
  <c r="R38" i="3"/>
  <c r="P38" i="3"/>
  <c r="D38" i="3" s="1"/>
  <c r="U55" i="3"/>
  <c r="B69" i="3"/>
  <c r="Q55" i="3"/>
  <c r="T49" i="3"/>
  <c r="T37" i="3"/>
  <c r="U37" i="3"/>
  <c r="I37" i="3" s="1"/>
  <c r="T55" i="3"/>
  <c r="R49" i="3"/>
  <c r="P49" i="3"/>
  <c r="N49" i="3"/>
  <c r="P55" i="3"/>
  <c r="E37" i="3"/>
  <c r="S55" i="3"/>
  <c r="O55" i="3"/>
  <c r="S49" i="3"/>
  <c r="Q49" i="3"/>
  <c r="O49" i="3"/>
  <c r="R55" i="3"/>
  <c r="N55" i="3"/>
  <c r="I69" i="3"/>
  <c r="V67" i="3"/>
  <c r="J67" i="3" s="1"/>
  <c r="V65" i="3"/>
  <c r="V63" i="3"/>
  <c r="V71" i="3"/>
  <c r="V68" i="3"/>
  <c r="V62" i="3"/>
  <c r="V69" i="3"/>
  <c r="V61" i="3"/>
  <c r="J61" i="3" s="1"/>
  <c r="I71" i="3"/>
  <c r="I65" i="3"/>
  <c r="I63" i="3"/>
  <c r="G62" i="3"/>
  <c r="I55" i="3"/>
  <c r="V57" i="3"/>
  <c r="J57" i="3" s="1"/>
  <c r="V56" i="3"/>
  <c r="J56" i="3" s="1"/>
  <c r="V55" i="3"/>
  <c r="V59" i="3"/>
  <c r="J59" i="3" s="1"/>
  <c r="V51" i="3"/>
  <c r="J51" i="3" s="1"/>
  <c r="V50" i="3"/>
  <c r="J50" i="3" s="1"/>
  <c r="V53" i="3"/>
  <c r="J53" i="3" s="1"/>
  <c r="V49" i="3"/>
  <c r="V45" i="3"/>
  <c r="J45" i="3" s="1"/>
  <c r="V43" i="3"/>
  <c r="J43" i="3" s="1"/>
  <c r="V44" i="3"/>
  <c r="J44" i="3" s="1"/>
  <c r="V47" i="3"/>
  <c r="J47" i="3" s="1"/>
  <c r="V41" i="3"/>
  <c r="J41" i="3" s="1"/>
  <c r="V39" i="3"/>
  <c r="V38" i="3"/>
  <c r="V37" i="3"/>
  <c r="S20" i="3"/>
  <c r="G20" i="3" s="1"/>
  <c r="T20" i="3"/>
  <c r="H20" i="3" s="1"/>
  <c r="P20" i="3"/>
  <c r="D20" i="3" s="1"/>
  <c r="Q20" i="3"/>
  <c r="E20" i="3" s="1"/>
  <c r="N20" i="3"/>
  <c r="B20" i="3" s="1"/>
  <c r="V20" i="3"/>
  <c r="J20" i="3" s="1"/>
  <c r="O20" i="3"/>
  <c r="C20" i="3" s="1"/>
  <c r="R20" i="3"/>
  <c r="F20" i="3" s="1"/>
  <c r="W20" i="3"/>
  <c r="K20" i="3" s="1"/>
  <c r="T19" i="3"/>
  <c r="H19" i="3" s="1"/>
  <c r="V19" i="3"/>
  <c r="J19" i="3" s="1"/>
  <c r="V72" i="3"/>
  <c r="Y5" i="3"/>
  <c r="X17" i="3"/>
  <c r="X18" i="3" s="1"/>
  <c r="L18" i="3" s="1"/>
  <c r="W27" i="3"/>
  <c r="W35" i="3"/>
  <c r="W22" i="3"/>
  <c r="K22" i="3" s="1"/>
  <c r="W19" i="3"/>
  <c r="K19" i="3" s="1"/>
  <c r="U18" i="3"/>
  <c r="I18" i="3" s="1"/>
  <c r="W18" i="3"/>
  <c r="K18" i="3" s="1"/>
  <c r="V18" i="3"/>
  <c r="J18" i="3" s="1"/>
  <c r="Q19" i="3"/>
  <c r="E19" i="3" s="1"/>
  <c r="O18" i="3"/>
  <c r="C18" i="3" s="1"/>
  <c r="R19" i="3"/>
  <c r="F19" i="3" s="1"/>
  <c r="Q18" i="3"/>
  <c r="E18" i="3" s="1"/>
  <c r="N18" i="3"/>
  <c r="B18" i="3" s="1"/>
  <c r="S18" i="3"/>
  <c r="G18" i="3" s="1"/>
  <c r="O19" i="3"/>
  <c r="C19" i="3" s="1"/>
  <c r="R18" i="3"/>
  <c r="F18" i="3" s="1"/>
  <c r="N19" i="3"/>
  <c r="B19" i="3" s="1"/>
  <c r="S19" i="3"/>
  <c r="G19" i="3" s="1"/>
  <c r="P19" i="3"/>
  <c r="D19" i="3" s="1"/>
  <c r="D7" i="5"/>
  <c r="C7" i="5"/>
  <c r="Y10" i="3" l="1"/>
  <c r="Y7" i="3"/>
  <c r="H39" i="3"/>
  <c r="V82" i="3"/>
  <c r="W86" i="3"/>
  <c r="W83" i="3"/>
  <c r="W85" i="3"/>
  <c r="W84" i="3"/>
  <c r="W87" i="3"/>
  <c r="Y9" i="3"/>
  <c r="J69" i="3"/>
  <c r="C71" i="3"/>
  <c r="C39" i="3"/>
  <c r="F38" i="3"/>
  <c r="D71" i="3"/>
  <c r="D39" i="3"/>
  <c r="F71" i="3"/>
  <c r="F39" i="3"/>
  <c r="E38" i="3"/>
  <c r="C49" i="3"/>
  <c r="G55" i="3"/>
  <c r="B49" i="3"/>
  <c r="D68" i="3"/>
  <c r="E49" i="3"/>
  <c r="G68" i="3"/>
  <c r="D49" i="3"/>
  <c r="H37" i="3"/>
  <c r="B68" i="3"/>
  <c r="F68" i="3"/>
  <c r="B55" i="3"/>
  <c r="G49" i="3"/>
  <c r="C68" i="3"/>
  <c r="F49" i="3"/>
  <c r="H49" i="3"/>
  <c r="F55" i="3"/>
  <c r="C55" i="3"/>
  <c r="E68" i="3"/>
  <c r="D55" i="3"/>
  <c r="H55" i="3"/>
  <c r="E55" i="3"/>
  <c r="W67" i="3"/>
  <c r="W61" i="3"/>
  <c r="K61" i="3" s="1"/>
  <c r="W71" i="3"/>
  <c r="W69" i="3"/>
  <c r="W68" i="3"/>
  <c r="W65" i="3"/>
  <c r="W62" i="3"/>
  <c r="W63" i="3"/>
  <c r="J71" i="3"/>
  <c r="J37" i="3"/>
  <c r="J63" i="3"/>
  <c r="J38" i="3"/>
  <c r="J39" i="3"/>
  <c r="J65" i="3"/>
  <c r="H62" i="3"/>
  <c r="J49" i="3"/>
  <c r="W57" i="3"/>
  <c r="K57" i="3" s="1"/>
  <c r="W56" i="3"/>
  <c r="K56" i="3" s="1"/>
  <c r="W55" i="3"/>
  <c r="W53" i="3"/>
  <c r="K53" i="3" s="1"/>
  <c r="W50" i="3"/>
  <c r="K50" i="3" s="1"/>
  <c r="W49" i="3"/>
  <c r="W51" i="3"/>
  <c r="K51" i="3" s="1"/>
  <c r="W59" i="3"/>
  <c r="K59" i="3" s="1"/>
  <c r="J55" i="3"/>
  <c r="W47" i="3"/>
  <c r="K47" i="3" s="1"/>
  <c r="W45" i="3"/>
  <c r="K45" i="3" s="1"/>
  <c r="W44" i="3"/>
  <c r="K44" i="3" s="1"/>
  <c r="W43" i="3"/>
  <c r="K43" i="3" s="1"/>
  <c r="W41" i="3"/>
  <c r="K41" i="3" s="1"/>
  <c r="W38" i="3"/>
  <c r="W39" i="3"/>
  <c r="W37" i="3"/>
  <c r="W72" i="3"/>
  <c r="AC5" i="3"/>
  <c r="Y17" i="3"/>
  <c r="X27" i="3"/>
  <c r="X35" i="3"/>
  <c r="X19" i="3"/>
  <c r="L19" i="3" s="1"/>
  <c r="X22" i="3"/>
  <c r="L22" i="3" s="1"/>
  <c r="X20" i="3"/>
  <c r="L20" i="3" s="1"/>
  <c r="AR7" i="5"/>
  <c r="AN7" i="5"/>
  <c r="AJ7" i="5"/>
  <c r="AF7" i="5"/>
  <c r="AQ7" i="5"/>
  <c r="AM7" i="5"/>
  <c r="AI7" i="5"/>
  <c r="AE7" i="5"/>
  <c r="AT7" i="5"/>
  <c r="AP7" i="5"/>
  <c r="AL7" i="5"/>
  <c r="AH7" i="5"/>
  <c r="AD7" i="5"/>
  <c r="AS7" i="5"/>
  <c r="AO7" i="5"/>
  <c r="AK7" i="5"/>
  <c r="AG7" i="5"/>
  <c r="AC7" i="5"/>
  <c r="E7" i="5"/>
  <c r="G7" i="5"/>
  <c r="V58" i="3" s="1"/>
  <c r="F7" i="5"/>
  <c r="V52" i="3" s="1"/>
  <c r="J52" i="3" s="1"/>
  <c r="AA7" i="5"/>
  <c r="Q7" i="5"/>
  <c r="U13" i="3" l="1"/>
  <c r="U12" i="3" s="1"/>
  <c r="T21" i="3"/>
  <c r="W82" i="3"/>
  <c r="S52" i="3"/>
  <c r="G52" i="3" s="1"/>
  <c r="R13" i="3"/>
  <c r="R12" i="3" s="1"/>
  <c r="S13" i="3"/>
  <c r="S12" i="3" s="1"/>
  <c r="X13" i="3"/>
  <c r="X12" i="3" s="1"/>
  <c r="U40" i="3"/>
  <c r="U36" i="3" s="1"/>
  <c r="AB9" i="3"/>
  <c r="V13" i="3"/>
  <c r="V12" i="3" s="1"/>
  <c r="X85" i="3"/>
  <c r="X86" i="3"/>
  <c r="X83" i="3"/>
  <c r="X87" i="3"/>
  <c r="X84" i="3"/>
  <c r="O52" i="3"/>
  <c r="C52" i="3" s="1"/>
  <c r="T13" i="3"/>
  <c r="T12" i="3" s="1"/>
  <c r="Y13" i="3"/>
  <c r="Y12" i="3" s="1"/>
  <c r="B13" i="3"/>
  <c r="C13" i="3"/>
  <c r="D13" i="3"/>
  <c r="E13" i="3"/>
  <c r="F13" i="3"/>
  <c r="G13" i="3"/>
  <c r="K13" i="3"/>
  <c r="H13" i="3"/>
  <c r="J13" i="3"/>
  <c r="I13" i="3"/>
  <c r="M13" i="3"/>
  <c r="L13" i="3"/>
  <c r="N13" i="3"/>
  <c r="O13" i="3"/>
  <c r="Q13" i="3"/>
  <c r="Q12" i="3" s="1"/>
  <c r="P13" i="3"/>
  <c r="P12" i="3" s="1"/>
  <c r="W13" i="3"/>
  <c r="W12" i="3" s="1"/>
  <c r="V48" i="3"/>
  <c r="J48" i="3" s="1"/>
  <c r="N40" i="3"/>
  <c r="B40" i="3" s="1"/>
  <c r="Q52" i="3"/>
  <c r="E52" i="3" s="1"/>
  <c r="R40" i="3"/>
  <c r="F40" i="3" s="1"/>
  <c r="P40" i="3"/>
  <c r="D40" i="3" s="1"/>
  <c r="W40" i="3"/>
  <c r="K40" i="3" s="1"/>
  <c r="W52" i="3"/>
  <c r="K52" i="3" s="1"/>
  <c r="W58" i="3"/>
  <c r="K58" i="3" s="1"/>
  <c r="W64" i="3"/>
  <c r="K64" i="3" s="1"/>
  <c r="W70" i="3"/>
  <c r="K70" i="3" s="1"/>
  <c r="T40" i="3"/>
  <c r="H40" i="3" s="1"/>
  <c r="P52" i="3"/>
  <c r="D52" i="3" s="1"/>
  <c r="J58" i="3"/>
  <c r="V54" i="3"/>
  <c r="J54" i="3" s="1"/>
  <c r="R58" i="3"/>
  <c r="N58" i="3"/>
  <c r="U58" i="3"/>
  <c r="Q58" i="3"/>
  <c r="T52" i="3"/>
  <c r="R52" i="3"/>
  <c r="N52" i="3"/>
  <c r="T58" i="3"/>
  <c r="P58" i="3"/>
  <c r="N64" i="3"/>
  <c r="N70" i="3"/>
  <c r="N46" i="3"/>
  <c r="O46" i="3"/>
  <c r="O64" i="3"/>
  <c r="O70" i="3"/>
  <c r="P70" i="3"/>
  <c r="P64" i="3"/>
  <c r="P46" i="3"/>
  <c r="Q46" i="3"/>
  <c r="Q70" i="3"/>
  <c r="Q64" i="3"/>
  <c r="R64" i="3"/>
  <c r="R70" i="3"/>
  <c r="R46" i="3"/>
  <c r="S46" i="3"/>
  <c r="S70" i="3"/>
  <c r="S64" i="3"/>
  <c r="T70" i="3"/>
  <c r="T64" i="3"/>
  <c r="T46" i="3"/>
  <c r="U70" i="3"/>
  <c r="U64" i="3"/>
  <c r="I64" i="3" s="1"/>
  <c r="U46" i="3"/>
  <c r="V64" i="3"/>
  <c r="J64" i="3" s="1"/>
  <c r="V46" i="3"/>
  <c r="V40" i="3"/>
  <c r="V70" i="3"/>
  <c r="W46" i="3"/>
  <c r="K46" i="3" s="1"/>
  <c r="O48" i="3"/>
  <c r="C48" i="3" s="1"/>
  <c r="S58" i="3"/>
  <c r="O58" i="3"/>
  <c r="U52" i="3"/>
  <c r="S40" i="3"/>
  <c r="Q40" i="3"/>
  <c r="O40" i="3"/>
  <c r="H68" i="3"/>
  <c r="K71" i="3"/>
  <c r="X67" i="3"/>
  <c r="X61" i="3"/>
  <c r="L61" i="3" s="1"/>
  <c r="X71" i="3"/>
  <c r="X70" i="3"/>
  <c r="X69" i="3"/>
  <c r="X68" i="3"/>
  <c r="X65" i="3"/>
  <c r="X64" i="3"/>
  <c r="X63" i="3"/>
  <c r="X62" i="3"/>
  <c r="K69" i="3"/>
  <c r="K67" i="3"/>
  <c r="L67" i="3"/>
  <c r="K37" i="3"/>
  <c r="K63" i="3"/>
  <c r="K39" i="3"/>
  <c r="K65" i="3"/>
  <c r="K38" i="3"/>
  <c r="I62" i="3"/>
  <c r="K49" i="3"/>
  <c r="K55" i="3"/>
  <c r="X59" i="3"/>
  <c r="L59" i="3" s="1"/>
  <c r="X58" i="3"/>
  <c r="L58" i="3" s="1"/>
  <c r="X57" i="3"/>
  <c r="L57" i="3" s="1"/>
  <c r="X53" i="3"/>
  <c r="L53" i="3" s="1"/>
  <c r="X52" i="3"/>
  <c r="L52" i="3" s="1"/>
  <c r="X51" i="3"/>
  <c r="L51" i="3" s="1"/>
  <c r="X50" i="3"/>
  <c r="L50" i="3" s="1"/>
  <c r="X49" i="3"/>
  <c r="X55" i="3"/>
  <c r="X56" i="3"/>
  <c r="L56" i="3" s="1"/>
  <c r="X47" i="3"/>
  <c r="L47" i="3" s="1"/>
  <c r="X46" i="3"/>
  <c r="L46" i="3" s="1"/>
  <c r="X45" i="3"/>
  <c r="L45" i="3" s="1"/>
  <c r="X44" i="3"/>
  <c r="L44" i="3" s="1"/>
  <c r="X43" i="3"/>
  <c r="L43" i="3" s="1"/>
  <c r="X41" i="3"/>
  <c r="L41" i="3" s="1"/>
  <c r="X40" i="3"/>
  <c r="L40" i="3" s="1"/>
  <c r="X38" i="3"/>
  <c r="X39" i="3"/>
  <c r="X37" i="3"/>
  <c r="Z78" i="3" a="1"/>
  <c r="Z78" i="3" s="1"/>
  <c r="T30" i="3"/>
  <c r="H21" i="3"/>
  <c r="H30" i="3" s="1"/>
  <c r="AB10" i="3"/>
  <c r="X72" i="3"/>
  <c r="Z23" i="3" a="1"/>
  <c r="Z23" i="3" s="1"/>
  <c r="Y27" i="3"/>
  <c r="AB27" i="3" s="1"/>
  <c r="Y35" i="3"/>
  <c r="Y20" i="3"/>
  <c r="Y19" i="3"/>
  <c r="Y22" i="3"/>
  <c r="Y18" i="3"/>
  <c r="X21" i="3"/>
  <c r="W21" i="3"/>
  <c r="U21" i="3"/>
  <c r="V21" i="3"/>
  <c r="Y21" i="3"/>
  <c r="M21" i="3" s="1"/>
  <c r="S21" i="3"/>
  <c r="O21" i="3"/>
  <c r="P21" i="3"/>
  <c r="Q21" i="3"/>
  <c r="R21" i="3"/>
  <c r="F21" i="3" s="1"/>
  <c r="F30" i="3" s="1"/>
  <c r="N21" i="3"/>
  <c r="Q4" i="3" l="1"/>
  <c r="X4" i="3"/>
  <c r="Y4" i="3"/>
  <c r="W4" i="3"/>
  <c r="T4" i="3"/>
  <c r="V4" i="3"/>
  <c r="R4" i="3"/>
  <c r="U4" i="3"/>
  <c r="S4" i="3"/>
  <c r="W54" i="3"/>
  <c r="K54" i="3" s="1"/>
  <c r="I40" i="3"/>
  <c r="L69" i="3"/>
  <c r="U60" i="3"/>
  <c r="I60" i="3" s="1"/>
  <c r="W48" i="3"/>
  <c r="K48" i="3" s="1"/>
  <c r="N36" i="3"/>
  <c r="B36" i="3" s="1"/>
  <c r="T36" i="3"/>
  <c r="H36" i="3" s="1"/>
  <c r="P36" i="3"/>
  <c r="D36" i="3" s="1"/>
  <c r="Q48" i="3"/>
  <c r="E48" i="3" s="1"/>
  <c r="S48" i="3"/>
  <c r="G48" i="3" s="1"/>
  <c r="X82" i="3"/>
  <c r="P48" i="3"/>
  <c r="D48" i="3" s="1"/>
  <c r="R36" i="3"/>
  <c r="F36" i="3" s="1"/>
  <c r="Y83" i="3"/>
  <c r="AB83" i="3" s="1"/>
  <c r="Y87" i="3"/>
  <c r="AB87" i="3" s="1"/>
  <c r="Y85" i="3"/>
  <c r="AB85" i="3" s="1"/>
  <c r="Y86" i="3"/>
  <c r="AB86" i="3" s="1"/>
  <c r="Y84" i="3"/>
  <c r="W36" i="3"/>
  <c r="K68" i="3" s="1"/>
  <c r="W66" i="3"/>
  <c r="K66" i="3" s="1"/>
  <c r="W42" i="3"/>
  <c r="K42" i="3" s="1"/>
  <c r="C40" i="3"/>
  <c r="O36" i="3"/>
  <c r="C36" i="3" s="1"/>
  <c r="C58" i="3"/>
  <c r="O54" i="3"/>
  <c r="C54" i="3" s="1"/>
  <c r="J46" i="3"/>
  <c r="V42" i="3"/>
  <c r="J42" i="3" s="1"/>
  <c r="U66" i="3"/>
  <c r="I66" i="3" s="1"/>
  <c r="I70" i="3"/>
  <c r="G64" i="3"/>
  <c r="S60" i="3"/>
  <c r="G60" i="3" s="1"/>
  <c r="R66" i="3"/>
  <c r="F66" i="3" s="1"/>
  <c r="F70" i="3"/>
  <c r="E46" i="3"/>
  <c r="Q42" i="3"/>
  <c r="E42" i="3" s="1"/>
  <c r="O66" i="3"/>
  <c r="C66" i="3" s="1"/>
  <c r="C70" i="3"/>
  <c r="B70" i="3"/>
  <c r="N66" i="3"/>
  <c r="B66" i="3" s="1"/>
  <c r="D58" i="3"/>
  <c r="P54" i="3"/>
  <c r="D54" i="3" s="1"/>
  <c r="F52" i="3"/>
  <c r="R48" i="3"/>
  <c r="F48" i="3" s="1"/>
  <c r="L70" i="3"/>
  <c r="E40" i="3"/>
  <c r="Q36" i="3"/>
  <c r="E36" i="3" s="1"/>
  <c r="G58" i="3"/>
  <c r="S54" i="3"/>
  <c r="G54" i="3" s="1"/>
  <c r="H46" i="3"/>
  <c r="T42" i="3"/>
  <c r="H42" i="3" s="1"/>
  <c r="S66" i="3"/>
  <c r="G66" i="3" s="1"/>
  <c r="G70" i="3"/>
  <c r="F64" i="3"/>
  <c r="R60" i="3"/>
  <c r="F60" i="3" s="1"/>
  <c r="D46" i="3"/>
  <c r="P42" i="3"/>
  <c r="D42" i="3" s="1"/>
  <c r="C64" i="3"/>
  <c r="O60" i="3"/>
  <c r="C60" i="3" s="1"/>
  <c r="B64" i="3"/>
  <c r="N60" i="3"/>
  <c r="B60" i="3" s="1"/>
  <c r="H58" i="3"/>
  <c r="T54" i="3"/>
  <c r="H54" i="3" s="1"/>
  <c r="H52" i="3"/>
  <c r="T48" i="3"/>
  <c r="H48" i="3" s="1"/>
  <c r="G40" i="3"/>
  <c r="S36" i="3"/>
  <c r="G36" i="3" s="1"/>
  <c r="J70" i="3"/>
  <c r="V66" i="3"/>
  <c r="J66" i="3" s="1"/>
  <c r="I46" i="3"/>
  <c r="U42" i="3"/>
  <c r="I42" i="3" s="1"/>
  <c r="H64" i="3"/>
  <c r="T60" i="3"/>
  <c r="H60" i="3" s="1"/>
  <c r="G46" i="3"/>
  <c r="S42" i="3"/>
  <c r="G42" i="3" s="1"/>
  <c r="E64" i="3"/>
  <c r="Q60" i="3"/>
  <c r="E60" i="3" s="1"/>
  <c r="D64" i="3"/>
  <c r="P60" i="3"/>
  <c r="D60" i="3" s="1"/>
  <c r="C46" i="3"/>
  <c r="O42" i="3"/>
  <c r="C42" i="3" s="1"/>
  <c r="I68" i="3"/>
  <c r="I36" i="3"/>
  <c r="E58" i="3"/>
  <c r="Q54" i="3"/>
  <c r="E54" i="3" s="1"/>
  <c r="B58" i="3"/>
  <c r="N54" i="3"/>
  <c r="B54" i="3" s="1"/>
  <c r="I52" i="3"/>
  <c r="U48" i="3"/>
  <c r="I48" i="3" s="1"/>
  <c r="J40" i="3"/>
  <c r="V36" i="3"/>
  <c r="T66" i="3"/>
  <c r="H66" i="3" s="1"/>
  <c r="H70" i="3"/>
  <c r="F46" i="3"/>
  <c r="R42" i="3"/>
  <c r="F42" i="3" s="1"/>
  <c r="Q66" i="3"/>
  <c r="E66" i="3" s="1"/>
  <c r="E70" i="3"/>
  <c r="P66" i="3"/>
  <c r="D66" i="3" s="1"/>
  <c r="D70" i="3"/>
  <c r="B46" i="3"/>
  <c r="N42" i="3"/>
  <c r="B42" i="3" s="1"/>
  <c r="B52" i="3"/>
  <c r="N48" i="3"/>
  <c r="B48" i="3" s="1"/>
  <c r="I58" i="3"/>
  <c r="U54" i="3"/>
  <c r="I54" i="3" s="1"/>
  <c r="F58" i="3"/>
  <c r="R54" i="3"/>
  <c r="F54" i="3" s="1"/>
  <c r="Z87" i="3"/>
  <c r="Z85" i="3"/>
  <c r="Z83" i="3"/>
  <c r="Z86" i="3"/>
  <c r="Z84" i="3"/>
  <c r="Y71" i="3"/>
  <c r="Y70" i="3"/>
  <c r="Y69" i="3"/>
  <c r="Y68" i="3"/>
  <c r="Y65" i="3"/>
  <c r="Y64" i="3"/>
  <c r="Y63" i="3"/>
  <c r="Y62" i="3"/>
  <c r="Y61" i="3"/>
  <c r="M61" i="3" s="1"/>
  <c r="AA61" i="3" s="1"/>
  <c r="Y67" i="3"/>
  <c r="L71" i="3"/>
  <c r="X66" i="3"/>
  <c r="L66" i="3" s="1"/>
  <c r="Z61" i="3"/>
  <c r="L37" i="3"/>
  <c r="L63" i="3"/>
  <c r="L39" i="3"/>
  <c r="L65" i="3"/>
  <c r="L38" i="3"/>
  <c r="L64" i="3"/>
  <c r="V60" i="3"/>
  <c r="J60" i="3" s="1"/>
  <c r="J62" i="3"/>
  <c r="L49" i="3"/>
  <c r="X48" i="3"/>
  <c r="L48" i="3" s="1"/>
  <c r="Y59" i="3"/>
  <c r="Y57" i="3"/>
  <c r="Y49" i="3"/>
  <c r="Y53" i="3"/>
  <c r="Y56" i="3"/>
  <c r="Y52" i="3"/>
  <c r="Y58" i="3"/>
  <c r="Y51" i="3"/>
  <c r="Y55" i="3"/>
  <c r="Y50" i="3"/>
  <c r="X54" i="3"/>
  <c r="L54" i="3" s="1"/>
  <c r="L55" i="3"/>
  <c r="Y47" i="3"/>
  <c r="M47" i="3" s="1"/>
  <c r="Z47" i="3" s="1"/>
  <c r="Y45" i="3"/>
  <c r="M45" i="3" s="1"/>
  <c r="Y43" i="3"/>
  <c r="M43" i="3" s="1"/>
  <c r="Z43" i="3" s="1"/>
  <c r="Y46" i="3"/>
  <c r="M46" i="3" s="1"/>
  <c r="Y44" i="3"/>
  <c r="M44" i="3" s="1"/>
  <c r="Z44" i="3" s="1"/>
  <c r="X42" i="3"/>
  <c r="L42" i="3" s="1"/>
  <c r="X36" i="3"/>
  <c r="L68" i="3" s="1"/>
  <c r="Z26" i="3"/>
  <c r="Z75" i="3"/>
  <c r="Z25" i="3"/>
  <c r="Z79" i="3"/>
  <c r="Z29" i="3"/>
  <c r="Z76" i="3"/>
  <c r="Z27" i="3"/>
  <c r="Z74" i="3"/>
  <c r="Z24" i="3"/>
  <c r="Z77" i="3"/>
  <c r="Z9" i="3"/>
  <c r="Z10" i="3"/>
  <c r="Z80" i="3"/>
  <c r="Y41" i="3"/>
  <c r="M41" i="3" s="1"/>
  <c r="Y40" i="3"/>
  <c r="M40" i="3" s="1"/>
  <c r="Y39" i="3"/>
  <c r="Y38" i="3"/>
  <c r="Y37" i="3"/>
  <c r="U30" i="3"/>
  <c r="I21" i="3"/>
  <c r="I30" i="3" s="1"/>
  <c r="M20" i="3"/>
  <c r="AA20" i="3" s="1"/>
  <c r="M18" i="3"/>
  <c r="AB18" i="3" s="1"/>
  <c r="X30" i="3"/>
  <c r="L21" i="3"/>
  <c r="L30" i="3" s="1"/>
  <c r="M22" i="3"/>
  <c r="AA22" i="3" s="1"/>
  <c r="V30" i="3"/>
  <c r="J21" i="3"/>
  <c r="J30" i="3" s="1"/>
  <c r="W30" i="3"/>
  <c r="K21" i="3"/>
  <c r="K30" i="3" s="1"/>
  <c r="M19" i="3"/>
  <c r="Z19" i="3" s="1"/>
  <c r="Y72" i="3"/>
  <c r="Z72" i="3" s="1"/>
  <c r="Y30" i="3"/>
  <c r="S30" i="3"/>
  <c r="G21" i="3"/>
  <c r="G30" i="3" s="1"/>
  <c r="R30" i="3"/>
  <c r="Q30" i="3"/>
  <c r="E21" i="3"/>
  <c r="E30" i="3" s="1"/>
  <c r="N30" i="3"/>
  <c r="B21" i="3"/>
  <c r="O30" i="3"/>
  <c r="C21" i="3"/>
  <c r="C30" i="3" s="1"/>
  <c r="P30" i="3"/>
  <c r="D21" i="3"/>
  <c r="D30" i="3" s="1"/>
  <c r="Z22" i="3" l="1"/>
  <c r="Z18" i="3"/>
  <c r="Z20" i="3"/>
  <c r="K36" i="3"/>
  <c r="Y82" i="3"/>
  <c r="AB82" i="3" s="1"/>
  <c r="AB84" i="3"/>
  <c r="Z58" i="3"/>
  <c r="J68" i="3"/>
  <c r="J36" i="3"/>
  <c r="Y66" i="3"/>
  <c r="M66" i="3" s="1"/>
  <c r="AB66" i="3" s="1"/>
  <c r="M70" i="3"/>
  <c r="AA70" i="3" s="1"/>
  <c r="Z70" i="3"/>
  <c r="M71" i="3"/>
  <c r="AA71" i="3" s="1"/>
  <c r="Z71" i="3"/>
  <c r="M67" i="3"/>
  <c r="M69" i="3"/>
  <c r="AA69" i="3" s="1"/>
  <c r="M37" i="3"/>
  <c r="M38" i="3"/>
  <c r="M39" i="3"/>
  <c r="AB39" i="3" s="1"/>
  <c r="AB61" i="3"/>
  <c r="W60" i="3"/>
  <c r="K60" i="3" s="1"/>
  <c r="K62" i="3"/>
  <c r="L36" i="3"/>
  <c r="M50" i="3"/>
  <c r="M52" i="3"/>
  <c r="AA52" i="3" s="1"/>
  <c r="M57" i="3"/>
  <c r="AA57" i="3" s="1"/>
  <c r="Z57" i="3"/>
  <c r="Y54" i="3"/>
  <c r="M54" i="3" s="1"/>
  <c r="AB54" i="3" s="1"/>
  <c r="M55" i="3"/>
  <c r="AA55" i="3" s="1"/>
  <c r="M59" i="3"/>
  <c r="AA59" i="3" s="1"/>
  <c r="M51" i="3"/>
  <c r="AA51" i="3" s="1"/>
  <c r="M53" i="3"/>
  <c r="AA53" i="3" s="1"/>
  <c r="M56" i="3"/>
  <c r="M58" i="3"/>
  <c r="AA58" i="3" s="1"/>
  <c r="Y48" i="3"/>
  <c r="M48" i="3" s="1"/>
  <c r="AA48" i="3" s="1"/>
  <c r="M49" i="3"/>
  <c r="AA49" i="3" s="1"/>
  <c r="AA46" i="3"/>
  <c r="Z46" i="3"/>
  <c r="AB46" i="3"/>
  <c r="Y42" i="3"/>
  <c r="M42" i="3" s="1"/>
  <c r="Z42" i="3" s="1"/>
  <c r="AB43" i="3"/>
  <c r="AA45" i="3"/>
  <c r="AB45" i="3"/>
  <c r="Z45" i="3"/>
  <c r="AA44" i="3"/>
  <c r="AB44" i="3"/>
  <c r="AA47" i="3"/>
  <c r="Z82" i="3"/>
  <c r="Y36" i="3"/>
  <c r="Z21" i="3"/>
  <c r="AB41" i="3"/>
  <c r="AB22" i="3"/>
  <c r="AB20" i="3"/>
  <c r="AA19" i="3"/>
  <c r="AB19" i="3"/>
  <c r="AA18" i="3"/>
  <c r="M30" i="3"/>
  <c r="AB72" i="3"/>
  <c r="B30" i="3"/>
  <c r="AB21" i="3"/>
  <c r="AA21" i="3"/>
  <c r="Z49" i="3" l="1"/>
  <c r="Z48" i="3"/>
  <c r="Z51" i="3"/>
  <c r="Z55" i="3"/>
  <c r="AA67" i="3"/>
  <c r="Z67" i="3"/>
  <c r="Z54" i="3"/>
  <c r="AA56" i="3"/>
  <c r="Z56" i="3"/>
  <c r="Z52" i="3"/>
  <c r="Z53" i="3"/>
  <c r="Z59" i="3"/>
  <c r="AA50" i="3"/>
  <c r="Z50" i="3"/>
  <c r="Z69" i="3"/>
  <c r="Z66" i="3"/>
  <c r="AB52" i="3"/>
  <c r="AB67" i="3"/>
  <c r="AB58" i="3"/>
  <c r="AB50" i="3"/>
  <c r="AB69" i="3"/>
  <c r="AA66" i="3"/>
  <c r="AB70" i="3"/>
  <c r="AB71" i="3"/>
  <c r="M62" i="3"/>
  <c r="M64" i="3"/>
  <c r="AB59" i="3"/>
  <c r="AB56" i="3"/>
  <c r="AB51" i="3"/>
  <c r="M65" i="3"/>
  <c r="M63" i="3"/>
  <c r="AA63" i="3" s="1"/>
  <c r="AA54" i="3"/>
  <c r="AB49" i="3"/>
  <c r="AB53" i="3"/>
  <c r="AB48" i="3"/>
  <c r="Y60" i="3"/>
  <c r="M60" i="3" s="1"/>
  <c r="X60" i="3"/>
  <c r="L60" i="3" s="1"/>
  <c r="Z60" i="3" s="1"/>
  <c r="L62" i="3"/>
  <c r="Z62" i="3" s="1"/>
  <c r="AB55" i="3"/>
  <c r="AB57" i="3"/>
  <c r="M36" i="3"/>
  <c r="AA36" i="3" s="1"/>
  <c r="AB47" i="3"/>
  <c r="AA42" i="3"/>
  <c r="AA43" i="3"/>
  <c r="AA30" i="3"/>
  <c r="Z30" i="3"/>
  <c r="AA40" i="3"/>
  <c r="Z40" i="3"/>
  <c r="AA41" i="3"/>
  <c r="Z41" i="3"/>
  <c r="AA38" i="3"/>
  <c r="Z38" i="3"/>
  <c r="AA39" i="3"/>
  <c r="Z39" i="3"/>
  <c r="AA37" i="3"/>
  <c r="Z37" i="3"/>
  <c r="AB40" i="3"/>
  <c r="AB38" i="3"/>
  <c r="AB37" i="3"/>
  <c r="AB42" i="3"/>
  <c r="AB30" i="3"/>
  <c r="Z36" i="3" l="1"/>
  <c r="Z63" i="3"/>
  <c r="AA65" i="3"/>
  <c r="Z65" i="3"/>
  <c r="AA64" i="3"/>
  <c r="Z64" i="3"/>
  <c r="AB62" i="3"/>
  <c r="M68" i="3"/>
  <c r="AA68" i="3" s="1"/>
  <c r="AB65" i="3"/>
  <c r="AA60" i="3"/>
  <c r="T81" i="3" s="1"/>
  <c r="T88" i="3" s="1"/>
  <c r="AB63" i="3"/>
  <c r="AB64" i="3"/>
  <c r="AA62" i="3"/>
  <c r="AB60" i="3"/>
  <c r="AB36" i="3"/>
  <c r="Z68" i="3" l="1"/>
  <c r="AB68" i="3"/>
  <c r="H81" i="3"/>
  <c r="H88" i="3" s="1"/>
  <c r="H6" i="3" s="1"/>
  <c r="M81" i="3"/>
  <c r="M88" i="3" s="1"/>
  <c r="M6" i="3" s="1"/>
  <c r="B81" i="3"/>
  <c r="B88" i="3" s="1"/>
  <c r="B6" i="3" s="1"/>
  <c r="G81" i="3"/>
  <c r="G88" i="3" s="1"/>
  <c r="G6" i="3" s="1"/>
  <c r="S81" i="3"/>
  <c r="S88" i="3" s="1"/>
  <c r="S6" i="3" s="1"/>
  <c r="Y81" i="3"/>
  <c r="Y88" i="3" s="1"/>
  <c r="Y6" i="3" s="1"/>
  <c r="O81" i="3"/>
  <c r="O88" i="3" s="1"/>
  <c r="O6" i="3" s="1"/>
  <c r="D81" i="3"/>
  <c r="D88" i="3" s="1"/>
  <c r="D6" i="3" s="1"/>
  <c r="I81" i="3"/>
  <c r="I88" i="3" s="1"/>
  <c r="I6" i="3" s="1"/>
  <c r="N81" i="3"/>
  <c r="N88" i="3" s="1"/>
  <c r="N6" i="3" s="1"/>
  <c r="C81" i="3"/>
  <c r="C88" i="3" s="1"/>
  <c r="C6" i="3" s="1"/>
  <c r="X81" i="3"/>
  <c r="X88" i="3" s="1"/>
  <c r="V81" i="3"/>
  <c r="V88" i="3" s="1"/>
  <c r="K81" i="3"/>
  <c r="K88" i="3" s="1"/>
  <c r="K6" i="3" s="1"/>
  <c r="P81" i="3"/>
  <c r="P88" i="3" s="1"/>
  <c r="P6" i="3" s="1"/>
  <c r="U81" i="3"/>
  <c r="U88" i="3" s="1"/>
  <c r="U6" i="3" s="1"/>
  <c r="J81" i="3"/>
  <c r="J88" i="3" s="1"/>
  <c r="J6" i="3" s="1"/>
  <c r="L81" i="3"/>
  <c r="L88" i="3" s="1"/>
  <c r="L6" i="3" s="1"/>
  <c r="F81" i="3"/>
  <c r="F88" i="3" s="1"/>
  <c r="F6" i="3" s="1"/>
  <c r="R81" i="3"/>
  <c r="R88" i="3" s="1"/>
  <c r="R6" i="3" s="1"/>
  <c r="W81" i="3"/>
  <c r="W88" i="3" s="1"/>
  <c r="W6" i="3" s="1"/>
  <c r="E81" i="3"/>
  <c r="E88" i="3" s="1"/>
  <c r="E6" i="3" s="1"/>
  <c r="Q81" i="3"/>
  <c r="Q88" i="3" s="1"/>
  <c r="Q6" i="3" s="1"/>
  <c r="X6" i="3"/>
  <c r="V6" i="3"/>
  <c r="T6" i="3"/>
  <c r="M12" i="3" l="1"/>
  <c r="N12" i="3"/>
  <c r="K12" i="3"/>
  <c r="J12" i="3"/>
  <c r="I12" i="3"/>
  <c r="O12" i="3"/>
  <c r="L12" i="3"/>
  <c r="H12" i="3"/>
  <c r="J2" i="3"/>
  <c r="J3" i="3"/>
  <c r="I2" i="3"/>
  <c r="I3" i="3"/>
  <c r="H2" i="3"/>
  <c r="H3" i="3"/>
  <c r="D2" i="3"/>
  <c r="D3" i="3"/>
  <c r="G3" i="3"/>
  <c r="G2" i="3"/>
  <c r="F2" i="3"/>
  <c r="F3" i="3"/>
  <c r="C3" i="3"/>
  <c r="C2" i="3"/>
  <c r="B2" i="3"/>
  <c r="B3" i="3"/>
  <c r="E2" i="3"/>
  <c r="E3" i="3"/>
  <c r="L2" i="3"/>
  <c r="L3" i="3"/>
  <c r="K3" i="3"/>
  <c r="K2" i="3"/>
  <c r="M2" i="3"/>
  <c r="M3" i="3"/>
  <c r="Q11" i="3"/>
  <c r="P11" i="3"/>
  <c r="T11" i="3"/>
  <c r="E11" i="3"/>
  <c r="L11" i="3"/>
  <c r="K11" i="3"/>
  <c r="N11" i="3"/>
  <c r="Y11" i="3"/>
  <c r="M11" i="3"/>
  <c r="V11" i="3"/>
  <c r="W11" i="3"/>
  <c r="J11" i="3"/>
  <c r="I11" i="3"/>
  <c r="S11" i="3"/>
  <c r="H11" i="3"/>
  <c r="F11" i="3"/>
  <c r="C11" i="3"/>
  <c r="O11" i="3"/>
  <c r="X11" i="3"/>
  <c r="R11" i="3"/>
  <c r="U11" i="3"/>
  <c r="D11" i="3"/>
  <c r="G11" i="3"/>
  <c r="E12" i="3"/>
  <c r="F12" i="3"/>
  <c r="D12" i="3"/>
  <c r="B12" i="3"/>
  <c r="G12" i="3"/>
  <c r="H4" i="3" s="1"/>
  <c r="C12" i="3"/>
  <c r="Z81" i="3"/>
  <c r="AB88" i="3"/>
  <c r="AB6" i="3" s="1"/>
  <c r="AB81" i="3"/>
  <c r="AA88" i="3"/>
  <c r="AA6" i="3" s="1"/>
  <c r="Z88" i="3"/>
  <c r="AA81" i="3"/>
  <c r="Z6" i="3"/>
  <c r="C11" i="6" s="1"/>
  <c r="C20" i="6"/>
  <c r="C17" i="6"/>
  <c r="B11" i="3"/>
  <c r="C18" i="6"/>
  <c r="J4" i="3" l="1"/>
  <c r="L4" i="3"/>
  <c r="M4" i="3"/>
  <c r="K4" i="3"/>
  <c r="P4" i="3"/>
  <c r="O4" i="3"/>
  <c r="N4" i="3"/>
  <c r="I4" i="3"/>
  <c r="E4" i="3"/>
  <c r="F4" i="3"/>
  <c r="C21" i="6"/>
  <c r="C4" i="3"/>
  <c r="D4" i="3"/>
  <c r="G4" i="3"/>
  <c r="B4" i="3"/>
  <c r="C19" i="6"/>
  <c r="AA11" i="3"/>
  <c r="Z11" i="3"/>
  <c r="AB11" i="3"/>
  <c r="C12" i="6" l="1"/>
  <c r="C2" i="6" s="1"/>
</calcChain>
</file>

<file path=xl/comments1.xml><?xml version="1.0" encoding="utf-8"?>
<comments xmlns="http://schemas.openxmlformats.org/spreadsheetml/2006/main">
  <authors>
    <author>Grameen Kenya</author>
  </authors>
  <commentList>
    <comment ref="D53" authorId="0" shapeId="0">
      <text>
        <r>
          <rPr>
            <b/>
            <sz val="9"/>
            <color indexed="81"/>
            <rFont val="Tahoma"/>
            <family val="2"/>
          </rPr>
          <t>Grameen Kenya:</t>
        </r>
        <r>
          <rPr>
            <sz val="9"/>
            <color indexed="81"/>
            <rFont val="Tahoma"/>
            <family val="2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<sst xmlns="http://schemas.openxmlformats.org/spreadsheetml/2006/main" count="492" uniqueCount="362">
  <si>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</si>
  <si>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</si>
  <si>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</si>
  <si>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</si>
  <si>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</si>
  <si>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</si>
  <si>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</si>
  <si>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</si>
  <si>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</si>
  <si>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</si>
  <si>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</si>
  <si>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</si>
  <si>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</si>
  <si>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</si>
  <si>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</si>
  <si>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</si>
  <si>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</si>
  <si>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</si>
  <si>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</si>
  <si>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</si>
  <si>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</si>
  <si>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</si>
  <si>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</si>
  <si>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</si>
  <si>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</si>
  <si>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</si>
  <si>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</si>
  <si>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</si>
  <si>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</si>
  <si>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</si>
  <si>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</si>
  <si>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</si>
  <si>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</si>
  <si>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</si>
  <si>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</si>
  <si>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</si>
  <si>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</si>
  <si>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</si>
  <si>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</si>
  <si>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</si>
  <si>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</si>
  <si>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</si>
  <si>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</si>
  <si>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</si>
  <si>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</si>
  <si>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</si>
  <si>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</si>
  <si>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</si>
  <si>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</si>
  <si>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</si>
  <si>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</si>
  <si>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</si>
  <si>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</si>
  <si>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</si>
  <si>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</si>
  <si>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</si>
  <si>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</si>
  <si>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</si>
  <si>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</si>
  <si>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</si>
  <si>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</si>
  <si>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</si>
  <si>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</si>
  <si>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</si>
  <si>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</si>
  <si>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</si>
  <si>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</si>
  <si>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</si>
  <si>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</si>
  <si>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</si>
  <si>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</si>
  <si>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</si>
  <si>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</si>
  <si>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</si>
  <si>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</si>
  <si>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</si>
  <si>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</si>
  <si>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</si>
  <si>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</si>
  <si>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</si>
  <si>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</si>
  <si>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</si>
  <si>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</si>
  <si>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</si>
  <si>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</si>
  <si>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</si>
  <si>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</si>
  <si>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</si>
  <si>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</si>
  <si>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</si>
  <si>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</si>
  <si>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</si>
  <si>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</si>
  <si>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</si>
  <si>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</si>
  <si>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</si>
  <si>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</si>
  <si>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</si>
  <si>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</si>
  <si>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</si>
  <si>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</si>
  <si>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</si>
  <si>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</si>
  <si>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</si>
  <si>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</si>
  <si>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</si>
  <si>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</si>
  <si>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</si>
  <si>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</si>
  <si>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</si>
  <si>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</si>
  <si>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</si>
  <si>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</si>
  <si>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</si>
  <si>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</si>
  <si>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</si>
  <si>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</si>
  <si>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</si>
  <si>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</si>
  <si>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</si>
  <si>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</si>
  <si>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</si>
  <si>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</si>
  <si>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</si>
  <si>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</si>
  <si>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</si>
  <si>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</si>
  <si>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</si>
  <si>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</si>
  <si>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</si>
  <si>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</si>
  <si>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</si>
  <si>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</si>
  <si>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</si>
  <si>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</si>
  <si>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</si>
  <si>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</si>
  <si>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</si>
  <si>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</si>
  <si>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</si>
  <si>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</si>
  <si>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</si>
  <si>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</si>
  <si>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</si>
  <si>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</si>
  <si>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</si>
  <si>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</si>
  <si>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</si>
  <si>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</si>
  <si>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</si>
  <si>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</si>
  <si>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</si>
  <si>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</si>
  <si>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</si>
  <si>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</si>
  <si>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</si>
  <si>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</si>
  <si>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</si>
  <si>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</si>
  <si>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</si>
  <si>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</si>
  <si>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</si>
  <si>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</si>
  <si>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</si>
  <si>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</si>
  <si>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</si>
  <si>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</si>
  <si>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</si>
  <si>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</si>
  <si>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</si>
  <si>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</si>
  <si>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</si>
  <si>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</si>
  <si>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</si>
  <si>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</si>
  <si>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</si>
  <si>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</si>
  <si>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</si>
  <si>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</si>
  <si>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</si>
  <si>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</si>
  <si>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</si>
  <si>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</si>
  <si>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</si>
  <si>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</si>
  <si>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</si>
  <si>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</si>
  <si>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</si>
  <si>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</si>
  <si>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</si>
  <si>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</si>
  <si>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</si>
  <si>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</si>
  <si>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</si>
  <si>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</si>
  <si>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</si>
  <si>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</si>
  <si>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</si>
  <si>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</si>
  <si>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</si>
  <si>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</si>
  <si>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</si>
  <si>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</si>
  <si>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</si>
  <si>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</si>
  <si>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</si>
  <si>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</si>
  <si>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</si>
  <si>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</si>
  <si>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</si>
  <si>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</si>
  <si>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</si>
  <si>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</si>
  <si>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</si>
  <si>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</si>
  <si>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</si>
  <si>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</si>
  <si>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</si>
  <si>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</si>
  <si>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</si>
  <si>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</si>
  <si>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</si>
  <si>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</si>
  <si>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</si>
  <si>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</si>
  <si>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</si>
  <si>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</si>
  <si>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</si>
  <si>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</si>
  <si>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</si>
  <si>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</si>
  <si>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</si>
  <si>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</si>
  <si>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</si>
  <si>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</si>
  <si>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</si>
  <si>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</si>
  <si>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</si>
  <si>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</si>
  <si>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</si>
  <si>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</si>
  <si>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</si>
  <si>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</si>
  <si>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</si>
  <si>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</si>
  <si>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</si>
  <si>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</si>
  <si>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</si>
  <si>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</si>
  <si>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</si>
  <si>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</si>
  <si>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</si>
  <si>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</si>
  <si>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</si>
  <si>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</si>
  <si>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</si>
  <si>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</si>
  <si>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</si>
  <si>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</si>
  <si>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</si>
  <si>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</si>
  <si>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</si>
  <si>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</si>
  <si>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</si>
  <si>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</si>
  <si>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</si>
  <si>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</si>
  <si>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</si>
  <si>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</si>
  <si>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</si>
  <si>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</si>
  <si>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</si>
  <si>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</si>
  <si>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</si>
  <si>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</si>
  <si>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</si>
  <si>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</si>
  <si>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</si>
  <si>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</si>
  <si>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</si>
  <si>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</si>
  <si>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</si>
  <si>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</si>
  <si>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</si>
  <si>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</si>
  <si>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</si>
  <si>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</si>
  <si>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</si>
  <si>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</si>
  <si>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</si>
  <si>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</si>
  <si>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</si>
  <si>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</si>
  <si>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</si>
  <si>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</si>
  <si>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</si>
  <si>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</si>
  <si>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</si>
  <si>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</si>
  <si>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</si>
  <si>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</si>
  <si>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</si>
  <si>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</si>
  <si>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</si>
  <si>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</si>
  <si>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</si>
  <si>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</si>
  <si>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</si>
  <si>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</si>
  <si>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</si>
  <si>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</si>
  <si>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</si>
  <si>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</si>
  <si>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</si>
  <si>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</si>
  <si>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</si>
  <si>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</si>
  <si>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</si>
  <si>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</si>
  <si>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</si>
  <si>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</si>
  <si>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</si>
  <si>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</si>
  <si>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</si>
  <si>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</si>
  <si>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</si>
  <si>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</si>
  <si>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</si>
  <si>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</si>
  <si>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</si>
  <si>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</si>
  <si>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</si>
  <si>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</si>
  <si>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</si>
  <si>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</si>
  <si>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</si>
  <si>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</si>
  <si>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</si>
  <si>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</si>
  <si>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</si>
  <si>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</si>
  <si>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</si>
  <si>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</si>
  <si>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</si>
  <si>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</si>
  <si>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</si>
  <si>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</si>
  <si>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</si>
  <si>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</si>
  <si>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</si>
  <si>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</si>
  <si>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</si>
  <si>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</si>
  <si>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</si>
  <si>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</si>
  <si>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</si>
  <si>
    <t>Matuu</t>
  </si>
  <si>
    <t>Molo</t>
  </si>
  <si>
    <t>Eldoret</t>
  </si>
  <si>
    <t>Month by when Installment ratio ok</t>
  </si>
  <si>
    <t>Month min cash-flow</t>
  </si>
  <si>
    <t>Month max cash-flow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</si>
</sst>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165" fontId="0" fillId="0" borderId="0" xfId="1" applyNumberFormat="1" applyFont="1" applyFill="1" applyAlignment="1">
      <alignment horizontal="left"/>
    </xf>
    <xf numFmtId="0" fontId="5" fillId="0" borderId="0" xfId="0" applyFont="1" applyBorder="1"/>
    <xf numFmtId="165" fontId="4" fillId="0" borderId="1" xfId="1" applyNumberFormat="1" applyFont="1" applyBorder="1" applyAlignment="1">
      <alignment horizontal="center"/>
    </xf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zoomScale="90" zoomScaleNormal="90" workbookViewId="0">
      <selection activeCell="C2" sqref="C2:G3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326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indebtness ratio&gt;80%</v>
      </c>
      <c r="D2" s="192"/>
      <c r="E2" s="192"/>
      <c r="F2" s="192"/>
      <c r="G2" s="192"/>
    </row>
    <row r="3" spans="2:7" x14ac:dyDescent="0.25">
      <c r="C3" s="192"/>
      <c r="D3" s="192"/>
      <c r="E3" s="192"/>
      <c r="F3" s="192"/>
      <c r="G3" s="192"/>
    </row>
    <row r="4" spans="2:7" ht="9.75" customHeight="1" x14ac:dyDescent="0.25">
      <c r="C4" s="141"/>
      <c r="D4" s="141"/>
      <c r="E4" s="141"/>
      <c r="F4" s="141"/>
      <c r="G4" s="141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None</v>
      </c>
    </row>
    <row r="7" spans="2:7" x14ac:dyDescent="0.25">
      <c r="B7" s="1" t="s">
        <v>162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IFERROR(IF(Output!Z10/(Output!Z6+Output!Z9)&lt;=0,999,Output!Z10/(Output!Z6+Output!Z9)),"")</f>
        <v/>
      </c>
    </row>
    <row r="12" spans="2:7" x14ac:dyDescent="0.25">
      <c r="B12" s="1" t="s">
        <v>221</v>
      </c>
      <c r="C12" s="79" t="str">
        <f>IFERROR(INDEX(Parameters!C79:C90,MONTH(HLOOKUP(1,Output!B4:Y5,2,0)))&amp;" "&amp;YEAR(HLOOKUP(1,Output!B4:Y5,2,0)),"N/A")</f>
        <v>January 1900</v>
      </c>
    </row>
    <row r="13" spans="2:7" x14ac:dyDescent="0.25">
      <c r="B13" s="1" t="s">
        <v>220</v>
      </c>
      <c r="C13" s="67" t="str">
        <f>IFERROR(Output!B107/Output!B101,"")</f>
        <v/>
      </c>
    </row>
    <row r="14" spans="2:7" ht="6.75" customHeight="1" x14ac:dyDescent="0.25"/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MAX(Output!B10:S10)</f>
        <v>0</v>
      </c>
    </row>
    <row r="17" spans="2:7" x14ac:dyDescent="0.25">
      <c r="B17" s="1" t="s">
        <v>170</v>
      </c>
      <c r="C17" s="36">
        <f>SUM(Output!B6:M6)</f>
        <v>0</v>
      </c>
    </row>
    <row r="18" spans="2:7" x14ac:dyDescent="0.25">
      <c r="B18" s="1" t="s">
        <v>171</v>
      </c>
      <c r="C18" s="36">
        <f>MIN(Output!B6:M6)</f>
        <v>0</v>
      </c>
    </row>
    <row r="19" spans="2:7" x14ac:dyDescent="0.25">
      <c r="B19" s="1" t="s">
        <v>218</v>
      </c>
      <c r="C19" s="78" t="str">
        <f>INDEX(Parameters!$C$79:$C$90,MONTH(HLOOKUP(1,Output!B2:M5,4,0)))&amp;" "&amp;YEAR(HLOOKUP(1,Output!B2:M5,4,0))</f>
        <v>January 1900</v>
      </c>
    </row>
    <row r="20" spans="2:7" x14ac:dyDescent="0.25">
      <c r="B20" s="1" t="s">
        <v>172</v>
      </c>
      <c r="C20" s="36">
        <f>MAX(Output!B6:M6)</f>
        <v>0</v>
      </c>
    </row>
    <row r="21" spans="2:7" x14ac:dyDescent="0.25">
      <c r="B21" s="1" t="s">
        <v>219</v>
      </c>
      <c r="C21" s="78" t="str">
        <f>INDEX(Parameters!$C$79:$C$90,MONTH(HLOOKUP(1,Output!B3:M5,3,0)))&amp;" "&amp;YEAR(HLOOKUP(1,Output!B3:M5,3,0))</f>
        <v>January 1900</v>
      </c>
    </row>
    <row r="22" spans="2:7" ht="9" customHeight="1" x14ac:dyDescent="0.25"/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5" t="str">
        <f>IF(OR(Inputs!E56="No",Inputs!E57="No",Inputs!E58="No",Inputs!E59="No",Inputs!E60="No"),"No","Yes")</f>
        <v>Yes</v>
      </c>
    </row>
  </sheetData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showGridLines="0" zoomScale="90" zoomScaleNormal="90" workbookViewId="0">
      <pane xSplit="1" topLeftCell="B1" activePane="topRight" state="frozen"/>
      <selection pane="topRight" activeCell="F4" sqref="F4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 x14ac:dyDescent="0.25">
      <c r="A2" s="49" t="s">
        <v>360</v>
      </c>
      <c r="B2" s="49">
        <f>IF(B6=MIN($B$6:$M$6),1,0)</f>
        <v>1</v>
      </c>
      <c r="C2" s="49">
        <f t="shared" ref="C2:M2" si="0">IF(C6=MIN($B$6:$M$6),1,0)</f>
        <v>1</v>
      </c>
      <c r="D2" s="49">
        <f t="shared" si="0"/>
        <v>1</v>
      </c>
      <c r="E2" s="49">
        <f t="shared" si="0"/>
        <v>1</v>
      </c>
      <c r="F2" s="49">
        <f t="shared" si="0"/>
        <v>1</v>
      </c>
      <c r="G2" s="49">
        <f t="shared" si="0"/>
        <v>1</v>
      </c>
      <c r="H2" s="49">
        <f t="shared" si="0"/>
        <v>1</v>
      </c>
      <c r="I2" s="49">
        <f t="shared" si="0"/>
        <v>1</v>
      </c>
      <c r="J2" s="49">
        <f t="shared" si="0"/>
        <v>1</v>
      </c>
      <c r="K2" s="49">
        <f t="shared" si="0"/>
        <v>1</v>
      </c>
      <c r="L2" s="49">
        <f t="shared" si="0"/>
        <v>1</v>
      </c>
      <c r="M2" s="49">
        <f t="shared" si="0"/>
        <v>1</v>
      </c>
    </row>
    <row r="3" spans="1:30" s="49" customFormat="1" x14ac:dyDescent="0.25">
      <c r="A3" s="49" t="s">
        <v>361</v>
      </c>
      <c r="B3" s="49">
        <f>IF(B6=MAX($B$6:$M$6),1,0)</f>
        <v>1</v>
      </c>
      <c r="C3" s="49">
        <f t="shared" ref="C3:M3" si="1">IF(C6=MAX($B$6:$M$6),1,0)</f>
        <v>1</v>
      </c>
      <c r="D3" s="49">
        <f t="shared" si="1"/>
        <v>1</v>
      </c>
      <c r="E3" s="49">
        <f t="shared" si="1"/>
        <v>1</v>
      </c>
      <c r="F3" s="49">
        <f t="shared" si="1"/>
        <v>1</v>
      </c>
      <c r="G3" s="49">
        <f t="shared" si="1"/>
        <v>1</v>
      </c>
      <c r="H3" s="49">
        <f t="shared" si="1"/>
        <v>1</v>
      </c>
      <c r="I3" s="49">
        <f t="shared" si="1"/>
        <v>1</v>
      </c>
      <c r="J3" s="49">
        <f t="shared" si="1"/>
        <v>1</v>
      </c>
      <c r="K3" s="49">
        <f t="shared" si="1"/>
        <v>1</v>
      </c>
      <c r="L3" s="49">
        <f t="shared" si="1"/>
        <v>1</v>
      </c>
      <c r="M3" s="49">
        <f t="shared" si="1"/>
        <v>1</v>
      </c>
    </row>
    <row r="4" spans="1:30" s="49" customFormat="1" x14ac:dyDescent="0.25">
      <c r="A4" s="49" t="s">
        <v>359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 x14ac:dyDescent="0.25">
      <c r="A5" s="5"/>
      <c r="B5" s="17">
        <f>DATE(YEAR(Inputs!B76),MONTH(Inputs!B76),1)</f>
        <v>1</v>
      </c>
      <c r="C5" s="17">
        <f>DATE(YEAR(B5),MONTH(B5)+1,DAY(B5))</f>
        <v>32</v>
      </c>
      <c r="D5" s="17">
        <f t="shared" ref="D5:L5" si="2">DATE(YEAR(C5),MONTH(C5)+1,DAY(C5))</f>
        <v>61</v>
      </c>
      <c r="E5" s="17">
        <f t="shared" si="2"/>
        <v>92</v>
      </c>
      <c r="F5" s="17">
        <f t="shared" si="2"/>
        <v>122</v>
      </c>
      <c r="G5" s="17">
        <f t="shared" si="2"/>
        <v>153</v>
      </c>
      <c r="H5" s="17">
        <f t="shared" si="2"/>
        <v>183</v>
      </c>
      <c r="I5" s="17">
        <f t="shared" si="2"/>
        <v>214</v>
      </c>
      <c r="J5" s="17">
        <f t="shared" si="2"/>
        <v>245</v>
      </c>
      <c r="K5" s="17">
        <f t="shared" si="2"/>
        <v>275</v>
      </c>
      <c r="L5" s="17">
        <f t="shared" si="2"/>
        <v>306</v>
      </c>
      <c r="M5" s="17">
        <f t="shared" ref="M5" si="3">DATE(YEAR(L5),MONTH(L5)+1,DAY(L5))</f>
        <v>336</v>
      </c>
      <c r="N5" s="17">
        <f t="shared" ref="N5" si="4">DATE(YEAR(M5),MONTH(M5)+1,DAY(M5))</f>
        <v>367</v>
      </c>
      <c r="O5" s="17">
        <f t="shared" ref="O5" si="5">DATE(YEAR(N5),MONTH(N5)+1,DAY(N5))</f>
        <v>398</v>
      </c>
      <c r="P5" s="17">
        <f t="shared" ref="P5" si="6">DATE(YEAR(O5),MONTH(O5)+1,DAY(O5))</f>
        <v>426</v>
      </c>
      <c r="Q5" s="17">
        <f t="shared" ref="Q5" si="7">DATE(YEAR(P5),MONTH(P5)+1,DAY(P5))</f>
        <v>457</v>
      </c>
      <c r="R5" s="17">
        <f t="shared" ref="R5" si="8">DATE(YEAR(Q5),MONTH(Q5)+1,DAY(Q5))</f>
        <v>487</v>
      </c>
      <c r="S5" s="17">
        <f t="shared" ref="S5" si="9">DATE(YEAR(R5),MONTH(R5)+1,DAY(R5))</f>
        <v>518</v>
      </c>
      <c r="T5" s="17">
        <f t="shared" ref="T5" si="10">DATE(YEAR(S5),MONTH(S5)+1,DAY(S5))</f>
        <v>548</v>
      </c>
      <c r="U5" s="17">
        <f t="shared" ref="U5" si="11">DATE(YEAR(T5),MONTH(T5)+1,DAY(T5))</f>
        <v>579</v>
      </c>
      <c r="V5" s="17">
        <f t="shared" ref="V5" si="12">DATE(YEAR(U5),MONTH(U5)+1,DAY(U5))</f>
        <v>610</v>
      </c>
      <c r="W5" s="17">
        <f t="shared" ref="W5" si="13">DATE(YEAR(V5),MONTH(V5)+1,DAY(V5))</f>
        <v>640</v>
      </c>
      <c r="X5" s="17">
        <f t="shared" ref="X5" si="14">DATE(YEAR(W5),MONTH(W5)+1,DAY(W5))</f>
        <v>671</v>
      </c>
      <c r="Y5" s="17">
        <f t="shared" ref="Y5" si="15">DATE(YEAR(X5),MONTH(X5)+1,DAY(X5))</f>
        <v>701</v>
      </c>
      <c r="Z5" s="47" t="s">
        <v>227</v>
      </c>
      <c r="AA5" s="47" t="s">
        <v>304</v>
      </c>
      <c r="AB5" s="47" t="s">
        <v>328</v>
      </c>
      <c r="AC5" s="173">
        <f>DATE(YEAR(Y5),MONTH(Y5)+1,DAY(Y5))</f>
        <v>732</v>
      </c>
    </row>
    <row r="6" spans="1:30" ht="15.75" thickBot="1" x14ac:dyDescent="0.3">
      <c r="A6" s="50" t="s">
        <v>323</v>
      </c>
      <c r="B6" s="51">
        <f t="shared" ref="B6:S6" si="16">B30-B88</f>
        <v>0</v>
      </c>
      <c r="C6" s="51">
        <f t="shared" si="16"/>
        <v>0</v>
      </c>
      <c r="D6" s="51">
        <f t="shared" si="16"/>
        <v>0</v>
      </c>
      <c r="E6" s="51">
        <f t="shared" si="16"/>
        <v>0</v>
      </c>
      <c r="F6" s="51">
        <f t="shared" si="16"/>
        <v>0</v>
      </c>
      <c r="G6" s="51">
        <f t="shared" si="16"/>
        <v>0</v>
      </c>
      <c r="H6" s="51">
        <f t="shared" si="16"/>
        <v>0</v>
      </c>
      <c r="I6" s="51">
        <f t="shared" si="16"/>
        <v>0</v>
      </c>
      <c r="J6" s="51">
        <f t="shared" si="16"/>
        <v>0</v>
      </c>
      <c r="K6" s="51">
        <f t="shared" si="16"/>
        <v>0</v>
      </c>
      <c r="L6" s="51">
        <f t="shared" si="16"/>
        <v>0</v>
      </c>
      <c r="M6" s="51">
        <f t="shared" si="16"/>
        <v>0</v>
      </c>
      <c r="N6" s="51">
        <f t="shared" si="16"/>
        <v>0</v>
      </c>
      <c r="O6" s="51">
        <f t="shared" si="16"/>
        <v>0</v>
      </c>
      <c r="P6" s="51">
        <f t="shared" si="16"/>
        <v>0</v>
      </c>
      <c r="Q6" s="51">
        <f t="shared" si="16"/>
        <v>0</v>
      </c>
      <c r="R6" s="51">
        <f t="shared" si="16"/>
        <v>0</v>
      </c>
      <c r="S6" s="51">
        <f t="shared" si="16"/>
        <v>0</v>
      </c>
      <c r="T6" s="51">
        <f t="shared" ref="T6:Y6" si="17">T30-T88</f>
        <v>0</v>
      </c>
      <c r="U6" s="51">
        <f t="shared" si="17"/>
        <v>0</v>
      </c>
      <c r="V6" s="51">
        <f t="shared" si="17"/>
        <v>0</v>
      </c>
      <c r="W6" s="51">
        <f t="shared" si="17"/>
        <v>0</v>
      </c>
      <c r="X6" s="51">
        <f t="shared" si="17"/>
        <v>0</v>
      </c>
      <c r="Y6" s="51">
        <f t="shared" si="17"/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ht="15.75" customHeight="1" thickTop="1" x14ac:dyDescent="0.25">
      <c r="A7" s="43" t="s">
        <v>324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ht="9.75" customHeight="1" x14ac:dyDescent="0.2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 x14ac:dyDescent="0.25">
      <c r="A9" s="84" t="s">
        <v>226</v>
      </c>
      <c r="B9" s="75">
        <f>IFERROR(IF(AND(MONTH(B5)=MONTH(Calculations!$G$33),YEAR(B5)=YEAR(Calculations!$G$33)),Calculations!$G$35,0),0)</f>
        <v>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 t="shared" ref="Z9:Z11" si="18">SUMIF($B$13:$Y$13,"Yes",B9:Y9)</f>
        <v>0</v>
      </c>
      <c r="AA9" s="75">
        <f t="shared" ref="AA9:AA11" si="19">SUM(B9:M9)</f>
        <v>0</v>
      </c>
      <c r="AB9" s="75">
        <f t="shared" ref="AB9:AB11" si="20">SUM(B9:Y9)</f>
        <v>0</v>
      </c>
      <c r="AC9" s="43"/>
      <c r="AD9" s="43"/>
    </row>
    <row r="10" spans="1:30" s="43" customFormat="1" ht="15.75" thickBot="1" x14ac:dyDescent="0.3">
      <c r="A10" s="18" t="s">
        <v>217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0</v>
      </c>
      <c r="E10" s="37">
        <f>SUMPRODUCT((Calculations!$D$33:$D$84=Output!E5)+0,Calculations!$C$33:$C$84)</f>
        <v>0</v>
      </c>
      <c r="F10" s="37">
        <f>SUMPRODUCT((Calculations!$D$33:$D$84=Output!F5)+0,Calculations!$C$33:$C$84)</f>
        <v>0</v>
      </c>
      <c r="G10" s="37">
        <f>SUMPRODUCT((Calculations!$D$33:$D$84=Output!G5)+0,Calculations!$C$33:$C$84)</f>
        <v>0</v>
      </c>
      <c r="H10" s="37">
        <f>SUMPRODUCT((Calculations!$D$33:$D$84=Output!H5)+0,Calculations!$C$33:$C$84)</f>
        <v>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 t="shared" si="18"/>
        <v>0</v>
      </c>
      <c r="AA10" s="37">
        <f t="shared" si="19"/>
        <v>0</v>
      </c>
      <c r="AB10" s="37">
        <f t="shared" si="20"/>
        <v>0</v>
      </c>
    </row>
    <row r="11" spans="1:30" ht="15.75" thickTop="1" x14ac:dyDescent="0.25">
      <c r="A11" s="43" t="s">
        <v>228</v>
      </c>
      <c r="B11" s="80">
        <f>B6+B9-B10</f>
        <v>0</v>
      </c>
      <c r="C11" s="80">
        <f t="shared" ref="C11:S11" si="21">C6+C9-C10</f>
        <v>0</v>
      </c>
      <c r="D11" s="80">
        <f t="shared" si="21"/>
        <v>0</v>
      </c>
      <c r="E11" s="80">
        <f t="shared" si="21"/>
        <v>0</v>
      </c>
      <c r="F11" s="80">
        <f t="shared" si="21"/>
        <v>0</v>
      </c>
      <c r="G11" s="80">
        <f t="shared" si="21"/>
        <v>0</v>
      </c>
      <c r="H11" s="80">
        <f t="shared" si="21"/>
        <v>0</v>
      </c>
      <c r="I11" s="80">
        <f t="shared" si="21"/>
        <v>0</v>
      </c>
      <c r="J11" s="80">
        <f t="shared" si="21"/>
        <v>0</v>
      </c>
      <c r="K11" s="80">
        <f t="shared" si="21"/>
        <v>0</v>
      </c>
      <c r="L11" s="80">
        <f t="shared" si="21"/>
        <v>0</v>
      </c>
      <c r="M11" s="80">
        <f t="shared" si="21"/>
        <v>0</v>
      </c>
      <c r="N11" s="80">
        <f t="shared" si="21"/>
        <v>0</v>
      </c>
      <c r="O11" s="80">
        <f t="shared" si="21"/>
        <v>0</v>
      </c>
      <c r="P11" s="80">
        <f t="shared" si="21"/>
        <v>0</v>
      </c>
      <c r="Q11" s="80">
        <f t="shared" si="21"/>
        <v>0</v>
      </c>
      <c r="R11" s="80">
        <f t="shared" si="21"/>
        <v>0</v>
      </c>
      <c r="S11" s="80">
        <f t="shared" si="21"/>
        <v>0</v>
      </c>
      <c r="T11" s="80">
        <f t="shared" ref="T11:Y11" si="22">T6+T9-T10</f>
        <v>0</v>
      </c>
      <c r="U11" s="80">
        <f t="shared" si="22"/>
        <v>0</v>
      </c>
      <c r="V11" s="80">
        <f t="shared" si="22"/>
        <v>0</v>
      </c>
      <c r="W11" s="80">
        <f t="shared" si="22"/>
        <v>0</v>
      </c>
      <c r="X11" s="80">
        <f t="shared" si="22"/>
        <v>0</v>
      </c>
      <c r="Y11" s="80">
        <f t="shared" si="22"/>
        <v>0</v>
      </c>
      <c r="Z11" s="85">
        <f t="shared" si="18"/>
        <v>0</v>
      </c>
      <c r="AA11" s="80">
        <f t="shared" si="19"/>
        <v>0</v>
      </c>
      <c r="AB11" s="46">
        <f t="shared" si="20"/>
        <v>0</v>
      </c>
      <c r="AC11" s="43"/>
      <c r="AD11" s="43"/>
    </row>
    <row r="12" spans="1:30" s="43" customFormat="1" x14ac:dyDescent="0.25">
      <c r="A12" s="81" t="s">
        <v>169</v>
      </c>
      <c r="B12" s="82" t="str">
        <f>IF(B13="Yes",IF(SUM($B$10:B10)/(SUM($B$6:B6)+SUM($B$9:B9))&lt;0,999.99,SUM($B$10:B10)/(SUM($B$6:B6)+SUM($B$9:B9))),"")</f>
        <v/>
      </c>
      <c r="C12" s="82" t="str">
        <f>IF(C13="Yes",IF(SUM($B$10:C10)/(SUM($B$6:C6)+SUM($B$9:C9))&lt;0,999.99,SUM($B$10:C10)/(SUM($B$6:C6)+SUM($B$9:C9))),"")</f>
        <v/>
      </c>
      <c r="D12" s="82" t="str">
        <f>IF(D13="Yes",IF(SUM($B$10:D10)/(SUM($B$6:D6)+SUM($B$9:D9))&lt;0,999.99,SUM($B$10:D10)/(SUM($B$6:D6)+SUM($B$9:D9))),"")</f>
        <v/>
      </c>
      <c r="E12" s="82" t="str">
        <f>IF(E13="Yes",IF(SUM($B$10:E10)/(SUM($B$6:E6)+SUM($B$9:E9))&lt;0,999.99,SUM($B$10:E10)/(SUM($B$6:E6)+SUM($B$9:E9))),"")</f>
        <v/>
      </c>
      <c r="F12" s="82" t="str">
        <f>IF(F13="Yes",IF(SUM($B$10:F10)/(SUM($B$6:F6)+SUM($B$9:F9))&lt;0,999.99,SUM($B$10:F10)/(SUM($B$6:F6)+SUM($B$9:F9))),"")</f>
        <v/>
      </c>
      <c r="G12" s="82" t="str">
        <f>IF(G13="Yes",IF(SUM($B$10:G10)/(SUM($B$6:G6)+SUM($B$9:G9))&lt;0,999.99,SUM($B$10:G10)/(SUM($B$6:G6)+SUM($B$9:G9))),"")</f>
        <v/>
      </c>
      <c r="H12" s="82" t="str">
        <f>IF(H13="Yes",IF(SUM($B$10:H10)/(SUM($B$6:H6)+SUM($B$9:H9))&lt;0,999.99,SUM($B$10:H10)/(SUM($B$6:H6)+SUM($B$9:H9))),"")</f>
        <v/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 x14ac:dyDescent="0.25">
      <c r="A13" s="182" t="s">
        <v>350</v>
      </c>
      <c r="B13" s="183" t="str">
        <f>IF(SUM(B9:$Y$10)&gt;0,"Yes","No")</f>
        <v>No</v>
      </c>
      <c r="C13" s="183" t="str">
        <f>IF(SUM(C9:$Y$10)&gt;0,"Yes","No")</f>
        <v>No</v>
      </c>
      <c r="D13" s="183" t="str">
        <f>IF(SUM(D9:$Y$10)&gt;0,"Yes","No")</f>
        <v>No</v>
      </c>
      <c r="E13" s="183" t="str">
        <f>IF(SUM(E9:$Y$10)&gt;0,"Yes","No")</f>
        <v>No</v>
      </c>
      <c r="F13" s="183" t="str">
        <f>IF(SUM(F9:$Y$10)&gt;0,"Yes","No")</f>
        <v>No</v>
      </c>
      <c r="G13" s="183" t="str">
        <f>IF(SUM(G9:$Y$10)&gt;0,"Yes","No")</f>
        <v>No</v>
      </c>
      <c r="H13" s="183" t="str">
        <f>IF(SUM(H9:$Y$10)&gt;0,"Yes","No")</f>
        <v>No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 x14ac:dyDescent="0.25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 x14ac:dyDescent="0.25">
      <c r="A15" s="3" t="s">
        <v>224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 x14ac:dyDescent="0.25">
      <c r="H16" s="42"/>
      <c r="AC16" s="43"/>
      <c r="AD16" s="43"/>
    </row>
    <row r="17" spans="1:30" x14ac:dyDescent="0.25">
      <c r="A17" s="5" t="s">
        <v>32</v>
      </c>
      <c r="B17" s="17">
        <f t="shared" ref="B17:Z17" si="23">B5</f>
        <v>1</v>
      </c>
      <c r="C17" s="17">
        <f t="shared" si="23"/>
        <v>32</v>
      </c>
      <c r="D17" s="17">
        <f t="shared" si="23"/>
        <v>61</v>
      </c>
      <c r="E17" s="17">
        <f t="shared" si="23"/>
        <v>92</v>
      </c>
      <c r="F17" s="17">
        <f t="shared" si="23"/>
        <v>122</v>
      </c>
      <c r="G17" s="17">
        <f t="shared" si="23"/>
        <v>153</v>
      </c>
      <c r="H17" s="17">
        <f t="shared" si="23"/>
        <v>183</v>
      </c>
      <c r="I17" s="17">
        <f t="shared" si="23"/>
        <v>214</v>
      </c>
      <c r="J17" s="17">
        <f t="shared" si="23"/>
        <v>245</v>
      </c>
      <c r="K17" s="17">
        <f t="shared" si="23"/>
        <v>275</v>
      </c>
      <c r="L17" s="17">
        <f t="shared" si="23"/>
        <v>306</v>
      </c>
      <c r="M17" s="17">
        <f t="shared" si="23"/>
        <v>336</v>
      </c>
      <c r="N17" s="17">
        <f t="shared" si="23"/>
        <v>367</v>
      </c>
      <c r="O17" s="17">
        <f t="shared" si="23"/>
        <v>398</v>
      </c>
      <c r="P17" s="17">
        <f t="shared" si="23"/>
        <v>426</v>
      </c>
      <c r="Q17" s="17">
        <f t="shared" si="23"/>
        <v>457</v>
      </c>
      <c r="R17" s="17">
        <f t="shared" si="23"/>
        <v>487</v>
      </c>
      <c r="S17" s="17">
        <f t="shared" si="23"/>
        <v>518</v>
      </c>
      <c r="T17" s="17">
        <f t="shared" si="23"/>
        <v>548</v>
      </c>
      <c r="U17" s="17">
        <f t="shared" si="23"/>
        <v>579</v>
      </c>
      <c r="V17" s="17">
        <f t="shared" si="23"/>
        <v>610</v>
      </c>
      <c r="W17" s="17">
        <f t="shared" si="23"/>
        <v>640</v>
      </c>
      <c r="X17" s="17">
        <f t="shared" si="23"/>
        <v>671</v>
      </c>
      <c r="Y17" s="17">
        <f t="shared" si="23"/>
        <v>701</v>
      </c>
      <c r="Z17" s="47" t="str">
        <f t="shared" si="23"/>
        <v>Total during loan period</v>
      </c>
      <c r="AA17" s="47" t="s">
        <v>304</v>
      </c>
      <c r="AB17" s="47" t="str">
        <f>AB5</f>
        <v>Total 24 months</v>
      </c>
      <c r="AC17" s="52"/>
      <c r="AD17" s="52"/>
    </row>
    <row r="18" spans="1:30" x14ac:dyDescent="0.25">
      <c r="A18" t="str">
        <f>IF(Calculations!A4&lt;&gt;Parameters!$A$18,IF(Calculations!A4=0,"",Calculations!A4),Inputs!B7)</f>
        <v/>
      </c>
      <c r="B18" s="36">
        <f>N18</f>
        <v>0</v>
      </c>
      <c r="C18" s="36">
        <f t="shared" ref="C18:G18" si="24">O18</f>
        <v>0</v>
      </c>
      <c r="D18" s="36">
        <f t="shared" si="24"/>
        <v>0</v>
      </c>
      <c r="E18" s="36">
        <f t="shared" si="24"/>
        <v>0</v>
      </c>
      <c r="F18" s="36">
        <f t="shared" si="24"/>
        <v>0</v>
      </c>
      <c r="G18" s="36">
        <f t="shared" si="24"/>
        <v>0</v>
      </c>
      <c r="H18" s="36">
        <f t="shared" ref="H18:H22" si="25">T18</f>
        <v>0</v>
      </c>
      <c r="I18" s="36">
        <f t="shared" ref="I18:I22" si="26">U18</f>
        <v>0</v>
      </c>
      <c r="J18" s="36">
        <f t="shared" ref="J18:J22" si="27">V18</f>
        <v>0</v>
      </c>
      <c r="K18" s="36">
        <f t="shared" ref="K18:K22" si="28">W18</f>
        <v>0</v>
      </c>
      <c r="L18" s="36">
        <f t="shared" ref="L18:L22" si="29">X18</f>
        <v>0</v>
      </c>
      <c r="M18" s="36">
        <f t="shared" ref="M18:M22" si="30"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 t="shared" ref="AA18:AA22" si="31">SUM(B18:M18)</f>
        <v>0</v>
      </c>
      <c r="AB18" s="36">
        <f t="shared" ref="AB18:AB22" si="32">SUM(B18:Y18)</f>
        <v>0</v>
      </c>
      <c r="AC18" s="43"/>
      <c r="AD18" s="43"/>
    </row>
    <row r="19" spans="1:30" x14ac:dyDescent="0.25">
      <c r="A19" t="str">
        <f>IF(Calculations!A5&lt;&gt;Parameters!$A$18,IF(Calculations!A5=0,"",Calculations!A5),Inputs!B8)</f>
        <v/>
      </c>
      <c r="B19" s="36">
        <f t="shared" ref="B19:B22" si="33">N19</f>
        <v>0</v>
      </c>
      <c r="C19" s="36">
        <f t="shared" ref="C19:C22" si="34">O19</f>
        <v>0</v>
      </c>
      <c r="D19" s="36">
        <f t="shared" ref="D19:D22" si="35">P19</f>
        <v>0</v>
      </c>
      <c r="E19" s="36">
        <f t="shared" ref="E19:E22" si="36">Q19</f>
        <v>0</v>
      </c>
      <c r="F19" s="36">
        <f t="shared" ref="F19:F22" si="37">R19</f>
        <v>0</v>
      </c>
      <c r="G19" s="36">
        <f t="shared" ref="G19:G22" si="38">S19</f>
        <v>0</v>
      </c>
      <c r="H19" s="36">
        <f t="shared" si="25"/>
        <v>0</v>
      </c>
      <c r="I19" s="36">
        <f t="shared" si="26"/>
        <v>0</v>
      </c>
      <c r="J19" s="36">
        <f t="shared" si="27"/>
        <v>0</v>
      </c>
      <c r="K19" s="36">
        <f t="shared" si="28"/>
        <v>0</v>
      </c>
      <c r="L19" s="36">
        <f t="shared" si="29"/>
        <v>0</v>
      </c>
      <c r="M19" s="36">
        <f t="shared" si="30"/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 t="shared" ref="Z19:Z22" si="39">SUMIF($B$13:$Y$13,"Yes",B19:Y19)</f>
        <v>0</v>
      </c>
      <c r="AA19" s="36">
        <f t="shared" si="31"/>
        <v>0</v>
      </c>
      <c r="AB19" s="36">
        <f t="shared" si="32"/>
        <v>0</v>
      </c>
      <c r="AC19" s="43"/>
      <c r="AD19" s="43"/>
    </row>
    <row r="20" spans="1:30" x14ac:dyDescent="0.25">
      <c r="A20" t="str">
        <f>IF(Calculations!A6&lt;&gt;Parameters!$A$18,IF(Calculations!A6=0,"",Calculations!A6),Inputs!B9)</f>
        <v/>
      </c>
      <c r="B20" s="36">
        <f t="shared" si="33"/>
        <v>0</v>
      </c>
      <c r="C20" s="36">
        <f t="shared" si="34"/>
        <v>0</v>
      </c>
      <c r="D20" s="36">
        <f t="shared" si="35"/>
        <v>0</v>
      </c>
      <c r="E20" s="36">
        <f t="shared" si="36"/>
        <v>0</v>
      </c>
      <c r="F20" s="36">
        <f t="shared" si="37"/>
        <v>0</v>
      </c>
      <c r="G20" s="36">
        <f t="shared" si="38"/>
        <v>0</v>
      </c>
      <c r="H20" s="36">
        <f t="shared" si="25"/>
        <v>0</v>
      </c>
      <c r="I20" s="36">
        <f t="shared" si="26"/>
        <v>0</v>
      </c>
      <c r="J20" s="36">
        <f t="shared" si="27"/>
        <v>0</v>
      </c>
      <c r="K20" s="36">
        <f t="shared" si="28"/>
        <v>0</v>
      </c>
      <c r="L20" s="36">
        <f t="shared" si="29"/>
        <v>0</v>
      </c>
      <c r="M20" s="36">
        <f t="shared" si="30"/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 t="shared" si="39"/>
        <v>0</v>
      </c>
      <c r="AA20" s="36">
        <f t="shared" si="31"/>
        <v>0</v>
      </c>
      <c r="AB20" s="36">
        <f t="shared" si="32"/>
        <v>0</v>
      </c>
    </row>
    <row r="21" spans="1:30" x14ac:dyDescent="0.25">
      <c r="A21" t="str">
        <f>IF(Calculations!A7&lt;&gt;Parameters!$A$18,IF(Calculations!A7=0,"",Calculations!A7),Inputs!B10)</f>
        <v/>
      </c>
      <c r="B21" s="36">
        <f t="shared" si="33"/>
        <v>0</v>
      </c>
      <c r="C21" s="36">
        <f t="shared" si="34"/>
        <v>0</v>
      </c>
      <c r="D21" s="36">
        <f t="shared" si="35"/>
        <v>0</v>
      </c>
      <c r="E21" s="36">
        <f t="shared" si="36"/>
        <v>0</v>
      </c>
      <c r="F21" s="36">
        <f t="shared" si="37"/>
        <v>0</v>
      </c>
      <c r="G21" s="36">
        <f t="shared" si="38"/>
        <v>0</v>
      </c>
      <c r="H21" s="36">
        <f t="shared" si="25"/>
        <v>0</v>
      </c>
      <c r="I21" s="36">
        <f t="shared" si="26"/>
        <v>0</v>
      </c>
      <c r="J21" s="36">
        <f t="shared" si="27"/>
        <v>0</v>
      </c>
      <c r="K21" s="36">
        <f t="shared" si="28"/>
        <v>0</v>
      </c>
      <c r="L21" s="36">
        <f t="shared" si="29"/>
        <v>0</v>
      </c>
      <c r="M21" s="36">
        <f t="shared" si="30"/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 t="shared" si="39"/>
        <v>0</v>
      </c>
      <c r="AA21" s="36">
        <f t="shared" si="31"/>
        <v>0</v>
      </c>
      <c r="AB21" s="36">
        <f t="shared" si="32"/>
        <v>0</v>
      </c>
    </row>
    <row r="22" spans="1:30" x14ac:dyDescent="0.25">
      <c r="A22" t="str">
        <f>IF(Calculations!A8&lt;&gt;Parameters!$A$18,IF(Calculations!A8=0,"",Calculations!A8),Inputs!B11)</f>
        <v/>
      </c>
      <c r="B22" s="36">
        <f t="shared" si="33"/>
        <v>0</v>
      </c>
      <c r="C22" s="36">
        <f t="shared" si="34"/>
        <v>0</v>
      </c>
      <c r="D22" s="36">
        <f t="shared" si="35"/>
        <v>0</v>
      </c>
      <c r="E22" s="36">
        <f t="shared" si="36"/>
        <v>0</v>
      </c>
      <c r="F22" s="36">
        <f t="shared" si="37"/>
        <v>0</v>
      </c>
      <c r="G22" s="36">
        <f t="shared" si="38"/>
        <v>0</v>
      </c>
      <c r="H22" s="36">
        <f t="shared" si="25"/>
        <v>0</v>
      </c>
      <c r="I22" s="36">
        <f t="shared" si="26"/>
        <v>0</v>
      </c>
      <c r="J22" s="36">
        <f t="shared" si="27"/>
        <v>0</v>
      </c>
      <c r="K22" s="36">
        <f t="shared" si="28"/>
        <v>0</v>
      </c>
      <c r="L22" s="36">
        <f t="shared" si="29"/>
        <v>0</v>
      </c>
      <c r="M22" s="36">
        <f t="shared" si="30"/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 t="shared" si="39"/>
        <v>0</v>
      </c>
      <c r="AA22" s="36">
        <f t="shared" si="31"/>
        <v>0</v>
      </c>
      <c r="AB22" s="46">
        <f t="shared" si="32"/>
        <v>0</v>
      </c>
    </row>
    <row r="23" spans="1:30" ht="4.5" customHeight="1" x14ac:dyDescent="0.2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 t="array" ref="Z23">SUM(IF($B$9:$Y$9+$B$10:$Y$10&gt;0,B23:Y23,0))</f>
        <v>0</v>
      </c>
      <c r="AA23" s="36"/>
      <c r="AB23" s="46">
        <f t="shared" ref="AB23" si="40">AB76-AB104</f>
        <v>0</v>
      </c>
    </row>
    <row r="24" spans="1:30" x14ac:dyDescent="0.25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 t="shared" ref="Z24:Z27" si="41">SUMIF($B$13:$Y$13,"Yes",B24:Y24)</f>
        <v>0</v>
      </c>
      <c r="AA24" s="36">
        <f t="shared" ref="AA24:AA30" si="42">SUM(B24:M24)</f>
        <v>0</v>
      </c>
      <c r="AB24" s="46">
        <f t="shared" ref="AB24:AB27" si="43">SUM(B24:Y24)</f>
        <v>0</v>
      </c>
    </row>
    <row r="25" spans="1:30" x14ac:dyDescent="0.25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 t="shared" si="41"/>
        <v>0</v>
      </c>
      <c r="AA25" s="36">
        <f t="shared" si="42"/>
        <v>0</v>
      </c>
      <c r="AB25" s="46">
        <f t="shared" si="43"/>
        <v>0</v>
      </c>
    </row>
    <row r="26" spans="1:30" x14ac:dyDescent="0.25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 t="shared" si="41"/>
        <v>0</v>
      </c>
      <c r="AA26" s="36">
        <f t="shared" si="42"/>
        <v>0</v>
      </c>
      <c r="AB26" s="46">
        <f t="shared" si="43"/>
        <v>0</v>
      </c>
    </row>
    <row r="27" spans="1:30" x14ac:dyDescent="0.25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 t="shared" si="41"/>
        <v>0</v>
      </c>
      <c r="AA27" s="36">
        <f t="shared" si="42"/>
        <v>0</v>
      </c>
      <c r="AB27" s="46">
        <f t="shared" si="43"/>
        <v>0</v>
      </c>
    </row>
    <row r="28" spans="1:30" ht="3.75" customHeight="1" x14ac:dyDescent="0.2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 t="array" ref="Z28">SUM(IF($B$9:$S$9+$B$10:$S$10&gt;0,B28:S28,0))</f>
        <v>0</v>
      </c>
      <c r="AA28" s="36"/>
      <c r="AB28" s="46"/>
    </row>
    <row r="29" spans="1:30" ht="15.75" thickBot="1" x14ac:dyDescent="0.3">
      <c r="A29" s="18" t="s">
        <v>68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 t="shared" ref="Z29:Z30" si="44">SUMIF($B$13:$Y$13,"Yes",B29:Y29)</f>
        <v>0</v>
      </c>
      <c r="AA29" s="37">
        <f t="shared" si="42"/>
        <v>0</v>
      </c>
      <c r="AB29" s="37">
        <f t="shared" ref="AB29:AB30" si="45">SUM(B29:Y29)</f>
        <v>0</v>
      </c>
    </row>
    <row r="30" spans="1:30" ht="15.75" thickTop="1" x14ac:dyDescent="0.25">
      <c r="A30" s="1" t="s">
        <v>33</v>
      </c>
      <c r="B30" s="19">
        <f>SUM(B18:B29)</f>
        <v>0</v>
      </c>
      <c r="C30" s="19">
        <f t="shared" ref="C30:S30" si="46">SUM(C18:C29)</f>
        <v>0</v>
      </c>
      <c r="D30" s="19">
        <f t="shared" si="46"/>
        <v>0</v>
      </c>
      <c r="E30" s="19">
        <f t="shared" si="46"/>
        <v>0</v>
      </c>
      <c r="F30" s="19">
        <f t="shared" si="46"/>
        <v>0</v>
      </c>
      <c r="G30" s="19">
        <f t="shared" si="46"/>
        <v>0</v>
      </c>
      <c r="H30" s="19">
        <f t="shared" si="46"/>
        <v>0</v>
      </c>
      <c r="I30" s="19">
        <f t="shared" si="46"/>
        <v>0</v>
      </c>
      <c r="J30" s="19">
        <f t="shared" si="46"/>
        <v>0</v>
      </c>
      <c r="K30" s="19">
        <f t="shared" si="46"/>
        <v>0</v>
      </c>
      <c r="L30" s="19">
        <f t="shared" si="46"/>
        <v>0</v>
      </c>
      <c r="M30" s="19">
        <f t="shared" si="46"/>
        <v>0</v>
      </c>
      <c r="N30" s="19">
        <f t="shared" si="46"/>
        <v>0</v>
      </c>
      <c r="O30" s="19">
        <f t="shared" si="46"/>
        <v>0</v>
      </c>
      <c r="P30" s="19">
        <f t="shared" si="46"/>
        <v>0</v>
      </c>
      <c r="Q30" s="19">
        <f t="shared" si="46"/>
        <v>0</v>
      </c>
      <c r="R30" s="19">
        <f t="shared" si="46"/>
        <v>0</v>
      </c>
      <c r="S30" s="19">
        <f t="shared" si="46"/>
        <v>0</v>
      </c>
      <c r="T30" s="19">
        <f t="shared" ref="T30:Y30" si="47">SUM(T18:T29)</f>
        <v>0</v>
      </c>
      <c r="U30" s="19">
        <f t="shared" si="47"/>
        <v>0</v>
      </c>
      <c r="V30" s="19">
        <f t="shared" si="47"/>
        <v>0</v>
      </c>
      <c r="W30" s="19">
        <f t="shared" si="47"/>
        <v>0</v>
      </c>
      <c r="X30" s="19">
        <f t="shared" si="47"/>
        <v>0</v>
      </c>
      <c r="Y30" s="19">
        <f t="shared" si="47"/>
        <v>0</v>
      </c>
      <c r="Z30" s="19">
        <f t="shared" si="44"/>
        <v>0</v>
      </c>
      <c r="AA30" s="19">
        <f t="shared" si="42"/>
        <v>0</v>
      </c>
      <c r="AB30" s="19">
        <f t="shared" si="45"/>
        <v>0</v>
      </c>
      <c r="AC30" s="1"/>
      <c r="AD30" s="1"/>
    </row>
    <row r="31" spans="1:30" x14ac:dyDescent="0.25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 x14ac:dyDescent="0.25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 x14ac:dyDescent="0.25">
      <c r="A33" s="3" t="s">
        <v>225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 x14ac:dyDescent="0.25">
      <c r="A35" s="5" t="s">
        <v>32</v>
      </c>
      <c r="B35" s="17">
        <f t="shared" ref="B35:L35" si="48">B17</f>
        <v>1</v>
      </c>
      <c r="C35" s="17">
        <f t="shared" si="48"/>
        <v>32</v>
      </c>
      <c r="D35" s="17">
        <f t="shared" si="48"/>
        <v>61</v>
      </c>
      <c r="E35" s="17">
        <f t="shared" si="48"/>
        <v>92</v>
      </c>
      <c r="F35" s="17">
        <f t="shared" si="48"/>
        <v>122</v>
      </c>
      <c r="G35" s="17">
        <f t="shared" si="48"/>
        <v>153</v>
      </c>
      <c r="H35" s="17">
        <f t="shared" si="48"/>
        <v>183</v>
      </c>
      <c r="I35" s="17">
        <f t="shared" si="48"/>
        <v>214</v>
      </c>
      <c r="J35" s="17">
        <f t="shared" si="48"/>
        <v>245</v>
      </c>
      <c r="K35" s="17">
        <f t="shared" si="48"/>
        <v>275</v>
      </c>
      <c r="L35" s="17">
        <f t="shared" si="48"/>
        <v>306</v>
      </c>
      <c r="M35" s="17">
        <f t="shared" ref="M35:AB35" si="49">M17</f>
        <v>336</v>
      </c>
      <c r="N35" s="17">
        <f t="shared" si="49"/>
        <v>367</v>
      </c>
      <c r="O35" s="17">
        <f t="shared" si="49"/>
        <v>398</v>
      </c>
      <c r="P35" s="17">
        <f t="shared" si="49"/>
        <v>426</v>
      </c>
      <c r="Q35" s="17">
        <f t="shared" si="49"/>
        <v>457</v>
      </c>
      <c r="R35" s="17">
        <f t="shared" si="49"/>
        <v>487</v>
      </c>
      <c r="S35" s="17">
        <f t="shared" si="49"/>
        <v>518</v>
      </c>
      <c r="T35" s="17">
        <f t="shared" ref="T35:Y35" si="50">T17</f>
        <v>548</v>
      </c>
      <c r="U35" s="17">
        <f t="shared" si="50"/>
        <v>579</v>
      </c>
      <c r="V35" s="17">
        <f t="shared" si="50"/>
        <v>610</v>
      </c>
      <c r="W35" s="17">
        <f t="shared" si="50"/>
        <v>640</v>
      </c>
      <c r="X35" s="17">
        <f t="shared" si="50"/>
        <v>671</v>
      </c>
      <c r="Y35" s="17">
        <f t="shared" si="50"/>
        <v>701</v>
      </c>
      <c r="Z35" s="47" t="str">
        <f t="shared" si="49"/>
        <v>Total during loan period</v>
      </c>
      <c r="AA35" s="47" t="s">
        <v>304</v>
      </c>
      <c r="AB35" s="47" t="str">
        <f t="shared" si="49"/>
        <v>Total 24 months</v>
      </c>
    </row>
    <row r="36" spans="1:30" x14ac:dyDescent="0.25">
      <c r="A36" t="s">
        <v>60</v>
      </c>
      <c r="B36" s="36">
        <f t="shared" ref="B36:B71" si="51">N36</f>
        <v>0</v>
      </c>
      <c r="C36" s="36">
        <f t="shared" ref="C36:C71" si="52">O36</f>
        <v>0</v>
      </c>
      <c r="D36" s="36">
        <f t="shared" ref="D36:D71" si="53">P36</f>
        <v>0</v>
      </c>
      <c r="E36" s="36">
        <f t="shared" ref="E36:E71" si="54">Q36</f>
        <v>0</v>
      </c>
      <c r="F36" s="36">
        <f t="shared" ref="F36:F71" si="55">R36</f>
        <v>0</v>
      </c>
      <c r="G36" s="36">
        <f t="shared" ref="G36:G71" si="56">S36</f>
        <v>0</v>
      </c>
      <c r="H36" s="36">
        <f t="shared" ref="H36:H71" si="57">T36</f>
        <v>0</v>
      </c>
      <c r="I36" s="36">
        <f t="shared" ref="I36:I71" si="58">U36</f>
        <v>0</v>
      </c>
      <c r="J36" s="36">
        <f t="shared" ref="J36:J71" si="59">V36</f>
        <v>0</v>
      </c>
      <c r="K36" s="36">
        <f t="shared" ref="K36:K71" si="60">W36</f>
        <v>0</v>
      </c>
      <c r="L36" s="36">
        <f t="shared" ref="L36:L71" si="61">X36</f>
        <v>0</v>
      </c>
      <c r="M36" s="36">
        <f t="shared" ref="M36:M52" si="62">Y36</f>
        <v>0</v>
      </c>
      <c r="N36" s="36">
        <f t="shared" ref="N36:X36" si="63">SUM(N37:N41)</f>
        <v>0</v>
      </c>
      <c r="O36" s="36">
        <f t="shared" si="63"/>
        <v>0</v>
      </c>
      <c r="P36" s="36">
        <f t="shared" si="63"/>
        <v>0</v>
      </c>
      <c r="Q36" s="36">
        <f t="shared" si="63"/>
        <v>0</v>
      </c>
      <c r="R36" s="36">
        <f t="shared" si="63"/>
        <v>0</v>
      </c>
      <c r="S36" s="36">
        <f t="shared" si="63"/>
        <v>0</v>
      </c>
      <c r="T36" s="36">
        <f t="shared" si="63"/>
        <v>0</v>
      </c>
      <c r="U36" s="36">
        <f t="shared" si="63"/>
        <v>0</v>
      </c>
      <c r="V36" s="36">
        <f t="shared" si="63"/>
        <v>0</v>
      </c>
      <c r="W36" s="36">
        <f t="shared" si="63"/>
        <v>0</v>
      </c>
      <c r="X36" s="36">
        <f t="shared" si="63"/>
        <v>0</v>
      </c>
      <c r="Y36" s="36">
        <f>SUM(Y37:Y41)</f>
        <v>0</v>
      </c>
      <c r="Z36" s="36">
        <f t="shared" ref="Z36:Z88" si="64">SUMIF($B$13:$Y$13,"Yes",B36:Y36)</f>
        <v>0</v>
      </c>
      <c r="AA36" s="36">
        <f t="shared" ref="AA36:AA66" si="65">SUM(B36:M36)</f>
        <v>0</v>
      </c>
      <c r="AB36" s="36">
        <f t="shared" ref="AB36:AB72" si="66">SUM(B36:Y36)</f>
        <v>0</v>
      </c>
      <c r="AC36" s="73"/>
    </row>
    <row r="37" spans="1:30" hidden="1" outlineLevel="1" x14ac:dyDescent="0.25">
      <c r="A37" s="181">
        <f>Calculations!$A$4</f>
        <v>0</v>
      </c>
      <c r="B37" s="36">
        <f t="shared" si="51"/>
        <v>0</v>
      </c>
      <c r="C37" s="36">
        <f t="shared" si="52"/>
        <v>0</v>
      </c>
      <c r="D37" s="36">
        <f t="shared" si="53"/>
        <v>0</v>
      </c>
      <c r="E37" s="36">
        <f t="shared" si="54"/>
        <v>0</v>
      </c>
      <c r="F37" s="36">
        <f t="shared" si="55"/>
        <v>0</v>
      </c>
      <c r="G37" s="36">
        <f t="shared" si="56"/>
        <v>0</v>
      </c>
      <c r="H37" s="36">
        <f t="shared" si="57"/>
        <v>0</v>
      </c>
      <c r="I37" s="36">
        <f t="shared" si="58"/>
        <v>0</v>
      </c>
      <c r="J37" s="36">
        <f t="shared" si="59"/>
        <v>0</v>
      </c>
      <c r="K37" s="36">
        <f t="shared" si="60"/>
        <v>0</v>
      </c>
      <c r="L37" s="36">
        <f t="shared" si="61"/>
        <v>0</v>
      </c>
      <c r="M37" s="36">
        <f t="shared" si="62"/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 t="shared" si="64"/>
        <v>0</v>
      </c>
      <c r="AA37" s="36">
        <f t="shared" ref="AA37:AA41" si="67">SUM(B37:M37)</f>
        <v>0</v>
      </c>
      <c r="AB37" s="36">
        <f t="shared" ref="AB37:AB41" si="68">SUM(B37:Y37)</f>
        <v>0</v>
      </c>
      <c r="AC37" s="73"/>
    </row>
    <row r="38" spans="1:30" hidden="1" outlineLevel="1" x14ac:dyDescent="0.25">
      <c r="A38" s="181">
        <f>Calculations!$A$5</f>
        <v>0</v>
      </c>
      <c r="B38" s="36">
        <f t="shared" si="51"/>
        <v>0</v>
      </c>
      <c r="C38" s="36">
        <f t="shared" si="52"/>
        <v>0</v>
      </c>
      <c r="D38" s="36">
        <f t="shared" si="53"/>
        <v>0</v>
      </c>
      <c r="E38" s="36">
        <f t="shared" si="54"/>
        <v>0</v>
      </c>
      <c r="F38" s="36">
        <f t="shared" si="55"/>
        <v>0</v>
      </c>
      <c r="G38" s="36">
        <f t="shared" si="56"/>
        <v>0</v>
      </c>
      <c r="H38" s="36">
        <f t="shared" si="57"/>
        <v>0</v>
      </c>
      <c r="I38" s="36">
        <f t="shared" si="58"/>
        <v>0</v>
      </c>
      <c r="J38" s="36">
        <f t="shared" si="59"/>
        <v>0</v>
      </c>
      <c r="K38" s="36">
        <f t="shared" si="60"/>
        <v>0</v>
      </c>
      <c r="L38" s="36">
        <f t="shared" si="61"/>
        <v>0</v>
      </c>
      <c r="M38" s="36">
        <f t="shared" si="62"/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 t="shared" si="64"/>
        <v>0</v>
      </c>
      <c r="AA38" s="36">
        <f t="shared" si="67"/>
        <v>0</v>
      </c>
      <c r="AB38" s="36">
        <f t="shared" si="68"/>
        <v>0</v>
      </c>
      <c r="AC38" s="73"/>
    </row>
    <row r="39" spans="1:30" hidden="1" outlineLevel="1" x14ac:dyDescent="0.25">
      <c r="A39" s="181">
        <f>Calculations!$A$6</f>
        <v>0</v>
      </c>
      <c r="B39" s="36">
        <f t="shared" si="51"/>
        <v>0</v>
      </c>
      <c r="C39" s="36">
        <f t="shared" si="52"/>
        <v>0</v>
      </c>
      <c r="D39" s="36">
        <f t="shared" si="53"/>
        <v>0</v>
      </c>
      <c r="E39" s="36">
        <f t="shared" si="54"/>
        <v>0</v>
      </c>
      <c r="F39" s="36">
        <f t="shared" si="55"/>
        <v>0</v>
      </c>
      <c r="G39" s="36">
        <f t="shared" si="56"/>
        <v>0</v>
      </c>
      <c r="H39" s="36">
        <f t="shared" si="57"/>
        <v>0</v>
      </c>
      <c r="I39" s="36">
        <f t="shared" si="58"/>
        <v>0</v>
      </c>
      <c r="J39" s="36">
        <f t="shared" si="59"/>
        <v>0</v>
      </c>
      <c r="K39" s="36">
        <f t="shared" si="60"/>
        <v>0</v>
      </c>
      <c r="L39" s="36">
        <f t="shared" si="61"/>
        <v>0</v>
      </c>
      <c r="M39" s="36">
        <f t="shared" si="62"/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 t="shared" si="64"/>
        <v>0</v>
      </c>
      <c r="AA39" s="36">
        <f t="shared" si="67"/>
        <v>0</v>
      </c>
      <c r="AB39" s="36">
        <f t="shared" si="68"/>
        <v>0</v>
      </c>
      <c r="AC39" s="73"/>
    </row>
    <row r="40" spans="1:30" hidden="1" outlineLevel="1" x14ac:dyDescent="0.25">
      <c r="A40" s="181">
        <f>Calculations!$A$7</f>
        <v>0</v>
      </c>
      <c r="B40" s="36">
        <f t="shared" si="51"/>
        <v>0</v>
      </c>
      <c r="C40" s="36">
        <f t="shared" si="52"/>
        <v>0</v>
      </c>
      <c r="D40" s="36">
        <f t="shared" si="53"/>
        <v>0</v>
      </c>
      <c r="E40" s="36">
        <f t="shared" si="54"/>
        <v>0</v>
      </c>
      <c r="F40" s="36">
        <f t="shared" si="55"/>
        <v>0</v>
      </c>
      <c r="G40" s="36">
        <f t="shared" si="56"/>
        <v>0</v>
      </c>
      <c r="H40" s="36">
        <f t="shared" si="57"/>
        <v>0</v>
      </c>
      <c r="I40" s="36">
        <f t="shared" si="58"/>
        <v>0</v>
      </c>
      <c r="J40" s="36">
        <f t="shared" si="59"/>
        <v>0</v>
      </c>
      <c r="K40" s="36">
        <f t="shared" si="60"/>
        <v>0</v>
      </c>
      <c r="L40" s="36">
        <f t="shared" si="61"/>
        <v>0</v>
      </c>
      <c r="M40" s="36">
        <f t="shared" si="62"/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 t="shared" si="64"/>
        <v>0</v>
      </c>
      <c r="AA40" s="36">
        <f t="shared" si="67"/>
        <v>0</v>
      </c>
      <c r="AB40" s="36">
        <f t="shared" si="68"/>
        <v>0</v>
      </c>
      <c r="AC40" s="73"/>
    </row>
    <row r="41" spans="1:30" hidden="1" outlineLevel="1" x14ac:dyDescent="0.25">
      <c r="A41" s="181">
        <f>Calculations!$A$8</f>
        <v>0</v>
      </c>
      <c r="B41" s="36">
        <f t="shared" si="51"/>
        <v>0</v>
      </c>
      <c r="C41" s="36">
        <f t="shared" si="52"/>
        <v>0</v>
      </c>
      <c r="D41" s="36">
        <f t="shared" si="53"/>
        <v>0</v>
      </c>
      <c r="E41" s="36">
        <f t="shared" si="54"/>
        <v>0</v>
      </c>
      <c r="F41" s="36">
        <f t="shared" si="55"/>
        <v>0</v>
      </c>
      <c r="G41" s="36">
        <f t="shared" si="56"/>
        <v>0</v>
      </c>
      <c r="H41" s="36">
        <f t="shared" si="57"/>
        <v>0</v>
      </c>
      <c r="I41" s="36">
        <f t="shared" si="58"/>
        <v>0</v>
      </c>
      <c r="J41" s="36">
        <f t="shared" si="59"/>
        <v>0</v>
      </c>
      <c r="K41" s="36">
        <f t="shared" si="60"/>
        <v>0</v>
      </c>
      <c r="L41" s="36">
        <f t="shared" si="61"/>
        <v>0</v>
      </c>
      <c r="M41" s="36">
        <f t="shared" si="62"/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 t="shared" si="64"/>
        <v>0</v>
      </c>
      <c r="AA41" s="36">
        <f t="shared" si="67"/>
        <v>0</v>
      </c>
      <c r="AB41" s="36">
        <f t="shared" si="68"/>
        <v>0</v>
      </c>
      <c r="AC41" s="73"/>
    </row>
    <row r="42" spans="1:30" collapsed="1" x14ac:dyDescent="0.25">
      <c r="A42" t="s">
        <v>61</v>
      </c>
      <c r="B42" s="36">
        <f t="shared" si="51"/>
        <v>0</v>
      </c>
      <c r="C42" s="36">
        <f t="shared" si="52"/>
        <v>0</v>
      </c>
      <c r="D42" s="36">
        <f t="shared" si="53"/>
        <v>0</v>
      </c>
      <c r="E42" s="36">
        <f t="shared" si="54"/>
        <v>0</v>
      </c>
      <c r="F42" s="36">
        <f t="shared" si="55"/>
        <v>0</v>
      </c>
      <c r="G42" s="36">
        <f t="shared" si="56"/>
        <v>0</v>
      </c>
      <c r="H42" s="36">
        <f t="shared" si="57"/>
        <v>0</v>
      </c>
      <c r="I42" s="36">
        <f t="shared" si="58"/>
        <v>0</v>
      </c>
      <c r="J42" s="36">
        <f t="shared" si="59"/>
        <v>0</v>
      </c>
      <c r="K42" s="36">
        <f t="shared" si="60"/>
        <v>0</v>
      </c>
      <c r="L42" s="36">
        <f t="shared" si="61"/>
        <v>0</v>
      </c>
      <c r="M42" s="36">
        <f t="shared" si="62"/>
        <v>0</v>
      </c>
      <c r="N42" s="36">
        <f t="shared" ref="N42:X42" si="69">SUM(N43:N47)</f>
        <v>0</v>
      </c>
      <c r="O42" s="36">
        <f t="shared" si="69"/>
        <v>0</v>
      </c>
      <c r="P42" s="36">
        <f t="shared" si="69"/>
        <v>0</v>
      </c>
      <c r="Q42" s="36">
        <f t="shared" si="69"/>
        <v>0</v>
      </c>
      <c r="R42" s="36">
        <f t="shared" si="69"/>
        <v>0</v>
      </c>
      <c r="S42" s="36">
        <f t="shared" si="69"/>
        <v>0</v>
      </c>
      <c r="T42" s="36">
        <f t="shared" si="69"/>
        <v>0</v>
      </c>
      <c r="U42" s="36">
        <f t="shared" si="69"/>
        <v>0</v>
      </c>
      <c r="V42" s="36">
        <f t="shared" si="69"/>
        <v>0</v>
      </c>
      <c r="W42" s="36">
        <f t="shared" si="69"/>
        <v>0</v>
      </c>
      <c r="X42" s="36">
        <f t="shared" si="69"/>
        <v>0</v>
      </c>
      <c r="Y42" s="36">
        <f>SUM(Y43:Y47)</f>
        <v>0</v>
      </c>
      <c r="Z42" s="36">
        <f t="shared" si="64"/>
        <v>0</v>
      </c>
      <c r="AA42" s="36">
        <f t="shared" si="65"/>
        <v>0</v>
      </c>
      <c r="AB42" s="36">
        <f t="shared" si="66"/>
        <v>0</v>
      </c>
    </row>
    <row r="43" spans="1:30" hidden="1" outlineLevel="1" x14ac:dyDescent="0.25">
      <c r="A43" s="181">
        <f>Calculations!$A$4</f>
        <v>0</v>
      </c>
      <c r="B43" s="36">
        <f t="shared" si="51"/>
        <v>0</v>
      </c>
      <c r="C43" s="36">
        <f t="shared" si="52"/>
        <v>0</v>
      </c>
      <c r="D43" s="36">
        <f t="shared" si="53"/>
        <v>0</v>
      </c>
      <c r="E43" s="36">
        <f t="shared" si="54"/>
        <v>0</v>
      </c>
      <c r="F43" s="36">
        <f t="shared" si="55"/>
        <v>0</v>
      </c>
      <c r="G43" s="36">
        <f t="shared" si="56"/>
        <v>0</v>
      </c>
      <c r="H43" s="36">
        <f t="shared" si="57"/>
        <v>0</v>
      </c>
      <c r="I43" s="36">
        <f t="shared" si="58"/>
        <v>0</v>
      </c>
      <c r="J43" s="36">
        <f t="shared" si="59"/>
        <v>0</v>
      </c>
      <c r="K43" s="36">
        <f t="shared" si="60"/>
        <v>0</v>
      </c>
      <c r="L43" s="36">
        <f t="shared" si="61"/>
        <v>0</v>
      </c>
      <c r="M43" s="36">
        <f t="shared" si="62"/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 t="shared" ref="Z43:Z47" si="70">SUMIF($B$13:$Y$13,"Yes",B43:Y43)</f>
        <v>0</v>
      </c>
      <c r="AA43" s="36">
        <f t="shared" ref="AA43:AA47" si="71">SUM(B43:M43)</f>
        <v>0</v>
      </c>
      <c r="AB43" s="36">
        <f t="shared" ref="AB43:AB47" si="72">SUM(B43:Y43)</f>
        <v>0</v>
      </c>
    </row>
    <row r="44" spans="1:30" hidden="1" outlineLevel="1" x14ac:dyDescent="0.25">
      <c r="A44" s="181">
        <f>Calculations!$A$5</f>
        <v>0</v>
      </c>
      <c r="B44" s="36">
        <f t="shared" si="51"/>
        <v>0</v>
      </c>
      <c r="C44" s="36">
        <f t="shared" si="52"/>
        <v>0</v>
      </c>
      <c r="D44" s="36">
        <f t="shared" si="53"/>
        <v>0</v>
      </c>
      <c r="E44" s="36">
        <f t="shared" si="54"/>
        <v>0</v>
      </c>
      <c r="F44" s="36">
        <f t="shared" si="55"/>
        <v>0</v>
      </c>
      <c r="G44" s="36">
        <f t="shared" si="56"/>
        <v>0</v>
      </c>
      <c r="H44" s="36">
        <f t="shared" si="57"/>
        <v>0</v>
      </c>
      <c r="I44" s="36">
        <f t="shared" si="58"/>
        <v>0</v>
      </c>
      <c r="J44" s="36">
        <f t="shared" si="59"/>
        <v>0</v>
      </c>
      <c r="K44" s="36">
        <f t="shared" si="60"/>
        <v>0</v>
      </c>
      <c r="L44" s="36">
        <f t="shared" si="61"/>
        <v>0</v>
      </c>
      <c r="M44" s="36">
        <f t="shared" si="62"/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 t="shared" si="70"/>
        <v>0</v>
      </c>
      <c r="AA44" s="36">
        <f t="shared" si="71"/>
        <v>0</v>
      </c>
      <c r="AB44" s="36">
        <f t="shared" si="72"/>
        <v>0</v>
      </c>
    </row>
    <row r="45" spans="1:30" hidden="1" outlineLevel="1" x14ac:dyDescent="0.25">
      <c r="A45" s="181">
        <f>Calculations!$A$6</f>
        <v>0</v>
      </c>
      <c r="B45" s="36">
        <f t="shared" si="51"/>
        <v>0</v>
      </c>
      <c r="C45" s="36">
        <f t="shared" si="52"/>
        <v>0</v>
      </c>
      <c r="D45" s="36">
        <f t="shared" si="53"/>
        <v>0</v>
      </c>
      <c r="E45" s="36">
        <f t="shared" si="54"/>
        <v>0</v>
      </c>
      <c r="F45" s="36">
        <f t="shared" si="55"/>
        <v>0</v>
      </c>
      <c r="G45" s="36">
        <f t="shared" si="56"/>
        <v>0</v>
      </c>
      <c r="H45" s="36">
        <f t="shared" si="57"/>
        <v>0</v>
      </c>
      <c r="I45" s="36">
        <f t="shared" si="58"/>
        <v>0</v>
      </c>
      <c r="J45" s="36">
        <f t="shared" si="59"/>
        <v>0</v>
      </c>
      <c r="K45" s="36">
        <f t="shared" si="60"/>
        <v>0</v>
      </c>
      <c r="L45" s="36">
        <f t="shared" si="61"/>
        <v>0</v>
      </c>
      <c r="M45" s="36">
        <f t="shared" si="62"/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 t="shared" si="70"/>
        <v>0</v>
      </c>
      <c r="AA45" s="36">
        <f t="shared" si="71"/>
        <v>0</v>
      </c>
      <c r="AB45" s="36">
        <f t="shared" si="72"/>
        <v>0</v>
      </c>
    </row>
    <row r="46" spans="1:30" hidden="1" outlineLevel="1" x14ac:dyDescent="0.25">
      <c r="A46" s="181">
        <f>Calculations!$A$7</f>
        <v>0</v>
      </c>
      <c r="B46" s="36">
        <f t="shared" si="51"/>
        <v>0</v>
      </c>
      <c r="C46" s="36">
        <f t="shared" si="52"/>
        <v>0</v>
      </c>
      <c r="D46" s="36">
        <f t="shared" si="53"/>
        <v>0</v>
      </c>
      <c r="E46" s="36">
        <f t="shared" si="54"/>
        <v>0</v>
      </c>
      <c r="F46" s="36">
        <f t="shared" si="55"/>
        <v>0</v>
      </c>
      <c r="G46" s="36">
        <f t="shared" si="56"/>
        <v>0</v>
      </c>
      <c r="H46" s="36">
        <f t="shared" si="57"/>
        <v>0</v>
      </c>
      <c r="I46" s="36">
        <f t="shared" si="58"/>
        <v>0</v>
      </c>
      <c r="J46" s="36">
        <f t="shared" si="59"/>
        <v>0</v>
      </c>
      <c r="K46" s="36">
        <f t="shared" si="60"/>
        <v>0</v>
      </c>
      <c r="L46" s="36">
        <f t="shared" si="61"/>
        <v>0</v>
      </c>
      <c r="M46" s="36">
        <f t="shared" si="62"/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 t="shared" si="70"/>
        <v>0</v>
      </c>
      <c r="AA46" s="36">
        <f t="shared" si="71"/>
        <v>0</v>
      </c>
      <c r="AB46" s="36">
        <f t="shared" si="72"/>
        <v>0</v>
      </c>
    </row>
    <row r="47" spans="1:30" hidden="1" outlineLevel="1" x14ac:dyDescent="0.25">
      <c r="A47" s="181">
        <f>Calculations!$A$8</f>
        <v>0</v>
      </c>
      <c r="B47" s="36">
        <f t="shared" si="51"/>
        <v>0</v>
      </c>
      <c r="C47" s="36">
        <f t="shared" si="52"/>
        <v>0</v>
      </c>
      <c r="D47" s="36">
        <f t="shared" si="53"/>
        <v>0</v>
      </c>
      <c r="E47" s="36">
        <f t="shared" si="54"/>
        <v>0</v>
      </c>
      <c r="F47" s="36">
        <f t="shared" si="55"/>
        <v>0</v>
      </c>
      <c r="G47" s="36">
        <f t="shared" si="56"/>
        <v>0</v>
      </c>
      <c r="H47" s="36">
        <f t="shared" si="57"/>
        <v>0</v>
      </c>
      <c r="I47" s="36">
        <f t="shared" si="58"/>
        <v>0</v>
      </c>
      <c r="J47" s="36">
        <f t="shared" si="59"/>
        <v>0</v>
      </c>
      <c r="K47" s="36">
        <f t="shared" si="60"/>
        <v>0</v>
      </c>
      <c r="L47" s="36">
        <f t="shared" si="61"/>
        <v>0</v>
      </c>
      <c r="M47" s="36">
        <f t="shared" si="62"/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 t="shared" si="70"/>
        <v>0</v>
      </c>
      <c r="AA47" s="36">
        <f t="shared" si="71"/>
        <v>0</v>
      </c>
      <c r="AB47" s="36">
        <f t="shared" si="72"/>
        <v>0</v>
      </c>
    </row>
    <row r="48" spans="1:30" collapsed="1" x14ac:dyDescent="0.25">
      <c r="A48" s="43" t="s">
        <v>106</v>
      </c>
      <c r="B48" s="36">
        <f t="shared" si="51"/>
        <v>0</v>
      </c>
      <c r="C48" s="36">
        <f t="shared" si="52"/>
        <v>0</v>
      </c>
      <c r="D48" s="36">
        <f t="shared" si="53"/>
        <v>0</v>
      </c>
      <c r="E48" s="36">
        <f t="shared" si="54"/>
        <v>0</v>
      </c>
      <c r="F48" s="36">
        <f t="shared" si="55"/>
        <v>0</v>
      </c>
      <c r="G48" s="36">
        <f t="shared" si="56"/>
        <v>0</v>
      </c>
      <c r="H48" s="36">
        <f t="shared" si="57"/>
        <v>0</v>
      </c>
      <c r="I48" s="36">
        <f t="shared" si="58"/>
        <v>0</v>
      </c>
      <c r="J48" s="36">
        <f t="shared" si="59"/>
        <v>0</v>
      </c>
      <c r="K48" s="36">
        <f t="shared" si="60"/>
        <v>0</v>
      </c>
      <c r="L48" s="36">
        <f t="shared" si="61"/>
        <v>0</v>
      </c>
      <c r="M48" s="36">
        <f t="shared" si="62"/>
        <v>0</v>
      </c>
      <c r="N48" s="46">
        <f t="shared" ref="N48:X48" si="73">SUM(N49:N53)</f>
        <v>0</v>
      </c>
      <c r="O48" s="46">
        <f t="shared" si="73"/>
        <v>0</v>
      </c>
      <c r="P48" s="46">
        <f t="shared" si="73"/>
        <v>0</v>
      </c>
      <c r="Q48" s="46">
        <f t="shared" si="73"/>
        <v>0</v>
      </c>
      <c r="R48" s="46">
        <f t="shared" si="73"/>
        <v>0</v>
      </c>
      <c r="S48" s="46">
        <f t="shared" si="73"/>
        <v>0</v>
      </c>
      <c r="T48" s="46">
        <f t="shared" si="73"/>
        <v>0</v>
      </c>
      <c r="U48" s="46">
        <f t="shared" si="73"/>
        <v>0</v>
      </c>
      <c r="V48" s="46">
        <f t="shared" si="73"/>
        <v>0</v>
      </c>
      <c r="W48" s="46">
        <f t="shared" si="73"/>
        <v>0</v>
      </c>
      <c r="X48" s="46">
        <f t="shared" si="73"/>
        <v>0</v>
      </c>
      <c r="Y48" s="46">
        <f>SUM(Y49:Y53)</f>
        <v>0</v>
      </c>
      <c r="Z48" s="46">
        <f t="shared" si="64"/>
        <v>0</v>
      </c>
      <c r="AA48" s="46">
        <f t="shared" si="65"/>
        <v>0</v>
      </c>
      <c r="AB48" s="46">
        <f t="shared" si="66"/>
        <v>0</v>
      </c>
    </row>
    <row r="49" spans="1:28" hidden="1" outlineLevel="1" x14ac:dyDescent="0.25">
      <c r="A49" s="181">
        <f>Calculations!$A$4</f>
        <v>0</v>
      </c>
      <c r="B49" s="36">
        <f t="shared" si="51"/>
        <v>0</v>
      </c>
      <c r="C49" s="36">
        <f t="shared" si="52"/>
        <v>0</v>
      </c>
      <c r="D49" s="36">
        <f t="shared" si="53"/>
        <v>0</v>
      </c>
      <c r="E49" s="36">
        <f t="shared" si="54"/>
        <v>0</v>
      </c>
      <c r="F49" s="36">
        <f t="shared" si="55"/>
        <v>0</v>
      </c>
      <c r="G49" s="36">
        <f t="shared" si="56"/>
        <v>0</v>
      </c>
      <c r="H49" s="36">
        <f t="shared" si="57"/>
        <v>0</v>
      </c>
      <c r="I49" s="36">
        <f t="shared" si="58"/>
        <v>0</v>
      </c>
      <c r="J49" s="36">
        <f t="shared" si="59"/>
        <v>0</v>
      </c>
      <c r="K49" s="36">
        <f t="shared" si="60"/>
        <v>0</v>
      </c>
      <c r="L49" s="36">
        <f t="shared" si="61"/>
        <v>0</v>
      </c>
      <c r="M49" s="36">
        <f t="shared" si="62"/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 t="shared" ref="Z49:Z53" si="74">SUMIF($B$13:$Y$13,"Yes",B49:Y49)</f>
        <v>0</v>
      </c>
      <c r="AA49" s="46">
        <f t="shared" ref="AA49:AA53" si="75">SUM(B49:M49)</f>
        <v>0</v>
      </c>
      <c r="AB49" s="46">
        <f t="shared" ref="AB49:AB53" si="76">SUM(B49:Y49)</f>
        <v>0</v>
      </c>
    </row>
    <row r="50" spans="1:28" hidden="1" outlineLevel="1" x14ac:dyDescent="0.25">
      <c r="A50" s="181">
        <f>Calculations!$A$5</f>
        <v>0</v>
      </c>
      <c r="B50" s="36">
        <f t="shared" si="51"/>
        <v>0</v>
      </c>
      <c r="C50" s="36">
        <f t="shared" si="52"/>
        <v>0</v>
      </c>
      <c r="D50" s="36">
        <f t="shared" si="53"/>
        <v>0</v>
      </c>
      <c r="E50" s="36">
        <f t="shared" si="54"/>
        <v>0</v>
      </c>
      <c r="F50" s="36">
        <f t="shared" si="55"/>
        <v>0</v>
      </c>
      <c r="G50" s="36">
        <f t="shared" si="56"/>
        <v>0</v>
      </c>
      <c r="H50" s="36">
        <f t="shared" si="57"/>
        <v>0</v>
      </c>
      <c r="I50" s="36">
        <f t="shared" si="58"/>
        <v>0</v>
      </c>
      <c r="J50" s="36">
        <f t="shared" si="59"/>
        <v>0</v>
      </c>
      <c r="K50" s="36">
        <f t="shared" si="60"/>
        <v>0</v>
      </c>
      <c r="L50" s="36">
        <f t="shared" si="61"/>
        <v>0</v>
      </c>
      <c r="M50" s="36">
        <f t="shared" si="62"/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 t="shared" si="74"/>
        <v>0</v>
      </c>
      <c r="AA50" s="46">
        <f t="shared" si="75"/>
        <v>0</v>
      </c>
      <c r="AB50" s="46">
        <f t="shared" si="76"/>
        <v>0</v>
      </c>
    </row>
    <row r="51" spans="1:28" hidden="1" outlineLevel="1" x14ac:dyDescent="0.25">
      <c r="A51" s="181">
        <f>Calculations!$A$6</f>
        <v>0</v>
      </c>
      <c r="B51" s="36">
        <f t="shared" si="51"/>
        <v>0</v>
      </c>
      <c r="C51" s="36">
        <f t="shared" si="52"/>
        <v>0</v>
      </c>
      <c r="D51" s="36">
        <f t="shared" si="53"/>
        <v>0</v>
      </c>
      <c r="E51" s="36">
        <f t="shared" si="54"/>
        <v>0</v>
      </c>
      <c r="F51" s="36">
        <f t="shared" si="55"/>
        <v>0</v>
      </c>
      <c r="G51" s="36">
        <f t="shared" si="56"/>
        <v>0</v>
      </c>
      <c r="H51" s="36">
        <f t="shared" si="57"/>
        <v>0</v>
      </c>
      <c r="I51" s="36">
        <f t="shared" si="58"/>
        <v>0</v>
      </c>
      <c r="J51" s="36">
        <f t="shared" si="59"/>
        <v>0</v>
      </c>
      <c r="K51" s="36">
        <f t="shared" si="60"/>
        <v>0</v>
      </c>
      <c r="L51" s="36">
        <f t="shared" si="61"/>
        <v>0</v>
      </c>
      <c r="M51" s="36">
        <f t="shared" si="62"/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 t="shared" si="74"/>
        <v>0</v>
      </c>
      <c r="AA51" s="46">
        <f t="shared" si="75"/>
        <v>0</v>
      </c>
      <c r="AB51" s="46">
        <f t="shared" si="76"/>
        <v>0</v>
      </c>
    </row>
    <row r="52" spans="1:28" hidden="1" outlineLevel="1" x14ac:dyDescent="0.25">
      <c r="A52" s="181">
        <f>Calculations!$A$7</f>
        <v>0</v>
      </c>
      <c r="B52" s="36">
        <f t="shared" si="51"/>
        <v>0</v>
      </c>
      <c r="C52" s="36">
        <f t="shared" si="52"/>
        <v>0</v>
      </c>
      <c r="D52" s="36">
        <f t="shared" si="53"/>
        <v>0</v>
      </c>
      <c r="E52" s="36">
        <f t="shared" si="54"/>
        <v>0</v>
      </c>
      <c r="F52" s="36">
        <f t="shared" si="55"/>
        <v>0</v>
      </c>
      <c r="G52" s="36">
        <f t="shared" si="56"/>
        <v>0</v>
      </c>
      <c r="H52" s="36">
        <f t="shared" si="57"/>
        <v>0</v>
      </c>
      <c r="I52" s="36">
        <f t="shared" si="58"/>
        <v>0</v>
      </c>
      <c r="J52" s="36">
        <f t="shared" si="59"/>
        <v>0</v>
      </c>
      <c r="K52" s="36">
        <f t="shared" si="60"/>
        <v>0</v>
      </c>
      <c r="L52" s="36">
        <f t="shared" si="61"/>
        <v>0</v>
      </c>
      <c r="M52" s="36">
        <f t="shared" si="62"/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 t="shared" si="74"/>
        <v>0</v>
      </c>
      <c r="AA52" s="46">
        <f t="shared" si="75"/>
        <v>0</v>
      </c>
      <c r="AB52" s="46">
        <f t="shared" si="76"/>
        <v>0</v>
      </c>
    </row>
    <row r="53" spans="1:28" hidden="1" outlineLevel="1" x14ac:dyDescent="0.25">
      <c r="A53" s="181">
        <f>Calculations!$A$8</f>
        <v>0</v>
      </c>
      <c r="B53" s="36">
        <f t="shared" si="51"/>
        <v>0</v>
      </c>
      <c r="C53" s="36">
        <f t="shared" si="52"/>
        <v>0</v>
      </c>
      <c r="D53" s="36">
        <f t="shared" si="53"/>
        <v>0</v>
      </c>
      <c r="E53" s="36">
        <f t="shared" si="54"/>
        <v>0</v>
      </c>
      <c r="F53" s="36">
        <f t="shared" si="55"/>
        <v>0</v>
      </c>
      <c r="G53" s="36">
        <f t="shared" si="56"/>
        <v>0</v>
      </c>
      <c r="H53" s="36">
        <f t="shared" si="57"/>
        <v>0</v>
      </c>
      <c r="I53" s="36">
        <f t="shared" si="58"/>
        <v>0</v>
      </c>
      <c r="J53" s="36">
        <f t="shared" si="59"/>
        <v>0</v>
      </c>
      <c r="K53" s="36">
        <f t="shared" si="60"/>
        <v>0</v>
      </c>
      <c r="L53" s="36">
        <f t="shared" si="61"/>
        <v>0</v>
      </c>
      <c r="M53" s="36">
        <f t="shared" ref="M53" si="77"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 t="shared" si="74"/>
        <v>0</v>
      </c>
      <c r="AA53" s="46">
        <f t="shared" si="75"/>
        <v>0</v>
      </c>
      <c r="AB53" s="46">
        <f t="shared" si="76"/>
        <v>0</v>
      </c>
    </row>
    <row r="54" spans="1:28" collapsed="1" x14ac:dyDescent="0.25">
      <c r="A54" s="16" t="s">
        <v>196</v>
      </c>
      <c r="B54" s="36">
        <f t="shared" si="51"/>
        <v>0</v>
      </c>
      <c r="C54" s="36">
        <f t="shared" si="52"/>
        <v>0</v>
      </c>
      <c r="D54" s="36">
        <f t="shared" si="53"/>
        <v>0</v>
      </c>
      <c r="E54" s="36">
        <f t="shared" si="54"/>
        <v>0</v>
      </c>
      <c r="F54" s="36">
        <f t="shared" si="55"/>
        <v>0</v>
      </c>
      <c r="G54" s="36">
        <f t="shared" si="56"/>
        <v>0</v>
      </c>
      <c r="H54" s="36">
        <f t="shared" si="57"/>
        <v>0</v>
      </c>
      <c r="I54" s="36">
        <f t="shared" si="58"/>
        <v>0</v>
      </c>
      <c r="J54" s="36">
        <f t="shared" si="59"/>
        <v>0</v>
      </c>
      <c r="K54" s="36">
        <f t="shared" si="60"/>
        <v>0</v>
      </c>
      <c r="L54" s="36">
        <f t="shared" si="61"/>
        <v>0</v>
      </c>
      <c r="M54" s="36">
        <f t="shared" ref="M54:M59" si="78">Y54</f>
        <v>0</v>
      </c>
      <c r="N54" s="46">
        <f t="shared" ref="N54:X54" si="79">SUM(N55:N59)</f>
        <v>0</v>
      </c>
      <c r="O54" s="46">
        <f t="shared" si="79"/>
        <v>0</v>
      </c>
      <c r="P54" s="46">
        <f t="shared" si="79"/>
        <v>0</v>
      </c>
      <c r="Q54" s="46">
        <f t="shared" si="79"/>
        <v>0</v>
      </c>
      <c r="R54" s="46">
        <f t="shared" si="79"/>
        <v>0</v>
      </c>
      <c r="S54" s="46">
        <f t="shared" si="79"/>
        <v>0</v>
      </c>
      <c r="T54" s="46">
        <f t="shared" si="79"/>
        <v>0</v>
      </c>
      <c r="U54" s="46">
        <f t="shared" si="79"/>
        <v>0</v>
      </c>
      <c r="V54" s="46">
        <f t="shared" si="79"/>
        <v>0</v>
      </c>
      <c r="W54" s="46">
        <f t="shared" si="79"/>
        <v>0</v>
      </c>
      <c r="X54" s="46">
        <f t="shared" si="79"/>
        <v>0</v>
      </c>
      <c r="Y54" s="46">
        <f>SUM(Y55:Y59)</f>
        <v>0</v>
      </c>
      <c r="Z54" s="46">
        <f t="shared" si="64"/>
        <v>0</v>
      </c>
      <c r="AA54" s="46">
        <f t="shared" si="65"/>
        <v>0</v>
      </c>
      <c r="AB54" s="46">
        <f t="shared" si="66"/>
        <v>0</v>
      </c>
    </row>
    <row r="55" spans="1:28" hidden="1" outlineLevel="1" x14ac:dyDescent="0.25">
      <c r="A55" s="181">
        <f>Calculations!$A$4</f>
        <v>0</v>
      </c>
      <c r="B55" s="36">
        <f t="shared" si="51"/>
        <v>0</v>
      </c>
      <c r="C55" s="36">
        <f t="shared" si="52"/>
        <v>0</v>
      </c>
      <c r="D55" s="36">
        <f t="shared" si="53"/>
        <v>0</v>
      </c>
      <c r="E55" s="36">
        <f t="shared" si="54"/>
        <v>0</v>
      </c>
      <c r="F55" s="36">
        <f t="shared" si="55"/>
        <v>0</v>
      </c>
      <c r="G55" s="36">
        <f t="shared" si="56"/>
        <v>0</v>
      </c>
      <c r="H55" s="36">
        <f t="shared" si="57"/>
        <v>0</v>
      </c>
      <c r="I55" s="36">
        <f t="shared" si="58"/>
        <v>0</v>
      </c>
      <c r="J55" s="36">
        <f t="shared" si="59"/>
        <v>0</v>
      </c>
      <c r="K55" s="36">
        <f t="shared" si="60"/>
        <v>0</v>
      </c>
      <c r="L55" s="36">
        <f t="shared" si="61"/>
        <v>0</v>
      </c>
      <c r="M55" s="36">
        <f t="shared" si="78"/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 t="shared" ref="Z55:Z59" si="80">SUMIF($B$13:$Y$13,"Yes",B55:Y55)</f>
        <v>0</v>
      </c>
      <c r="AA55" s="46">
        <f t="shared" ref="AA55:AA59" si="81">SUM(B55:M55)</f>
        <v>0</v>
      </c>
      <c r="AB55" s="46">
        <f t="shared" ref="AB55:AB59" si="82">SUM(B55:Y55)</f>
        <v>0</v>
      </c>
    </row>
    <row r="56" spans="1:28" hidden="1" outlineLevel="1" x14ac:dyDescent="0.25">
      <c r="A56" s="181">
        <f>Calculations!$A$5</f>
        <v>0</v>
      </c>
      <c r="B56" s="36">
        <f t="shared" si="51"/>
        <v>0</v>
      </c>
      <c r="C56" s="36">
        <f t="shared" si="52"/>
        <v>0</v>
      </c>
      <c r="D56" s="36">
        <f t="shared" si="53"/>
        <v>0</v>
      </c>
      <c r="E56" s="36">
        <f t="shared" si="54"/>
        <v>0</v>
      </c>
      <c r="F56" s="36">
        <f t="shared" si="55"/>
        <v>0</v>
      </c>
      <c r="G56" s="36">
        <f t="shared" si="56"/>
        <v>0</v>
      </c>
      <c r="H56" s="36">
        <f t="shared" si="57"/>
        <v>0</v>
      </c>
      <c r="I56" s="36">
        <f t="shared" si="58"/>
        <v>0</v>
      </c>
      <c r="J56" s="36">
        <f t="shared" si="59"/>
        <v>0</v>
      </c>
      <c r="K56" s="36">
        <f t="shared" si="60"/>
        <v>0</v>
      </c>
      <c r="L56" s="36">
        <f t="shared" si="61"/>
        <v>0</v>
      </c>
      <c r="M56" s="36">
        <f t="shared" si="78"/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 t="shared" si="80"/>
        <v>0</v>
      </c>
      <c r="AA56" s="46">
        <f t="shared" si="81"/>
        <v>0</v>
      </c>
      <c r="AB56" s="46">
        <f t="shared" si="82"/>
        <v>0</v>
      </c>
    </row>
    <row r="57" spans="1:28" hidden="1" outlineLevel="1" x14ac:dyDescent="0.25">
      <c r="A57" s="181">
        <f>Calculations!$A$6</f>
        <v>0</v>
      </c>
      <c r="B57" s="36">
        <f t="shared" si="51"/>
        <v>0</v>
      </c>
      <c r="C57" s="36">
        <f t="shared" si="52"/>
        <v>0</v>
      </c>
      <c r="D57" s="36">
        <f t="shared" si="53"/>
        <v>0</v>
      </c>
      <c r="E57" s="36">
        <f t="shared" si="54"/>
        <v>0</v>
      </c>
      <c r="F57" s="36">
        <f t="shared" si="55"/>
        <v>0</v>
      </c>
      <c r="G57" s="36">
        <f t="shared" si="56"/>
        <v>0</v>
      </c>
      <c r="H57" s="36">
        <f t="shared" si="57"/>
        <v>0</v>
      </c>
      <c r="I57" s="36">
        <f t="shared" si="58"/>
        <v>0</v>
      </c>
      <c r="J57" s="36">
        <f t="shared" si="59"/>
        <v>0</v>
      </c>
      <c r="K57" s="36">
        <f t="shared" si="60"/>
        <v>0</v>
      </c>
      <c r="L57" s="36">
        <f t="shared" si="61"/>
        <v>0</v>
      </c>
      <c r="M57" s="36">
        <f t="shared" si="78"/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 t="shared" si="80"/>
        <v>0</v>
      </c>
      <c r="AA57" s="46">
        <f t="shared" si="81"/>
        <v>0</v>
      </c>
      <c r="AB57" s="46">
        <f t="shared" si="82"/>
        <v>0</v>
      </c>
    </row>
    <row r="58" spans="1:28" hidden="1" outlineLevel="1" x14ac:dyDescent="0.25">
      <c r="A58" s="181">
        <f>Calculations!$A$7</f>
        <v>0</v>
      </c>
      <c r="B58" s="36">
        <f t="shared" si="51"/>
        <v>0</v>
      </c>
      <c r="C58" s="36">
        <f t="shared" si="52"/>
        <v>0</v>
      </c>
      <c r="D58" s="36">
        <f t="shared" si="53"/>
        <v>0</v>
      </c>
      <c r="E58" s="36">
        <f t="shared" si="54"/>
        <v>0</v>
      </c>
      <c r="F58" s="36">
        <f t="shared" si="55"/>
        <v>0</v>
      </c>
      <c r="G58" s="36">
        <f t="shared" si="56"/>
        <v>0</v>
      </c>
      <c r="H58" s="36">
        <f t="shared" si="57"/>
        <v>0</v>
      </c>
      <c r="I58" s="36">
        <f t="shared" si="58"/>
        <v>0</v>
      </c>
      <c r="J58" s="36">
        <f t="shared" si="59"/>
        <v>0</v>
      </c>
      <c r="K58" s="36">
        <f t="shared" si="60"/>
        <v>0</v>
      </c>
      <c r="L58" s="36">
        <f t="shared" si="61"/>
        <v>0</v>
      </c>
      <c r="M58" s="36">
        <f t="shared" si="78"/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 t="shared" si="80"/>
        <v>0</v>
      </c>
      <c r="AA58" s="46">
        <f t="shared" si="81"/>
        <v>0</v>
      </c>
      <c r="AB58" s="46">
        <f t="shared" si="82"/>
        <v>0</v>
      </c>
    </row>
    <row r="59" spans="1:28" hidden="1" outlineLevel="1" x14ac:dyDescent="0.25">
      <c r="A59" s="181">
        <f>Calculations!$A$8</f>
        <v>0</v>
      </c>
      <c r="B59" s="36">
        <f t="shared" si="51"/>
        <v>0</v>
      </c>
      <c r="C59" s="36">
        <f t="shared" si="52"/>
        <v>0</v>
      </c>
      <c r="D59" s="36">
        <f t="shared" si="53"/>
        <v>0</v>
      </c>
      <c r="E59" s="36">
        <f t="shared" si="54"/>
        <v>0</v>
      </c>
      <c r="F59" s="36">
        <f t="shared" si="55"/>
        <v>0</v>
      </c>
      <c r="G59" s="36">
        <f t="shared" si="56"/>
        <v>0</v>
      </c>
      <c r="H59" s="36">
        <f t="shared" si="57"/>
        <v>0</v>
      </c>
      <c r="I59" s="36">
        <f t="shared" si="58"/>
        <v>0</v>
      </c>
      <c r="J59" s="36">
        <f t="shared" si="59"/>
        <v>0</v>
      </c>
      <c r="K59" s="36">
        <f t="shared" si="60"/>
        <v>0</v>
      </c>
      <c r="L59" s="36">
        <f t="shared" si="61"/>
        <v>0</v>
      </c>
      <c r="M59" s="36">
        <f t="shared" si="78"/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 t="shared" si="80"/>
        <v>0</v>
      </c>
      <c r="AA59" s="46">
        <f t="shared" si="81"/>
        <v>0</v>
      </c>
      <c r="AB59" s="46">
        <f t="shared" si="82"/>
        <v>0</v>
      </c>
    </row>
    <row r="60" spans="1:28" collapsed="1" x14ac:dyDescent="0.25">
      <c r="A60" s="16" t="s">
        <v>250</v>
      </c>
      <c r="B60" s="36">
        <f t="shared" si="51"/>
        <v>0</v>
      </c>
      <c r="C60" s="36">
        <f t="shared" si="52"/>
        <v>0</v>
      </c>
      <c r="D60" s="36">
        <f t="shared" si="53"/>
        <v>0</v>
      </c>
      <c r="E60" s="36">
        <f t="shared" si="54"/>
        <v>0</v>
      </c>
      <c r="F60" s="36">
        <f t="shared" si="55"/>
        <v>0</v>
      </c>
      <c r="G60" s="36">
        <f t="shared" si="56"/>
        <v>0</v>
      </c>
      <c r="H60" s="36">
        <f t="shared" si="57"/>
        <v>0</v>
      </c>
      <c r="I60" s="36">
        <f t="shared" si="58"/>
        <v>0</v>
      </c>
      <c r="J60" s="36">
        <f t="shared" si="59"/>
        <v>0</v>
      </c>
      <c r="K60" s="36">
        <f t="shared" si="60"/>
        <v>0</v>
      </c>
      <c r="L60" s="36">
        <f t="shared" si="61"/>
        <v>0</v>
      </c>
      <c r="M60" s="36">
        <f t="shared" ref="M60:M66" si="83">Y60</f>
        <v>0</v>
      </c>
      <c r="N60" s="46">
        <f t="shared" ref="N60:X60" si="84">SUM(N61:N65)</f>
        <v>0</v>
      </c>
      <c r="O60" s="46">
        <f t="shared" si="84"/>
        <v>0</v>
      </c>
      <c r="P60" s="46">
        <f t="shared" si="84"/>
        <v>0</v>
      </c>
      <c r="Q60" s="46">
        <f t="shared" si="84"/>
        <v>0</v>
      </c>
      <c r="R60" s="46">
        <f t="shared" si="84"/>
        <v>0</v>
      </c>
      <c r="S60" s="46">
        <f t="shared" si="84"/>
        <v>0</v>
      </c>
      <c r="T60" s="46">
        <f t="shared" si="84"/>
        <v>0</v>
      </c>
      <c r="U60" s="46">
        <f t="shared" si="84"/>
        <v>0</v>
      </c>
      <c r="V60" s="46">
        <f t="shared" si="84"/>
        <v>0</v>
      </c>
      <c r="W60" s="46">
        <f t="shared" si="84"/>
        <v>0</v>
      </c>
      <c r="X60" s="46">
        <f t="shared" si="84"/>
        <v>0</v>
      </c>
      <c r="Y60" s="46">
        <f>SUM(Y61:Y65)</f>
        <v>0</v>
      </c>
      <c r="Z60" s="46">
        <f t="shared" si="64"/>
        <v>0</v>
      </c>
      <c r="AA60" s="46">
        <f t="shared" si="65"/>
        <v>0</v>
      </c>
      <c r="AB60" s="46">
        <f t="shared" si="66"/>
        <v>0</v>
      </c>
    </row>
    <row r="61" spans="1:28" hidden="1" outlineLevel="1" x14ac:dyDescent="0.25">
      <c r="A61" s="181">
        <f>Calculations!$A$4</f>
        <v>0</v>
      </c>
      <c r="B61" s="36">
        <f t="shared" si="51"/>
        <v>0</v>
      </c>
      <c r="C61" s="36">
        <f t="shared" si="52"/>
        <v>0</v>
      </c>
      <c r="D61" s="36">
        <f t="shared" si="53"/>
        <v>0</v>
      </c>
      <c r="E61" s="36">
        <f t="shared" si="54"/>
        <v>0</v>
      </c>
      <c r="F61" s="36">
        <f t="shared" si="55"/>
        <v>0</v>
      </c>
      <c r="G61" s="36">
        <f t="shared" si="56"/>
        <v>0</v>
      </c>
      <c r="H61" s="36">
        <f t="shared" si="57"/>
        <v>0</v>
      </c>
      <c r="I61" s="36">
        <f t="shared" si="58"/>
        <v>0</v>
      </c>
      <c r="J61" s="36">
        <f t="shared" si="59"/>
        <v>0</v>
      </c>
      <c r="K61" s="36">
        <f t="shared" si="60"/>
        <v>0</v>
      </c>
      <c r="L61" s="36">
        <f t="shared" si="61"/>
        <v>0</v>
      </c>
      <c r="M61" s="36">
        <f t="shared" ref="M61:M65" si="85"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 t="shared" ref="Z61:Z65" si="86">SUMIF($B$13:$Y$13,"Yes",B61:Y61)</f>
        <v>0</v>
      </c>
      <c r="AA61" s="46">
        <f t="shared" ref="AA61:AA65" si="87">SUM(B61:M61)</f>
        <v>0</v>
      </c>
      <c r="AB61" s="46">
        <f t="shared" ref="AB61:AB65" si="88">SUM(B61:Y61)</f>
        <v>0</v>
      </c>
    </row>
    <row r="62" spans="1:28" hidden="1" outlineLevel="1" x14ac:dyDescent="0.25">
      <c r="A62" s="181">
        <f>Calculations!$A$5</f>
        <v>0</v>
      </c>
      <c r="B62" s="36">
        <f t="shared" si="51"/>
        <v>0</v>
      </c>
      <c r="C62" s="36">
        <f t="shared" si="52"/>
        <v>0</v>
      </c>
      <c r="D62" s="36">
        <f t="shared" si="53"/>
        <v>0</v>
      </c>
      <c r="E62" s="36">
        <f t="shared" si="54"/>
        <v>0</v>
      </c>
      <c r="F62" s="36">
        <f t="shared" si="55"/>
        <v>0</v>
      </c>
      <c r="G62" s="36">
        <f t="shared" si="56"/>
        <v>0</v>
      </c>
      <c r="H62" s="36">
        <f t="shared" si="57"/>
        <v>0</v>
      </c>
      <c r="I62" s="36">
        <f t="shared" si="58"/>
        <v>0</v>
      </c>
      <c r="J62" s="36">
        <f t="shared" si="59"/>
        <v>0</v>
      </c>
      <c r="K62" s="36">
        <f t="shared" si="60"/>
        <v>0</v>
      </c>
      <c r="L62" s="36">
        <f t="shared" si="61"/>
        <v>0</v>
      </c>
      <c r="M62" s="36">
        <f t="shared" si="85"/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 t="shared" si="86"/>
        <v>0</v>
      </c>
      <c r="AA62" s="46">
        <f t="shared" si="87"/>
        <v>0</v>
      </c>
      <c r="AB62" s="46">
        <f t="shared" si="88"/>
        <v>0</v>
      </c>
    </row>
    <row r="63" spans="1:28" hidden="1" outlineLevel="1" x14ac:dyDescent="0.25">
      <c r="A63" s="181">
        <f>Calculations!$A$6</f>
        <v>0</v>
      </c>
      <c r="B63" s="36">
        <f t="shared" si="51"/>
        <v>0</v>
      </c>
      <c r="C63" s="36">
        <f t="shared" si="52"/>
        <v>0</v>
      </c>
      <c r="D63" s="36">
        <f t="shared" si="53"/>
        <v>0</v>
      </c>
      <c r="E63" s="36">
        <f t="shared" si="54"/>
        <v>0</v>
      </c>
      <c r="F63" s="36">
        <f t="shared" si="55"/>
        <v>0</v>
      </c>
      <c r="G63" s="36">
        <f t="shared" si="56"/>
        <v>0</v>
      </c>
      <c r="H63" s="36">
        <f t="shared" si="57"/>
        <v>0</v>
      </c>
      <c r="I63" s="36">
        <f t="shared" si="58"/>
        <v>0</v>
      </c>
      <c r="J63" s="36">
        <f t="shared" si="59"/>
        <v>0</v>
      </c>
      <c r="K63" s="36">
        <f t="shared" si="60"/>
        <v>0</v>
      </c>
      <c r="L63" s="36">
        <f t="shared" si="61"/>
        <v>0</v>
      </c>
      <c r="M63" s="36">
        <f t="shared" si="85"/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 t="shared" si="86"/>
        <v>0</v>
      </c>
      <c r="AA63" s="46">
        <f t="shared" si="87"/>
        <v>0</v>
      </c>
      <c r="AB63" s="46">
        <f t="shared" si="88"/>
        <v>0</v>
      </c>
    </row>
    <row r="64" spans="1:28" hidden="1" outlineLevel="1" x14ac:dyDescent="0.25">
      <c r="A64" s="181">
        <f>Calculations!$A$7</f>
        <v>0</v>
      </c>
      <c r="B64" s="36">
        <f t="shared" si="51"/>
        <v>0</v>
      </c>
      <c r="C64" s="36">
        <f t="shared" si="52"/>
        <v>0</v>
      </c>
      <c r="D64" s="36">
        <f t="shared" si="53"/>
        <v>0</v>
      </c>
      <c r="E64" s="36">
        <f t="shared" si="54"/>
        <v>0</v>
      </c>
      <c r="F64" s="36">
        <f t="shared" si="55"/>
        <v>0</v>
      </c>
      <c r="G64" s="36">
        <f t="shared" si="56"/>
        <v>0</v>
      </c>
      <c r="H64" s="36">
        <f t="shared" si="57"/>
        <v>0</v>
      </c>
      <c r="I64" s="36">
        <f t="shared" si="58"/>
        <v>0</v>
      </c>
      <c r="J64" s="36">
        <f t="shared" si="59"/>
        <v>0</v>
      </c>
      <c r="K64" s="36">
        <f t="shared" si="60"/>
        <v>0</v>
      </c>
      <c r="L64" s="36">
        <f t="shared" si="61"/>
        <v>0</v>
      </c>
      <c r="M64" s="36">
        <f t="shared" si="85"/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 t="shared" si="86"/>
        <v>0</v>
      </c>
      <c r="AA64" s="46">
        <f t="shared" si="87"/>
        <v>0</v>
      </c>
      <c r="AB64" s="46">
        <f t="shared" si="88"/>
        <v>0</v>
      </c>
    </row>
    <row r="65" spans="1:28" hidden="1" outlineLevel="1" x14ac:dyDescent="0.25">
      <c r="A65" s="181">
        <f>Calculations!$A$8</f>
        <v>0</v>
      </c>
      <c r="B65" s="36">
        <f t="shared" si="51"/>
        <v>0</v>
      </c>
      <c r="C65" s="36">
        <f t="shared" si="52"/>
        <v>0</v>
      </c>
      <c r="D65" s="36">
        <f t="shared" si="53"/>
        <v>0</v>
      </c>
      <c r="E65" s="36">
        <f t="shared" si="54"/>
        <v>0</v>
      </c>
      <c r="F65" s="36">
        <f t="shared" si="55"/>
        <v>0</v>
      </c>
      <c r="G65" s="36">
        <f t="shared" si="56"/>
        <v>0</v>
      </c>
      <c r="H65" s="36">
        <f t="shared" si="57"/>
        <v>0</v>
      </c>
      <c r="I65" s="36">
        <f t="shared" si="58"/>
        <v>0</v>
      </c>
      <c r="J65" s="36">
        <f t="shared" si="59"/>
        <v>0</v>
      </c>
      <c r="K65" s="36">
        <f t="shared" si="60"/>
        <v>0</v>
      </c>
      <c r="L65" s="36">
        <f t="shared" si="61"/>
        <v>0</v>
      </c>
      <c r="M65" s="36">
        <f t="shared" si="85"/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 t="shared" si="86"/>
        <v>0</v>
      </c>
      <c r="AA65" s="46">
        <f t="shared" si="87"/>
        <v>0</v>
      </c>
      <c r="AB65" s="46">
        <f t="shared" si="88"/>
        <v>0</v>
      </c>
    </row>
    <row r="66" spans="1:28" collapsed="1" x14ac:dyDescent="0.25">
      <c r="A66" s="43" t="s">
        <v>136</v>
      </c>
      <c r="B66" s="36">
        <f t="shared" si="51"/>
        <v>0</v>
      </c>
      <c r="C66" s="36">
        <f t="shared" si="52"/>
        <v>0</v>
      </c>
      <c r="D66" s="36">
        <f t="shared" si="53"/>
        <v>0</v>
      </c>
      <c r="E66" s="36">
        <f t="shared" si="54"/>
        <v>0</v>
      </c>
      <c r="F66" s="36">
        <f t="shared" si="55"/>
        <v>0</v>
      </c>
      <c r="G66" s="36">
        <f t="shared" si="56"/>
        <v>0</v>
      </c>
      <c r="H66" s="36">
        <f t="shared" si="57"/>
        <v>0</v>
      </c>
      <c r="I66" s="36">
        <f t="shared" si="58"/>
        <v>0</v>
      </c>
      <c r="J66" s="36">
        <f t="shared" si="59"/>
        <v>0</v>
      </c>
      <c r="K66" s="36">
        <f t="shared" si="60"/>
        <v>0</v>
      </c>
      <c r="L66" s="36">
        <f t="shared" si="61"/>
        <v>0</v>
      </c>
      <c r="M66" s="36">
        <f t="shared" si="83"/>
        <v>0</v>
      </c>
      <c r="N66" s="46">
        <f t="shared" ref="N66:X66" si="89">SUM(N67:N71)</f>
        <v>0</v>
      </c>
      <c r="O66" s="46">
        <f t="shared" si="89"/>
        <v>0</v>
      </c>
      <c r="P66" s="46">
        <f t="shared" si="89"/>
        <v>0</v>
      </c>
      <c r="Q66" s="46">
        <f t="shared" si="89"/>
        <v>0</v>
      </c>
      <c r="R66" s="46">
        <f t="shared" si="89"/>
        <v>0</v>
      </c>
      <c r="S66" s="46">
        <f t="shared" si="89"/>
        <v>0</v>
      </c>
      <c r="T66" s="46">
        <f t="shared" si="89"/>
        <v>0</v>
      </c>
      <c r="U66" s="46">
        <f t="shared" si="89"/>
        <v>0</v>
      </c>
      <c r="V66" s="46">
        <f t="shared" si="89"/>
        <v>0</v>
      </c>
      <c r="W66" s="46">
        <f t="shared" si="89"/>
        <v>0</v>
      </c>
      <c r="X66" s="46">
        <f t="shared" si="89"/>
        <v>0</v>
      </c>
      <c r="Y66" s="46">
        <f>SUM(Y67:Y71)</f>
        <v>0</v>
      </c>
      <c r="Z66" s="46">
        <f t="shared" si="64"/>
        <v>0</v>
      </c>
      <c r="AA66" s="46">
        <f t="shared" si="65"/>
        <v>0</v>
      </c>
      <c r="AB66" s="46">
        <f t="shared" si="66"/>
        <v>0</v>
      </c>
    </row>
    <row r="67" spans="1:28" hidden="1" outlineLevel="1" x14ac:dyDescent="0.25">
      <c r="A67" s="181">
        <f>Calculations!$A$4</f>
        <v>0</v>
      </c>
      <c r="B67" s="36">
        <f t="shared" si="51"/>
        <v>0</v>
      </c>
      <c r="C67" s="36">
        <f t="shared" si="52"/>
        <v>0</v>
      </c>
      <c r="D67" s="36">
        <f t="shared" si="53"/>
        <v>0</v>
      </c>
      <c r="E67" s="36">
        <f t="shared" si="54"/>
        <v>0</v>
      </c>
      <c r="F67" s="36">
        <f t="shared" si="55"/>
        <v>0</v>
      </c>
      <c r="G67" s="36">
        <f t="shared" si="56"/>
        <v>0</v>
      </c>
      <c r="H67" s="36">
        <f t="shared" si="57"/>
        <v>0</v>
      </c>
      <c r="I67" s="36">
        <f t="shared" si="58"/>
        <v>0</v>
      </c>
      <c r="J67" s="36">
        <f t="shared" si="59"/>
        <v>0</v>
      </c>
      <c r="K67" s="36">
        <f t="shared" si="60"/>
        <v>0</v>
      </c>
      <c r="L67" s="36">
        <f t="shared" si="61"/>
        <v>0</v>
      </c>
      <c r="M67" s="36">
        <f t="shared" ref="M67:M71" si="90"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 t="shared" ref="Z67:Z71" si="91">SUMIF($B$13:$Y$13,"Yes",B67:Y67)</f>
        <v>0</v>
      </c>
      <c r="AA67" s="46">
        <f t="shared" ref="AA67:AA71" si="92">SUM(B67:M67)</f>
        <v>0</v>
      </c>
      <c r="AB67" s="46">
        <f t="shared" ref="AB67:AB71" si="93">SUM(B67:Y67)</f>
        <v>0</v>
      </c>
    </row>
    <row r="68" spans="1:28" hidden="1" outlineLevel="1" x14ac:dyDescent="0.25">
      <c r="A68" s="181">
        <f>Calculations!$A$5</f>
        <v>0</v>
      </c>
      <c r="B68" s="36">
        <f t="shared" si="51"/>
        <v>0</v>
      </c>
      <c r="C68" s="36">
        <f t="shared" si="52"/>
        <v>0</v>
      </c>
      <c r="D68" s="36">
        <f t="shared" si="53"/>
        <v>0</v>
      </c>
      <c r="E68" s="36">
        <f t="shared" si="54"/>
        <v>0</v>
      </c>
      <c r="F68" s="36">
        <f t="shared" si="55"/>
        <v>0</v>
      </c>
      <c r="G68" s="36">
        <f t="shared" si="56"/>
        <v>0</v>
      </c>
      <c r="H68" s="36">
        <f t="shared" si="57"/>
        <v>0</v>
      </c>
      <c r="I68" s="36">
        <f t="shared" si="58"/>
        <v>0</v>
      </c>
      <c r="J68" s="36">
        <f t="shared" si="59"/>
        <v>0</v>
      </c>
      <c r="K68" s="36">
        <f t="shared" si="60"/>
        <v>0</v>
      </c>
      <c r="L68" s="36">
        <f t="shared" si="61"/>
        <v>0</v>
      </c>
      <c r="M68" s="36">
        <f t="shared" si="90"/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 t="shared" si="91"/>
        <v>0</v>
      </c>
      <c r="AA68" s="46">
        <f t="shared" si="92"/>
        <v>0</v>
      </c>
      <c r="AB68" s="46">
        <f t="shared" si="93"/>
        <v>0</v>
      </c>
    </row>
    <row r="69" spans="1:28" hidden="1" outlineLevel="1" x14ac:dyDescent="0.25">
      <c r="A69" s="181">
        <f>Calculations!$A$6</f>
        <v>0</v>
      </c>
      <c r="B69" s="36">
        <f t="shared" si="51"/>
        <v>0</v>
      </c>
      <c r="C69" s="36">
        <f t="shared" si="52"/>
        <v>0</v>
      </c>
      <c r="D69" s="36">
        <f t="shared" si="53"/>
        <v>0</v>
      </c>
      <c r="E69" s="36">
        <f t="shared" si="54"/>
        <v>0</v>
      </c>
      <c r="F69" s="36">
        <f t="shared" si="55"/>
        <v>0</v>
      </c>
      <c r="G69" s="36">
        <f t="shared" si="56"/>
        <v>0</v>
      </c>
      <c r="H69" s="36">
        <f t="shared" si="57"/>
        <v>0</v>
      </c>
      <c r="I69" s="36">
        <f t="shared" si="58"/>
        <v>0</v>
      </c>
      <c r="J69" s="36">
        <f t="shared" si="59"/>
        <v>0</v>
      </c>
      <c r="K69" s="36">
        <f t="shared" si="60"/>
        <v>0</v>
      </c>
      <c r="L69" s="36">
        <f t="shared" si="61"/>
        <v>0</v>
      </c>
      <c r="M69" s="36">
        <f t="shared" si="90"/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 t="shared" si="91"/>
        <v>0</v>
      </c>
      <c r="AA69" s="46">
        <f t="shared" si="92"/>
        <v>0</v>
      </c>
      <c r="AB69" s="46">
        <f t="shared" si="93"/>
        <v>0</v>
      </c>
    </row>
    <row r="70" spans="1:28" hidden="1" outlineLevel="1" x14ac:dyDescent="0.25">
      <c r="A70" s="181">
        <f>Calculations!$A$7</f>
        <v>0</v>
      </c>
      <c r="B70" s="36">
        <f t="shared" si="51"/>
        <v>0</v>
      </c>
      <c r="C70" s="36">
        <f t="shared" si="52"/>
        <v>0</v>
      </c>
      <c r="D70" s="36">
        <f t="shared" si="53"/>
        <v>0</v>
      </c>
      <c r="E70" s="36">
        <f t="shared" si="54"/>
        <v>0</v>
      </c>
      <c r="F70" s="36">
        <f t="shared" si="55"/>
        <v>0</v>
      </c>
      <c r="G70" s="36">
        <f t="shared" si="56"/>
        <v>0</v>
      </c>
      <c r="H70" s="36">
        <f t="shared" si="57"/>
        <v>0</v>
      </c>
      <c r="I70" s="36">
        <f t="shared" si="58"/>
        <v>0</v>
      </c>
      <c r="J70" s="36">
        <f t="shared" si="59"/>
        <v>0</v>
      </c>
      <c r="K70" s="36">
        <f t="shared" si="60"/>
        <v>0</v>
      </c>
      <c r="L70" s="36">
        <f t="shared" si="61"/>
        <v>0</v>
      </c>
      <c r="M70" s="36">
        <f t="shared" si="90"/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 t="shared" si="91"/>
        <v>0</v>
      </c>
      <c r="AA70" s="46">
        <f t="shared" si="92"/>
        <v>0</v>
      </c>
      <c r="AB70" s="46">
        <f t="shared" si="93"/>
        <v>0</v>
      </c>
    </row>
    <row r="71" spans="1:28" hidden="1" outlineLevel="1" x14ac:dyDescent="0.25">
      <c r="A71" s="181">
        <f>Calculations!$A$8</f>
        <v>0</v>
      </c>
      <c r="B71" s="36">
        <f t="shared" si="51"/>
        <v>0</v>
      </c>
      <c r="C71" s="36">
        <f t="shared" si="52"/>
        <v>0</v>
      </c>
      <c r="D71" s="36">
        <f t="shared" si="53"/>
        <v>0</v>
      </c>
      <c r="E71" s="36">
        <f t="shared" si="54"/>
        <v>0</v>
      </c>
      <c r="F71" s="36">
        <f t="shared" si="55"/>
        <v>0</v>
      </c>
      <c r="G71" s="36">
        <f t="shared" si="56"/>
        <v>0</v>
      </c>
      <c r="H71" s="36">
        <f t="shared" si="57"/>
        <v>0</v>
      </c>
      <c r="I71" s="36">
        <f t="shared" si="58"/>
        <v>0</v>
      </c>
      <c r="J71" s="36">
        <f t="shared" si="59"/>
        <v>0</v>
      </c>
      <c r="K71" s="36">
        <f t="shared" si="60"/>
        <v>0</v>
      </c>
      <c r="L71" s="36">
        <f t="shared" si="61"/>
        <v>0</v>
      </c>
      <c r="M71" s="36">
        <f t="shared" si="90"/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 t="shared" si="91"/>
        <v>0</v>
      </c>
      <c r="AA71" s="46">
        <f t="shared" si="92"/>
        <v>0</v>
      </c>
      <c r="AB71" s="46">
        <f t="shared" si="93"/>
        <v>0</v>
      </c>
    </row>
    <row r="72" spans="1:28" collapsed="1" x14ac:dyDescent="0.25">
      <c r="A72" s="16" t="s">
        <v>320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 t="shared" si="64"/>
        <v>0</v>
      </c>
      <c r="AA72" s="46">
        <f t="shared" ref="AA72" si="94">SUM(B72:M72)</f>
        <v>0</v>
      </c>
      <c r="AB72" s="46">
        <f t="shared" si="66"/>
        <v>0</v>
      </c>
    </row>
    <row r="73" spans="1:28" ht="5.25" customHeight="1" x14ac:dyDescent="0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x14ac:dyDescent="0.25">
      <c r="A74" s="16" t="s">
        <v>137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 t="shared" si="64"/>
        <v>0</v>
      </c>
      <c r="AA74" s="46">
        <f t="shared" ref="AA74:AA77" si="95">SUM(B74:M74)</f>
        <v>0</v>
      </c>
      <c r="AB74" s="46">
        <f t="shared" ref="AB74:AB77" si="96">SUM(B74:Y74)</f>
        <v>0</v>
      </c>
    </row>
    <row r="75" spans="1:28" x14ac:dyDescent="0.25">
      <c r="A75" s="16" t="s">
        <v>141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 t="shared" si="64"/>
        <v>0</v>
      </c>
      <c r="AA75" s="46">
        <f t="shared" si="95"/>
        <v>0</v>
      </c>
      <c r="AB75" s="46">
        <f t="shared" si="96"/>
        <v>0</v>
      </c>
    </row>
    <row r="76" spans="1:28" x14ac:dyDescent="0.25">
      <c r="A76" s="16" t="s">
        <v>142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 t="shared" si="64"/>
        <v>0</v>
      </c>
      <c r="AA76" s="46">
        <f t="shared" si="95"/>
        <v>0</v>
      </c>
      <c r="AB76" s="46">
        <f t="shared" si="96"/>
        <v>0</v>
      </c>
    </row>
    <row r="77" spans="1:28" x14ac:dyDescent="0.25">
      <c r="A77" s="16" t="s">
        <v>143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 t="shared" si="64"/>
        <v>0</v>
      </c>
      <c r="AA77" s="46">
        <f t="shared" si="95"/>
        <v>0</v>
      </c>
      <c r="AB77" s="46">
        <f t="shared" si="96"/>
        <v>0</v>
      </c>
    </row>
    <row r="78" spans="1:28" ht="5.25" customHeight="1" x14ac:dyDescent="0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 t="array" ref="Z78">SUM(IF($B$9:$Y$9+$B$10:$Y$10&gt;0,B78:Y78,0))</f>
        <v>0</v>
      </c>
      <c r="AA78" s="46"/>
      <c r="AB78" s="46"/>
    </row>
    <row r="79" spans="1:28" x14ac:dyDescent="0.25">
      <c r="A79" s="43" t="s">
        <v>68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 t="shared" si="64"/>
        <v>0</v>
      </c>
      <c r="AA79" s="46">
        <f t="shared" ref="AA79:AA88" si="97">SUM(B79:M79)</f>
        <v>0</v>
      </c>
      <c r="AB79" s="46">
        <f t="shared" ref="AB79:AB88" si="98">SUM(B79:Y79)</f>
        <v>0</v>
      </c>
    </row>
    <row r="80" spans="1:28" x14ac:dyDescent="0.25">
      <c r="A80" s="16" t="s">
        <v>69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 t="shared" si="64"/>
        <v>0</v>
      </c>
      <c r="AA80" s="46">
        <f t="shared" si="97"/>
        <v>0</v>
      </c>
      <c r="AB80" s="46">
        <f t="shared" si="98"/>
        <v>0</v>
      </c>
    </row>
    <row r="81" spans="1:30" x14ac:dyDescent="0.25">
      <c r="A81" s="43" t="s">
        <v>150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 t="shared" si="64"/>
        <v>0</v>
      </c>
      <c r="AA81" s="46">
        <f t="shared" si="97"/>
        <v>0</v>
      </c>
      <c r="AB81" s="46">
        <f t="shared" si="98"/>
        <v>0</v>
      </c>
    </row>
    <row r="82" spans="1:30" x14ac:dyDescent="0.25">
      <c r="A82" s="16" t="s">
        <v>223</v>
      </c>
      <c r="B82" s="46">
        <f t="shared" ref="B82:X82" si="99">SUM(B83:B87)</f>
        <v>0</v>
      </c>
      <c r="C82" s="46">
        <f t="shared" si="99"/>
        <v>0</v>
      </c>
      <c r="D82" s="46">
        <f t="shared" si="99"/>
        <v>0</v>
      </c>
      <c r="E82" s="46">
        <f t="shared" si="99"/>
        <v>0</v>
      </c>
      <c r="F82" s="46">
        <f t="shared" si="99"/>
        <v>0</v>
      </c>
      <c r="G82" s="46">
        <f t="shared" si="99"/>
        <v>0</v>
      </c>
      <c r="H82" s="46">
        <f t="shared" si="99"/>
        <v>0</v>
      </c>
      <c r="I82" s="46">
        <f t="shared" si="99"/>
        <v>0</v>
      </c>
      <c r="J82" s="46">
        <f t="shared" si="99"/>
        <v>0</v>
      </c>
      <c r="K82" s="46">
        <f t="shared" si="99"/>
        <v>0</v>
      </c>
      <c r="L82" s="46">
        <f t="shared" si="99"/>
        <v>0</v>
      </c>
      <c r="M82" s="46">
        <f t="shared" si="99"/>
        <v>0</v>
      </c>
      <c r="N82" s="46">
        <f t="shared" si="99"/>
        <v>0</v>
      </c>
      <c r="O82" s="46">
        <f t="shared" si="99"/>
        <v>0</v>
      </c>
      <c r="P82" s="46">
        <f t="shared" si="99"/>
        <v>0</v>
      </c>
      <c r="Q82" s="46">
        <f t="shared" si="99"/>
        <v>0</v>
      </c>
      <c r="R82" s="46">
        <f t="shared" si="99"/>
        <v>0</v>
      </c>
      <c r="S82" s="46">
        <f t="shared" si="99"/>
        <v>0</v>
      </c>
      <c r="T82" s="46">
        <f t="shared" si="99"/>
        <v>0</v>
      </c>
      <c r="U82" s="46">
        <f t="shared" si="99"/>
        <v>0</v>
      </c>
      <c r="V82" s="46">
        <f t="shared" si="99"/>
        <v>0</v>
      </c>
      <c r="W82" s="46">
        <f t="shared" si="99"/>
        <v>0</v>
      </c>
      <c r="X82" s="46">
        <f t="shared" si="99"/>
        <v>0</v>
      </c>
      <c r="Y82" s="46">
        <f>SUM(Y83:Y87)</f>
        <v>0</v>
      </c>
      <c r="Z82" s="46">
        <f t="shared" si="64"/>
        <v>0</v>
      </c>
      <c r="AA82" s="46">
        <f t="shared" si="97"/>
        <v>0</v>
      </c>
      <c r="AB82" s="46">
        <f t="shared" si="98"/>
        <v>0</v>
      </c>
    </row>
    <row r="83" spans="1:30" s="43" customFormat="1" hidden="1" outlineLevel="1" x14ac:dyDescent="0.25">
      <c r="A83" s="187" t="s">
        <v>351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 t="shared" ref="Z83:Z87" si="100">SUMIF($B$13:$Y$13,"Yes",B83:Y83)</f>
        <v>0</v>
      </c>
      <c r="AA83" s="46">
        <f t="shared" ref="AA83:AA87" si="101">SUM(B83:M83)</f>
        <v>0</v>
      </c>
      <c r="AB83" s="46">
        <f t="shared" ref="AB83:AB87" si="102">SUM(B83:Y83)</f>
        <v>0</v>
      </c>
    </row>
    <row r="84" spans="1:30" hidden="1" outlineLevel="1" x14ac:dyDescent="0.25">
      <c r="A84" s="187" t="s">
        <v>352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 t="shared" si="100"/>
        <v>0</v>
      </c>
      <c r="AA84" s="46">
        <f t="shared" si="101"/>
        <v>0</v>
      </c>
      <c r="AB84" s="46">
        <f t="shared" si="102"/>
        <v>0</v>
      </c>
    </row>
    <row r="85" spans="1:30" hidden="1" outlineLevel="1" x14ac:dyDescent="0.25">
      <c r="A85" s="187" t="s">
        <v>353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 t="shared" si="100"/>
        <v>0</v>
      </c>
      <c r="AA85" s="46">
        <f t="shared" si="101"/>
        <v>0</v>
      </c>
      <c r="AB85" s="46">
        <f t="shared" si="102"/>
        <v>0</v>
      </c>
    </row>
    <row r="86" spans="1:30" hidden="1" outlineLevel="1" x14ac:dyDescent="0.25">
      <c r="A86" s="187" t="s">
        <v>354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 t="shared" si="100"/>
        <v>0</v>
      </c>
      <c r="AA86" s="46">
        <f t="shared" si="101"/>
        <v>0</v>
      </c>
      <c r="AB86" s="46">
        <f t="shared" si="102"/>
        <v>0</v>
      </c>
    </row>
    <row r="87" spans="1:30" ht="15.75" hidden="1" outlineLevel="1" thickBot="1" x14ac:dyDescent="0.3">
      <c r="A87" s="188" t="s">
        <v>355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 t="shared" si="100"/>
        <v>0</v>
      </c>
      <c r="AA87" s="37">
        <f t="shared" si="101"/>
        <v>0</v>
      </c>
      <c r="AB87" s="37">
        <f t="shared" si="102"/>
        <v>0</v>
      </c>
    </row>
    <row r="88" spans="1:30" collapsed="1" x14ac:dyDescent="0.25">
      <c r="A88" s="1" t="s">
        <v>33</v>
      </c>
      <c r="B88" s="19">
        <f>SUM(B72:B82,B66,B60,B54,B48,B42,B36)</f>
        <v>0</v>
      </c>
      <c r="C88" s="19">
        <f t="shared" ref="C88:Y88" si="103">SUM(C72:C82,C66,C60,C54,C48,C42,C36)</f>
        <v>0</v>
      </c>
      <c r="D88" s="19">
        <f t="shared" si="103"/>
        <v>0</v>
      </c>
      <c r="E88" s="19">
        <f t="shared" si="103"/>
        <v>0</v>
      </c>
      <c r="F88" s="19">
        <f t="shared" si="103"/>
        <v>0</v>
      </c>
      <c r="G88" s="19">
        <f t="shared" si="103"/>
        <v>0</v>
      </c>
      <c r="H88" s="19">
        <f t="shared" si="103"/>
        <v>0</v>
      </c>
      <c r="I88" s="19">
        <f t="shared" si="103"/>
        <v>0</v>
      </c>
      <c r="J88" s="19">
        <f t="shared" si="103"/>
        <v>0</v>
      </c>
      <c r="K88" s="19">
        <f t="shared" si="103"/>
        <v>0</v>
      </c>
      <c r="L88" s="19">
        <f t="shared" si="103"/>
        <v>0</v>
      </c>
      <c r="M88" s="19">
        <f t="shared" si="103"/>
        <v>0</v>
      </c>
      <c r="N88" s="19">
        <f t="shared" si="103"/>
        <v>0</v>
      </c>
      <c r="O88" s="19">
        <f t="shared" si="103"/>
        <v>0</v>
      </c>
      <c r="P88" s="19">
        <f t="shared" si="103"/>
        <v>0</v>
      </c>
      <c r="Q88" s="19">
        <f t="shared" si="103"/>
        <v>0</v>
      </c>
      <c r="R88" s="19">
        <f t="shared" si="103"/>
        <v>0</v>
      </c>
      <c r="S88" s="19">
        <f t="shared" si="103"/>
        <v>0</v>
      </c>
      <c r="T88" s="19">
        <f t="shared" si="103"/>
        <v>0</v>
      </c>
      <c r="U88" s="19">
        <f t="shared" si="103"/>
        <v>0</v>
      </c>
      <c r="V88" s="19">
        <f t="shared" si="103"/>
        <v>0</v>
      </c>
      <c r="W88" s="19">
        <f t="shared" si="103"/>
        <v>0</v>
      </c>
      <c r="X88" s="19">
        <f t="shared" si="103"/>
        <v>0</v>
      </c>
      <c r="Y88" s="19">
        <f t="shared" si="103"/>
        <v>0</v>
      </c>
      <c r="Z88" s="19">
        <f t="shared" si="64"/>
        <v>0</v>
      </c>
      <c r="AA88" s="19">
        <f t="shared" si="97"/>
        <v>0</v>
      </c>
      <c r="AB88" s="19">
        <f t="shared" si="98"/>
        <v>0</v>
      </c>
    </row>
    <row r="89" spans="1:30" x14ac:dyDescent="0.25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 x14ac:dyDescent="0.25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 x14ac:dyDescent="0.25">
      <c r="A91" s="3" t="s">
        <v>77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 x14ac:dyDescent="0.25">
      <c r="A93" s="5" t="s">
        <v>173</v>
      </c>
      <c r="B93" s="5"/>
    </row>
    <row r="94" spans="1:30" x14ac:dyDescent="0.25">
      <c r="A94" t="s">
        <v>81</v>
      </c>
      <c r="B94" s="36">
        <f>Inputs!B49</f>
        <v>0</v>
      </c>
    </row>
    <row r="95" spans="1:30" x14ac:dyDescent="0.25">
      <c r="A95" t="s">
        <v>147</v>
      </c>
      <c r="B95" s="36">
        <f>Inputs!B47</f>
        <v>0</v>
      </c>
    </row>
    <row r="96" spans="1:30" x14ac:dyDescent="0.25">
      <c r="A96" t="s">
        <v>108</v>
      </c>
      <c r="B96" s="36">
        <f>SUMPRODUCT(Inputs!C19:C21,Calculations!O14:O16)</f>
        <v>0</v>
      </c>
    </row>
    <row r="97" spans="1:2" x14ac:dyDescent="0.25">
      <c r="A97" t="s">
        <v>78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2" x14ac:dyDescent="0.25">
      <c r="A98" t="s">
        <v>79</v>
      </c>
      <c r="B98" s="36">
        <f>IF(Inputs!B44="Yes",Inputs!B45,0)</f>
        <v>0</v>
      </c>
    </row>
    <row r="99" spans="1:2" x14ac:dyDescent="0.25">
      <c r="A99" t="s">
        <v>80</v>
      </c>
      <c r="B99" s="36">
        <f>Inputs!B46</f>
        <v>0</v>
      </c>
    </row>
    <row r="100" spans="1:2" ht="15.75" thickBot="1" x14ac:dyDescent="0.3">
      <c r="A100" s="18" t="s">
        <v>82</v>
      </c>
      <c r="B100" s="37">
        <f>Inputs!B48</f>
        <v>0</v>
      </c>
    </row>
    <row r="101" spans="1:2" ht="15.75" thickTop="1" x14ac:dyDescent="0.25">
      <c r="A101" s="1" t="s">
        <v>83</v>
      </c>
      <c r="B101" s="19">
        <f>SUM(B94:B100)</f>
        <v>0</v>
      </c>
    </row>
    <row r="103" spans="1:2" x14ac:dyDescent="0.25">
      <c r="A103" s="5" t="s">
        <v>174</v>
      </c>
      <c r="B103" s="5"/>
    </row>
    <row r="104" spans="1:2" x14ac:dyDescent="0.25">
      <c r="A104" t="s">
        <v>84</v>
      </c>
      <c r="B104" s="36">
        <f>Inputs!B51</f>
        <v>0</v>
      </c>
    </row>
    <row r="105" spans="1:2" x14ac:dyDescent="0.25">
      <c r="A105" t="s">
        <v>85</v>
      </c>
      <c r="B105" s="36">
        <f>SUM(Inputs!B56:B60)</f>
        <v>0</v>
      </c>
    </row>
    <row r="106" spans="1:2" ht="15.75" thickBot="1" x14ac:dyDescent="0.3">
      <c r="A106" s="18" t="s">
        <v>86</v>
      </c>
      <c r="B106" s="37">
        <f>Calculations!G35</f>
        <v>0</v>
      </c>
    </row>
    <row r="107" spans="1:2" ht="15.75" thickTop="1" x14ac:dyDescent="0.25">
      <c r="A107" s="1" t="s">
        <v>87</v>
      </c>
      <c r="B107" s="19">
        <f>SUM(B104:B106)</f>
        <v>0</v>
      </c>
    </row>
  </sheetData>
  <conditionalFormatting sqref="B6:S6 Z6:AB6">
    <cfRule type="cellIs" dxfId="15" priority="8" operator="lessThan">
      <formula>0</formula>
    </cfRule>
  </conditionalFormatting>
  <conditionalFormatting sqref="B7:AB7">
    <cfRule type="cellIs" dxfId="14" priority="7" operator="lessThan">
      <formula>0</formula>
    </cfRule>
  </conditionalFormatting>
  <conditionalFormatting sqref="B11:S11 Z11:AB11">
    <cfRule type="cellIs" dxfId="13" priority="6" operator="lessThan">
      <formula>0</formula>
    </cfRule>
  </conditionalFormatting>
  <conditionalFormatting sqref="B12:S12">
    <cfRule type="cellIs" dxfId="12" priority="5" operator="greaterThan">
      <formula>0.6</formula>
    </cfRule>
  </conditionalFormatting>
  <conditionalFormatting sqref="T6:Y6">
    <cfRule type="cellIs" dxfId="11" priority="4" operator="lessThan">
      <formula>0</formula>
    </cfRule>
  </conditionalFormatting>
  <conditionalFormatting sqref="T7:Y7">
    <cfRule type="cellIs" dxfId="10" priority="3" operator="lessThan">
      <formula>0</formula>
    </cfRule>
  </conditionalFormatting>
  <conditionalFormatting sqref="T11:Y11">
    <cfRule type="cellIs" dxfId="9" priority="2" operator="lessThan">
      <formula>0</formula>
    </cfRule>
  </conditionalFormatting>
  <conditionalFormatting sqref="T12:Y12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C77" sqref="C77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16" x14ac:dyDescent="0.25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16" x14ac:dyDescent="0.25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16" x14ac:dyDescent="0.25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16" x14ac:dyDescent="0.25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16" x14ac:dyDescent="0.25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16" x14ac:dyDescent="0.25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7"/>
    </row>
    <row r="27" spans="1:16" x14ac:dyDescent="0.25">
      <c r="A27" s="14" t="s">
        <v>64</v>
      </c>
    </row>
    <row r="29" spans="1:16" x14ac:dyDescent="0.25">
      <c r="A29" s="45" t="s">
        <v>65</v>
      </c>
      <c r="B29" s="156"/>
    </row>
    <row r="30" spans="1:16" x14ac:dyDescent="0.25">
      <c r="A30" s="44" t="s">
        <v>66</v>
      </c>
      <c r="B30" s="157"/>
    </row>
    <row r="31" spans="1:16" x14ac:dyDescent="0.25">
      <c r="A31" s="5" t="s">
        <v>67</v>
      </c>
      <c r="B31" s="158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2"/>
      <c r="B35" s="159"/>
      <c r="C35" s="145"/>
      <c r="D35" s="49" t="str">
        <f>IFERROR(VLOOKUP(C35,Parameters!$C$79:$D$90,2,0),"")</f>
        <v/>
      </c>
    </row>
    <row r="36" spans="1:16" x14ac:dyDescent="0.25">
      <c r="A36" s="144"/>
      <c r="B36" s="158"/>
      <c r="C36" s="150"/>
      <c r="D36" s="49" t="str">
        <f>IFERROR(VLOOKUP(C36,Parameters!$C$79:$D$90,2,0),"")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0"/>
    </row>
    <row r="41" spans="1:16" x14ac:dyDescent="0.25">
      <c r="A41" s="55" t="s">
        <v>317</v>
      </c>
      <c r="B41" s="140"/>
    </row>
    <row r="42" spans="1:16" x14ac:dyDescent="0.25">
      <c r="A42" s="55" t="s">
        <v>315</v>
      </c>
      <c r="B42" s="139"/>
    </row>
    <row r="43" spans="1:16" x14ac:dyDescent="0.25">
      <c r="A43" s="55" t="s">
        <v>318</v>
      </c>
      <c r="B43" s="160"/>
    </row>
    <row r="44" spans="1:16" x14ac:dyDescent="0.25">
      <c r="A44" s="56" t="s">
        <v>74</v>
      </c>
      <c r="B44" s="160"/>
    </row>
    <row r="45" spans="1:16" x14ac:dyDescent="0.25">
      <c r="A45" s="56" t="s">
        <v>75</v>
      </c>
      <c r="B45" s="161"/>
    </row>
    <row r="46" spans="1:16" ht="30" x14ac:dyDescent="0.25">
      <c r="A46" s="57" t="s">
        <v>288</v>
      </c>
      <c r="B46" s="161"/>
    </row>
    <row r="47" spans="1:16" ht="30" x14ac:dyDescent="0.25">
      <c r="A47" s="57" t="s">
        <v>146</v>
      </c>
      <c r="B47" s="161"/>
    </row>
    <row r="48" spans="1:16" ht="30" x14ac:dyDescent="0.25">
      <c r="A48" s="57" t="s">
        <v>319</v>
      </c>
      <c r="B48" s="161"/>
    </row>
    <row r="49" spans="1:16" ht="30" x14ac:dyDescent="0.25">
      <c r="A49" s="57" t="s">
        <v>76</v>
      </c>
      <c r="B49" s="161"/>
    </row>
    <row r="50" spans="1:16" x14ac:dyDescent="0.25">
      <c r="A50" s="43"/>
      <c r="B50" s="36"/>
    </row>
    <row r="51" spans="1:16" x14ac:dyDescent="0.25">
      <c r="A51" s="58" t="s">
        <v>148</v>
      </c>
      <c r="B51" s="161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59"/>
      <c r="B56" s="159"/>
      <c r="C56" s="162"/>
      <c r="D56" s="163"/>
      <c r="E56" s="163"/>
      <c r="F56" s="163"/>
    </row>
    <row r="57" spans="1:16" x14ac:dyDescent="0.25">
      <c r="A57" s="157"/>
      <c r="B57" s="157"/>
      <c r="C57" s="164"/>
      <c r="D57" s="165"/>
      <c r="E57" s="165"/>
      <c r="F57" s="165"/>
    </row>
    <row r="58" spans="1:16" x14ac:dyDescent="0.25">
      <c r="A58" s="157"/>
      <c r="B58" s="157"/>
      <c r="C58" s="164"/>
      <c r="D58" s="165"/>
      <c r="E58" s="165"/>
      <c r="F58" s="165"/>
    </row>
    <row r="59" spans="1:16" x14ac:dyDescent="0.25">
      <c r="A59" s="157"/>
      <c r="B59" s="157"/>
      <c r="C59" s="164"/>
      <c r="D59" s="165"/>
      <c r="E59" s="165"/>
      <c r="F59" s="165"/>
    </row>
    <row r="60" spans="1:16" x14ac:dyDescent="0.25">
      <c r="A60" s="158"/>
      <c r="B60" s="158"/>
      <c r="C60" s="166"/>
      <c r="D60" s="167"/>
      <c r="E60" s="167"/>
      <c r="F60" s="167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2"/>
      <c r="B66" s="159"/>
      <c r="C66" s="163"/>
      <c r="D66" s="49" t="e">
        <f>INDEX(Parameters!$D$79:$D$90,MATCH(Inputs!A66,Parameters!$C$79:$C$90,0))</f>
        <v>#N/A</v>
      </c>
    </row>
    <row r="67" spans="1:48" x14ac:dyDescent="0.25">
      <c r="A67" s="143"/>
      <c r="B67" s="157"/>
      <c r="C67" s="165"/>
      <c r="D67" s="49" t="e">
        <f>INDEX(Parameters!$D$79:$D$90,MATCH(Inputs!A67,Parameters!$C$79:$C$90,0))</f>
        <v>#N/A</v>
      </c>
    </row>
    <row r="68" spans="1:48" x14ac:dyDescent="0.25">
      <c r="A68" s="143"/>
      <c r="B68" s="157"/>
      <c r="C68" s="165"/>
      <c r="D68" s="49" t="e">
        <f>INDEX(Parameters!$D$79:$D$90,MATCH(Inputs!A68,Parameters!$C$79:$C$90,0))</f>
        <v>#N/A</v>
      </c>
    </row>
    <row r="69" spans="1:48" x14ac:dyDescent="0.25">
      <c r="A69" s="143"/>
      <c r="B69" s="157"/>
      <c r="C69" s="165"/>
      <c r="D69" s="49" t="e">
        <f>INDEX(Parameters!$D$79:$D$90,MATCH(Inputs!A69,Parameters!$C$79:$C$90,0))</f>
        <v>#N/A</v>
      </c>
    </row>
    <row r="70" spans="1:48" x14ac:dyDescent="0.25">
      <c r="A70" s="143"/>
      <c r="B70" s="157"/>
      <c r="C70" s="165"/>
      <c r="D70" s="49" t="e">
        <f>INDEX(Parameters!$D$79:$D$90,MATCH(Inputs!A70,Parameters!$C$79:$C$90,0))</f>
        <v>#N/A</v>
      </c>
    </row>
    <row r="71" spans="1:48" x14ac:dyDescent="0.25">
      <c r="A71" s="144"/>
      <c r="B71" s="158"/>
      <c r="C71" s="167"/>
      <c r="D71" s="49" t="e">
        <f>INDEX(Parameters!$D$79:$D$90,MATCH(Inputs!A71,Parameters!$C$79:$C$90,0))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1"/>
    </row>
    <row r="76" spans="1:48" x14ac:dyDescent="0.25">
      <c r="A76" t="s">
        <v>215</v>
      </c>
      <c r="B76" s="168"/>
    </row>
    <row r="78" spans="1:48" ht="20.25" customHeight="1" x14ac:dyDescent="0.25">
      <c r="B78" s="127" t="s">
        <v>327</v>
      </c>
    </row>
    <row r="79" spans="1:48" x14ac:dyDescent="0.25">
      <c r="A79" t="s">
        <v>222</v>
      </c>
      <c r="B79" s="168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8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1"/>
    </row>
    <row r="82" spans="1:2" x14ac:dyDescent="0.25">
      <c r="A82" t="s">
        <v>265</v>
      </c>
      <c r="B82" s="161"/>
    </row>
    <row r="83" spans="1:2" x14ac:dyDescent="0.25">
      <c r="A83" t="s">
        <v>331</v>
      </c>
      <c r="B83" s="169"/>
    </row>
    <row r="84" spans="1:2" x14ac:dyDescent="0.25">
      <c r="A84" t="s">
        <v>334</v>
      </c>
      <c r="B84" s="169"/>
    </row>
    <row r="85" spans="1:2" x14ac:dyDescent="0.25">
      <c r="A85" t="s">
        <v>335</v>
      </c>
      <c r="B85" s="169"/>
    </row>
    <row r="86" spans="1:2" x14ac:dyDescent="0.25">
      <c r="A86" t="s">
        <v>267</v>
      </c>
      <c r="B86" s="161"/>
    </row>
    <row r="87" spans="1:2" x14ac:dyDescent="0.25">
      <c r="A87" t="s">
        <v>268</v>
      </c>
      <c r="B87" s="161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Parameters!$A$77:$A$78</xm:f>
          </x14:formula1>
          <xm:sqref>F19:F21</xm:sqref>
        </x14:dataValidation>
        <x14:dataValidation type="list" allowBlank="1" showInputMessage="1" showErrorMessage="1">
          <x14:formula1>
            <xm:f>Parameters!$A$77:$A$78</xm:f>
          </x14:formula1>
          <xm:sqref>B44</xm:sqref>
        </x14:dataValidation>
        <x14:dataValidation type="list" allowBlank="1" showInputMessage="1" showErrorMessage="1">
          <x14:formula1>
            <xm:f>Parameters!$A$77:$A$78</xm:f>
          </x14:formula1>
          <xm:sqref>B40</xm:sqref>
        </x14:dataValidation>
        <x14:dataValidation type="list" allowBlank="1" showInputMessage="1" showErrorMessage="1">
          <x14:formula1>
            <xm:f>Parameters!$A$77:$A$78</xm:f>
          </x14:formula1>
          <xm:sqref>H7:H11</xm:sqref>
        </x14:dataValidation>
        <x14:dataValidation type="list" allowBlank="1" showInputMessage="1" showErrorMessage="1">
          <x14:formula1>
            <xm:f>Parameters!$C$79:$C$90</xm:f>
          </x14:formula1>
          <xm:sqref>A66:A71</xm:sqref>
        </x14:dataValidation>
        <x14:dataValidation type="list" allowBlank="1" showInputMessage="1" showErrorMessage="1">
          <x14:formula1>
            <xm:f>Parameters!$C$78:$C$90</xm:f>
          </x14:formula1>
          <xm:sqref>B42</xm:sqref>
        </x14:dataValidation>
        <x14:dataValidation type="list" allowBlank="1" showInputMessage="1" showErrorMessage="1">
          <x14:formula1>
            <xm:f>Parameters!$B$77:$B$88</xm:f>
          </x14:formula1>
          <xm:sqref>M7:M11</xm:sqref>
        </x14:dataValidation>
        <x14:dataValidation type="list" allowBlank="1" showInputMessage="1" showErrorMessage="1">
          <x14:formula1>
            <xm:f>Parameters!$B$77:$B$88</xm:f>
          </x14:formula1>
          <xm:sqref>J19:K21</xm:sqref>
        </x14:dataValidation>
        <x14:dataValidation type="list" allowBlank="1" showInputMessage="1" showErrorMessage="1">
          <x14:formula1>
            <xm:f>Parameters!$A$77:$A$78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Parameters!$G$77:$G$79</xm:f>
          </x14:formula1>
          <xm:sqref>I19:I21</xm:sqref>
        </x14:dataValidation>
        <x14:dataValidation type="list" allowBlank="1" showInputMessage="1" showErrorMessage="1">
          <x14:formula1>
            <xm:f>Parameters!$H$77:$H$78</xm:f>
          </x14:formula1>
          <xm:sqref>B43</xm:sqref>
        </x14:dataValidation>
        <x14:dataValidation type="list" allowBlank="1" showInputMessage="1" showErrorMessage="1">
          <x14:formula1>
            <xm:f>Parameters!$E$77:$E$80</xm:f>
          </x14:formula1>
          <xm:sqref>F7:F11</xm:sqref>
        </x14:dataValidation>
        <x14:dataValidation type="list" allowBlank="1" showInputMessage="1" showErrorMessage="1">
          <x14:formula1>
            <xm:f>Parameters!$F$77:$F$80</xm:f>
          </x14:formula1>
          <xm:sqref>I7:I11</xm:sqref>
        </x14:dataValidation>
        <x14:dataValidation type="list" allowBlank="1" showInputMessage="1" showErrorMessage="1">
          <x14:formula1>
            <xm:f>Parameters!$I$77:$I$79</xm:f>
          </x14:formula1>
          <xm:sqref>B83</xm:sqref>
        </x14:dataValidation>
        <x14:dataValidation type="list" allowBlank="1" showInputMessage="1" showErrorMessage="1">
          <x14:formula1>
            <xm:f>Parameters!$J$77:$J$81</xm:f>
          </x14:formula1>
          <xm:sqref>E7:E11</xm:sqref>
        </x14:dataValidation>
        <x14:dataValidation type="list" allowBlank="1" showInputMessage="1" showErrorMessage="1">
          <x14:formula1>
            <xm:f>Parameters!$C$79:$C$90</xm:f>
          </x14:formula1>
          <xm:sqref>C35:C36</xm:sqref>
        </x14:dataValidation>
        <x14:dataValidation type="list" allowBlank="1" showInputMessage="1" showErrorMessage="1">
          <x14:formula1>
            <xm:f>Parameters!$C$78:$C$90</xm:f>
          </x14:formula1>
          <xm:sqref>K7:K11</xm:sqref>
        </x14:dataValidation>
        <x14:dataValidation type="list" allowBlank="1" showInputMessage="1" showErrorMessage="1">
          <x14:formula1>
            <xm:f>Parameters!$C$77:$C$90</xm:f>
          </x14:formula1>
          <xm:sqref>J7:J11</xm:sqref>
        </x14:dataValidation>
        <x14:dataValidation type="list" allowBlank="1" showInputMessage="1" showErrorMessage="1">
          <x14:formula1>
            <xm:f>Parameters!$B$77:$B$88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zoomScale="90" zoomScaleNormal="90" workbookViewId="0">
      <selection activeCell="N12" sqref="N12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2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 x14ac:dyDescent="0.25">
      <c r="B2"/>
      <c r="C2"/>
    </row>
    <row r="3" spans="1:46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8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Output!B5</f>
        <v>1</v>
      </c>
      <c r="AD3" s="59">
        <f>Output!C5</f>
        <v>32</v>
      </c>
      <c r="AE3" s="59">
        <f>Output!D5</f>
        <v>61</v>
      </c>
      <c r="AF3" s="59">
        <f>Output!E5</f>
        <v>92</v>
      </c>
      <c r="AG3" s="59">
        <f>Output!F5</f>
        <v>122</v>
      </c>
      <c r="AH3" s="59">
        <f>Output!G5</f>
        <v>153</v>
      </c>
      <c r="AI3" s="59">
        <f>Output!H5</f>
        <v>183</v>
      </c>
      <c r="AJ3" s="59">
        <f>Output!I5</f>
        <v>214</v>
      </c>
      <c r="AK3" s="59">
        <f>Output!J5</f>
        <v>245</v>
      </c>
      <c r="AL3" s="59">
        <f>Output!K5</f>
        <v>275</v>
      </c>
      <c r="AM3" s="59">
        <f>Output!L5</f>
        <v>306</v>
      </c>
      <c r="AN3" s="59">
        <f>Output!M5</f>
        <v>336</v>
      </c>
      <c r="AO3" s="59">
        <f>Output!N5</f>
        <v>367</v>
      </c>
      <c r="AP3" s="59">
        <f>Output!O5</f>
        <v>398</v>
      </c>
      <c r="AQ3" s="59">
        <f>Output!P5</f>
        <v>426</v>
      </c>
      <c r="AR3" s="59">
        <f>Output!Q5</f>
        <v>457</v>
      </c>
      <c r="AS3" s="59">
        <f>Output!R5</f>
        <v>487</v>
      </c>
      <c r="AT3" s="59">
        <f>Output!S5</f>
        <v>518</v>
      </c>
    </row>
    <row r="4" spans="1:46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8.3333333333333329E-2</v>
      </c>
      <c r="AD4" s="60">
        <f>IF($D4="",1/12,IFERROR(INDEX(Parameters!$X$2:$AI$17,MATCH(Calculations!$A4,Parameters!$A$2:$A$17,0),MATCH(MONTH(Calculations!AD$3),Parameters!$X$2:$AI$2,0)),1/12))</f>
        <v>8.3333333333333329E-2</v>
      </c>
      <c r="AE4" s="60">
        <f>IF($D4="",1/12,IFERROR(INDEX(Parameters!$X$2:$AI$17,MATCH(Calculations!$A4,Parameters!$A$2:$A$17,0),MATCH(MONTH(Calculations!AE$3),Parameters!$X$2:$AI$2,0)),1/12))</f>
        <v>8.3333333333333329E-2</v>
      </c>
      <c r="AF4" s="60">
        <f>IF($D4="",1/12,IFERROR(INDEX(Parameters!$X$2:$AI$17,MATCH(Calculations!$A4,Parameters!$A$2:$A$17,0),MATCH(MONTH(Calculations!AF$3),Parameters!$X$2:$AI$2,0)),1/12))</f>
        <v>8.3333333333333329E-2</v>
      </c>
      <c r="AG4" s="60">
        <f>IF($D4="",1/12,IFERROR(INDEX(Parameters!$X$2:$AI$17,MATCH(Calculations!$A4,Parameters!$A$2:$A$17,0),MATCH(MONTH(Calculations!AG$3),Parameters!$X$2:$AI$2,0)),1/12))</f>
        <v>8.3333333333333329E-2</v>
      </c>
      <c r="AH4" s="60">
        <f>IF($D4="",1/12,IFERROR(INDEX(Parameters!$X$2:$AI$17,MATCH(Calculations!$A4,Parameters!$A$2:$A$17,0),MATCH(MONTH(Calculations!AH$3),Parameters!$X$2:$AI$2,0)),1/12))</f>
        <v>8.3333333333333329E-2</v>
      </c>
      <c r="AI4" s="60">
        <f>IF($D4="",1/12,IFERROR(INDEX(Parameters!$X$2:$AI$17,MATCH(Calculations!$A4,Parameters!$A$2:$A$17,0),MATCH(MONTH(Calculations!AI$3),Parameters!$X$2:$AI$2,0)),1/12))</f>
        <v>8.3333333333333329E-2</v>
      </c>
      <c r="AJ4" s="60">
        <f>IF($D4="",1/12,IFERROR(INDEX(Parameters!$X$2:$AI$17,MATCH(Calculations!$A4,Parameters!$A$2:$A$17,0),MATCH(MONTH(Calculations!AJ$3),Parameters!$X$2:$AI$2,0)),1/12))</f>
        <v>8.3333333333333329E-2</v>
      </c>
      <c r="AK4" s="60">
        <f>IF($D4="",1/12,IFERROR(INDEX(Parameters!$X$2:$AI$17,MATCH(Calculations!$A4,Parameters!$A$2:$A$17,0),MATCH(MONTH(Calculations!AK$3),Parameters!$X$2:$AI$2,0)),1/12))</f>
        <v>8.3333333333333329E-2</v>
      </c>
      <c r="AL4" s="60">
        <f>IF($D4="",1/12,IFERROR(INDEX(Parameters!$X$2:$AI$17,MATCH(Calculations!$A4,Parameters!$A$2:$A$17,0),MATCH(MONTH(Calculations!AL$3),Parameters!$X$2:$AI$2,0)),1/12))</f>
        <v>8.3333333333333329E-2</v>
      </c>
      <c r="AM4" s="60">
        <f>IF($D4="",1/12,IFERROR(INDEX(Parameters!$X$2:$AI$17,MATCH(Calculations!$A4,Parameters!$A$2:$A$17,0),MATCH(MONTH(Calculations!AM$3),Parameters!$X$2:$AI$2,0)),1/12))</f>
        <v>8.3333333333333329E-2</v>
      </c>
      <c r="AN4" s="60">
        <f>IF($D4="",1/12,IFERROR(INDEX(Parameters!$X$2:$AI$17,MATCH(Calculations!$A4,Parameters!$A$2:$A$17,0),MATCH(MONTH(Calculations!AN$3),Parameters!$X$2:$AI$2,0)),1/12))</f>
        <v>8.3333333333333329E-2</v>
      </c>
      <c r="AO4" s="60">
        <f>IF($D4="",1/12,IFERROR(INDEX(Parameters!$X$2:$AI$17,MATCH(Calculations!$A4,Parameters!$A$2:$A$17,0),MATCH(MONTH(Calculations!AO$3),Parameters!$X$2:$AI$2,0)),1/12))</f>
        <v>8.3333333333333329E-2</v>
      </c>
      <c r="AP4" s="60">
        <f>IF($D4="",1/12,IFERROR(INDEX(Parameters!$X$2:$AI$17,MATCH(Calculations!$A4,Parameters!$A$2:$A$17,0),MATCH(MONTH(Calculations!AP$3),Parameters!$X$2:$AI$2,0)),1/12))</f>
        <v>8.3333333333333329E-2</v>
      </c>
      <c r="AQ4" s="60">
        <f>IF($D4="",1/12,IFERROR(INDEX(Parameters!$X$2:$AI$17,MATCH(Calculations!$A4,Parameters!$A$2:$A$17,0),MATCH(MONTH(Calculations!AQ$3),Parameters!$X$2:$AI$2,0)),1/12))</f>
        <v>8.3333333333333329E-2</v>
      </c>
      <c r="AR4" s="60">
        <f>IF($D4="",1/12,IFERROR(INDEX(Parameters!$X$2:$AI$17,MATCH(Calculations!$A4,Parameters!$A$2:$A$17,0),MATCH(MONTH(Calculations!AR$3),Parameters!$X$2:$AI$2,0)),1/12))</f>
        <v>8.3333333333333329E-2</v>
      </c>
      <c r="AS4" s="60">
        <f>IF($D4="",1/12,IFERROR(INDEX(Parameters!$X$2:$AI$17,MATCH(Calculations!$A4,Parameters!$A$2:$A$17,0),MATCH(MONTH(Calculations!AS$3),Parameters!$X$2:$AI$2,0)),1/12))</f>
        <v>8.3333333333333329E-2</v>
      </c>
      <c r="AT4" s="60">
        <f>IF($D4="",1/12,IFERROR(INDEX(Parameters!$X$2:$AI$17,MATCH(Calculations!$A4,Parameters!$A$2:$A$17,0),MATCH(MONTH(Calculations!AT$3),Parameters!$X$2:$AI$2,0)),1/12))</f>
        <v>8.3333333333333329E-2</v>
      </c>
    </row>
    <row r="5" spans="1:46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M5*O5*(1-N5)*MAX(S5,1)</f>
        <v>0</v>
      </c>
      <c r="R5" s="22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8.3333333333333329E-2</v>
      </c>
      <c r="AD5" s="22">
        <f>IF($D5="",1/12,IFERROR(INDEX(Parameters!$X$2:$AI$17,MATCH(Calculations!$A5,Parameters!$A$2:$A$17,0),MATCH(MONTH(Calculations!AD$3),Parameters!$X$2:$AI$2,0)),1/12))</f>
        <v>8.3333333333333329E-2</v>
      </c>
      <c r="AE5" s="22">
        <f>IF($D5="",1/12,IFERROR(INDEX(Parameters!$X$2:$AI$17,MATCH(Calculations!$A5,Parameters!$A$2:$A$17,0),MATCH(MONTH(Calculations!AE$3),Parameters!$X$2:$AI$2,0)),1/12))</f>
        <v>8.3333333333333329E-2</v>
      </c>
      <c r="AF5" s="22">
        <f>IF($D5="",1/12,IFERROR(INDEX(Parameters!$X$2:$AI$17,MATCH(Calculations!$A5,Parameters!$A$2:$A$17,0),MATCH(MONTH(Calculations!AF$3),Parameters!$X$2:$AI$2,0)),1/12))</f>
        <v>8.3333333333333329E-2</v>
      </c>
      <c r="AG5" s="22">
        <f>IF($D5="",1/12,IFERROR(INDEX(Parameters!$X$2:$AI$17,MATCH(Calculations!$A5,Parameters!$A$2:$A$17,0),MATCH(MONTH(Calculations!AG$3),Parameters!$X$2:$AI$2,0)),1/12))</f>
        <v>8.3333333333333329E-2</v>
      </c>
      <c r="AH5" s="22">
        <f>IF($D5="",1/12,IFERROR(INDEX(Parameters!$X$2:$AI$17,MATCH(Calculations!$A5,Parameters!$A$2:$A$17,0),MATCH(MONTH(Calculations!AH$3),Parameters!$X$2:$AI$2,0)),1/12))</f>
        <v>8.3333333333333329E-2</v>
      </c>
      <c r="AI5" s="22">
        <f>IF($D5="",1/12,IFERROR(INDEX(Parameters!$X$2:$AI$17,MATCH(Calculations!$A5,Parameters!$A$2:$A$17,0),MATCH(MONTH(Calculations!AI$3),Parameters!$X$2:$AI$2,0)),1/12))</f>
        <v>8.3333333333333329E-2</v>
      </c>
      <c r="AJ5" s="22">
        <f>IF($D5="",1/12,IFERROR(INDEX(Parameters!$X$2:$AI$17,MATCH(Calculations!$A5,Parameters!$A$2:$A$17,0),MATCH(MONTH(Calculations!AJ$3),Parameters!$X$2:$AI$2,0)),1/12))</f>
        <v>8.3333333333333329E-2</v>
      </c>
      <c r="AK5" s="22">
        <f>IF($D5="",1/12,IFERROR(INDEX(Parameters!$X$2:$AI$17,MATCH(Calculations!$A5,Parameters!$A$2:$A$17,0),MATCH(MONTH(Calculations!AK$3),Parameters!$X$2:$AI$2,0)),1/12))</f>
        <v>8.3333333333333329E-2</v>
      </c>
      <c r="AL5" s="22">
        <f>IF($D5="",1/12,IFERROR(INDEX(Parameters!$X$2:$AI$17,MATCH(Calculations!$A5,Parameters!$A$2:$A$17,0),MATCH(MONTH(Calculations!AL$3),Parameters!$X$2:$AI$2,0)),1/12))</f>
        <v>8.3333333333333329E-2</v>
      </c>
      <c r="AM5" s="22">
        <f>IF($D5="",1/12,IFERROR(INDEX(Parameters!$X$2:$AI$17,MATCH(Calculations!$A5,Parameters!$A$2:$A$17,0),MATCH(MONTH(Calculations!AM$3),Parameters!$X$2:$AI$2,0)),1/12))</f>
        <v>8.3333333333333329E-2</v>
      </c>
      <c r="AN5" s="22">
        <f>IF($D5="",1/12,IFERROR(INDEX(Parameters!$X$2:$AI$17,MATCH(Calculations!$A5,Parameters!$A$2:$A$17,0),MATCH(MONTH(Calculations!AN$3),Parameters!$X$2:$AI$2,0)),1/12))</f>
        <v>8.3333333333333329E-2</v>
      </c>
      <c r="AO5" s="22">
        <f>IF($D5="",1/12,IFERROR(INDEX(Parameters!$X$2:$AI$17,MATCH(Calculations!$A5,Parameters!$A$2:$A$17,0),MATCH(MONTH(Calculations!AO$3),Parameters!$X$2:$AI$2,0)),1/12))</f>
        <v>8.3333333333333329E-2</v>
      </c>
      <c r="AP5" s="22">
        <f>IF($D5="",1/12,IFERROR(INDEX(Parameters!$X$2:$AI$17,MATCH(Calculations!$A5,Parameters!$A$2:$A$17,0),MATCH(MONTH(Calculations!AP$3),Parameters!$X$2:$AI$2,0)),1/12))</f>
        <v>8.3333333333333329E-2</v>
      </c>
      <c r="AQ5" s="22">
        <f>IF($D5="",1/12,IFERROR(INDEX(Parameters!$X$2:$AI$17,MATCH(Calculations!$A5,Parameters!$A$2:$A$17,0),MATCH(MONTH(Calculations!AQ$3),Parameters!$X$2:$AI$2,0)),1/12))</f>
        <v>8.3333333333333329E-2</v>
      </c>
      <c r="AR5" s="22">
        <f>IF($D5="",1/12,IFERROR(INDEX(Parameters!$X$2:$AI$17,MATCH(Calculations!$A5,Parameters!$A$2:$A$17,0),MATCH(MONTH(Calculations!AR$3),Parameters!$X$2:$AI$2,0)),1/12))</f>
        <v>8.3333333333333329E-2</v>
      </c>
      <c r="AS5" s="22">
        <f>IF($D5="",1/12,IFERROR(INDEX(Parameters!$X$2:$AI$17,MATCH(Calculations!$A5,Parameters!$A$2:$A$17,0),MATCH(MONTH(Calculations!AS$3),Parameters!$X$2:$AI$2,0)),1/12))</f>
        <v>8.3333333333333329E-2</v>
      </c>
      <c r="AT5" s="22">
        <f>IF($D5="",1/12,IFERROR(INDEX(Parameters!$X$2:$AI$17,MATCH(Calculations!$A5,Parameters!$A$2:$A$17,0),MATCH(MONTH(Calculations!AT$3),Parameters!$X$2:$AI$2,0)),1/12))</f>
        <v>8.3333333333333329E-2</v>
      </c>
    </row>
    <row r="6" spans="1:46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8" t="str">
        <f>IFERROR(VLOOKUP(Inputs!E9,Parameters!$J$77:$K$81,2,0),"")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8.3333333333333329E-2</v>
      </c>
      <c r="AD6" s="22">
        <f>IF($D6="",1/12,IFERROR(INDEX(Parameters!$X$2:$AI$17,MATCH(Calculations!$A6,Parameters!$A$2:$A$17,0),MATCH(MONTH(Calculations!AD$3),Parameters!$X$2:$AI$2,0)),1/12))</f>
        <v>8.3333333333333329E-2</v>
      </c>
      <c r="AE6" s="22">
        <f>IF($D6="",1/12,IFERROR(INDEX(Parameters!$X$2:$AI$17,MATCH(Calculations!$A6,Parameters!$A$2:$A$17,0),MATCH(MONTH(Calculations!AE$3),Parameters!$X$2:$AI$2,0)),1/12))</f>
        <v>8.3333333333333329E-2</v>
      </c>
      <c r="AF6" s="22">
        <f>IF($D6="",1/12,IFERROR(INDEX(Parameters!$X$2:$AI$17,MATCH(Calculations!$A6,Parameters!$A$2:$A$17,0),MATCH(MONTH(Calculations!AF$3),Parameters!$X$2:$AI$2,0)),1/12))</f>
        <v>8.3333333333333329E-2</v>
      </c>
      <c r="AG6" s="22">
        <f>IF($D6="",1/12,IFERROR(INDEX(Parameters!$X$2:$AI$17,MATCH(Calculations!$A6,Parameters!$A$2:$A$17,0),MATCH(MONTH(Calculations!AG$3),Parameters!$X$2:$AI$2,0)),1/12))</f>
        <v>8.3333333333333329E-2</v>
      </c>
      <c r="AH6" s="22">
        <f>IF($D6="",1/12,IFERROR(INDEX(Parameters!$X$2:$AI$17,MATCH(Calculations!$A6,Parameters!$A$2:$A$17,0),MATCH(MONTH(Calculations!AH$3),Parameters!$X$2:$AI$2,0)),1/12))</f>
        <v>8.3333333333333329E-2</v>
      </c>
      <c r="AI6" s="22">
        <f>IF($D6="",1/12,IFERROR(INDEX(Parameters!$X$2:$AI$17,MATCH(Calculations!$A6,Parameters!$A$2:$A$17,0),MATCH(MONTH(Calculations!AI$3),Parameters!$X$2:$AI$2,0)),1/12))</f>
        <v>8.3333333333333329E-2</v>
      </c>
      <c r="AJ6" s="22">
        <f>IF($D6="",1/12,IFERROR(INDEX(Parameters!$X$2:$AI$17,MATCH(Calculations!$A6,Parameters!$A$2:$A$17,0),MATCH(MONTH(Calculations!AJ$3),Parameters!$X$2:$AI$2,0)),1/12))</f>
        <v>8.3333333333333329E-2</v>
      </c>
      <c r="AK6" s="22">
        <f>IF($D6="",1/12,IFERROR(INDEX(Parameters!$X$2:$AI$17,MATCH(Calculations!$A6,Parameters!$A$2:$A$17,0),MATCH(MONTH(Calculations!AK$3),Parameters!$X$2:$AI$2,0)),1/12))</f>
        <v>8.3333333333333329E-2</v>
      </c>
      <c r="AL6" s="22">
        <f>IF($D6="",1/12,IFERROR(INDEX(Parameters!$X$2:$AI$17,MATCH(Calculations!$A6,Parameters!$A$2:$A$17,0),MATCH(MONTH(Calculations!AL$3),Parameters!$X$2:$AI$2,0)),1/12))</f>
        <v>8.3333333333333329E-2</v>
      </c>
      <c r="AM6" s="22">
        <f>IF($D6="",1/12,IFERROR(INDEX(Parameters!$X$2:$AI$17,MATCH(Calculations!$A6,Parameters!$A$2:$A$17,0),MATCH(MONTH(Calculations!AM$3),Parameters!$X$2:$AI$2,0)),1/12))</f>
        <v>8.3333333333333329E-2</v>
      </c>
      <c r="AN6" s="22">
        <f>IF($D6="",1/12,IFERROR(INDEX(Parameters!$X$2:$AI$17,MATCH(Calculations!$A6,Parameters!$A$2:$A$17,0),MATCH(MONTH(Calculations!AN$3),Parameters!$X$2:$AI$2,0)),1/12))</f>
        <v>8.3333333333333329E-2</v>
      </c>
      <c r="AO6" s="22">
        <f>IF($D6="",1/12,IFERROR(INDEX(Parameters!$X$2:$AI$17,MATCH(Calculations!$A6,Parameters!$A$2:$A$17,0),MATCH(MONTH(Calculations!AO$3),Parameters!$X$2:$AI$2,0)),1/12))</f>
        <v>8.3333333333333329E-2</v>
      </c>
      <c r="AP6" s="22">
        <f>IF($D6="",1/12,IFERROR(INDEX(Parameters!$X$2:$AI$17,MATCH(Calculations!$A6,Parameters!$A$2:$A$17,0),MATCH(MONTH(Calculations!AP$3),Parameters!$X$2:$AI$2,0)),1/12))</f>
        <v>8.3333333333333329E-2</v>
      </c>
      <c r="AQ6" s="22">
        <f>IF($D6="",1/12,IFERROR(INDEX(Parameters!$X$2:$AI$17,MATCH(Calculations!$A6,Parameters!$A$2:$A$17,0),MATCH(MONTH(Calculations!AQ$3),Parameters!$X$2:$AI$2,0)),1/12))</f>
        <v>8.3333333333333329E-2</v>
      </c>
      <c r="AR6" s="22">
        <f>IF($D6="",1/12,IFERROR(INDEX(Parameters!$X$2:$AI$17,MATCH(Calculations!$A6,Parameters!$A$2:$A$17,0),MATCH(MONTH(Calculations!AR$3),Parameters!$X$2:$AI$2,0)),1/12))</f>
        <v>8.3333333333333329E-2</v>
      </c>
      <c r="AS6" s="22">
        <f>IF($D6="",1/12,IFERROR(INDEX(Parameters!$X$2:$AI$17,MATCH(Calculations!$A6,Parameters!$A$2:$A$17,0),MATCH(MONTH(Calculations!AS$3),Parameters!$X$2:$AI$2,0)),1/12))</f>
        <v>8.3333333333333329E-2</v>
      </c>
      <c r="AT6" s="22">
        <f>IF($D6="",1/12,IFERROR(INDEX(Parameters!$X$2:$AI$17,MATCH(Calculations!$A6,Parameters!$A$2:$A$17,0),MATCH(MONTH(Calculations!AT$3),Parameters!$X$2:$AI$2,0)),1/12))</f>
        <v>8.3333333333333329E-2</v>
      </c>
    </row>
    <row r="7" spans="1:46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8" t="str">
        <f>IFERROR(VLOOKUP(Inputs!E10,Parameters!$J$77:$K$81,2,0),"")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8.3333333333333329E-2</v>
      </c>
      <c r="AD7" s="22">
        <f>IF($D7="",1/12,IFERROR(INDEX(Parameters!$X$2:$AI$17,MATCH(Calculations!$A7,Parameters!$A$2:$A$17,0),MATCH(MONTH(Calculations!AD$3),Parameters!$X$2:$AI$2,0)),1/12))</f>
        <v>8.3333333333333329E-2</v>
      </c>
      <c r="AE7" s="22">
        <f>IF($D7="",1/12,IFERROR(INDEX(Parameters!$X$2:$AI$17,MATCH(Calculations!$A7,Parameters!$A$2:$A$17,0),MATCH(MONTH(Calculations!AE$3),Parameters!$X$2:$AI$2,0)),1/12))</f>
        <v>8.3333333333333329E-2</v>
      </c>
      <c r="AF7" s="22">
        <f>IF($D7="",1/12,IFERROR(INDEX(Parameters!$X$2:$AI$17,MATCH(Calculations!$A7,Parameters!$A$2:$A$17,0),MATCH(MONTH(Calculations!AF$3),Parameters!$X$2:$AI$2,0)),1/12))</f>
        <v>8.3333333333333329E-2</v>
      </c>
      <c r="AG7" s="22">
        <f>IF($D7="",1/12,IFERROR(INDEX(Parameters!$X$2:$AI$17,MATCH(Calculations!$A7,Parameters!$A$2:$A$17,0),MATCH(MONTH(Calculations!AG$3),Parameters!$X$2:$AI$2,0)),1/12))</f>
        <v>8.3333333333333329E-2</v>
      </c>
      <c r="AH7" s="22">
        <f>IF($D7="",1/12,IFERROR(INDEX(Parameters!$X$2:$AI$17,MATCH(Calculations!$A7,Parameters!$A$2:$A$17,0),MATCH(MONTH(Calculations!AH$3),Parameters!$X$2:$AI$2,0)),1/12))</f>
        <v>8.3333333333333329E-2</v>
      </c>
      <c r="AI7" s="22">
        <f>IF($D7="",1/12,IFERROR(INDEX(Parameters!$X$2:$AI$17,MATCH(Calculations!$A7,Parameters!$A$2:$A$17,0),MATCH(MONTH(Calculations!AI$3),Parameters!$X$2:$AI$2,0)),1/12))</f>
        <v>8.3333333333333329E-2</v>
      </c>
      <c r="AJ7" s="22">
        <f>IF($D7="",1/12,IFERROR(INDEX(Parameters!$X$2:$AI$17,MATCH(Calculations!$A7,Parameters!$A$2:$A$17,0),MATCH(MONTH(Calculations!AJ$3),Parameters!$X$2:$AI$2,0)),1/12))</f>
        <v>8.3333333333333329E-2</v>
      </c>
      <c r="AK7" s="22">
        <f>IF($D7="",1/12,IFERROR(INDEX(Parameters!$X$2:$AI$17,MATCH(Calculations!$A7,Parameters!$A$2:$A$17,0),MATCH(MONTH(Calculations!AK$3),Parameters!$X$2:$AI$2,0)),1/12))</f>
        <v>8.3333333333333329E-2</v>
      </c>
      <c r="AL7" s="22">
        <f>IF($D7="",1/12,IFERROR(INDEX(Parameters!$X$2:$AI$17,MATCH(Calculations!$A7,Parameters!$A$2:$A$17,0),MATCH(MONTH(Calculations!AL$3),Parameters!$X$2:$AI$2,0)),1/12))</f>
        <v>8.3333333333333329E-2</v>
      </c>
      <c r="AM7" s="22">
        <f>IF($D7="",1/12,IFERROR(INDEX(Parameters!$X$2:$AI$17,MATCH(Calculations!$A7,Parameters!$A$2:$A$17,0),MATCH(MONTH(Calculations!AM$3),Parameters!$X$2:$AI$2,0)),1/12))</f>
        <v>8.3333333333333329E-2</v>
      </c>
      <c r="AN7" s="22">
        <f>IF($D7="",1/12,IFERROR(INDEX(Parameters!$X$2:$AI$17,MATCH(Calculations!$A7,Parameters!$A$2:$A$17,0),MATCH(MONTH(Calculations!AN$3),Parameters!$X$2:$AI$2,0)),1/12))</f>
        <v>8.3333333333333329E-2</v>
      </c>
      <c r="AO7" s="22">
        <f>IF($D7="",1/12,IFERROR(INDEX(Parameters!$X$2:$AI$17,MATCH(Calculations!$A7,Parameters!$A$2:$A$17,0),MATCH(MONTH(Calculations!AO$3),Parameters!$X$2:$AI$2,0)),1/12))</f>
        <v>8.3333333333333329E-2</v>
      </c>
      <c r="AP7" s="22">
        <f>IF($D7="",1/12,IFERROR(INDEX(Parameters!$X$2:$AI$17,MATCH(Calculations!$A7,Parameters!$A$2:$A$17,0),MATCH(MONTH(Calculations!AP$3),Parameters!$X$2:$AI$2,0)),1/12))</f>
        <v>8.3333333333333329E-2</v>
      </c>
      <c r="AQ7" s="22">
        <f>IF($D7="",1/12,IFERROR(INDEX(Parameters!$X$2:$AI$17,MATCH(Calculations!$A7,Parameters!$A$2:$A$17,0),MATCH(MONTH(Calculations!AQ$3),Parameters!$X$2:$AI$2,0)),1/12))</f>
        <v>8.3333333333333329E-2</v>
      </c>
      <c r="AR7" s="22">
        <f>IF($D7="",1/12,IFERROR(INDEX(Parameters!$X$2:$AI$17,MATCH(Calculations!$A7,Parameters!$A$2:$A$17,0),MATCH(MONTH(Calculations!AR$3),Parameters!$X$2:$AI$2,0)),1/12))</f>
        <v>8.3333333333333329E-2</v>
      </c>
      <c r="AS7" s="22">
        <f>IF($D7="",1/12,IFERROR(INDEX(Parameters!$X$2:$AI$17,MATCH(Calculations!$A7,Parameters!$A$2:$A$17,0),MATCH(MONTH(Calculations!AS$3),Parameters!$X$2:$AI$2,0)),1/12))</f>
        <v>8.3333333333333329E-2</v>
      </c>
      <c r="AT7" s="22">
        <f>IF($D7="",1/12,IFERROR(INDEX(Parameters!$X$2:$AI$17,MATCH(Calculations!$A7,Parameters!$A$2:$A$17,0),MATCH(MONTH(Calculations!AT$3),Parameters!$X$2:$AI$2,0)),1/12))</f>
        <v>8.3333333333333329E-2</v>
      </c>
    </row>
    <row r="8" spans="1:46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19" t="str">
        <f>IFERROR(VLOOKUP(Inputs!E11,Parameters!$J$77:$K$81,2,0),"")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8.3333333333333329E-2</v>
      </c>
      <c r="AD8" s="24">
        <f>IF($D8="",1/12,IFERROR(INDEX(Parameters!$X$2:$AI$17,MATCH(Calculations!$A8,Parameters!$A$2:$A$17,0),MATCH(MONTH(Calculations!AD$3),Parameters!$X$2:$AI$2,0)),1/12))</f>
        <v>8.3333333333333329E-2</v>
      </c>
      <c r="AE8" s="24">
        <f>IF($D8="",1/12,IFERROR(INDEX(Parameters!$X$2:$AI$17,MATCH(Calculations!$A8,Parameters!$A$2:$A$17,0),MATCH(MONTH(Calculations!AE$3),Parameters!$X$2:$AI$2,0)),1/12))</f>
        <v>8.3333333333333329E-2</v>
      </c>
      <c r="AF8" s="24">
        <f>IF($D8="",1/12,IFERROR(INDEX(Parameters!$X$2:$AI$17,MATCH(Calculations!$A8,Parameters!$A$2:$A$17,0),MATCH(MONTH(Calculations!AF$3),Parameters!$X$2:$AI$2,0)),1/12))</f>
        <v>8.3333333333333329E-2</v>
      </c>
      <c r="AG8" s="24">
        <f>IF($D8="",1/12,IFERROR(INDEX(Parameters!$X$2:$AI$17,MATCH(Calculations!$A8,Parameters!$A$2:$A$17,0),MATCH(MONTH(Calculations!AG$3),Parameters!$X$2:$AI$2,0)),1/12))</f>
        <v>8.3333333333333329E-2</v>
      </c>
      <c r="AH8" s="24">
        <f>IF($D8="",1/12,IFERROR(INDEX(Parameters!$X$2:$AI$17,MATCH(Calculations!$A8,Parameters!$A$2:$A$17,0),MATCH(MONTH(Calculations!AH$3),Parameters!$X$2:$AI$2,0)),1/12))</f>
        <v>8.3333333333333329E-2</v>
      </c>
      <c r="AI8" s="24">
        <f>IF($D8="",1/12,IFERROR(INDEX(Parameters!$X$2:$AI$17,MATCH(Calculations!$A8,Parameters!$A$2:$A$17,0),MATCH(MONTH(Calculations!AI$3),Parameters!$X$2:$AI$2,0)),1/12))</f>
        <v>8.3333333333333329E-2</v>
      </c>
      <c r="AJ8" s="24">
        <f>IF($D8="",1/12,IFERROR(INDEX(Parameters!$X$2:$AI$17,MATCH(Calculations!$A8,Parameters!$A$2:$A$17,0),MATCH(MONTH(Calculations!AJ$3),Parameters!$X$2:$AI$2,0)),1/12))</f>
        <v>8.3333333333333329E-2</v>
      </c>
      <c r="AK8" s="24">
        <f>IF($D8="",1/12,IFERROR(INDEX(Parameters!$X$2:$AI$17,MATCH(Calculations!$A8,Parameters!$A$2:$A$17,0),MATCH(MONTH(Calculations!AK$3),Parameters!$X$2:$AI$2,0)),1/12))</f>
        <v>8.3333333333333329E-2</v>
      </c>
      <c r="AL8" s="24">
        <f>IF($D8="",1/12,IFERROR(INDEX(Parameters!$X$2:$AI$17,MATCH(Calculations!$A8,Parameters!$A$2:$A$17,0),MATCH(MONTH(Calculations!AL$3),Parameters!$X$2:$AI$2,0)),1/12))</f>
        <v>8.3333333333333329E-2</v>
      </c>
      <c r="AM8" s="24">
        <f>IF($D8="",1/12,IFERROR(INDEX(Parameters!$X$2:$AI$17,MATCH(Calculations!$A8,Parameters!$A$2:$A$17,0),MATCH(MONTH(Calculations!AM$3),Parameters!$X$2:$AI$2,0)),1/12))</f>
        <v>8.3333333333333329E-2</v>
      </c>
      <c r="AN8" s="24">
        <f>IF($D8="",1/12,IFERROR(INDEX(Parameters!$X$2:$AI$17,MATCH(Calculations!$A8,Parameters!$A$2:$A$17,0),MATCH(MONTH(Calculations!AN$3),Parameters!$X$2:$AI$2,0)),1/12))</f>
        <v>8.3333333333333329E-2</v>
      </c>
      <c r="AO8" s="24">
        <f>IF($D8="",1/12,IFERROR(INDEX(Parameters!$X$2:$AI$17,MATCH(Calculations!$A8,Parameters!$A$2:$A$17,0),MATCH(MONTH(Calculations!AO$3),Parameters!$X$2:$AI$2,0)),1/12))</f>
        <v>8.3333333333333329E-2</v>
      </c>
      <c r="AP8" s="24">
        <f>IF($D8="",1/12,IFERROR(INDEX(Parameters!$X$2:$AI$17,MATCH(Calculations!$A8,Parameters!$A$2:$A$17,0),MATCH(MONTH(Calculations!AP$3),Parameters!$X$2:$AI$2,0)),1/12))</f>
        <v>8.3333333333333329E-2</v>
      </c>
      <c r="AQ8" s="24">
        <f>IF($D8="",1/12,IFERROR(INDEX(Parameters!$X$2:$AI$17,MATCH(Calculations!$A8,Parameters!$A$2:$A$17,0),MATCH(MONTH(Calculations!AQ$3),Parameters!$X$2:$AI$2,0)),1/12))</f>
        <v>8.3333333333333329E-2</v>
      </c>
      <c r="AR8" s="24">
        <f>IF($D8="",1/12,IFERROR(INDEX(Parameters!$X$2:$AI$17,MATCH(Calculations!$A8,Parameters!$A$2:$A$17,0),MATCH(MONTH(Calculations!AR$3),Parameters!$X$2:$AI$2,0)),1/12))</f>
        <v>8.3333333333333329E-2</v>
      </c>
      <c r="AS8" s="24">
        <f>IF($D8="",1/12,IFERROR(INDEX(Parameters!$X$2:$AI$17,MATCH(Calculations!$A8,Parameters!$A$2:$A$17,0),MATCH(MONTH(Calculations!AS$3),Parameters!$X$2:$AI$2,0)),1/12))</f>
        <v>8.3333333333333329E-2</v>
      </c>
      <c r="AT8" s="24">
        <f>IF($D8="",1/12,IFERROR(INDEX(Parameters!$X$2:$AI$17,MATCH(Calculations!$A8,Parameters!$A$2:$A$17,0),MATCH(MONTH(Calculations!AT$3),Parameters!$X$2:$AI$2,0)),1/12))</f>
        <v>8.3333333333333329E-2</v>
      </c>
    </row>
    <row r="9" spans="1:46" x14ac:dyDescent="0.25">
      <c r="B9"/>
      <c r="C9"/>
      <c r="M9" s="30"/>
    </row>
    <row r="10" spans="1:46" x14ac:dyDescent="0.25">
      <c r="B10"/>
      <c r="C10"/>
      <c r="M10" s="30"/>
    </row>
    <row r="11" spans="1:46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 x14ac:dyDescent="0.25">
      <c r="B12"/>
      <c r="C12"/>
    </row>
    <row r="13" spans="1:46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8" t="s">
        <v>310</v>
      </c>
      <c r="N13" s="178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46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4" t="s">
        <v>154</v>
      </c>
      <c r="B22" s="74" t="s">
        <v>214</v>
      </c>
      <c r="C22" s="74" t="s">
        <v>261</v>
      </c>
      <c r="D22" s="74" t="s">
        <v>262</v>
      </c>
      <c r="E22" s="74" t="s">
        <v>216</v>
      </c>
    </row>
    <row r="23" spans="1:43" x14ac:dyDescent="0.25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29" t="s">
        <v>211</v>
      </c>
      <c r="B32" s="129" t="s">
        <v>213</v>
      </c>
      <c r="C32" s="129" t="s">
        <v>212</v>
      </c>
      <c r="D32" s="129" t="s">
        <v>349</v>
      </c>
      <c r="F32" s="132" t="s">
        <v>270</v>
      </c>
      <c r="G32" s="132" t="s">
        <v>271</v>
      </c>
      <c r="I32" s="174" t="s">
        <v>336</v>
      </c>
      <c r="J32" s="175" t="e">
        <f>VLOOKUP(VALUE(Inputs!B75),Parameters!A54:B71,2,0)</f>
        <v>#N/A</v>
      </c>
    </row>
    <row r="33" spans="1:10" x14ac:dyDescent="0.25">
      <c r="A33">
        <v>1</v>
      </c>
      <c r="B33" s="128" t="str">
        <f>G34</f>
        <v/>
      </c>
      <c r="C33" s="27">
        <f>IF(B33&lt;&gt;"",IF(COUNT($A$33:A33)&lt;=$G$39,0,$G$41)+IF(COUNT($A$33:A33)&lt;=$G$40,0,$G$42),0)</f>
        <v>0</v>
      </c>
      <c r="D33" s="170" t="str">
        <f>IFERROR(DATE(YEAR(B33),MONTH(B33),1)," ")</f>
        <v xml:space="preserve"> </v>
      </c>
      <c r="F33" t="s">
        <v>222</v>
      </c>
      <c r="G33" s="128" t="str">
        <f>IF(Inputs!B79="","",DATE(YEAR(Inputs!B79),MONTH(Inputs!B79),DAY(Inputs!B79)))</f>
        <v/>
      </c>
      <c r="J33" s="43"/>
    </row>
    <row r="34" spans="1:10" x14ac:dyDescent="0.25">
      <c r="A34">
        <f t="shared" ref="A34:A65" si="5">A33+1</f>
        <v>2</v>
      </c>
      <c r="B34" s="128" t="str">
        <f>IFERROR(IF(COUNT($A$33:A34)&lt;=$G$38,IF($G$37="Monthly",DATE(YEAR(B33),MONTH(B33)+1,MIN(DAY(B33),28)),B33+14),""),"")</f>
        <v/>
      </c>
      <c r="C34" s="27">
        <f>IF(B34&lt;&gt;"",IF(COUNT($A$33:A34)&lt;=$G$39,0,$G$41)+IF(COUNT($A$33:A34)&lt;=$G$40,0,$G$42),0)</f>
        <v>0</v>
      </c>
      <c r="D34" s="170" t="str">
        <f t="shared" ref="D34:D84" si="6">IFERROR(DATE(YEAR(B34),MONTH(B34),1)," ")</f>
        <v xml:space="preserve"> </v>
      </c>
      <c r="F34" t="s">
        <v>264</v>
      </c>
      <c r="G34" s="128" t="str">
        <f>IF(Inputs!B80="","",DATE(YEAR(Inputs!B80),MONTH(Inputs!B80),DAY(Inputs!B80)))</f>
        <v/>
      </c>
    </row>
    <row r="35" spans="1:10" x14ac:dyDescent="0.25">
      <c r="A35">
        <f t="shared" si="5"/>
        <v>3</v>
      </c>
      <c r="B35" s="128" t="str">
        <f>IFERROR(IF(COUNT($A$33:A35)&lt;=$G$38,IF($G$37="Monthly",DATE(YEAR(B34),MONTH(B34)+1,MIN(DAY(B34),28)),B34+14),""),"")</f>
        <v/>
      </c>
      <c r="C35" s="27">
        <f>IF(B35&lt;&gt;"",IF(COUNT($A$33:A35)&lt;=$G$39,0,$G$41)+IF(COUNT($A$33:A35)&lt;=$G$40,0,$G$42),0)</f>
        <v>0</v>
      </c>
      <c r="D35" s="170" t="str">
        <f t="shared" si="6"/>
        <v xml:space="preserve"> </v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8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0" t="str">
        <f t="shared" si="6"/>
        <v xml:space="preserve"> </v>
      </c>
      <c r="F36" t="s">
        <v>265</v>
      </c>
      <c r="G36" s="130">
        <f>Inputs!B82/100</f>
        <v>0</v>
      </c>
    </row>
    <row r="37" spans="1:10" x14ac:dyDescent="0.25">
      <c r="A37">
        <f t="shared" si="5"/>
        <v>5</v>
      </c>
      <c r="B37" s="128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0" t="str">
        <f t="shared" si="6"/>
        <v xml:space="preserve"> </v>
      </c>
      <c r="F37" t="s">
        <v>266</v>
      </c>
      <c r="G37" s="131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8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0" t="str">
        <f t="shared" si="6"/>
        <v xml:space="preserve"> </v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 t="shared" si="6"/>
        <v xml:space="preserve"> </v>
      </c>
      <c r="F39" t="s">
        <v>267</v>
      </c>
      <c r="G39" s="27">
        <f>IF(Inputs!B86="",0,Inputs!B86)</f>
        <v>0</v>
      </c>
    </row>
    <row r="40" spans="1:10" x14ac:dyDescent="0.25">
      <c r="A40">
        <f t="shared" si="5"/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 t="shared" si="6"/>
        <v xml:space="preserve"> </v>
      </c>
      <c r="F40" t="s">
        <v>268</v>
      </c>
      <c r="G40" s="27">
        <f>IF(Inputs!B87="",0,Inputs!B87)</f>
        <v>0</v>
      </c>
    </row>
    <row r="41" spans="1:10" x14ac:dyDescent="0.25">
      <c r="A41">
        <f t="shared" si="5"/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 t="shared" si="6"/>
        <v xml:space="preserve"> </v>
      </c>
      <c r="F41" t="s">
        <v>272</v>
      </c>
      <c r="G41" s="73" t="str">
        <f>IFERROR(G35/(G38-G39),"")</f>
        <v/>
      </c>
      <c r="H41" s="73"/>
    </row>
    <row r="42" spans="1:10" x14ac:dyDescent="0.25">
      <c r="A42">
        <f t="shared" si="5"/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 t="shared" si="6"/>
        <v xml:space="preserve"> </v>
      </c>
      <c r="F42" t="s">
        <v>273</v>
      </c>
      <c r="G42" s="73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 t="shared" si="6"/>
        <v xml:space="preserve"> </v>
      </c>
    </row>
    <row r="44" spans="1:10" x14ac:dyDescent="0.25">
      <c r="A44">
        <f t="shared" si="5"/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 t="shared" si="6"/>
        <v xml:space="preserve"> </v>
      </c>
    </row>
    <row r="45" spans="1:10" x14ac:dyDescent="0.25">
      <c r="A45">
        <f t="shared" si="5"/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 t="shared" si="6"/>
        <v xml:space="preserve"> </v>
      </c>
    </row>
    <row r="46" spans="1:10" x14ac:dyDescent="0.25">
      <c r="A46">
        <f t="shared" si="5"/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 t="shared" si="6"/>
        <v xml:space="preserve"> </v>
      </c>
    </row>
    <row r="47" spans="1:10" x14ac:dyDescent="0.25">
      <c r="A47">
        <f t="shared" si="5"/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 t="shared" si="6"/>
        <v xml:space="preserve"> </v>
      </c>
    </row>
    <row r="48" spans="1:10" x14ac:dyDescent="0.25">
      <c r="A48">
        <f t="shared" si="5"/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 t="shared" si="6"/>
        <v xml:space="preserve"> </v>
      </c>
    </row>
    <row r="49" spans="1:4" x14ac:dyDescent="0.25">
      <c r="A49">
        <f t="shared" si="5"/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 t="shared" si="6"/>
        <v xml:space="preserve"> </v>
      </c>
    </row>
    <row r="50" spans="1:4" x14ac:dyDescent="0.25">
      <c r="A50">
        <f t="shared" si="5"/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 t="shared" si="6"/>
        <v xml:space="preserve"> </v>
      </c>
    </row>
    <row r="51" spans="1:4" x14ac:dyDescent="0.25">
      <c r="A51">
        <f t="shared" si="5"/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 t="shared" si="6"/>
        <v xml:space="preserve"> </v>
      </c>
    </row>
    <row r="52" spans="1:4" x14ac:dyDescent="0.25">
      <c r="A52">
        <f t="shared" si="5"/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 t="shared" si="6"/>
        <v xml:space="preserve"> </v>
      </c>
    </row>
    <row r="53" spans="1:4" x14ac:dyDescent="0.25">
      <c r="A53">
        <f t="shared" si="5"/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 t="shared" si="6"/>
        <v xml:space="preserve"> </v>
      </c>
    </row>
    <row r="54" spans="1:4" x14ac:dyDescent="0.25">
      <c r="A54">
        <f t="shared" si="5"/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 t="shared" si="6"/>
        <v xml:space="preserve"> </v>
      </c>
    </row>
    <row r="55" spans="1:4" x14ac:dyDescent="0.25">
      <c r="A55">
        <f t="shared" si="5"/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 t="shared" si="6"/>
        <v xml:space="preserve"> </v>
      </c>
    </row>
    <row r="56" spans="1:4" x14ac:dyDescent="0.25">
      <c r="A56">
        <f t="shared" si="5"/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 t="shared" si="6"/>
        <v xml:space="preserve"> </v>
      </c>
    </row>
    <row r="57" spans="1:4" x14ac:dyDescent="0.25">
      <c r="A57">
        <f t="shared" si="5"/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 t="shared" si="6"/>
        <v xml:space="preserve"> </v>
      </c>
    </row>
    <row r="58" spans="1:4" x14ac:dyDescent="0.25">
      <c r="A58">
        <f t="shared" si="5"/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 t="shared" si="6"/>
        <v xml:space="preserve"> </v>
      </c>
    </row>
    <row r="59" spans="1:4" x14ac:dyDescent="0.25">
      <c r="A59">
        <f t="shared" si="5"/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 t="shared" si="6"/>
        <v xml:space="preserve"> </v>
      </c>
    </row>
    <row r="60" spans="1:4" x14ac:dyDescent="0.25">
      <c r="A60">
        <f t="shared" si="5"/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 t="shared" si="6"/>
        <v xml:space="preserve"> </v>
      </c>
    </row>
    <row r="61" spans="1:4" x14ac:dyDescent="0.25">
      <c r="A61">
        <f t="shared" si="5"/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 t="shared" si="6"/>
        <v xml:space="preserve"> </v>
      </c>
    </row>
    <row r="62" spans="1:4" x14ac:dyDescent="0.25">
      <c r="A62">
        <f t="shared" si="5"/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 t="shared" si="6"/>
        <v xml:space="preserve"> </v>
      </c>
    </row>
    <row r="63" spans="1:4" x14ac:dyDescent="0.25">
      <c r="A63">
        <f t="shared" si="5"/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 t="shared" si="6"/>
        <v xml:space="preserve"> </v>
      </c>
    </row>
    <row r="64" spans="1:4" x14ac:dyDescent="0.25">
      <c r="A64">
        <f t="shared" si="5"/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 t="shared" si="6"/>
        <v xml:space="preserve"> </v>
      </c>
    </row>
    <row r="65" spans="1:4" x14ac:dyDescent="0.25">
      <c r="A65">
        <f t="shared" si="5"/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 t="shared" si="6"/>
        <v xml:space="preserve"> </v>
      </c>
    </row>
    <row r="66" spans="1:4" x14ac:dyDescent="0.25">
      <c r="A66">
        <f t="shared" ref="A66:A84" si="7"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 t="shared" si="6"/>
        <v xml:space="preserve"> </v>
      </c>
    </row>
    <row r="67" spans="1:4" x14ac:dyDescent="0.25">
      <c r="A67">
        <f t="shared" si="7"/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 t="shared" si="6"/>
        <v xml:space="preserve"> </v>
      </c>
    </row>
    <row r="68" spans="1:4" x14ac:dyDescent="0.25">
      <c r="A68">
        <f t="shared" si="7"/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 t="shared" si="6"/>
        <v xml:space="preserve"> </v>
      </c>
    </row>
    <row r="69" spans="1:4" x14ac:dyDescent="0.25">
      <c r="A69">
        <f t="shared" si="7"/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 t="shared" si="6"/>
        <v xml:space="preserve"> </v>
      </c>
    </row>
    <row r="70" spans="1:4" x14ac:dyDescent="0.25">
      <c r="A70">
        <f t="shared" si="7"/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 t="shared" si="6"/>
        <v xml:space="preserve"> </v>
      </c>
    </row>
    <row r="71" spans="1:4" x14ac:dyDescent="0.25">
      <c r="A71">
        <f t="shared" si="7"/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 t="shared" si="6"/>
        <v xml:space="preserve"> </v>
      </c>
    </row>
    <row r="72" spans="1:4" x14ac:dyDescent="0.25">
      <c r="A72">
        <f t="shared" si="7"/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 t="shared" si="6"/>
        <v xml:space="preserve"> </v>
      </c>
    </row>
    <row r="73" spans="1:4" x14ac:dyDescent="0.25">
      <c r="A73">
        <f t="shared" si="7"/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 t="shared" si="6"/>
        <v xml:space="preserve"> </v>
      </c>
    </row>
    <row r="74" spans="1:4" x14ac:dyDescent="0.25">
      <c r="A74">
        <f t="shared" si="7"/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 t="shared" si="6"/>
        <v xml:space="preserve"> </v>
      </c>
    </row>
    <row r="75" spans="1:4" x14ac:dyDescent="0.25">
      <c r="A75">
        <f t="shared" si="7"/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 t="shared" si="6"/>
        <v xml:space="preserve"> </v>
      </c>
    </row>
    <row r="76" spans="1:4" x14ac:dyDescent="0.25">
      <c r="A76">
        <f t="shared" si="7"/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 t="shared" si="6"/>
        <v xml:space="preserve"> </v>
      </c>
    </row>
    <row r="77" spans="1:4" x14ac:dyDescent="0.25">
      <c r="A77">
        <f t="shared" si="7"/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 t="shared" si="6"/>
        <v xml:space="preserve"> </v>
      </c>
    </row>
    <row r="78" spans="1:4" x14ac:dyDescent="0.25">
      <c r="A78">
        <f t="shared" si="7"/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 t="shared" si="6"/>
        <v xml:space="preserve"> </v>
      </c>
    </row>
    <row r="79" spans="1:4" x14ac:dyDescent="0.25">
      <c r="A79">
        <f t="shared" si="7"/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 t="shared" si="6"/>
        <v xml:space="preserve"> </v>
      </c>
    </row>
    <row r="80" spans="1:4" x14ac:dyDescent="0.25">
      <c r="A80">
        <f t="shared" si="7"/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 t="shared" si="6"/>
        <v xml:space="preserve"> </v>
      </c>
    </row>
    <row r="81" spans="1:4" x14ac:dyDescent="0.25">
      <c r="A81">
        <f t="shared" si="7"/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 t="shared" si="6"/>
        <v xml:space="preserve"> </v>
      </c>
    </row>
    <row r="82" spans="1:4" x14ac:dyDescent="0.25">
      <c r="A82">
        <f t="shared" si="7"/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 t="shared" si="6"/>
        <v xml:space="preserve"> </v>
      </c>
    </row>
    <row r="83" spans="1:4" x14ac:dyDescent="0.25">
      <c r="A83">
        <f t="shared" si="7"/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 t="shared" si="6"/>
        <v xml:space="preserve"> </v>
      </c>
    </row>
    <row r="84" spans="1:4" x14ac:dyDescent="0.25">
      <c r="A84">
        <f t="shared" si="7"/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 t="shared" si="6"/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3"/>
  <sheetViews>
    <sheetView showGridLines="0" topLeftCell="A29" zoomScale="90" zoomScaleNormal="90" workbookViewId="0">
      <pane xSplit="1" topLeftCell="B1" activePane="topRight" state="frozen"/>
      <selection pane="topRight" activeCell="E37" sqref="E37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3" customFormat="1" x14ac:dyDescent="0.25">
      <c r="A4" s="93" t="s">
        <v>7</v>
      </c>
      <c r="B4" s="94">
        <v>6609.7640000000001</v>
      </c>
      <c r="C4" s="95">
        <v>0.51291332035455417</v>
      </c>
      <c r="D4" s="96">
        <v>9.9999999999999978E-2</v>
      </c>
      <c r="E4" s="96">
        <v>0.19999999999999996</v>
      </c>
      <c r="F4" s="96">
        <v>0.14999999999999991</v>
      </c>
      <c r="G4" s="94">
        <f>B4*(1+C4)*(1+E4)*(1+F4)</f>
        <v>13799.999999999998</v>
      </c>
      <c r="H4" s="96">
        <v>0.8</v>
      </c>
      <c r="I4" s="94">
        <v>2000</v>
      </c>
      <c r="J4" s="94">
        <v>0</v>
      </c>
      <c r="K4" s="94">
        <v>0</v>
      </c>
      <c r="L4" s="94" t="s">
        <v>244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21</v>
      </c>
      <c r="X4" s="96">
        <f>1/12</f>
        <v>8.3333333333333329E-2</v>
      </c>
      <c r="Y4" s="96">
        <f t="shared" ref="Y4:AI4" si="0">1/12</f>
        <v>8.3333333333333329E-2</v>
      </c>
      <c r="Z4" s="96">
        <f t="shared" si="0"/>
        <v>8.3333333333333329E-2</v>
      </c>
      <c r="AA4" s="96">
        <f t="shared" si="0"/>
        <v>8.3333333333333329E-2</v>
      </c>
      <c r="AB4" s="96">
        <f t="shared" si="0"/>
        <v>8.3333333333333329E-2</v>
      </c>
      <c r="AC4" s="96">
        <f t="shared" si="0"/>
        <v>8.3333333333333329E-2</v>
      </c>
      <c r="AD4" s="96">
        <f t="shared" si="0"/>
        <v>8.3333333333333329E-2</v>
      </c>
      <c r="AE4" s="96">
        <f t="shared" si="0"/>
        <v>8.3333333333333329E-2</v>
      </c>
      <c r="AF4" s="96">
        <f t="shared" si="0"/>
        <v>8.3333333333333329E-2</v>
      </c>
      <c r="AG4" s="96">
        <f t="shared" si="0"/>
        <v>8.3333333333333329E-2</v>
      </c>
      <c r="AH4" s="96">
        <f t="shared" si="0"/>
        <v>8.3333333333333329E-2</v>
      </c>
      <c r="AI4" s="96">
        <f t="shared" si="0"/>
        <v>8.3333333333333329E-2</v>
      </c>
    </row>
    <row r="5" spans="1:35" s="93" customFormat="1" x14ac:dyDescent="0.25">
      <c r="A5" s="98" t="s">
        <v>15</v>
      </c>
      <c r="B5" s="99">
        <v>150</v>
      </c>
      <c r="C5" s="100">
        <v>1.0748881555994845</v>
      </c>
      <c r="D5" s="101">
        <v>0.31984431374229055</v>
      </c>
      <c r="E5" s="101">
        <v>0.67522688456705771</v>
      </c>
      <c r="F5" s="101">
        <v>0.91796384131044761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0.83333333333333337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5" s="93" customFormat="1" x14ac:dyDescent="0.25">
      <c r="A6" s="93" t="s">
        <v>13</v>
      </c>
      <c r="B6" s="94">
        <v>4606.6509999999998</v>
      </c>
      <c r="C6" s="95">
        <v>0.25175401861475355</v>
      </c>
      <c r="D6" s="96">
        <v>0.44189611030718146</v>
      </c>
      <c r="E6" s="96">
        <v>0.77331819303756744</v>
      </c>
      <c r="F6" s="96">
        <v>0.56469252326844188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5" s="93" customFormat="1" x14ac:dyDescent="0.25">
      <c r="A7" s="93" t="s">
        <v>92</v>
      </c>
      <c r="B7" s="94">
        <v>5000</v>
      </c>
      <c r="C7" s="95">
        <v>0.35493589835725103</v>
      </c>
      <c r="D7" s="96">
        <v>0.47226495803942853</v>
      </c>
      <c r="E7" s="96">
        <v>0.70839743705914282</v>
      </c>
      <c r="F7" s="96">
        <v>0.29602564190693603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5" s="93" customFormat="1" x14ac:dyDescent="0.25">
      <c r="A8" s="93" t="s">
        <v>10</v>
      </c>
      <c r="B8" s="94">
        <v>3956.3580000000002</v>
      </c>
      <c r="C8" s="95">
        <v>0.32571416198731051</v>
      </c>
      <c r="D8" s="96">
        <v>6.0879068533092995E-2</v>
      </c>
      <c r="E8" s="96">
        <v>0.12175813706618599</v>
      </c>
      <c r="F8" s="96">
        <v>1.9780124605623506E-2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9.3333333333333339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5" s="21" customFormat="1" x14ac:dyDescent="0.25">
      <c r="A9" s="21" t="s">
        <v>12</v>
      </c>
      <c r="B9" s="94">
        <v>110.40512</v>
      </c>
      <c r="C9" s="95">
        <v>0.72978016322670314</v>
      </c>
      <c r="D9" s="96">
        <v>0.95680214690403276</v>
      </c>
      <c r="E9" s="96">
        <v>1.5946702448400547</v>
      </c>
      <c r="F9" s="96">
        <v>1.4216922285173843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21</v>
      </c>
      <c r="X9" s="96">
        <v>0.12820512820512822</v>
      </c>
      <c r="Y9" s="96">
        <v>0.12820512820512822</v>
      </c>
      <c r="Z9" s="96">
        <v>0.10256410256410256</v>
      </c>
      <c r="AA9" s="96">
        <v>5.128205128205128E-2</v>
      </c>
      <c r="AB9" s="96">
        <v>0</v>
      </c>
      <c r="AC9" s="96">
        <v>0.12820512820512822</v>
      </c>
      <c r="AD9" s="96">
        <v>0.12820512820512822</v>
      </c>
      <c r="AE9" s="96">
        <v>5.128205128205128E-2</v>
      </c>
      <c r="AF9" s="96">
        <v>0</v>
      </c>
      <c r="AG9" s="96">
        <v>5.128205128205128E-2</v>
      </c>
      <c r="AH9" s="96">
        <v>0.10256410256410256</v>
      </c>
      <c r="AI9" s="96">
        <v>0.12820512820512822</v>
      </c>
    </row>
    <row r="10" spans="1:35" s="21" customFormat="1" x14ac:dyDescent="0.25">
      <c r="A10" s="21" t="s">
        <v>4</v>
      </c>
      <c r="B10" s="72">
        <v>400</v>
      </c>
      <c r="C10" s="105">
        <v>0.46268074827688555</v>
      </c>
      <c r="D10" s="106">
        <v>0.61871944545544477</v>
      </c>
      <c r="E10" s="106">
        <v>0.92807916818316727</v>
      </c>
      <c r="F10" s="106">
        <v>0.39619525971884539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10.100000000000001</v>
      </c>
      <c r="L10" s="94" t="s">
        <v>23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2.2999999999999998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5" s="93" customFormat="1" x14ac:dyDescent="0.25">
      <c r="A11" s="93" t="s">
        <v>14</v>
      </c>
      <c r="B11" s="94">
        <v>3000</v>
      </c>
      <c r="C11" s="95">
        <v>0.17631626935147504</v>
      </c>
      <c r="D11" s="96">
        <v>0.16487441311170337</v>
      </c>
      <c r="E11" s="96">
        <v>0.32974882622340673</v>
      </c>
      <c r="F11" s="96">
        <v>0.27860464059942958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4.1999999999999993</v>
      </c>
      <c r="T11" s="94">
        <v>10.120040000000001</v>
      </c>
      <c r="U11" s="96">
        <v>0</v>
      </c>
      <c r="V11" s="96">
        <v>0</v>
      </c>
      <c r="W11" s="94" t="s">
        <v>21</v>
      </c>
      <c r="X11" s="96">
        <v>0.22900763358778631</v>
      </c>
      <c r="Y11" s="96">
        <v>0.22900763358778631</v>
      </c>
      <c r="Z11" s="96">
        <v>0.13740458015267176</v>
      </c>
      <c r="AA11" s="96">
        <v>3.8167938931297718E-2</v>
      </c>
      <c r="AB11" s="96">
        <v>7.6335877862595426E-3</v>
      </c>
      <c r="AC11" s="96">
        <v>7.6335877862595426E-3</v>
      </c>
      <c r="AD11" s="96">
        <v>7.6335877862595426E-3</v>
      </c>
      <c r="AE11" s="96">
        <v>7.6335877862595426E-3</v>
      </c>
      <c r="AF11" s="96">
        <v>3.053435114503817E-2</v>
      </c>
      <c r="AG11" s="96">
        <v>4.5801526717557259E-2</v>
      </c>
      <c r="AH11" s="96">
        <v>7.6335877862595436E-2</v>
      </c>
      <c r="AI11" s="96">
        <v>0.18320610687022904</v>
      </c>
    </row>
    <row r="12" spans="1:35" s="93" customFormat="1" x14ac:dyDescent="0.25">
      <c r="A12" s="93" t="s">
        <v>91</v>
      </c>
      <c r="B12" s="94">
        <v>1634.8430000000001</v>
      </c>
      <c r="C12" s="95">
        <v>0.60958552114631037</v>
      </c>
      <c r="D12" s="96">
        <v>0.36227795775695193</v>
      </c>
      <c r="E12" s="96">
        <v>0.72455591551390386</v>
      </c>
      <c r="F12" s="96">
        <v>0.32215953522732632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5" s="21" customFormat="1" x14ac:dyDescent="0.25">
      <c r="A13" s="21" t="s">
        <v>6</v>
      </c>
      <c r="B13" s="94">
        <v>3000</v>
      </c>
      <c r="C13" s="105">
        <v>0.75274295119742529</v>
      </c>
      <c r="D13" s="106">
        <v>0.37637147559871265</v>
      </c>
      <c r="E13" s="106">
        <v>0.75274295119742529</v>
      </c>
      <c r="F13" s="106">
        <v>0.62754702611189517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5" s="21" customFormat="1" x14ac:dyDescent="0.25">
      <c r="A14" s="21" t="s">
        <v>8</v>
      </c>
      <c r="B14" s="72">
        <v>3000</v>
      </c>
      <c r="C14" s="95">
        <v>0.5</v>
      </c>
      <c r="D14" s="96">
        <v>4.9999999999999968E-2</v>
      </c>
      <c r="E14" s="96">
        <v>7.4999999999999956E-2</v>
      </c>
      <c r="F14" s="96">
        <v>5.0000000000000044E-2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5" s="21" customFormat="1" x14ac:dyDescent="0.25">
      <c r="A15" s="21" t="s">
        <v>5</v>
      </c>
      <c r="B15" s="72">
        <v>750</v>
      </c>
      <c r="C15" s="95">
        <v>0.11962273962856473</v>
      </c>
      <c r="D15" s="96">
        <v>0.62626844738570719</v>
      </c>
      <c r="E15" s="96">
        <v>1.1272832052942729</v>
      </c>
      <c r="F15" s="96">
        <v>0.11962273962856473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32.199999999999996</v>
      </c>
      <c r="T15" s="94">
        <v>32.199999999999996</v>
      </c>
      <c r="U15" s="96">
        <f>32/46</f>
        <v>0.69565217391304346</v>
      </c>
      <c r="V15" s="96">
        <v>0</v>
      </c>
      <c r="W15" s="94" t="s">
        <v>21</v>
      </c>
      <c r="X15" s="96">
        <v>8.3333333333333329E-2</v>
      </c>
      <c r="Y15" s="96">
        <v>8.3333333333333329E-2</v>
      </c>
      <c r="Z15" s="96">
        <v>8.3333333333333329E-2</v>
      </c>
      <c r="AA15" s="96">
        <v>8.3333333333333329E-2</v>
      </c>
      <c r="AB15" s="96">
        <v>8.3333333333333329E-2</v>
      </c>
      <c r="AC15" s="96">
        <v>8.3333333333333329E-2</v>
      </c>
      <c r="AD15" s="96">
        <v>8.3333333333333329E-2</v>
      </c>
      <c r="AE15" s="96">
        <v>8.3333333333333329E-2</v>
      </c>
      <c r="AF15" s="96">
        <v>8.3333333333333329E-2</v>
      </c>
      <c r="AG15" s="96">
        <v>8.3333333333333329E-2</v>
      </c>
      <c r="AH15" s="96">
        <v>8.3333333333333329E-2</v>
      </c>
      <c r="AI15" s="96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5">
        <v>0.28556214186804429</v>
      </c>
      <c r="D16" s="96">
        <v>9.3336373169866538E-2</v>
      </c>
      <c r="E16" s="96">
        <v>0.18667274633973308</v>
      </c>
      <c r="F16" s="96">
        <v>0.48334093292466651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5" s="21" customFormat="1" x14ac:dyDescent="0.25">
      <c r="A17" s="87" t="s">
        <v>11</v>
      </c>
      <c r="B17" s="110">
        <v>933.89800000000002</v>
      </c>
      <c r="C17" s="111">
        <v>0.26112435568470382</v>
      </c>
      <c r="D17" s="112">
        <v>0.18072831307446852</v>
      </c>
      <c r="E17" s="112">
        <v>0.40663870441755412</v>
      </c>
      <c r="F17" s="112">
        <v>0.35813392150660395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2.2999999999999998</v>
      </c>
      <c r="S17" s="31">
        <v>27.299999999999997</v>
      </c>
      <c r="T17" s="31">
        <v>27.299999999999997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5" x14ac:dyDescent="0.25">
      <c r="A18" s="16" t="s">
        <v>128</v>
      </c>
      <c r="O18" s="86">
        <f>AVERAGE(O4:O17)</f>
        <v>16364.285714285714</v>
      </c>
      <c r="P18" s="86">
        <f>AVERAGE(P4:P17)</f>
        <v>3039.2857142857142</v>
      </c>
      <c r="Q18" s="86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5">
        <f>240/532</f>
        <v>0.45112781954887216</v>
      </c>
      <c r="E23" s="106">
        <f>260/240-1</f>
        <v>8.3333333333333259E-2</v>
      </c>
      <c r="F23" s="106">
        <f>280/240-1</f>
        <v>0.16666666666666674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5" s="21" customFormat="1" x14ac:dyDescent="0.25">
      <c r="A24" s="21" t="s">
        <v>343</v>
      </c>
      <c r="B24" s="21" t="s">
        <v>205</v>
      </c>
      <c r="C24" s="116" t="s">
        <v>21</v>
      </c>
      <c r="D24" s="115" t="s">
        <v>21</v>
      </c>
      <c r="E24" s="106">
        <v>0.05</v>
      </c>
      <c r="F24" s="106">
        <v>0.1</v>
      </c>
      <c r="G24" s="106">
        <v>0.2</v>
      </c>
      <c r="H24" s="116" t="s">
        <v>21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7">
        <v>3</v>
      </c>
      <c r="E25" s="106">
        <f>7/D25-1</f>
        <v>1.3333333333333335</v>
      </c>
      <c r="F25" s="106">
        <f>9.5/D25-1</f>
        <v>2.1666666666666665</v>
      </c>
      <c r="G25" s="22">
        <f>25/9.5-1</f>
        <v>1.6315789473684212</v>
      </c>
      <c r="H25" s="116">
        <v>30</v>
      </c>
      <c r="I25" s="116" t="s">
        <v>21</v>
      </c>
      <c r="J25" s="72" t="s">
        <v>21</v>
      </c>
      <c r="K25" s="72" t="s">
        <v>21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5" s="21" customFormat="1" x14ac:dyDescent="0.25">
      <c r="A26" s="16" t="s">
        <v>345</v>
      </c>
      <c r="B26" s="16" t="s">
        <v>205</v>
      </c>
      <c r="C26" s="116" t="s">
        <v>21</v>
      </c>
      <c r="D26" s="115" t="s">
        <v>21</v>
      </c>
      <c r="E26" s="106">
        <v>0.2</v>
      </c>
      <c r="F26" s="106">
        <v>0.7</v>
      </c>
      <c r="G26" s="106">
        <v>2</v>
      </c>
      <c r="H26" s="116" t="s">
        <v>21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5" s="21" customFormat="1" x14ac:dyDescent="0.25">
      <c r="A27" s="21" t="s">
        <v>88</v>
      </c>
      <c r="B27" s="71" t="s">
        <v>205</v>
      </c>
      <c r="C27" s="116" t="s">
        <v>21</v>
      </c>
      <c r="D27" s="115" t="s">
        <v>21</v>
      </c>
      <c r="E27" s="106">
        <v>0.15</v>
      </c>
      <c r="F27" s="106">
        <v>0.25</v>
      </c>
      <c r="G27" s="106">
        <v>1</v>
      </c>
      <c r="H27" s="116" t="s">
        <v>21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5" s="21" customFormat="1" x14ac:dyDescent="0.25">
      <c r="A28" s="21" t="s">
        <v>107</v>
      </c>
      <c r="B28" s="71" t="s">
        <v>205</v>
      </c>
      <c r="C28" s="116" t="s">
        <v>21</v>
      </c>
      <c r="D28" s="115" t="s">
        <v>21</v>
      </c>
      <c r="E28" s="106">
        <v>0.15</v>
      </c>
      <c r="F28" s="106">
        <v>0.25</v>
      </c>
      <c r="G28" s="106">
        <v>1</v>
      </c>
      <c r="H28" s="116" t="s">
        <v>21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5" s="21" customFormat="1" x14ac:dyDescent="0.25">
      <c r="A29" s="23" t="s">
        <v>125</v>
      </c>
      <c r="B29" s="118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5" x14ac:dyDescent="0.25">
      <c r="A30" s="16" t="s">
        <v>129</v>
      </c>
      <c r="B30" s="70" t="s">
        <v>205</v>
      </c>
    </row>
    <row r="31" spans="1:35" x14ac:dyDescent="0.25">
      <c r="H31" s="86"/>
      <c r="I31" s="86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6"/>
    </row>
    <row r="36" spans="1:35" x14ac:dyDescent="0.25">
      <c r="A36" t="s">
        <v>245</v>
      </c>
      <c r="B36" s="72">
        <v>2000</v>
      </c>
      <c r="C36" s="86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3" t="s">
        <v>207</v>
      </c>
      <c r="C40" s="193"/>
    </row>
    <row r="41" spans="1:35" x14ac:dyDescent="0.25">
      <c r="A41" s="5" t="s">
        <v>109</v>
      </c>
      <c r="B41" s="191" t="s">
        <v>28</v>
      </c>
      <c r="C41" s="191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8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89">
        <v>465</v>
      </c>
      <c r="E54" s="89">
        <v>2</v>
      </c>
      <c r="F54" s="89">
        <v>4</v>
      </c>
      <c r="G54" s="7" t="s">
        <v>27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89">
        <v>465</v>
      </c>
      <c r="E55" s="89">
        <v>2</v>
      </c>
      <c r="F55" s="89">
        <v>4</v>
      </c>
      <c r="G55" s="7" t="s">
        <v>27</v>
      </c>
      <c r="H55" s="89">
        <f t="shared" ref="H55:H58" si="1">I55</f>
        <v>16500000</v>
      </c>
      <c r="I55" s="89">
        <f t="shared" ref="I55:I58" si="2">AVERAGE(3000000,30000000)</f>
        <v>16500000</v>
      </c>
      <c r="J55" s="7"/>
      <c r="AJ55" s="12"/>
    </row>
    <row r="56" spans="1:36" s="21" customFormat="1" x14ac:dyDescent="0.25">
      <c r="A56" s="21">
        <v>20</v>
      </c>
      <c r="B56" s="116" t="s">
        <v>358</v>
      </c>
      <c r="C56" s="116" t="s">
        <v>235</v>
      </c>
      <c r="D56" s="189">
        <v>930</v>
      </c>
      <c r="E56" s="189">
        <v>1</v>
      </c>
      <c r="F56" s="189">
        <v>6</v>
      </c>
      <c r="G56" s="72" t="s">
        <v>28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 x14ac:dyDescent="0.25">
      <c r="A57" s="21">
        <v>9</v>
      </c>
      <c r="B57" s="116" t="s">
        <v>179</v>
      </c>
      <c r="C57" s="116" t="s">
        <v>193</v>
      </c>
      <c r="D57" s="189">
        <v>465</v>
      </c>
      <c r="E57" s="189">
        <v>2</v>
      </c>
      <c r="F57" s="189">
        <v>4</v>
      </c>
      <c r="G57" s="72" t="s">
        <v>27</v>
      </c>
      <c r="H57" s="189">
        <f t="shared" si="1"/>
        <v>16500000</v>
      </c>
      <c r="I57" s="189">
        <f t="shared" si="2"/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 x14ac:dyDescent="0.25">
      <c r="A58" s="21">
        <v>10</v>
      </c>
      <c r="B58" s="116" t="s">
        <v>180</v>
      </c>
      <c r="C58" s="116" t="s">
        <v>193</v>
      </c>
      <c r="D58" s="189">
        <v>465</v>
      </c>
      <c r="E58" s="189">
        <v>2</v>
      </c>
      <c r="F58" s="189">
        <v>4</v>
      </c>
      <c r="G58" s="72" t="s">
        <v>27</v>
      </c>
      <c r="H58" s="189">
        <f t="shared" si="1"/>
        <v>16500000</v>
      </c>
      <c r="I58" s="189">
        <f t="shared" si="2"/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 x14ac:dyDescent="0.25">
      <c r="A59" s="21">
        <v>11</v>
      </c>
      <c r="B59" s="116" t="s">
        <v>181</v>
      </c>
      <c r="C59" s="116" t="s">
        <v>235</v>
      </c>
      <c r="D59" s="189">
        <v>465</v>
      </c>
      <c r="E59" s="189">
        <v>2</v>
      </c>
      <c r="F59" s="189">
        <v>4</v>
      </c>
      <c r="G59" s="72" t="s">
        <v>28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 x14ac:dyDescent="0.25">
      <c r="A60" s="21">
        <v>7</v>
      </c>
      <c r="B60" s="116" t="s">
        <v>182</v>
      </c>
      <c r="C60" s="116" t="s">
        <v>235</v>
      </c>
      <c r="D60" s="189">
        <v>465</v>
      </c>
      <c r="E60" s="189">
        <v>1</v>
      </c>
      <c r="F60" s="189">
        <v>5</v>
      </c>
      <c r="G60" s="72" t="s">
        <v>28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 x14ac:dyDescent="0.25">
      <c r="A61" s="21">
        <v>6</v>
      </c>
      <c r="B61" s="116" t="s">
        <v>183</v>
      </c>
      <c r="C61" s="116" t="s">
        <v>235</v>
      </c>
      <c r="D61" s="189">
        <v>465</v>
      </c>
      <c r="E61" s="189">
        <v>2</v>
      </c>
      <c r="F61" s="189">
        <v>4</v>
      </c>
      <c r="G61" s="72" t="s">
        <v>27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 x14ac:dyDescent="0.25">
      <c r="A62" s="21">
        <v>12</v>
      </c>
      <c r="B62" s="116" t="s">
        <v>184</v>
      </c>
      <c r="C62" s="116" t="s">
        <v>235</v>
      </c>
      <c r="D62" s="189">
        <v>465</v>
      </c>
      <c r="E62" s="189">
        <v>2</v>
      </c>
      <c r="F62" s="189">
        <v>4</v>
      </c>
      <c r="G62" s="72" t="s">
        <v>27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 x14ac:dyDescent="0.25">
      <c r="A63" s="21">
        <v>18</v>
      </c>
      <c r="B63" s="116" t="s">
        <v>356</v>
      </c>
      <c r="C63" s="116" t="s">
        <v>235</v>
      </c>
      <c r="D63" s="189">
        <v>465</v>
      </c>
      <c r="E63" s="189">
        <v>2</v>
      </c>
      <c r="F63" s="189">
        <v>4</v>
      </c>
      <c r="G63" s="72" t="s">
        <v>27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 x14ac:dyDescent="0.25">
      <c r="A64" s="21">
        <v>19</v>
      </c>
      <c r="B64" s="116" t="s">
        <v>357</v>
      </c>
      <c r="C64" s="116" t="s">
        <v>235</v>
      </c>
      <c r="D64" s="189">
        <v>930</v>
      </c>
      <c r="E64" s="189">
        <v>1</v>
      </c>
      <c r="F64" s="189">
        <v>6</v>
      </c>
      <c r="G64" s="72" t="s">
        <v>28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 x14ac:dyDescent="0.25">
      <c r="A65">
        <v>13</v>
      </c>
      <c r="B65" s="12" t="s">
        <v>185</v>
      </c>
      <c r="C65" s="12" t="s">
        <v>235</v>
      </c>
      <c r="D65" s="89">
        <v>465</v>
      </c>
      <c r="E65" s="89">
        <v>2</v>
      </c>
      <c r="F65" s="89">
        <v>4</v>
      </c>
      <c r="G65" s="7" t="s">
        <v>28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 x14ac:dyDescent="0.25">
      <c r="A66">
        <v>5</v>
      </c>
      <c r="B66" s="12" t="s">
        <v>186</v>
      </c>
      <c r="C66" s="12" t="s">
        <v>235</v>
      </c>
      <c r="D66" s="89">
        <v>465</v>
      </c>
      <c r="E66" s="89">
        <v>2</v>
      </c>
      <c r="F66" s="89">
        <v>4</v>
      </c>
      <c r="G66" s="7" t="s">
        <v>28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 x14ac:dyDescent="0.25">
      <c r="A67">
        <v>14</v>
      </c>
      <c r="B67" s="12" t="s">
        <v>187</v>
      </c>
      <c r="C67" s="12" t="s">
        <v>235</v>
      </c>
      <c r="D67" s="89">
        <v>930</v>
      </c>
      <c r="E67" s="89">
        <v>1</v>
      </c>
      <c r="F67" s="89">
        <v>6</v>
      </c>
      <c r="G67" s="7" t="s">
        <v>28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 x14ac:dyDescent="0.25">
      <c r="A68">
        <v>15</v>
      </c>
      <c r="B68" s="12" t="s">
        <v>188</v>
      </c>
      <c r="C68" s="12" t="s">
        <v>235</v>
      </c>
      <c r="D68" s="89">
        <v>930</v>
      </c>
      <c r="E68" s="89">
        <v>1</v>
      </c>
      <c r="F68" s="89">
        <v>6</v>
      </c>
      <c r="G68" s="7" t="s">
        <v>27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 x14ac:dyDescent="0.25">
      <c r="A69">
        <v>16</v>
      </c>
      <c r="B69" s="12" t="s">
        <v>189</v>
      </c>
      <c r="C69" s="12" t="s">
        <v>235</v>
      </c>
      <c r="D69" s="89">
        <v>465</v>
      </c>
      <c r="E69" s="89">
        <v>2</v>
      </c>
      <c r="F69" s="89">
        <v>4</v>
      </c>
      <c r="G69" s="7" t="s">
        <v>27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 x14ac:dyDescent="0.25">
      <c r="A70">
        <v>4</v>
      </c>
      <c r="B70" s="12" t="s">
        <v>190</v>
      </c>
      <c r="C70" s="12" t="s">
        <v>235</v>
      </c>
      <c r="D70" s="89">
        <v>465</v>
      </c>
      <c r="E70" s="89">
        <v>2</v>
      </c>
      <c r="F70" s="89">
        <v>4</v>
      </c>
      <c r="G70" s="7" t="s">
        <v>27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 x14ac:dyDescent="0.25">
      <c r="A71">
        <v>2</v>
      </c>
      <c r="B71" s="12" t="s">
        <v>191</v>
      </c>
      <c r="C71" s="12" t="s">
        <v>193</v>
      </c>
      <c r="D71" s="89">
        <v>465</v>
      </c>
      <c r="E71" s="89">
        <v>2</v>
      </c>
      <c r="F71" s="89">
        <v>4</v>
      </c>
      <c r="G71" s="7" t="s">
        <v>27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 x14ac:dyDescent="0.25">
      <c r="B72"/>
      <c r="AJ72" s="12"/>
    </row>
    <row r="73" spans="1:36" x14ac:dyDescent="0.25">
      <c r="B73"/>
      <c r="AJ73" s="12"/>
    </row>
    <row r="74" spans="1:36" x14ac:dyDescent="0.25">
      <c r="A74" s="3" t="s">
        <v>29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 x14ac:dyDescent="0.25">
      <c r="A76" s="5" t="s">
        <v>30</v>
      </c>
      <c r="B76" s="11" t="s">
        <v>127</v>
      </c>
      <c r="C76" s="11" t="s">
        <v>43</v>
      </c>
      <c r="D76" s="11" t="s">
        <v>56</v>
      </c>
      <c r="E76" s="11" t="s">
        <v>242</v>
      </c>
      <c r="F76" s="11" t="s">
        <v>243</v>
      </c>
      <c r="G76" s="11" t="s">
        <v>287</v>
      </c>
      <c r="H76" s="11" t="s">
        <v>144</v>
      </c>
      <c r="I76" s="11" t="s">
        <v>266</v>
      </c>
      <c r="J76" s="11" t="s">
        <v>291</v>
      </c>
      <c r="K76" s="11" t="s">
        <v>295</v>
      </c>
      <c r="AJ76" s="12"/>
    </row>
    <row r="77" spans="1:36" x14ac:dyDescent="0.25">
      <c r="A77" t="s">
        <v>27</v>
      </c>
      <c r="B77" s="176">
        <v>0</v>
      </c>
      <c r="C77" s="12" t="s">
        <v>297</v>
      </c>
      <c r="E77" s="12" t="s">
        <v>28</v>
      </c>
      <c r="F77" s="12" t="s">
        <v>28</v>
      </c>
      <c r="G77" s="12" t="s">
        <v>122</v>
      </c>
      <c r="H77" s="12" t="s">
        <v>145</v>
      </c>
      <c r="I77" s="12" t="s">
        <v>332</v>
      </c>
      <c r="J77" s="136" t="s">
        <v>292</v>
      </c>
      <c r="K77" s="12" t="s">
        <v>28</v>
      </c>
      <c r="AJ77" s="12"/>
    </row>
    <row r="78" spans="1:36" x14ac:dyDescent="0.25">
      <c r="A78" t="s">
        <v>28</v>
      </c>
      <c r="B78" s="176">
        <v>5</v>
      </c>
      <c r="C78" s="134" t="s">
        <v>316</v>
      </c>
      <c r="D78" s="133"/>
      <c r="E78" s="12" t="s">
        <v>281</v>
      </c>
      <c r="F78" s="12" t="s">
        <v>284</v>
      </c>
      <c r="G78" s="12" t="s">
        <v>123</v>
      </c>
      <c r="H78" s="12" t="s">
        <v>346</v>
      </c>
      <c r="I78" s="12" t="s">
        <v>333</v>
      </c>
      <c r="J78" s="70" t="s">
        <v>293</v>
      </c>
      <c r="K78" s="12" t="s">
        <v>28</v>
      </c>
      <c r="AJ78" s="12"/>
    </row>
    <row r="79" spans="1:36" x14ac:dyDescent="0.25">
      <c r="B79" s="176">
        <v>10</v>
      </c>
      <c r="C79" s="12" t="s">
        <v>44</v>
      </c>
      <c r="D79" s="12">
        <v>1</v>
      </c>
      <c r="E79" s="12" t="s">
        <v>282</v>
      </c>
      <c r="F79" s="12" t="s">
        <v>285</v>
      </c>
      <c r="G79" s="12" t="s">
        <v>124</v>
      </c>
      <c r="I79" s="12" t="s">
        <v>43</v>
      </c>
      <c r="J79" s="70" t="s">
        <v>347</v>
      </c>
      <c r="K79" s="12" t="s">
        <v>28</v>
      </c>
      <c r="AJ79" s="12"/>
    </row>
    <row r="80" spans="1:36" x14ac:dyDescent="0.25">
      <c r="B80" s="176">
        <v>20</v>
      </c>
      <c r="C80" s="12" t="s">
        <v>45</v>
      </c>
      <c r="D80" s="12">
        <f>D79+1</f>
        <v>2</v>
      </c>
      <c r="E80" s="12" t="s">
        <v>283</v>
      </c>
      <c r="F80" s="12" t="s">
        <v>286</v>
      </c>
      <c r="J80" s="70" t="s">
        <v>348</v>
      </c>
      <c r="K80" s="12" t="s">
        <v>27</v>
      </c>
      <c r="AJ80" s="12"/>
    </row>
    <row r="81" spans="1:35" x14ac:dyDescent="0.25">
      <c r="B81" s="176">
        <v>30.000000000000004</v>
      </c>
      <c r="C81" s="12" t="s">
        <v>46</v>
      </c>
      <c r="D81" s="12">
        <f t="shared" ref="D81:D90" si="3">D80+1</f>
        <v>3</v>
      </c>
      <c r="J81" s="70" t="s">
        <v>294</v>
      </c>
      <c r="K81" s="12" t="s">
        <v>27</v>
      </c>
    </row>
    <row r="82" spans="1:35" x14ac:dyDescent="0.25">
      <c r="B82" s="176">
        <v>40</v>
      </c>
      <c r="C82" s="12" t="s">
        <v>47</v>
      </c>
      <c r="D82" s="12">
        <f t="shared" si="3"/>
        <v>4</v>
      </c>
      <c r="J82" s="70"/>
    </row>
    <row r="83" spans="1:35" x14ac:dyDescent="0.25">
      <c r="B83" s="176">
        <v>50</v>
      </c>
      <c r="C83" s="12" t="s">
        <v>48</v>
      </c>
      <c r="D83" s="12">
        <f t="shared" si="3"/>
        <v>5</v>
      </c>
    </row>
    <row r="84" spans="1:35" x14ac:dyDescent="0.25">
      <c r="B84" s="176">
        <v>60</v>
      </c>
      <c r="C84" s="12" t="s">
        <v>49</v>
      </c>
      <c r="D84" s="12">
        <f t="shared" si="3"/>
        <v>6</v>
      </c>
    </row>
    <row r="85" spans="1:35" x14ac:dyDescent="0.25">
      <c r="B85" s="176">
        <v>70</v>
      </c>
      <c r="C85" s="12" t="s">
        <v>50</v>
      </c>
      <c r="D85" s="12">
        <f t="shared" si="3"/>
        <v>7</v>
      </c>
    </row>
    <row r="86" spans="1:35" x14ac:dyDescent="0.25">
      <c r="B86" s="176">
        <v>80</v>
      </c>
      <c r="C86" s="12" t="s">
        <v>51</v>
      </c>
      <c r="D86" s="12">
        <f t="shared" si="3"/>
        <v>8</v>
      </c>
    </row>
    <row r="87" spans="1:35" x14ac:dyDescent="0.25">
      <c r="B87" s="176">
        <v>89.999999999999986</v>
      </c>
      <c r="C87" s="12" t="s">
        <v>52</v>
      </c>
      <c r="D87" s="12">
        <f t="shared" si="3"/>
        <v>9</v>
      </c>
    </row>
    <row r="88" spans="1:35" x14ac:dyDescent="0.25">
      <c r="B88" s="176">
        <v>99.999999999999986</v>
      </c>
      <c r="C88" s="12" t="s">
        <v>53</v>
      </c>
      <c r="D88" s="12">
        <f t="shared" si="3"/>
        <v>10</v>
      </c>
    </row>
    <row r="89" spans="1:35" x14ac:dyDescent="0.25">
      <c r="C89" s="12" t="s">
        <v>54</v>
      </c>
      <c r="D89" s="12">
        <f t="shared" si="3"/>
        <v>11</v>
      </c>
    </row>
    <row r="90" spans="1:35" x14ac:dyDescent="0.25">
      <c r="C90" s="12" t="s">
        <v>55</v>
      </c>
      <c r="D90" s="12">
        <f t="shared" si="3"/>
        <v>12</v>
      </c>
    </row>
    <row r="93" spans="1:35" x14ac:dyDescent="0.2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Gmkau</cp:lastModifiedBy>
  <dcterms:created xsi:type="dcterms:W3CDTF">2016-05-03T10:55:57Z</dcterms:created>
  <dcterms:modified xsi:type="dcterms:W3CDTF">2016-10-14T10:16:32Z</dcterms:modified>
</cp:coreProperties>
</file>