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l-cashflow-model\docs\"/>
    </mc:Choice>
  </mc:AlternateContent>
  <bookViews>
    <workbookView xWindow="0" yWindow="0" windowWidth="16815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5" l="1"/>
  <c r="G33" i="5"/>
  <c r="C24" i="6" l="1"/>
  <c r="G38" i="5"/>
  <c r="Z8" i="5" l="1"/>
  <c r="Z7" i="5"/>
  <c r="Z5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77" i="3"/>
  <c r="X77" i="3"/>
  <c r="W77" i="3"/>
  <c r="V77" i="3"/>
  <c r="U77" i="3"/>
  <c r="T77" i="3"/>
  <c r="Y75" i="3"/>
  <c r="X75" i="3"/>
  <c r="W75" i="3"/>
  <c r="V75" i="3"/>
  <c r="U75" i="3"/>
  <c r="T75" i="3"/>
  <c r="Y27" i="3"/>
  <c r="X27" i="3"/>
  <c r="W27" i="3"/>
  <c r="V27" i="3"/>
  <c r="U27" i="3"/>
  <c r="T27" i="3"/>
  <c r="G15" i="5" l="1"/>
  <c r="G40" i="5" l="1"/>
  <c r="G39" i="5"/>
  <c r="G35" i="5"/>
  <c r="S8" i="1"/>
  <c r="G42" i="5" l="1"/>
  <c r="G41" i="5"/>
  <c r="A24" i="3"/>
  <c r="A23" i="3"/>
  <c r="A22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I4" i="5"/>
  <c r="I5" i="5"/>
  <c r="I6" i="5"/>
  <c r="I7" i="5"/>
  <c r="I8" i="5"/>
  <c r="AB75" i="3" l="1"/>
  <c r="A8" i="5"/>
  <c r="A7" i="5"/>
  <c r="A6" i="5"/>
  <c r="A5" i="5"/>
  <c r="A4" i="5"/>
  <c r="A18" i="3" l="1"/>
  <c r="B6" i="5"/>
  <c r="A55" i="3"/>
  <c r="A49" i="3"/>
  <c r="A67" i="3"/>
  <c r="A43" i="3"/>
  <c r="A61" i="3"/>
  <c r="A37" i="3"/>
  <c r="A19" i="3"/>
  <c r="B7" i="5"/>
  <c r="A50" i="3"/>
  <c r="A68" i="3"/>
  <c r="A44" i="3"/>
  <c r="A62" i="3"/>
  <c r="A38" i="3"/>
  <c r="A56" i="3"/>
  <c r="A16" i="3"/>
  <c r="B4" i="5"/>
  <c r="A65" i="3"/>
  <c r="A41" i="3"/>
  <c r="A59" i="3"/>
  <c r="A35" i="3"/>
  <c r="A53" i="3"/>
  <c r="A47" i="3"/>
  <c r="A20" i="3"/>
  <c r="B8" i="5"/>
  <c r="A69" i="3"/>
  <c r="A45" i="3"/>
  <c r="A63" i="3"/>
  <c r="A39" i="3"/>
  <c r="A57" i="3"/>
  <c r="A51" i="3"/>
  <c r="A17" i="3"/>
  <c r="B5" i="5"/>
  <c r="A60" i="3"/>
  <c r="A36" i="3"/>
  <c r="A54" i="3"/>
  <c r="A48" i="3"/>
  <c r="A66" i="3"/>
  <c r="A42" i="3"/>
  <c r="C6" i="6"/>
  <c r="O8" i="5"/>
  <c r="O5" i="5"/>
  <c r="O6" i="5"/>
  <c r="O7" i="5"/>
  <c r="O4" i="5"/>
  <c r="H8" i="5"/>
  <c r="H7" i="5"/>
  <c r="H6" i="5"/>
  <c r="Z6" i="5" s="1"/>
  <c r="H5" i="5"/>
  <c r="H4" i="5"/>
  <c r="J4" i="5" l="1"/>
  <c r="AB4" i="5"/>
  <c r="J8" i="5"/>
  <c r="J5" i="5"/>
  <c r="AB5" i="5"/>
  <c r="J7" i="5"/>
  <c r="J6" i="5"/>
  <c r="C25" i="6"/>
  <c r="D66" i="2"/>
  <c r="Y8" i="5" l="1"/>
  <c r="Y7" i="5"/>
  <c r="Y4" i="5"/>
  <c r="B33" i="5" l="1"/>
  <c r="D33" i="5" s="1"/>
  <c r="A34" i="5"/>
  <c r="B34" i="5" l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C33" i="5"/>
  <c r="D27" i="5"/>
  <c r="C27" i="5"/>
  <c r="D26" i="5"/>
  <c r="C26" i="5"/>
  <c r="D25" i="5"/>
  <c r="C25" i="5"/>
  <c r="D24" i="5"/>
  <c r="C24" i="5"/>
  <c r="D23" i="5"/>
  <c r="C23" i="5"/>
  <c r="B35" i="5" l="1"/>
  <c r="D34" i="5"/>
  <c r="C34" i="5"/>
  <c r="B26" i="5"/>
  <c r="B23" i="5"/>
  <c r="B25" i="5"/>
  <c r="B27" i="5"/>
  <c r="B24" i="5"/>
  <c r="E23" i="5"/>
  <c r="E16" i="5"/>
  <c r="D16" i="5"/>
  <c r="E15" i="5"/>
  <c r="D15" i="5"/>
  <c r="E14" i="5"/>
  <c r="D14" i="5"/>
  <c r="B36" i="5" l="1"/>
  <c r="D35" i="5"/>
  <c r="C35" i="5"/>
  <c r="B37" i="5" l="1"/>
  <c r="D36" i="5"/>
  <c r="C36" i="5"/>
  <c r="N25" i="1"/>
  <c r="G25" i="1"/>
  <c r="M24" i="1"/>
  <c r="M23" i="1"/>
  <c r="B38" i="5" l="1"/>
  <c r="D37" i="5"/>
  <c r="C37" i="5"/>
  <c r="B39" i="5" l="1"/>
  <c r="D38" i="5"/>
  <c r="C38" i="5"/>
  <c r="U15" i="1"/>
  <c r="B40" i="5" l="1"/>
  <c r="D39" i="5"/>
  <c r="C39" i="5"/>
  <c r="B41" i="5" l="1"/>
  <c r="D40" i="5"/>
  <c r="C40" i="5"/>
  <c r="I68" i="1"/>
  <c r="H68" i="1" s="1"/>
  <c r="I57" i="1"/>
  <c r="H57" i="1" s="1"/>
  <c r="I56" i="1"/>
  <c r="H56" i="1" s="1"/>
  <c r="I55" i="1"/>
  <c r="H55" i="1" s="1"/>
  <c r="I67" i="1"/>
  <c r="I62" i="1"/>
  <c r="I58" i="1"/>
  <c r="I59" i="1"/>
  <c r="I65" i="1"/>
  <c r="I63" i="1"/>
  <c r="I64" i="1"/>
  <c r="I66" i="1"/>
  <c r="I60" i="1"/>
  <c r="I61" i="1"/>
  <c r="I54" i="1"/>
  <c r="H54" i="1" s="1"/>
  <c r="H67" i="1"/>
  <c r="H62" i="1"/>
  <c r="H59" i="1"/>
  <c r="H58" i="1"/>
  <c r="H60" i="1"/>
  <c r="H66" i="1"/>
  <c r="H63" i="1"/>
  <c r="B95" i="3" s="1"/>
  <c r="H64" i="1"/>
  <c r="H65" i="1"/>
  <c r="H61" i="1"/>
  <c r="F25" i="1"/>
  <c r="E25" i="1"/>
  <c r="N23" i="1"/>
  <c r="F23" i="1"/>
  <c r="E23" i="1"/>
  <c r="D23" i="1"/>
  <c r="N24" i="1"/>
  <c r="B42" i="5" l="1"/>
  <c r="D41" i="5"/>
  <c r="C41" i="5"/>
  <c r="D36" i="2"/>
  <c r="B43" i="5" l="1"/>
  <c r="D42" i="5"/>
  <c r="C42" i="5"/>
  <c r="B44" i="5" l="1"/>
  <c r="B45" i="5" s="1"/>
  <c r="D43" i="5"/>
  <c r="C43" i="5"/>
  <c r="G10" i="1"/>
  <c r="R5" i="1"/>
  <c r="O4" i="1"/>
  <c r="D45" i="5" l="1"/>
  <c r="B46" i="5"/>
  <c r="C45" i="5"/>
  <c r="D44" i="5"/>
  <c r="C44" i="5"/>
  <c r="AB6" i="5"/>
  <c r="AB8" i="5"/>
  <c r="AB7" i="5"/>
  <c r="AB15" i="3"/>
  <c r="Z15" i="3"/>
  <c r="Z33" i="3" s="1"/>
  <c r="D46" i="5" l="1"/>
  <c r="B47" i="5"/>
  <c r="C46" i="5"/>
  <c r="S77" i="3"/>
  <c r="R77" i="3"/>
  <c r="Q77" i="3"/>
  <c r="P77" i="3"/>
  <c r="O77" i="3"/>
  <c r="N77" i="3"/>
  <c r="M77" i="3"/>
  <c r="S27" i="3"/>
  <c r="R27" i="3"/>
  <c r="Q27" i="3"/>
  <c r="P27" i="3"/>
  <c r="O27" i="3"/>
  <c r="N27" i="3"/>
  <c r="M27" i="3"/>
  <c r="B3" i="3"/>
  <c r="A27" i="5"/>
  <c r="A26" i="5"/>
  <c r="A25" i="5"/>
  <c r="A24" i="5"/>
  <c r="A23" i="5"/>
  <c r="E27" i="5"/>
  <c r="E26" i="5"/>
  <c r="E25" i="5"/>
  <c r="E24" i="5"/>
  <c r="D47" i="5" l="1"/>
  <c r="B48" i="5"/>
  <c r="C47" i="5"/>
  <c r="B7" i="3"/>
  <c r="A16" i="5"/>
  <c r="G16" i="5" s="1"/>
  <c r="A15" i="5"/>
  <c r="A14" i="5"/>
  <c r="G14" i="5" s="1"/>
  <c r="D48" i="5" l="1"/>
  <c r="B49" i="5"/>
  <c r="C48" i="5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D49" i="5" l="1"/>
  <c r="B50" i="5"/>
  <c r="C49" i="5"/>
  <c r="X72" i="3"/>
  <c r="T72" i="3"/>
  <c r="W72" i="3"/>
  <c r="V72" i="3"/>
  <c r="Y72" i="3"/>
  <c r="U72" i="3"/>
  <c r="X74" i="3"/>
  <c r="T74" i="3"/>
  <c r="W74" i="3"/>
  <c r="V74" i="3"/>
  <c r="Y74" i="3"/>
  <c r="U74" i="3"/>
  <c r="V73" i="3"/>
  <c r="Y73" i="3"/>
  <c r="U73" i="3"/>
  <c r="X73" i="3"/>
  <c r="T73" i="3"/>
  <c r="W73" i="3"/>
  <c r="C15" i="5"/>
  <c r="J15" i="5"/>
  <c r="D17" i="5"/>
  <c r="H14" i="5"/>
  <c r="H16" i="5"/>
  <c r="J16" i="5"/>
  <c r="I15" i="5"/>
  <c r="I14" i="5"/>
  <c r="J14" i="5"/>
  <c r="I16" i="5"/>
  <c r="A17" i="5"/>
  <c r="D50" i="5" l="1"/>
  <c r="B51" i="5"/>
  <c r="C50" i="5"/>
  <c r="C17" i="5"/>
  <c r="L17" i="5"/>
  <c r="B17" i="5"/>
  <c r="G17" i="5"/>
  <c r="F17" i="5"/>
  <c r="C26" i="6"/>
  <c r="B103" i="3"/>
  <c r="B93" i="3"/>
  <c r="D51" i="5" l="1"/>
  <c r="B52" i="5"/>
  <c r="C51" i="5"/>
  <c r="H17" i="5"/>
  <c r="I17" i="5"/>
  <c r="D52" i="5" l="1"/>
  <c r="B53" i="5"/>
  <c r="C52" i="5"/>
  <c r="P17" i="5"/>
  <c r="A25" i="3"/>
  <c r="C7" i="6" s="1"/>
  <c r="D53" i="5" l="1"/>
  <c r="B54" i="5"/>
  <c r="C53" i="5"/>
  <c r="F16" i="5"/>
  <c r="P16" i="5" s="1"/>
  <c r="D54" i="5" l="1"/>
  <c r="B55" i="5"/>
  <c r="C54" i="5"/>
  <c r="V24" i="3"/>
  <c r="Y24" i="3"/>
  <c r="U24" i="3"/>
  <c r="X24" i="3"/>
  <c r="T24" i="3"/>
  <c r="W24" i="3"/>
  <c r="F15" i="5"/>
  <c r="P15" i="5" s="1"/>
  <c r="F14" i="5"/>
  <c r="P14" i="5" s="1"/>
  <c r="N8" i="5"/>
  <c r="V8" i="5"/>
  <c r="N6" i="5"/>
  <c r="N5" i="5"/>
  <c r="N4" i="5"/>
  <c r="W4" i="5"/>
  <c r="V4" i="5"/>
  <c r="D55" i="5" l="1"/>
  <c r="B56" i="5"/>
  <c r="C55" i="5"/>
  <c r="V22" i="3"/>
  <c r="Y22" i="3"/>
  <c r="U22" i="3"/>
  <c r="X22" i="3"/>
  <c r="T22" i="3"/>
  <c r="W22" i="3"/>
  <c r="X23" i="3"/>
  <c r="T23" i="3"/>
  <c r="W23" i="3"/>
  <c r="V23" i="3"/>
  <c r="Y23" i="3"/>
  <c r="U23" i="3"/>
  <c r="AA75" i="3"/>
  <c r="V5" i="5"/>
  <c r="Y5" i="5"/>
  <c r="Y6" i="5"/>
  <c r="V6" i="5"/>
  <c r="R5" i="5"/>
  <c r="R8" i="5"/>
  <c r="R6" i="5"/>
  <c r="R4" i="5"/>
  <c r="P74" i="3"/>
  <c r="S74" i="3"/>
  <c r="O74" i="3"/>
  <c r="R74" i="3"/>
  <c r="N74" i="3"/>
  <c r="Q74" i="3"/>
  <c r="M74" i="3"/>
  <c r="S73" i="3"/>
  <c r="O73" i="3"/>
  <c r="R73" i="3"/>
  <c r="N73" i="3"/>
  <c r="Q73" i="3"/>
  <c r="M73" i="3"/>
  <c r="P73" i="3"/>
  <c r="R72" i="3"/>
  <c r="N72" i="3"/>
  <c r="Q72" i="3"/>
  <c r="M72" i="3"/>
  <c r="P72" i="3"/>
  <c r="S72" i="3"/>
  <c r="O72" i="3"/>
  <c r="F24" i="3"/>
  <c r="S24" i="3"/>
  <c r="O24" i="3"/>
  <c r="R24" i="3"/>
  <c r="N24" i="3"/>
  <c r="Q24" i="3"/>
  <c r="M24" i="3"/>
  <c r="P24" i="3"/>
  <c r="B94" i="3"/>
  <c r="W6" i="5"/>
  <c r="I73" i="3"/>
  <c r="E73" i="3"/>
  <c r="L73" i="3"/>
  <c r="C73" i="3"/>
  <c r="J73" i="3"/>
  <c r="F73" i="3"/>
  <c r="B73" i="3"/>
  <c r="H73" i="3"/>
  <c r="D73" i="3"/>
  <c r="K73" i="3"/>
  <c r="G73" i="3"/>
  <c r="D24" i="3"/>
  <c r="I24" i="3"/>
  <c r="J24" i="3"/>
  <c r="C24" i="3"/>
  <c r="H24" i="3"/>
  <c r="I74" i="3"/>
  <c r="E74" i="3"/>
  <c r="K74" i="3"/>
  <c r="C74" i="3"/>
  <c r="J74" i="3"/>
  <c r="F74" i="3"/>
  <c r="B74" i="3"/>
  <c r="L74" i="3"/>
  <c r="H74" i="3"/>
  <c r="D74" i="3"/>
  <c r="G74" i="3"/>
  <c r="G24" i="3"/>
  <c r="L24" i="3"/>
  <c r="B24" i="3"/>
  <c r="K24" i="3"/>
  <c r="E24" i="3"/>
  <c r="I72" i="3"/>
  <c r="E72" i="3"/>
  <c r="L72" i="3"/>
  <c r="C72" i="3"/>
  <c r="J72" i="3"/>
  <c r="F72" i="3"/>
  <c r="B72" i="3"/>
  <c r="H72" i="3"/>
  <c r="D72" i="3"/>
  <c r="K72" i="3"/>
  <c r="G72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D56" i="5" l="1"/>
  <c r="B57" i="5"/>
  <c r="C56" i="5"/>
  <c r="AB72" i="3"/>
  <c r="AB74" i="3"/>
  <c r="AB21" i="3" s="1"/>
  <c r="AB73" i="3"/>
  <c r="AB24" i="3"/>
  <c r="AA24" i="3"/>
  <c r="AA72" i="3"/>
  <c r="AA74" i="3"/>
  <c r="AA73" i="3"/>
  <c r="M4" i="5"/>
  <c r="M6" i="5"/>
  <c r="M8" i="5"/>
  <c r="M5" i="5"/>
  <c r="X5" i="5"/>
  <c r="X6" i="5"/>
  <c r="X4" i="5"/>
  <c r="X8" i="5"/>
  <c r="B23" i="3"/>
  <c r="R23" i="3"/>
  <c r="N23" i="3"/>
  <c r="Q23" i="3"/>
  <c r="M23" i="3"/>
  <c r="P23" i="3"/>
  <c r="S23" i="3"/>
  <c r="O23" i="3"/>
  <c r="Q22" i="3"/>
  <c r="M22" i="3"/>
  <c r="P22" i="3"/>
  <c r="S22" i="3"/>
  <c r="O22" i="3"/>
  <c r="R22" i="3"/>
  <c r="N22" i="3"/>
  <c r="I23" i="3"/>
  <c r="C23" i="3"/>
  <c r="D23" i="3"/>
  <c r="J23" i="3"/>
  <c r="H23" i="3"/>
  <c r="K23" i="3"/>
  <c r="E23" i="3"/>
  <c r="F23" i="3"/>
  <c r="G23" i="3"/>
  <c r="L23" i="3"/>
  <c r="J22" i="3"/>
  <c r="F22" i="3"/>
  <c r="B22" i="3"/>
  <c r="I22" i="3"/>
  <c r="E22" i="3"/>
  <c r="L22" i="3"/>
  <c r="H22" i="3"/>
  <c r="D22" i="3"/>
  <c r="K22" i="3"/>
  <c r="G22" i="3"/>
  <c r="C22" i="3"/>
  <c r="D57" i="5" l="1"/>
  <c r="B58" i="5"/>
  <c r="C57" i="5"/>
  <c r="AB23" i="3"/>
  <c r="AB22" i="3"/>
  <c r="AA23" i="3"/>
  <c r="AA22" i="3"/>
  <c r="AI4" i="1"/>
  <c r="AH4" i="1"/>
  <c r="AG4" i="1"/>
  <c r="AF4" i="1"/>
  <c r="AE4" i="1"/>
  <c r="AD4" i="1"/>
  <c r="AC4" i="1"/>
  <c r="AB4" i="1"/>
  <c r="AA4" i="1"/>
  <c r="Z4" i="1"/>
  <c r="Y4" i="1"/>
  <c r="X4" i="1"/>
  <c r="B59" i="5" l="1"/>
  <c r="C58" i="5"/>
  <c r="D58" i="5"/>
  <c r="B104" i="3"/>
  <c r="B102" i="3"/>
  <c r="B98" i="3"/>
  <c r="B97" i="3"/>
  <c r="B96" i="3"/>
  <c r="B92" i="3"/>
  <c r="B60" i="5" l="1"/>
  <c r="C59" i="5"/>
  <c r="D59" i="5"/>
  <c r="B105" i="3"/>
  <c r="B99" i="3"/>
  <c r="L77" i="3"/>
  <c r="K77" i="3"/>
  <c r="J77" i="3"/>
  <c r="I77" i="3"/>
  <c r="H77" i="3"/>
  <c r="G77" i="3"/>
  <c r="F77" i="3"/>
  <c r="E77" i="3"/>
  <c r="D77" i="3"/>
  <c r="C77" i="3"/>
  <c r="B77" i="3"/>
  <c r="L27" i="3"/>
  <c r="K27" i="3"/>
  <c r="J27" i="3"/>
  <c r="I27" i="3"/>
  <c r="H27" i="3"/>
  <c r="G27" i="3"/>
  <c r="F27" i="3"/>
  <c r="E27" i="3"/>
  <c r="D27" i="3"/>
  <c r="C27" i="3"/>
  <c r="B27" i="3"/>
  <c r="B61" i="5" l="1"/>
  <c r="D60" i="5"/>
  <c r="C60" i="5"/>
  <c r="C13" i="6"/>
  <c r="AB77" i="3"/>
  <c r="AB27" i="3"/>
  <c r="AA77" i="3"/>
  <c r="AA27" i="3"/>
  <c r="D77" i="1"/>
  <c r="B62" i="5" l="1"/>
  <c r="C61" i="5"/>
  <c r="D61" i="5"/>
  <c r="D78" i="1"/>
  <c r="D67" i="2"/>
  <c r="N7" i="5"/>
  <c r="W7" i="5"/>
  <c r="D62" i="5" l="1"/>
  <c r="B63" i="5"/>
  <c r="C62" i="5"/>
  <c r="D79" i="1"/>
  <c r="D68" i="2"/>
  <c r="D63" i="5" l="1"/>
  <c r="B64" i="5"/>
  <c r="C63" i="5"/>
  <c r="V7" i="5"/>
  <c r="D80" i="1"/>
  <c r="D69" i="2"/>
  <c r="R7" i="5"/>
  <c r="P7" i="5"/>
  <c r="K7" i="5"/>
  <c r="L7" i="5" s="1"/>
  <c r="D64" i="5" l="1"/>
  <c r="B65" i="5"/>
  <c r="C64" i="5"/>
  <c r="X7" i="5"/>
  <c r="M7" i="5"/>
  <c r="D70" i="2"/>
  <c r="D81" i="1"/>
  <c r="B66" i="5" l="1"/>
  <c r="D65" i="5"/>
  <c r="C65" i="5"/>
  <c r="T6" i="5"/>
  <c r="S6" i="5" s="1"/>
  <c r="D71" i="2"/>
  <c r="D82" i="1"/>
  <c r="G4" i="1"/>
  <c r="B67" i="5" l="1"/>
  <c r="C66" i="5"/>
  <c r="D66" i="5"/>
  <c r="B5" i="3"/>
  <c r="T7" i="5"/>
  <c r="S7" i="5" s="1"/>
  <c r="Q6" i="5"/>
  <c r="E6" i="5"/>
  <c r="D83" i="1"/>
  <c r="D84" i="1" s="1"/>
  <c r="D85" i="1" s="1"/>
  <c r="D35" i="2"/>
  <c r="AA6" i="5"/>
  <c r="C3" i="3"/>
  <c r="B15" i="3"/>
  <c r="B25" i="3" s="1"/>
  <c r="D67" i="5" l="1"/>
  <c r="C67" i="5"/>
  <c r="B68" i="5"/>
  <c r="C5" i="3"/>
  <c r="C7" i="3"/>
  <c r="T4" i="5"/>
  <c r="S4" i="5" s="1"/>
  <c r="D86" i="1"/>
  <c r="D3" i="3"/>
  <c r="C15" i="3"/>
  <c r="C25" i="3" s="1"/>
  <c r="AC3" i="5"/>
  <c r="B33" i="3"/>
  <c r="AB33" i="3"/>
  <c r="D68" i="5" l="1"/>
  <c r="C68" i="5"/>
  <c r="B69" i="5"/>
  <c r="B81" i="3"/>
  <c r="C81" i="3"/>
  <c r="B85" i="3"/>
  <c r="B83" i="3"/>
  <c r="B84" i="3"/>
  <c r="B82" i="3"/>
  <c r="C82" i="3"/>
  <c r="D5" i="3"/>
  <c r="D7" i="3"/>
  <c r="B70" i="3"/>
  <c r="Q4" i="5"/>
  <c r="E4" i="5"/>
  <c r="AA4" i="5"/>
  <c r="T8" i="5"/>
  <c r="S8" i="5" s="1"/>
  <c r="D87" i="1"/>
  <c r="E3" i="3"/>
  <c r="D15" i="3"/>
  <c r="D25" i="3" s="1"/>
  <c r="B78" i="3"/>
  <c r="AD3" i="5"/>
  <c r="C33" i="3"/>
  <c r="B70" i="5" l="1"/>
  <c r="D69" i="5"/>
  <c r="C69" i="5"/>
  <c r="B80" i="3"/>
  <c r="C84" i="3"/>
  <c r="C85" i="3"/>
  <c r="C83" i="3"/>
  <c r="E5" i="3"/>
  <c r="E7" i="3"/>
  <c r="C70" i="3"/>
  <c r="E8" i="5"/>
  <c r="AA8" i="5"/>
  <c r="Q8" i="5"/>
  <c r="T5" i="5"/>
  <c r="S5" i="5" s="1"/>
  <c r="F3" i="3"/>
  <c r="E15" i="3"/>
  <c r="E25" i="3" s="1"/>
  <c r="C78" i="3"/>
  <c r="D33" i="3"/>
  <c r="AE3" i="5"/>
  <c r="B71" i="5" l="1"/>
  <c r="C70" i="5"/>
  <c r="D70" i="5"/>
  <c r="D83" i="3"/>
  <c r="D85" i="3"/>
  <c r="D81" i="3"/>
  <c r="D82" i="3"/>
  <c r="D84" i="3"/>
  <c r="C80" i="3"/>
  <c r="F5" i="3"/>
  <c r="F7" i="3"/>
  <c r="D70" i="3"/>
  <c r="AA5" i="5"/>
  <c r="E5" i="5"/>
  <c r="Q5" i="5"/>
  <c r="G3" i="3"/>
  <c r="F15" i="3"/>
  <c r="F25" i="3" s="1"/>
  <c r="AF3" i="5"/>
  <c r="E33" i="3"/>
  <c r="E70" i="3" s="1"/>
  <c r="D78" i="3"/>
  <c r="D71" i="5" l="1"/>
  <c r="C71" i="5"/>
  <c r="B72" i="5"/>
  <c r="E82" i="3"/>
  <c r="E81" i="3"/>
  <c r="F82" i="3"/>
  <c r="E83" i="3"/>
  <c r="E85" i="3"/>
  <c r="D80" i="3"/>
  <c r="E84" i="3"/>
  <c r="G5" i="3"/>
  <c r="G7" i="3"/>
  <c r="H3" i="3"/>
  <c r="G15" i="3"/>
  <c r="G25" i="3" s="1"/>
  <c r="E78" i="3"/>
  <c r="AG3" i="5"/>
  <c r="F33" i="3"/>
  <c r="B73" i="5" l="1"/>
  <c r="C72" i="5"/>
  <c r="D72" i="5"/>
  <c r="F83" i="3"/>
  <c r="G82" i="3"/>
  <c r="F81" i="3"/>
  <c r="F84" i="3"/>
  <c r="F85" i="3"/>
  <c r="G85" i="3"/>
  <c r="E80" i="3"/>
  <c r="H5" i="3"/>
  <c r="H7" i="3"/>
  <c r="F70" i="3"/>
  <c r="I3" i="3"/>
  <c r="H15" i="3"/>
  <c r="H25" i="3" s="1"/>
  <c r="AH3" i="5"/>
  <c r="G33" i="3"/>
  <c r="F78" i="3"/>
  <c r="B74" i="5" l="1"/>
  <c r="C73" i="5"/>
  <c r="D73" i="5"/>
  <c r="G83" i="3"/>
  <c r="H83" i="3"/>
  <c r="G81" i="3"/>
  <c r="H82" i="3"/>
  <c r="G84" i="3"/>
  <c r="F80" i="3"/>
  <c r="I5" i="3"/>
  <c r="I7" i="3"/>
  <c r="G70" i="3"/>
  <c r="J3" i="3"/>
  <c r="I15" i="3"/>
  <c r="I25" i="3" s="1"/>
  <c r="G78" i="3"/>
  <c r="H33" i="3"/>
  <c r="AI3" i="5"/>
  <c r="D74" i="5" l="1"/>
  <c r="C74" i="5"/>
  <c r="B75" i="5"/>
  <c r="H80" i="3"/>
  <c r="H84" i="3"/>
  <c r="H85" i="3"/>
  <c r="H81" i="3"/>
  <c r="G80" i="3"/>
  <c r="J5" i="3"/>
  <c r="J7" i="3"/>
  <c r="H70" i="3"/>
  <c r="K3" i="3"/>
  <c r="J15" i="3"/>
  <c r="J25" i="3" s="1"/>
  <c r="AJ3" i="5"/>
  <c r="I33" i="3"/>
  <c r="H78" i="3"/>
  <c r="B76" i="5" l="1"/>
  <c r="D75" i="5"/>
  <c r="C75" i="5"/>
  <c r="I83" i="3"/>
  <c r="I84" i="3"/>
  <c r="J84" i="3"/>
  <c r="I85" i="3"/>
  <c r="I81" i="3"/>
  <c r="I82" i="3"/>
  <c r="K7" i="3"/>
  <c r="I70" i="3"/>
  <c r="K5" i="3"/>
  <c r="AL3" i="5"/>
  <c r="L3" i="3"/>
  <c r="K15" i="3"/>
  <c r="K25" i="3" s="1"/>
  <c r="AK3" i="5"/>
  <c r="J33" i="3"/>
  <c r="I78" i="3"/>
  <c r="B77" i="5" l="1"/>
  <c r="C76" i="5"/>
  <c r="D76" i="5"/>
  <c r="I80" i="3"/>
  <c r="J81" i="3"/>
  <c r="J82" i="3"/>
  <c r="J80" i="3" s="1"/>
  <c r="J83" i="3"/>
  <c r="J85" i="3"/>
  <c r="L7" i="3"/>
  <c r="J70" i="3"/>
  <c r="L5" i="3"/>
  <c r="AM3" i="5"/>
  <c r="M3" i="3"/>
  <c r="L15" i="3"/>
  <c r="L25" i="3" s="1"/>
  <c r="J78" i="3"/>
  <c r="K33" i="3"/>
  <c r="B78" i="5" l="1"/>
  <c r="C77" i="5"/>
  <c r="D77" i="5"/>
  <c r="K82" i="3"/>
  <c r="K81" i="3"/>
  <c r="K84" i="3"/>
  <c r="K85" i="3"/>
  <c r="K83" i="3"/>
  <c r="M7" i="3"/>
  <c r="K70" i="3"/>
  <c r="M5" i="3"/>
  <c r="N3" i="3"/>
  <c r="M15" i="3"/>
  <c r="M25" i="3" s="1"/>
  <c r="AA25" i="3" s="1"/>
  <c r="AN3" i="5"/>
  <c r="K78" i="3"/>
  <c r="L33" i="3"/>
  <c r="B79" i="5" l="1"/>
  <c r="D78" i="5"/>
  <c r="C78" i="5"/>
  <c r="L84" i="3"/>
  <c r="L81" i="3"/>
  <c r="L85" i="3"/>
  <c r="L83" i="3"/>
  <c r="L82" i="3"/>
  <c r="K80" i="3"/>
  <c r="AA7" i="3"/>
  <c r="N7" i="3"/>
  <c r="L70" i="3"/>
  <c r="N5" i="3"/>
  <c r="AO3" i="5"/>
  <c r="O3" i="3"/>
  <c r="N15" i="3"/>
  <c r="N25" i="3" s="1"/>
  <c r="M33" i="3"/>
  <c r="L78" i="3"/>
  <c r="D79" i="5" l="1"/>
  <c r="B80" i="5"/>
  <c r="C79" i="5"/>
  <c r="M81" i="3"/>
  <c r="AA81" i="3" s="1"/>
  <c r="M84" i="3"/>
  <c r="AA84" i="3" s="1"/>
  <c r="M83" i="3"/>
  <c r="AA83" i="3" s="1"/>
  <c r="M85" i="3"/>
  <c r="AA85" i="3" s="1"/>
  <c r="M82" i="3"/>
  <c r="L80" i="3"/>
  <c r="O7" i="3"/>
  <c r="M70" i="3"/>
  <c r="AA70" i="3" s="1"/>
  <c r="O5" i="3"/>
  <c r="AP3" i="5"/>
  <c r="O15" i="3"/>
  <c r="O25" i="3" s="1"/>
  <c r="P3" i="3"/>
  <c r="N33" i="3"/>
  <c r="M78" i="3"/>
  <c r="D80" i="5" l="1"/>
  <c r="B81" i="5"/>
  <c r="C80" i="5"/>
  <c r="N83" i="3"/>
  <c r="N85" i="3"/>
  <c r="N82" i="3"/>
  <c r="N80" i="3" s="1"/>
  <c r="N84" i="3"/>
  <c r="N81" i="3"/>
  <c r="M80" i="3"/>
  <c r="AA80" i="3" s="1"/>
  <c r="AA82" i="3"/>
  <c r="N65" i="3"/>
  <c r="N66" i="3"/>
  <c r="N63" i="3"/>
  <c r="N61" i="3"/>
  <c r="N67" i="3"/>
  <c r="N60" i="3"/>
  <c r="N69" i="3"/>
  <c r="N59" i="3"/>
  <c r="B59" i="3" s="1"/>
  <c r="N45" i="3"/>
  <c r="B45" i="3" s="1"/>
  <c r="N41" i="3"/>
  <c r="B41" i="3" s="1"/>
  <c r="N43" i="3"/>
  <c r="B43" i="3" s="1"/>
  <c r="N42" i="3"/>
  <c r="B42" i="3" s="1"/>
  <c r="P7" i="3"/>
  <c r="AA78" i="3"/>
  <c r="AB78" i="3"/>
  <c r="N70" i="3"/>
  <c r="P5" i="3"/>
  <c r="AQ3" i="5"/>
  <c r="Q3" i="3"/>
  <c r="P15" i="3"/>
  <c r="P25" i="3" s="1"/>
  <c r="O33" i="3"/>
  <c r="B82" i="5" l="1"/>
  <c r="C81" i="5"/>
  <c r="D81" i="5"/>
  <c r="O81" i="3"/>
  <c r="O83" i="3"/>
  <c r="O84" i="3"/>
  <c r="O85" i="3"/>
  <c r="O82" i="3"/>
  <c r="O65" i="3"/>
  <c r="O59" i="3"/>
  <c r="C59" i="3" s="1"/>
  <c r="O69" i="3"/>
  <c r="O67" i="3"/>
  <c r="O66" i="3"/>
  <c r="O60" i="3"/>
  <c r="O63" i="3"/>
  <c r="O61" i="3"/>
  <c r="B65" i="3"/>
  <c r="B69" i="3"/>
  <c r="B61" i="3"/>
  <c r="B63" i="3"/>
  <c r="O45" i="3"/>
  <c r="C45" i="3" s="1"/>
  <c r="O43" i="3"/>
  <c r="C43" i="3" s="1"/>
  <c r="O42" i="3"/>
  <c r="C42" i="3" s="1"/>
  <c r="O41" i="3"/>
  <c r="C41" i="3" s="1"/>
  <c r="Q7" i="3"/>
  <c r="O70" i="3"/>
  <c r="Q5" i="3"/>
  <c r="P33" i="3"/>
  <c r="AR3" i="5"/>
  <c r="Q15" i="3"/>
  <c r="Q25" i="3" s="1"/>
  <c r="R3" i="3"/>
  <c r="B83" i="5" l="1"/>
  <c r="D82" i="5"/>
  <c r="C82" i="5"/>
  <c r="P83" i="3"/>
  <c r="P85" i="3"/>
  <c r="P81" i="3"/>
  <c r="P82" i="3"/>
  <c r="P84" i="3"/>
  <c r="O80" i="3"/>
  <c r="C67" i="3"/>
  <c r="C65" i="3"/>
  <c r="P65" i="3"/>
  <c r="P59" i="3"/>
  <c r="D59" i="3" s="1"/>
  <c r="P69" i="3"/>
  <c r="P67" i="3"/>
  <c r="P66" i="3"/>
  <c r="P63" i="3"/>
  <c r="P61" i="3"/>
  <c r="P60" i="3"/>
  <c r="C61" i="3"/>
  <c r="C63" i="3"/>
  <c r="P45" i="3"/>
  <c r="D45" i="3" s="1"/>
  <c r="P43" i="3"/>
  <c r="D43" i="3" s="1"/>
  <c r="P42" i="3"/>
  <c r="D42" i="3" s="1"/>
  <c r="P41" i="3"/>
  <c r="D41" i="3" s="1"/>
  <c r="R7" i="3"/>
  <c r="P70" i="3"/>
  <c r="R5" i="3"/>
  <c r="AS3" i="5"/>
  <c r="R15" i="3"/>
  <c r="R25" i="3" s="1"/>
  <c r="S3" i="3"/>
  <c r="Q33" i="3"/>
  <c r="D83" i="5" l="1"/>
  <c r="B84" i="5"/>
  <c r="C83" i="5"/>
  <c r="Q82" i="3"/>
  <c r="Q83" i="3"/>
  <c r="Q81" i="3"/>
  <c r="Q85" i="3"/>
  <c r="Q84" i="3"/>
  <c r="P80" i="3"/>
  <c r="D67" i="3"/>
  <c r="D65" i="3"/>
  <c r="Q69" i="3"/>
  <c r="Q67" i="3"/>
  <c r="Q66" i="3"/>
  <c r="Q63" i="3"/>
  <c r="Q61" i="3"/>
  <c r="Q60" i="3"/>
  <c r="Q65" i="3"/>
  <c r="Q59" i="3"/>
  <c r="E59" i="3" s="1"/>
  <c r="D63" i="3"/>
  <c r="D61" i="3"/>
  <c r="B60" i="3"/>
  <c r="Q45" i="3"/>
  <c r="E45" i="3" s="1"/>
  <c r="Q43" i="3"/>
  <c r="E43" i="3" s="1"/>
  <c r="Q41" i="3"/>
  <c r="E41" i="3" s="1"/>
  <c r="Q42" i="3"/>
  <c r="E42" i="3" s="1"/>
  <c r="S7" i="3"/>
  <c r="T3" i="3"/>
  <c r="Q70" i="3"/>
  <c r="S5" i="3"/>
  <c r="AT3" i="5"/>
  <c r="S15" i="3"/>
  <c r="S25" i="3" s="1"/>
  <c r="R33" i="3"/>
  <c r="S8" i="3" l="1"/>
  <c r="S11" i="3" s="1"/>
  <c r="D84" i="5"/>
  <c r="C84" i="5"/>
  <c r="N8" i="3"/>
  <c r="N11" i="3" s="1"/>
  <c r="P8" i="3"/>
  <c r="P11" i="3" s="1"/>
  <c r="R84" i="3"/>
  <c r="R83" i="3"/>
  <c r="R85" i="3"/>
  <c r="R81" i="3"/>
  <c r="R82" i="3"/>
  <c r="Q80" i="3"/>
  <c r="R65" i="3"/>
  <c r="R67" i="3"/>
  <c r="R60" i="3"/>
  <c r="R59" i="3"/>
  <c r="F59" i="3" s="1"/>
  <c r="R69" i="3"/>
  <c r="R63" i="3"/>
  <c r="R61" i="3"/>
  <c r="R66" i="3"/>
  <c r="E67" i="3"/>
  <c r="E65" i="3"/>
  <c r="E63" i="3"/>
  <c r="E61" i="3"/>
  <c r="C60" i="3"/>
  <c r="R42" i="3"/>
  <c r="F42" i="3" s="1"/>
  <c r="R45" i="3"/>
  <c r="F45" i="3" s="1"/>
  <c r="R41" i="3"/>
  <c r="F41" i="3" s="1"/>
  <c r="R43" i="3"/>
  <c r="F43" i="3" s="1"/>
  <c r="T8" i="3"/>
  <c r="T7" i="3"/>
  <c r="U3" i="3"/>
  <c r="T15" i="3"/>
  <c r="T5" i="3"/>
  <c r="R70" i="3"/>
  <c r="S33" i="3"/>
  <c r="B8" i="3" l="1"/>
  <c r="C8" i="3"/>
  <c r="C11" i="3" s="1"/>
  <c r="D8" i="3"/>
  <c r="D11" i="3" s="1"/>
  <c r="E8" i="3"/>
  <c r="E11" i="3" s="1"/>
  <c r="F8" i="3"/>
  <c r="F11" i="3" s="1"/>
  <c r="G8" i="3"/>
  <c r="G11" i="3" s="1"/>
  <c r="H8" i="3"/>
  <c r="H11" i="3" s="1"/>
  <c r="I8" i="3"/>
  <c r="I11" i="3" s="1"/>
  <c r="L8" i="3"/>
  <c r="L11" i="3" s="1"/>
  <c r="K8" i="3"/>
  <c r="K11" i="3" s="1"/>
  <c r="O8" i="3"/>
  <c r="O11" i="3" s="1"/>
  <c r="M8" i="3"/>
  <c r="M11" i="3" s="1"/>
  <c r="J8" i="3"/>
  <c r="J11" i="3" s="1"/>
  <c r="T11" i="3"/>
  <c r="R8" i="3"/>
  <c r="R11" i="3" s="1"/>
  <c r="Q8" i="3"/>
  <c r="Q11" i="3" s="1"/>
  <c r="S81" i="3"/>
  <c r="S85" i="3"/>
  <c r="S84" i="3"/>
  <c r="S83" i="3"/>
  <c r="S82" i="3"/>
  <c r="R80" i="3"/>
  <c r="S65" i="3"/>
  <c r="S59" i="3"/>
  <c r="G59" i="3" s="1"/>
  <c r="S69" i="3"/>
  <c r="S67" i="3"/>
  <c r="S66" i="3"/>
  <c r="S63" i="3"/>
  <c r="S61" i="3"/>
  <c r="S60" i="3"/>
  <c r="F67" i="3"/>
  <c r="F65" i="3"/>
  <c r="F63" i="3"/>
  <c r="F61" i="3"/>
  <c r="D60" i="3"/>
  <c r="S45" i="3"/>
  <c r="G45" i="3" s="1"/>
  <c r="S43" i="3"/>
  <c r="G43" i="3" s="1"/>
  <c r="S42" i="3"/>
  <c r="G42" i="3" s="1"/>
  <c r="S41" i="3"/>
  <c r="G41" i="3" s="1"/>
  <c r="U8" i="3"/>
  <c r="U7" i="3"/>
  <c r="U15" i="3"/>
  <c r="V3" i="3"/>
  <c r="U5" i="3"/>
  <c r="T25" i="3"/>
  <c r="T33" i="3"/>
  <c r="S70" i="3"/>
  <c r="C16" i="6" l="1"/>
  <c r="B11" i="3"/>
  <c r="AA8" i="3"/>
  <c r="Z26" i="3" a="1"/>
  <c r="Z26" i="3" s="1"/>
  <c r="T83" i="3"/>
  <c r="T81" i="3"/>
  <c r="T80" i="3" s="1"/>
  <c r="T84" i="3"/>
  <c r="T82" i="3"/>
  <c r="T85" i="3"/>
  <c r="S80" i="3"/>
  <c r="G67" i="3"/>
  <c r="G65" i="3"/>
  <c r="T65" i="3"/>
  <c r="T59" i="3"/>
  <c r="H59" i="3" s="1"/>
  <c r="T69" i="3"/>
  <c r="T67" i="3"/>
  <c r="T66" i="3"/>
  <c r="T63" i="3"/>
  <c r="T61" i="3"/>
  <c r="T60" i="3"/>
  <c r="G69" i="3"/>
  <c r="H65" i="3"/>
  <c r="G61" i="3"/>
  <c r="G63" i="3"/>
  <c r="E60" i="3"/>
  <c r="T45" i="3"/>
  <c r="H45" i="3" s="1"/>
  <c r="T43" i="3"/>
  <c r="H43" i="3" s="1"/>
  <c r="T42" i="3"/>
  <c r="H42" i="3" s="1"/>
  <c r="T41" i="3"/>
  <c r="H41" i="3" s="1"/>
  <c r="U11" i="3"/>
  <c r="V8" i="3"/>
  <c r="V7" i="3"/>
  <c r="T70" i="3"/>
  <c r="U25" i="3"/>
  <c r="U33" i="3"/>
  <c r="V15" i="3"/>
  <c r="W3" i="3"/>
  <c r="V5" i="3"/>
  <c r="C4" i="5"/>
  <c r="C6" i="5"/>
  <c r="D6" i="5"/>
  <c r="C5" i="5"/>
  <c r="D8" i="5"/>
  <c r="C8" i="5"/>
  <c r="D5" i="5"/>
  <c r="D4" i="5"/>
  <c r="U82" i="3" l="1"/>
  <c r="U84" i="3"/>
  <c r="U81" i="3"/>
  <c r="U85" i="3"/>
  <c r="U83" i="3"/>
  <c r="F5" i="5"/>
  <c r="N48" i="3" s="1"/>
  <c r="B48" i="3" s="1"/>
  <c r="Q48" i="3"/>
  <c r="E48" i="3" s="1"/>
  <c r="O55" i="3"/>
  <c r="C55" i="3" s="1"/>
  <c r="F8" i="5"/>
  <c r="T51" i="3" s="1"/>
  <c r="H51" i="3" s="1"/>
  <c r="O39" i="3"/>
  <c r="C39" i="3" s="1"/>
  <c r="P39" i="3"/>
  <c r="D39" i="3" s="1"/>
  <c r="R39" i="3"/>
  <c r="F39" i="3" s="1"/>
  <c r="S39" i="3"/>
  <c r="G39" i="3" s="1"/>
  <c r="F6" i="5"/>
  <c r="N49" i="3" s="1"/>
  <c r="B49" i="3" s="1"/>
  <c r="N37" i="3"/>
  <c r="B37" i="3" s="1"/>
  <c r="P49" i="3"/>
  <c r="D49" i="3" s="1"/>
  <c r="Q37" i="3"/>
  <c r="R49" i="3"/>
  <c r="F49" i="3" s="1"/>
  <c r="T37" i="3"/>
  <c r="H69" i="3" s="1"/>
  <c r="P35" i="3"/>
  <c r="U69" i="3"/>
  <c r="U67" i="3"/>
  <c r="U66" i="3"/>
  <c r="U63" i="3"/>
  <c r="U61" i="3"/>
  <c r="U60" i="3"/>
  <c r="U59" i="3"/>
  <c r="I59" i="3" s="1"/>
  <c r="U65" i="3"/>
  <c r="I65" i="3" s="1"/>
  <c r="H67" i="3"/>
  <c r="H63" i="3"/>
  <c r="H61" i="3"/>
  <c r="F60" i="3"/>
  <c r="U49" i="3"/>
  <c r="I49" i="3" s="1"/>
  <c r="U42" i="3"/>
  <c r="I42" i="3" s="1"/>
  <c r="U43" i="3"/>
  <c r="I43" i="3" s="1"/>
  <c r="U41" i="3"/>
  <c r="I41" i="3" s="1"/>
  <c r="U45" i="3"/>
  <c r="I45" i="3" s="1"/>
  <c r="V11" i="3"/>
  <c r="W8" i="3"/>
  <c r="W7" i="3"/>
  <c r="W15" i="3"/>
  <c r="X3" i="3"/>
  <c r="W5" i="3"/>
  <c r="V25" i="3"/>
  <c r="V33" i="3"/>
  <c r="U70" i="3"/>
  <c r="U20" i="3"/>
  <c r="I20" i="3" s="1"/>
  <c r="T20" i="3"/>
  <c r="H20" i="3" s="1"/>
  <c r="V20" i="3"/>
  <c r="J20" i="3" s="1"/>
  <c r="F4" i="5"/>
  <c r="Q35" i="3" s="1"/>
  <c r="G8" i="5"/>
  <c r="T57" i="3" s="1"/>
  <c r="H57" i="3" s="1"/>
  <c r="AT8" i="5"/>
  <c r="S20" i="3" s="1"/>
  <c r="G20" i="3" s="1"/>
  <c r="AP8" i="5"/>
  <c r="O20" i="3" s="1"/>
  <c r="C20" i="3" s="1"/>
  <c r="AL8" i="5"/>
  <c r="AH8" i="5"/>
  <c r="AD8" i="5"/>
  <c r="AS8" i="5"/>
  <c r="R20" i="3" s="1"/>
  <c r="F20" i="3" s="1"/>
  <c r="AO8" i="5"/>
  <c r="N20" i="3" s="1"/>
  <c r="B20" i="3" s="1"/>
  <c r="AK8" i="5"/>
  <c r="AG8" i="5"/>
  <c r="AC8" i="5"/>
  <c r="AR8" i="5"/>
  <c r="Q20" i="3" s="1"/>
  <c r="E20" i="3" s="1"/>
  <c r="AN8" i="5"/>
  <c r="AJ8" i="5"/>
  <c r="AF8" i="5"/>
  <c r="AQ8" i="5"/>
  <c r="P20" i="3" s="1"/>
  <c r="D20" i="3" s="1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U18" i="3" s="1"/>
  <c r="I18" i="3" s="1"/>
  <c r="AT6" i="5"/>
  <c r="AP6" i="5"/>
  <c r="AL6" i="5"/>
  <c r="AH6" i="5"/>
  <c r="AD6" i="5"/>
  <c r="AS6" i="5"/>
  <c r="AO6" i="5"/>
  <c r="AK6" i="5"/>
  <c r="AG6" i="5"/>
  <c r="AC6" i="5"/>
  <c r="AR6" i="5"/>
  <c r="AN6" i="5"/>
  <c r="AJ6" i="5"/>
  <c r="AF6" i="5"/>
  <c r="AQ6" i="5"/>
  <c r="AM6" i="5"/>
  <c r="AI6" i="5"/>
  <c r="AE6" i="5"/>
  <c r="G4" i="5"/>
  <c r="T16" i="3" s="1"/>
  <c r="H16" i="3" s="1"/>
  <c r="G5" i="5"/>
  <c r="P54" i="3" s="1"/>
  <c r="D54" i="3" s="1"/>
  <c r="V82" i="3" l="1"/>
  <c r="V84" i="3"/>
  <c r="V85" i="3"/>
  <c r="V81" i="3"/>
  <c r="V83" i="3"/>
  <c r="S36" i="3"/>
  <c r="G36" i="3" s="1"/>
  <c r="O36" i="3"/>
  <c r="S49" i="3"/>
  <c r="G49" i="3" s="1"/>
  <c r="O49" i="3"/>
  <c r="C49" i="3" s="1"/>
  <c r="R51" i="3"/>
  <c r="F51" i="3" s="1"/>
  <c r="P51" i="3"/>
  <c r="D51" i="3" s="1"/>
  <c r="S55" i="3"/>
  <c r="G55" i="3" s="1"/>
  <c r="R48" i="3"/>
  <c r="F48" i="3" s="1"/>
  <c r="N36" i="3"/>
  <c r="B36" i="3" s="1"/>
  <c r="U39" i="3"/>
  <c r="I39" i="3" s="1"/>
  <c r="T39" i="3"/>
  <c r="H39" i="3" s="1"/>
  <c r="Q39" i="3"/>
  <c r="E39" i="3" s="1"/>
  <c r="N39" i="3"/>
  <c r="B39" i="3" s="1"/>
  <c r="T36" i="3"/>
  <c r="P48" i="3"/>
  <c r="D48" i="3" s="1"/>
  <c r="U80" i="3"/>
  <c r="U55" i="3"/>
  <c r="I55" i="3" s="1"/>
  <c r="H37" i="3"/>
  <c r="O35" i="3"/>
  <c r="C35" i="3" s="1"/>
  <c r="N55" i="3"/>
  <c r="B55" i="3" s="1"/>
  <c r="Q54" i="3"/>
  <c r="E54" i="3" s="1"/>
  <c r="U54" i="3"/>
  <c r="I54" i="3" s="1"/>
  <c r="S35" i="3"/>
  <c r="G35" i="3" s="1"/>
  <c r="P57" i="3"/>
  <c r="D57" i="3" s="1"/>
  <c r="N51" i="3"/>
  <c r="B51" i="3" s="1"/>
  <c r="R55" i="3"/>
  <c r="F55" i="3" s="1"/>
  <c r="U57" i="3"/>
  <c r="I57" i="3" s="1"/>
  <c r="S57" i="3"/>
  <c r="G57" i="3" s="1"/>
  <c r="O57" i="3"/>
  <c r="C57" i="3" s="1"/>
  <c r="E69" i="3"/>
  <c r="E37" i="3"/>
  <c r="C36" i="3"/>
  <c r="U17" i="3"/>
  <c r="I17" i="3" s="1"/>
  <c r="T54" i="3"/>
  <c r="H54" i="3" s="1"/>
  <c r="U36" i="3"/>
  <c r="I36" i="3" s="1"/>
  <c r="U48" i="3"/>
  <c r="I48" i="3" s="1"/>
  <c r="H36" i="3"/>
  <c r="R35" i="3"/>
  <c r="F35" i="3" s="1"/>
  <c r="N35" i="3"/>
  <c r="R57" i="3"/>
  <c r="F57" i="3" s="1"/>
  <c r="N57" i="3"/>
  <c r="B57" i="3" s="1"/>
  <c r="S37" i="3"/>
  <c r="G37" i="3" s="1"/>
  <c r="Q49" i="3"/>
  <c r="E49" i="3" s="1"/>
  <c r="O37" i="3"/>
  <c r="Q55" i="3"/>
  <c r="E55" i="3" s="1"/>
  <c r="S54" i="3"/>
  <c r="G54" i="3" s="1"/>
  <c r="O54" i="3"/>
  <c r="C54" i="3" s="1"/>
  <c r="S48" i="3"/>
  <c r="G48" i="3" s="1"/>
  <c r="Q36" i="3"/>
  <c r="O48" i="3"/>
  <c r="C48" i="3" s="1"/>
  <c r="U37" i="3"/>
  <c r="I37" i="3" s="1"/>
  <c r="U47" i="3"/>
  <c r="U51" i="3"/>
  <c r="I51" i="3" s="1"/>
  <c r="T55" i="3"/>
  <c r="H55" i="3" s="1"/>
  <c r="Q57" i="3"/>
  <c r="E57" i="3" s="1"/>
  <c r="T49" i="3"/>
  <c r="H49" i="3" s="1"/>
  <c r="R37" i="3"/>
  <c r="P37" i="3"/>
  <c r="S51" i="3"/>
  <c r="G51" i="3" s="1"/>
  <c r="Q51" i="3"/>
  <c r="E51" i="3" s="1"/>
  <c r="O51" i="3"/>
  <c r="C51" i="3" s="1"/>
  <c r="T48" i="3"/>
  <c r="H48" i="3" s="1"/>
  <c r="P55" i="3"/>
  <c r="D55" i="3" s="1"/>
  <c r="R54" i="3"/>
  <c r="F54" i="3" s="1"/>
  <c r="N54" i="3"/>
  <c r="B54" i="3" s="1"/>
  <c r="R36" i="3"/>
  <c r="P36" i="3"/>
  <c r="D36" i="3" s="1"/>
  <c r="U53" i="3"/>
  <c r="I53" i="3" s="1"/>
  <c r="D35" i="3"/>
  <c r="B67" i="3"/>
  <c r="B35" i="3"/>
  <c r="Q53" i="3"/>
  <c r="T47" i="3"/>
  <c r="T35" i="3"/>
  <c r="U35" i="3"/>
  <c r="I35" i="3" s="1"/>
  <c r="T53" i="3"/>
  <c r="R47" i="3"/>
  <c r="P47" i="3"/>
  <c r="N47" i="3"/>
  <c r="P53" i="3"/>
  <c r="E35" i="3"/>
  <c r="S53" i="3"/>
  <c r="O53" i="3"/>
  <c r="S47" i="3"/>
  <c r="Q47" i="3"/>
  <c r="O47" i="3"/>
  <c r="R53" i="3"/>
  <c r="N53" i="3"/>
  <c r="I67" i="3"/>
  <c r="V65" i="3"/>
  <c r="J65" i="3" s="1"/>
  <c r="V63" i="3"/>
  <c r="V61" i="3"/>
  <c r="V69" i="3"/>
  <c r="V66" i="3"/>
  <c r="V60" i="3"/>
  <c r="V67" i="3"/>
  <c r="V59" i="3"/>
  <c r="J59" i="3" s="1"/>
  <c r="I69" i="3"/>
  <c r="I63" i="3"/>
  <c r="I61" i="3"/>
  <c r="G60" i="3"/>
  <c r="I47" i="3"/>
  <c r="V55" i="3"/>
  <c r="J55" i="3" s="1"/>
  <c r="V54" i="3"/>
  <c r="J54" i="3" s="1"/>
  <c r="V53" i="3"/>
  <c r="V57" i="3"/>
  <c r="J57" i="3" s="1"/>
  <c r="V49" i="3"/>
  <c r="J49" i="3" s="1"/>
  <c r="V48" i="3"/>
  <c r="J48" i="3" s="1"/>
  <c r="V51" i="3"/>
  <c r="J51" i="3" s="1"/>
  <c r="V47" i="3"/>
  <c r="V43" i="3"/>
  <c r="J43" i="3" s="1"/>
  <c r="V41" i="3"/>
  <c r="J41" i="3" s="1"/>
  <c r="V42" i="3"/>
  <c r="J42" i="3" s="1"/>
  <c r="V45" i="3"/>
  <c r="J45" i="3" s="1"/>
  <c r="W11" i="3"/>
  <c r="V39" i="3"/>
  <c r="J39" i="3" s="1"/>
  <c r="V37" i="3"/>
  <c r="V36" i="3"/>
  <c r="V35" i="3"/>
  <c r="J67" i="3" s="1"/>
  <c r="X8" i="3"/>
  <c r="X7" i="3"/>
  <c r="S18" i="3"/>
  <c r="G18" i="3" s="1"/>
  <c r="T18" i="3"/>
  <c r="H18" i="3" s="1"/>
  <c r="P18" i="3"/>
  <c r="D18" i="3" s="1"/>
  <c r="Q18" i="3"/>
  <c r="E18" i="3" s="1"/>
  <c r="N18" i="3"/>
  <c r="B18" i="3" s="1"/>
  <c r="V18" i="3"/>
  <c r="J18" i="3" s="1"/>
  <c r="O18" i="3"/>
  <c r="C18" i="3" s="1"/>
  <c r="R18" i="3"/>
  <c r="F18" i="3" s="1"/>
  <c r="W18" i="3"/>
  <c r="K18" i="3" s="1"/>
  <c r="T17" i="3"/>
  <c r="H17" i="3" s="1"/>
  <c r="V17" i="3"/>
  <c r="J17" i="3" s="1"/>
  <c r="V70" i="3"/>
  <c r="Y3" i="3"/>
  <c r="X15" i="3"/>
  <c r="X16" i="3" s="1"/>
  <c r="L16" i="3" s="1"/>
  <c r="X5" i="3"/>
  <c r="W25" i="3"/>
  <c r="W33" i="3"/>
  <c r="W20" i="3"/>
  <c r="K20" i="3" s="1"/>
  <c r="W17" i="3"/>
  <c r="K17" i="3" s="1"/>
  <c r="U16" i="3"/>
  <c r="I16" i="3" s="1"/>
  <c r="W16" i="3"/>
  <c r="K16" i="3" s="1"/>
  <c r="V16" i="3"/>
  <c r="J16" i="3" s="1"/>
  <c r="Q17" i="3"/>
  <c r="E17" i="3" s="1"/>
  <c r="O16" i="3"/>
  <c r="C16" i="3" s="1"/>
  <c r="R17" i="3"/>
  <c r="F17" i="3" s="1"/>
  <c r="Q16" i="3"/>
  <c r="E16" i="3" s="1"/>
  <c r="P16" i="3"/>
  <c r="D16" i="3" s="1"/>
  <c r="N16" i="3"/>
  <c r="B16" i="3" s="1"/>
  <c r="S16" i="3"/>
  <c r="G16" i="3" s="1"/>
  <c r="O17" i="3"/>
  <c r="C17" i="3" s="1"/>
  <c r="R16" i="3"/>
  <c r="F16" i="3" s="1"/>
  <c r="N17" i="3"/>
  <c r="B17" i="3" s="1"/>
  <c r="S17" i="3"/>
  <c r="G17" i="3" s="1"/>
  <c r="P17" i="3"/>
  <c r="D17" i="3" s="1"/>
  <c r="D7" i="5"/>
  <c r="C7" i="5"/>
  <c r="W85" i="3" l="1"/>
  <c r="W82" i="3"/>
  <c r="W80" i="3" s="1"/>
  <c r="W84" i="3"/>
  <c r="W81" i="3"/>
  <c r="W83" i="3"/>
  <c r="V80" i="3"/>
  <c r="C69" i="3"/>
  <c r="C37" i="3"/>
  <c r="F36" i="3"/>
  <c r="D69" i="3"/>
  <c r="D37" i="3"/>
  <c r="F69" i="3"/>
  <c r="F37" i="3"/>
  <c r="E36" i="3"/>
  <c r="C47" i="3"/>
  <c r="G53" i="3"/>
  <c r="B47" i="3"/>
  <c r="D66" i="3"/>
  <c r="E47" i="3"/>
  <c r="G66" i="3"/>
  <c r="D47" i="3"/>
  <c r="H35" i="3"/>
  <c r="B66" i="3"/>
  <c r="F66" i="3"/>
  <c r="B53" i="3"/>
  <c r="G47" i="3"/>
  <c r="C66" i="3"/>
  <c r="F47" i="3"/>
  <c r="H47" i="3"/>
  <c r="F53" i="3"/>
  <c r="C53" i="3"/>
  <c r="E66" i="3"/>
  <c r="D53" i="3"/>
  <c r="H53" i="3"/>
  <c r="E53" i="3"/>
  <c r="W65" i="3"/>
  <c r="W59" i="3"/>
  <c r="K59" i="3" s="1"/>
  <c r="W69" i="3"/>
  <c r="W67" i="3"/>
  <c r="W66" i="3"/>
  <c r="W63" i="3"/>
  <c r="W60" i="3"/>
  <c r="W61" i="3"/>
  <c r="J69" i="3"/>
  <c r="J35" i="3"/>
  <c r="J61" i="3"/>
  <c r="J36" i="3"/>
  <c r="J37" i="3"/>
  <c r="J63" i="3"/>
  <c r="H60" i="3"/>
  <c r="X11" i="3"/>
  <c r="J47" i="3"/>
  <c r="W55" i="3"/>
  <c r="K55" i="3" s="1"/>
  <c r="W54" i="3"/>
  <c r="K54" i="3" s="1"/>
  <c r="W53" i="3"/>
  <c r="W51" i="3"/>
  <c r="K51" i="3" s="1"/>
  <c r="W48" i="3"/>
  <c r="K48" i="3" s="1"/>
  <c r="W47" i="3"/>
  <c r="W49" i="3"/>
  <c r="K49" i="3" s="1"/>
  <c r="W57" i="3"/>
  <c r="K57" i="3" s="1"/>
  <c r="J53" i="3"/>
  <c r="W45" i="3"/>
  <c r="K45" i="3" s="1"/>
  <c r="W43" i="3"/>
  <c r="K43" i="3" s="1"/>
  <c r="W42" i="3"/>
  <c r="K42" i="3" s="1"/>
  <c r="W41" i="3"/>
  <c r="K41" i="3" s="1"/>
  <c r="W39" i="3"/>
  <c r="K39" i="3" s="1"/>
  <c r="W36" i="3"/>
  <c r="W37" i="3"/>
  <c r="W35" i="3"/>
  <c r="Y8" i="3"/>
  <c r="Y7" i="3"/>
  <c r="AB7" i="3" s="1"/>
  <c r="W70" i="3"/>
  <c r="AC3" i="3"/>
  <c r="Y15" i="3"/>
  <c r="Y5" i="3"/>
  <c r="X25" i="3"/>
  <c r="X33" i="3"/>
  <c r="X17" i="3"/>
  <c r="L17" i="3" s="1"/>
  <c r="X20" i="3"/>
  <c r="L20" i="3" s="1"/>
  <c r="X18" i="3"/>
  <c r="L18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P38" i="3" s="1"/>
  <c r="G7" i="5"/>
  <c r="V56" i="3" s="1"/>
  <c r="F7" i="5"/>
  <c r="V50" i="3" s="1"/>
  <c r="J50" i="3" s="1"/>
  <c r="AA7" i="5"/>
  <c r="Q7" i="5"/>
  <c r="T19" i="3" s="1"/>
  <c r="X85" i="3" l="1"/>
  <c r="X83" i="3"/>
  <c r="X81" i="3"/>
  <c r="X84" i="3"/>
  <c r="X82" i="3"/>
  <c r="V46" i="3"/>
  <c r="J46" i="3" s="1"/>
  <c r="S50" i="3"/>
  <c r="G50" i="3" s="1"/>
  <c r="O50" i="3"/>
  <c r="C50" i="3" s="1"/>
  <c r="N38" i="3"/>
  <c r="W38" i="3"/>
  <c r="K38" i="3" s="1"/>
  <c r="W50" i="3"/>
  <c r="K50" i="3" s="1"/>
  <c r="W56" i="3"/>
  <c r="K56" i="3" s="1"/>
  <c r="U38" i="3"/>
  <c r="Q50" i="3"/>
  <c r="E50" i="3" s="1"/>
  <c r="R38" i="3"/>
  <c r="F38" i="3" s="1"/>
  <c r="W62" i="3"/>
  <c r="K62" i="3" s="1"/>
  <c r="W68" i="3"/>
  <c r="K68" i="3" s="1"/>
  <c r="T38" i="3"/>
  <c r="H38" i="3" s="1"/>
  <c r="P50" i="3"/>
  <c r="D50" i="3" s="1"/>
  <c r="D38" i="3"/>
  <c r="P34" i="3"/>
  <c r="D34" i="3" s="1"/>
  <c r="J56" i="3"/>
  <c r="V52" i="3"/>
  <c r="J52" i="3" s="1"/>
  <c r="R56" i="3"/>
  <c r="N56" i="3"/>
  <c r="R34" i="3"/>
  <c r="F34" i="3" s="1"/>
  <c r="B38" i="3"/>
  <c r="N34" i="3"/>
  <c r="B34" i="3" s="1"/>
  <c r="S46" i="3"/>
  <c r="G46" i="3" s="1"/>
  <c r="T34" i="3"/>
  <c r="H34" i="3" s="1"/>
  <c r="U56" i="3"/>
  <c r="Q56" i="3"/>
  <c r="T50" i="3"/>
  <c r="R50" i="3"/>
  <c r="N50" i="3"/>
  <c r="T56" i="3"/>
  <c r="P56" i="3"/>
  <c r="I38" i="3"/>
  <c r="U34" i="3"/>
  <c r="N62" i="3"/>
  <c r="N68" i="3"/>
  <c r="N44" i="3"/>
  <c r="O44" i="3"/>
  <c r="O62" i="3"/>
  <c r="O68" i="3"/>
  <c r="P68" i="3"/>
  <c r="P62" i="3"/>
  <c r="P44" i="3"/>
  <c r="Q44" i="3"/>
  <c r="Q68" i="3"/>
  <c r="Q62" i="3"/>
  <c r="R62" i="3"/>
  <c r="R68" i="3"/>
  <c r="R44" i="3"/>
  <c r="S44" i="3"/>
  <c r="S68" i="3"/>
  <c r="S62" i="3"/>
  <c r="T68" i="3"/>
  <c r="T62" i="3"/>
  <c r="T44" i="3"/>
  <c r="U68" i="3"/>
  <c r="U62" i="3"/>
  <c r="I62" i="3" s="1"/>
  <c r="U44" i="3"/>
  <c r="V62" i="3"/>
  <c r="J62" i="3" s="1"/>
  <c r="V44" i="3"/>
  <c r="V38" i="3"/>
  <c r="V68" i="3"/>
  <c r="W44" i="3"/>
  <c r="K44" i="3" s="1"/>
  <c r="O46" i="3"/>
  <c r="C46" i="3" s="1"/>
  <c r="S56" i="3"/>
  <c r="O56" i="3"/>
  <c r="U50" i="3"/>
  <c r="S38" i="3"/>
  <c r="Q38" i="3"/>
  <c r="O38" i="3"/>
  <c r="H66" i="3"/>
  <c r="K69" i="3"/>
  <c r="X65" i="3"/>
  <c r="X59" i="3"/>
  <c r="L59" i="3" s="1"/>
  <c r="X69" i="3"/>
  <c r="X68" i="3"/>
  <c r="X67" i="3"/>
  <c r="X66" i="3"/>
  <c r="X63" i="3"/>
  <c r="X62" i="3"/>
  <c r="X61" i="3"/>
  <c r="X60" i="3"/>
  <c r="K67" i="3"/>
  <c r="K65" i="3"/>
  <c r="L65" i="3"/>
  <c r="K35" i="3"/>
  <c r="K61" i="3"/>
  <c r="K37" i="3"/>
  <c r="K63" i="3"/>
  <c r="K36" i="3"/>
  <c r="I60" i="3"/>
  <c r="K47" i="3"/>
  <c r="K53" i="3"/>
  <c r="X57" i="3"/>
  <c r="L57" i="3" s="1"/>
  <c r="X56" i="3"/>
  <c r="L56" i="3" s="1"/>
  <c r="X55" i="3"/>
  <c r="L55" i="3" s="1"/>
  <c r="X51" i="3"/>
  <c r="L51" i="3" s="1"/>
  <c r="X50" i="3"/>
  <c r="L50" i="3" s="1"/>
  <c r="X49" i="3"/>
  <c r="L49" i="3" s="1"/>
  <c r="X48" i="3"/>
  <c r="L48" i="3" s="1"/>
  <c r="X47" i="3"/>
  <c r="X53" i="3"/>
  <c r="X54" i="3"/>
  <c r="L54" i="3" s="1"/>
  <c r="X45" i="3"/>
  <c r="L45" i="3" s="1"/>
  <c r="X44" i="3"/>
  <c r="L44" i="3" s="1"/>
  <c r="X43" i="3"/>
  <c r="L43" i="3" s="1"/>
  <c r="X42" i="3"/>
  <c r="L42" i="3" s="1"/>
  <c r="X41" i="3"/>
  <c r="L41" i="3" s="1"/>
  <c r="W34" i="3"/>
  <c r="K66" i="3" s="1"/>
  <c r="Y11" i="3"/>
  <c r="X39" i="3"/>
  <c r="L39" i="3" s="1"/>
  <c r="X38" i="3"/>
  <c r="L38" i="3" s="1"/>
  <c r="X36" i="3"/>
  <c r="X37" i="3"/>
  <c r="X35" i="3"/>
  <c r="Z76" i="3" a="1"/>
  <c r="Z76" i="3" s="1"/>
  <c r="T28" i="3"/>
  <c r="H19" i="3"/>
  <c r="H28" i="3" s="1"/>
  <c r="AB8" i="3"/>
  <c r="X70" i="3"/>
  <c r="Z21" i="3" a="1"/>
  <c r="Z21" i="3" s="1"/>
  <c r="Y25" i="3"/>
  <c r="AB25" i="3" s="1"/>
  <c r="Y33" i="3"/>
  <c r="Y18" i="3"/>
  <c r="Y17" i="3"/>
  <c r="Y20" i="3"/>
  <c r="Y16" i="3"/>
  <c r="X19" i="3"/>
  <c r="W19" i="3"/>
  <c r="U19" i="3"/>
  <c r="V19" i="3"/>
  <c r="Y19" i="3"/>
  <c r="M19" i="3" s="1"/>
  <c r="S19" i="3"/>
  <c r="O19" i="3"/>
  <c r="P19" i="3"/>
  <c r="Q19" i="3"/>
  <c r="R19" i="3"/>
  <c r="F19" i="3" s="1"/>
  <c r="F28" i="3" s="1"/>
  <c r="N19" i="3"/>
  <c r="W40" i="3" l="1"/>
  <c r="K40" i="3" s="1"/>
  <c r="Y82" i="3"/>
  <c r="Y81" i="3"/>
  <c r="AB81" i="3" s="1"/>
  <c r="Y84" i="3"/>
  <c r="AB84" i="3" s="1"/>
  <c r="Y83" i="3"/>
  <c r="AB83" i="3" s="1"/>
  <c r="Y85" i="3"/>
  <c r="AB85" i="3" s="1"/>
  <c r="Q46" i="3"/>
  <c r="E46" i="3" s="1"/>
  <c r="X80" i="3"/>
  <c r="W64" i="3"/>
  <c r="K64" i="3" s="1"/>
  <c r="W52" i="3"/>
  <c r="K52" i="3" s="1"/>
  <c r="U58" i="3"/>
  <c r="I58" i="3" s="1"/>
  <c r="W46" i="3"/>
  <c r="K46" i="3" s="1"/>
  <c r="L67" i="3"/>
  <c r="P46" i="3"/>
  <c r="D46" i="3" s="1"/>
  <c r="C38" i="3"/>
  <c r="O34" i="3"/>
  <c r="C34" i="3" s="1"/>
  <c r="C56" i="3"/>
  <c r="O52" i="3"/>
  <c r="C52" i="3" s="1"/>
  <c r="J44" i="3"/>
  <c r="V40" i="3"/>
  <c r="J40" i="3" s="1"/>
  <c r="U64" i="3"/>
  <c r="I64" i="3" s="1"/>
  <c r="I68" i="3"/>
  <c r="G62" i="3"/>
  <c r="S58" i="3"/>
  <c r="G58" i="3" s="1"/>
  <c r="R64" i="3"/>
  <c r="F64" i="3" s="1"/>
  <c r="F68" i="3"/>
  <c r="E44" i="3"/>
  <c r="Q40" i="3"/>
  <c r="E40" i="3" s="1"/>
  <c r="O64" i="3"/>
  <c r="C64" i="3" s="1"/>
  <c r="C68" i="3"/>
  <c r="B68" i="3"/>
  <c r="N64" i="3"/>
  <c r="B64" i="3" s="1"/>
  <c r="D56" i="3"/>
  <c r="P52" i="3"/>
  <c r="D52" i="3" s="1"/>
  <c r="F50" i="3"/>
  <c r="R46" i="3"/>
  <c r="F46" i="3" s="1"/>
  <c r="L68" i="3"/>
  <c r="E38" i="3"/>
  <c r="Q34" i="3"/>
  <c r="E34" i="3" s="1"/>
  <c r="G56" i="3"/>
  <c r="S52" i="3"/>
  <c r="G52" i="3" s="1"/>
  <c r="H44" i="3"/>
  <c r="T40" i="3"/>
  <c r="H40" i="3" s="1"/>
  <c r="S64" i="3"/>
  <c r="G64" i="3" s="1"/>
  <c r="G68" i="3"/>
  <c r="F62" i="3"/>
  <c r="R58" i="3"/>
  <c r="F58" i="3" s="1"/>
  <c r="D44" i="3"/>
  <c r="P40" i="3"/>
  <c r="D40" i="3" s="1"/>
  <c r="C62" i="3"/>
  <c r="O58" i="3"/>
  <c r="C58" i="3" s="1"/>
  <c r="B62" i="3"/>
  <c r="N58" i="3"/>
  <c r="B58" i="3" s="1"/>
  <c r="H56" i="3"/>
  <c r="T52" i="3"/>
  <c r="H52" i="3" s="1"/>
  <c r="H50" i="3"/>
  <c r="T46" i="3"/>
  <c r="H46" i="3" s="1"/>
  <c r="G38" i="3"/>
  <c r="S34" i="3"/>
  <c r="G34" i="3" s="1"/>
  <c r="J68" i="3"/>
  <c r="V64" i="3"/>
  <c r="J64" i="3" s="1"/>
  <c r="I44" i="3"/>
  <c r="U40" i="3"/>
  <c r="I40" i="3" s="1"/>
  <c r="H62" i="3"/>
  <c r="T58" i="3"/>
  <c r="H58" i="3" s="1"/>
  <c r="G44" i="3"/>
  <c r="S40" i="3"/>
  <c r="G40" i="3" s="1"/>
  <c r="E62" i="3"/>
  <c r="Q58" i="3"/>
  <c r="E58" i="3" s="1"/>
  <c r="D62" i="3"/>
  <c r="P58" i="3"/>
  <c r="D58" i="3" s="1"/>
  <c r="C44" i="3"/>
  <c r="O40" i="3"/>
  <c r="C40" i="3" s="1"/>
  <c r="I66" i="3"/>
  <c r="I34" i="3"/>
  <c r="E56" i="3"/>
  <c r="Q52" i="3"/>
  <c r="E52" i="3" s="1"/>
  <c r="B56" i="3"/>
  <c r="N52" i="3"/>
  <c r="B52" i="3" s="1"/>
  <c r="I50" i="3"/>
  <c r="U46" i="3"/>
  <c r="I46" i="3" s="1"/>
  <c r="J38" i="3"/>
  <c r="V34" i="3"/>
  <c r="T64" i="3"/>
  <c r="H64" i="3" s="1"/>
  <c r="H68" i="3"/>
  <c r="F44" i="3"/>
  <c r="R40" i="3"/>
  <c r="F40" i="3" s="1"/>
  <c r="Q64" i="3"/>
  <c r="E64" i="3" s="1"/>
  <c r="E68" i="3"/>
  <c r="P64" i="3"/>
  <c r="D64" i="3" s="1"/>
  <c r="D68" i="3"/>
  <c r="B44" i="3"/>
  <c r="N40" i="3"/>
  <c r="B40" i="3" s="1"/>
  <c r="B50" i="3"/>
  <c r="N46" i="3"/>
  <c r="B46" i="3" s="1"/>
  <c r="I56" i="3"/>
  <c r="U52" i="3"/>
  <c r="I52" i="3" s="1"/>
  <c r="F56" i="3"/>
  <c r="R52" i="3"/>
  <c r="F52" i="3" s="1"/>
  <c r="Z65" i="3"/>
  <c r="Z85" i="3"/>
  <c r="Z83" i="3"/>
  <c r="Z81" i="3"/>
  <c r="Z84" i="3"/>
  <c r="Z82" i="3"/>
  <c r="Y69" i="3"/>
  <c r="Y68" i="3"/>
  <c r="Y67" i="3"/>
  <c r="Y66" i="3"/>
  <c r="Y63" i="3"/>
  <c r="Y62" i="3"/>
  <c r="Y61" i="3"/>
  <c r="Y60" i="3"/>
  <c r="Y59" i="3"/>
  <c r="Y65" i="3"/>
  <c r="L69" i="3"/>
  <c r="X64" i="3"/>
  <c r="L64" i="3" s="1"/>
  <c r="M59" i="3"/>
  <c r="AA59" i="3" s="1"/>
  <c r="Z59" i="3"/>
  <c r="L35" i="3"/>
  <c r="L61" i="3"/>
  <c r="L37" i="3"/>
  <c r="L63" i="3"/>
  <c r="Z63" i="3"/>
  <c r="Z60" i="3"/>
  <c r="L36" i="3"/>
  <c r="L62" i="3"/>
  <c r="V58" i="3"/>
  <c r="J58" i="3" s="1"/>
  <c r="J60" i="3"/>
  <c r="K34" i="3"/>
  <c r="L47" i="3"/>
  <c r="X46" i="3"/>
  <c r="L46" i="3" s="1"/>
  <c r="Y57" i="3"/>
  <c r="Y55" i="3"/>
  <c r="Y47" i="3"/>
  <c r="Y51" i="3"/>
  <c r="Y54" i="3"/>
  <c r="Y50" i="3"/>
  <c r="Y56" i="3"/>
  <c r="Y49" i="3"/>
  <c r="Y53" i="3"/>
  <c r="Y48" i="3"/>
  <c r="Z54" i="3"/>
  <c r="Z48" i="3"/>
  <c r="X52" i="3"/>
  <c r="L52" i="3" s="1"/>
  <c r="L53" i="3"/>
  <c r="Y45" i="3"/>
  <c r="M45" i="3" s="1"/>
  <c r="Y43" i="3"/>
  <c r="M43" i="3" s="1"/>
  <c r="Y41" i="3"/>
  <c r="M41" i="3" s="1"/>
  <c r="Y44" i="3"/>
  <c r="M44" i="3" s="1"/>
  <c r="Y42" i="3"/>
  <c r="M42" i="3" s="1"/>
  <c r="Z42" i="3"/>
  <c r="Z45" i="3"/>
  <c r="Z41" i="3"/>
  <c r="X40" i="3"/>
  <c r="L40" i="3" s="1"/>
  <c r="X34" i="3"/>
  <c r="L66" i="3" s="1"/>
  <c r="Z24" i="3"/>
  <c r="Z73" i="3"/>
  <c r="Z23" i="3"/>
  <c r="Z77" i="3"/>
  <c r="Z27" i="3"/>
  <c r="Z74" i="3"/>
  <c r="Z25" i="3"/>
  <c r="Z72" i="3"/>
  <c r="Z22" i="3"/>
  <c r="Z75" i="3"/>
  <c r="Z7" i="3"/>
  <c r="Z8" i="3"/>
  <c r="Z78" i="3"/>
  <c r="Z20" i="3"/>
  <c r="Z17" i="3"/>
  <c r="Z16" i="3"/>
  <c r="Z18" i="3"/>
  <c r="Y39" i="3"/>
  <c r="M39" i="3" s="1"/>
  <c r="Y38" i="3"/>
  <c r="M38" i="3" s="1"/>
  <c r="Y37" i="3"/>
  <c r="Y36" i="3"/>
  <c r="Y35" i="3"/>
  <c r="U28" i="3"/>
  <c r="I19" i="3"/>
  <c r="I28" i="3" s="1"/>
  <c r="M18" i="3"/>
  <c r="AA18" i="3" s="1"/>
  <c r="M16" i="3"/>
  <c r="AB16" i="3" s="1"/>
  <c r="X28" i="3"/>
  <c r="L19" i="3"/>
  <c r="L28" i="3" s="1"/>
  <c r="M20" i="3"/>
  <c r="AA20" i="3" s="1"/>
  <c r="V28" i="3"/>
  <c r="J19" i="3"/>
  <c r="J28" i="3" s="1"/>
  <c r="W28" i="3"/>
  <c r="K19" i="3"/>
  <c r="K28" i="3" s="1"/>
  <c r="M17" i="3"/>
  <c r="Y70" i="3"/>
  <c r="Z70" i="3" s="1"/>
  <c r="Y28" i="3"/>
  <c r="S28" i="3"/>
  <c r="G19" i="3"/>
  <c r="G28" i="3" s="1"/>
  <c r="R28" i="3"/>
  <c r="Q28" i="3"/>
  <c r="E19" i="3"/>
  <c r="E28" i="3" s="1"/>
  <c r="N28" i="3"/>
  <c r="B19" i="3"/>
  <c r="O28" i="3"/>
  <c r="C19" i="3"/>
  <c r="C28" i="3" s="1"/>
  <c r="P28" i="3"/>
  <c r="D19" i="3"/>
  <c r="D28" i="3" s="1"/>
  <c r="Y80" i="3" l="1"/>
  <c r="AB82" i="3"/>
  <c r="Z64" i="3"/>
  <c r="Z62" i="3"/>
  <c r="Z46" i="3"/>
  <c r="Z40" i="3"/>
  <c r="Z58" i="3"/>
  <c r="Z34" i="3"/>
  <c r="Z50" i="3"/>
  <c r="Z56" i="3"/>
  <c r="Z52" i="3"/>
  <c r="J66" i="3"/>
  <c r="J34" i="3"/>
  <c r="Y64" i="3"/>
  <c r="M64" i="3" s="1"/>
  <c r="AB64" i="3" s="1"/>
  <c r="M68" i="3"/>
  <c r="AA68" i="3" s="1"/>
  <c r="Z68" i="3"/>
  <c r="M69" i="3"/>
  <c r="AA69" i="3" s="1"/>
  <c r="Z69" i="3"/>
  <c r="M65" i="3"/>
  <c r="AA65" i="3" s="1"/>
  <c r="M67" i="3"/>
  <c r="AA67" i="3" s="1"/>
  <c r="Z67" i="3"/>
  <c r="M35" i="3"/>
  <c r="M36" i="3"/>
  <c r="M37" i="3"/>
  <c r="AB37" i="3" s="1"/>
  <c r="AB59" i="3"/>
  <c r="W58" i="3"/>
  <c r="K58" i="3" s="1"/>
  <c r="K60" i="3"/>
  <c r="L34" i="3"/>
  <c r="M48" i="3"/>
  <c r="AA48" i="3" s="1"/>
  <c r="M50" i="3"/>
  <c r="AA50" i="3" s="1"/>
  <c r="M55" i="3"/>
  <c r="AA55" i="3" s="1"/>
  <c r="Z55" i="3"/>
  <c r="Y52" i="3"/>
  <c r="M52" i="3" s="1"/>
  <c r="AB52" i="3" s="1"/>
  <c r="M53" i="3"/>
  <c r="AA53" i="3" s="1"/>
  <c r="Z53" i="3"/>
  <c r="M57" i="3"/>
  <c r="AA57" i="3" s="1"/>
  <c r="Z57" i="3"/>
  <c r="M49" i="3"/>
  <c r="AA49" i="3" s="1"/>
  <c r="Z49" i="3"/>
  <c r="M51" i="3"/>
  <c r="AA51" i="3" s="1"/>
  <c r="Z51" i="3"/>
  <c r="M54" i="3"/>
  <c r="AA54" i="3" s="1"/>
  <c r="M56" i="3"/>
  <c r="AA56" i="3" s="1"/>
  <c r="Y46" i="3"/>
  <c r="M46" i="3" s="1"/>
  <c r="AA46" i="3" s="1"/>
  <c r="M47" i="3"/>
  <c r="AA47" i="3" s="1"/>
  <c r="Z47" i="3"/>
  <c r="AA44" i="3"/>
  <c r="Z44" i="3"/>
  <c r="AB44" i="3"/>
  <c r="Y40" i="3"/>
  <c r="M40" i="3" s="1"/>
  <c r="AB41" i="3"/>
  <c r="AA43" i="3"/>
  <c r="AB43" i="3"/>
  <c r="Z43" i="3"/>
  <c r="AA42" i="3"/>
  <c r="AB42" i="3"/>
  <c r="AA45" i="3"/>
  <c r="AB80" i="3"/>
  <c r="Z80" i="3"/>
  <c r="Y34" i="3"/>
  <c r="Z19" i="3"/>
  <c r="AB39" i="3"/>
  <c r="AB20" i="3"/>
  <c r="AB18" i="3"/>
  <c r="AA17" i="3"/>
  <c r="AB17" i="3"/>
  <c r="AA16" i="3"/>
  <c r="M28" i="3"/>
  <c r="AB70" i="3"/>
  <c r="B28" i="3"/>
  <c r="AB19" i="3"/>
  <c r="AA19" i="3"/>
  <c r="AB50" i="3" l="1"/>
  <c r="AB65" i="3"/>
  <c r="AB56" i="3"/>
  <c r="AB48" i="3"/>
  <c r="AB67" i="3"/>
  <c r="AA64" i="3"/>
  <c r="AB68" i="3"/>
  <c r="AB69" i="3"/>
  <c r="M60" i="3"/>
  <c r="M62" i="3"/>
  <c r="AA62" i="3" s="1"/>
  <c r="AB57" i="3"/>
  <c r="AB54" i="3"/>
  <c r="AB49" i="3"/>
  <c r="M63" i="3"/>
  <c r="AA63" i="3" s="1"/>
  <c r="M61" i="3"/>
  <c r="AA61" i="3" s="1"/>
  <c r="Z61" i="3"/>
  <c r="AA52" i="3"/>
  <c r="AB47" i="3"/>
  <c r="AB51" i="3"/>
  <c r="AB46" i="3"/>
  <c r="Y58" i="3"/>
  <c r="M58" i="3" s="1"/>
  <c r="X58" i="3"/>
  <c r="L58" i="3" s="1"/>
  <c r="L60" i="3"/>
  <c r="AB53" i="3"/>
  <c r="AB55" i="3"/>
  <c r="M34" i="3"/>
  <c r="AA34" i="3" s="1"/>
  <c r="AB45" i="3"/>
  <c r="AA40" i="3"/>
  <c r="AA41" i="3"/>
  <c r="AA28" i="3"/>
  <c r="Z28" i="3"/>
  <c r="AA38" i="3"/>
  <c r="Z38" i="3"/>
  <c r="AA39" i="3"/>
  <c r="Z39" i="3"/>
  <c r="AA36" i="3"/>
  <c r="Z36" i="3"/>
  <c r="AA37" i="3"/>
  <c r="Z37" i="3"/>
  <c r="AA35" i="3"/>
  <c r="Z35" i="3"/>
  <c r="AB38" i="3"/>
  <c r="AB36" i="3"/>
  <c r="AB35" i="3"/>
  <c r="AB40" i="3"/>
  <c r="AB28" i="3"/>
  <c r="AB60" i="3" l="1"/>
  <c r="M66" i="3"/>
  <c r="AA66" i="3" s="1"/>
  <c r="Z66" i="3"/>
  <c r="AB63" i="3"/>
  <c r="AA58" i="3"/>
  <c r="T79" i="3" s="1"/>
  <c r="T86" i="3" s="1"/>
  <c r="AB61" i="3"/>
  <c r="AB62" i="3"/>
  <c r="AA60" i="3"/>
  <c r="AB58" i="3"/>
  <c r="AB34" i="3"/>
  <c r="AB66" i="3" l="1"/>
  <c r="H79" i="3"/>
  <c r="H86" i="3" s="1"/>
  <c r="H4" i="3" s="1"/>
  <c r="H9" i="3" s="1"/>
  <c r="M79" i="3"/>
  <c r="M86" i="3" s="1"/>
  <c r="M4" i="3" s="1"/>
  <c r="M9" i="3" s="1"/>
  <c r="B79" i="3"/>
  <c r="B86" i="3" s="1"/>
  <c r="B4" i="3" s="1"/>
  <c r="G79" i="3"/>
  <c r="G86" i="3" s="1"/>
  <c r="G4" i="3" s="1"/>
  <c r="G9" i="3" s="1"/>
  <c r="S79" i="3"/>
  <c r="S86" i="3" s="1"/>
  <c r="S4" i="3" s="1"/>
  <c r="S9" i="3" s="1"/>
  <c r="Y79" i="3"/>
  <c r="Y86" i="3" s="1"/>
  <c r="Y4" i="3" s="1"/>
  <c r="Y9" i="3" s="1"/>
  <c r="O79" i="3"/>
  <c r="O86" i="3" s="1"/>
  <c r="O4" i="3" s="1"/>
  <c r="O9" i="3" s="1"/>
  <c r="D79" i="3"/>
  <c r="D86" i="3" s="1"/>
  <c r="D4" i="3" s="1"/>
  <c r="D9" i="3" s="1"/>
  <c r="I79" i="3"/>
  <c r="I86" i="3" s="1"/>
  <c r="I4" i="3" s="1"/>
  <c r="I9" i="3" s="1"/>
  <c r="N79" i="3"/>
  <c r="N86" i="3" s="1"/>
  <c r="N4" i="3" s="1"/>
  <c r="N9" i="3" s="1"/>
  <c r="C79" i="3"/>
  <c r="C86" i="3" s="1"/>
  <c r="C4" i="3" s="1"/>
  <c r="C9" i="3" s="1"/>
  <c r="X79" i="3"/>
  <c r="X86" i="3" s="1"/>
  <c r="V79" i="3"/>
  <c r="V86" i="3" s="1"/>
  <c r="K79" i="3"/>
  <c r="K86" i="3" s="1"/>
  <c r="K4" i="3" s="1"/>
  <c r="K9" i="3" s="1"/>
  <c r="P79" i="3"/>
  <c r="P86" i="3" s="1"/>
  <c r="P4" i="3" s="1"/>
  <c r="P9" i="3" s="1"/>
  <c r="U79" i="3"/>
  <c r="U86" i="3" s="1"/>
  <c r="U4" i="3" s="1"/>
  <c r="U9" i="3" s="1"/>
  <c r="J79" i="3"/>
  <c r="J86" i="3" s="1"/>
  <c r="J4" i="3" s="1"/>
  <c r="J9" i="3" s="1"/>
  <c r="L79" i="3"/>
  <c r="L86" i="3" s="1"/>
  <c r="L4" i="3" s="1"/>
  <c r="L9" i="3" s="1"/>
  <c r="F79" i="3"/>
  <c r="F86" i="3" s="1"/>
  <c r="F4" i="3" s="1"/>
  <c r="F9" i="3" s="1"/>
  <c r="R79" i="3"/>
  <c r="R86" i="3" s="1"/>
  <c r="R4" i="3" s="1"/>
  <c r="R9" i="3" s="1"/>
  <c r="W79" i="3"/>
  <c r="W86" i="3" s="1"/>
  <c r="W4" i="3" s="1"/>
  <c r="W9" i="3" s="1"/>
  <c r="E79" i="3"/>
  <c r="E86" i="3" s="1"/>
  <c r="E4" i="3" s="1"/>
  <c r="E9" i="3" s="1"/>
  <c r="Q79" i="3"/>
  <c r="Q86" i="3" s="1"/>
  <c r="Q4" i="3" s="1"/>
  <c r="Q9" i="3" s="1"/>
  <c r="X4" i="3"/>
  <c r="X9" i="3" s="1"/>
  <c r="V4" i="3"/>
  <c r="V9" i="3" s="1"/>
  <c r="T4" i="3"/>
  <c r="T9" i="3" s="1"/>
  <c r="Z79" i="3" l="1"/>
  <c r="AB86" i="3"/>
  <c r="AB4" i="3" s="1"/>
  <c r="AB79" i="3"/>
  <c r="AA86" i="3"/>
  <c r="AA4" i="3" s="1"/>
  <c r="Z86" i="3"/>
  <c r="AA79" i="3"/>
  <c r="Y10" i="3"/>
  <c r="Z4" i="3"/>
  <c r="C11" i="6" s="1"/>
  <c r="N10" i="3"/>
  <c r="O10" i="3"/>
  <c r="P10" i="3"/>
  <c r="Q10" i="3"/>
  <c r="M10" i="3"/>
  <c r="R10" i="3"/>
  <c r="L10" i="3"/>
  <c r="S10" i="3"/>
  <c r="T10" i="3"/>
  <c r="U10" i="3"/>
  <c r="V10" i="3"/>
  <c r="W10" i="3"/>
  <c r="X10" i="3"/>
  <c r="C20" i="6"/>
  <c r="C21" i="6" s="1"/>
  <c r="J10" i="3"/>
  <c r="D10" i="3"/>
  <c r="K10" i="3"/>
  <c r="B10" i="3"/>
  <c r="E10" i="3"/>
  <c r="I10" i="3"/>
  <c r="C10" i="3"/>
  <c r="H10" i="3"/>
  <c r="C17" i="6"/>
  <c r="B9" i="3"/>
  <c r="G10" i="3"/>
  <c r="F10" i="3"/>
  <c r="C18" i="6"/>
  <c r="C19" i="6" s="1"/>
  <c r="AA9" i="3" l="1"/>
  <c r="Z9" i="3"/>
  <c r="AB9" i="3"/>
  <c r="L12" i="3"/>
  <c r="X12" i="3"/>
  <c r="U12" i="3"/>
  <c r="W12" i="3"/>
  <c r="S12" i="3"/>
  <c r="T12" i="3"/>
  <c r="Y12" i="3"/>
  <c r="V12" i="3"/>
  <c r="Q12" i="3"/>
  <c r="P12" i="3"/>
  <c r="R12" i="3"/>
  <c r="O12" i="3"/>
  <c r="M12" i="3"/>
  <c r="N12" i="3"/>
  <c r="J12" i="3"/>
  <c r="D12" i="3"/>
  <c r="K12" i="3"/>
  <c r="H12" i="3"/>
  <c r="F12" i="3"/>
  <c r="B12" i="3"/>
  <c r="I12" i="3"/>
  <c r="G12" i="3"/>
  <c r="E12" i="3"/>
  <c r="C12" i="3"/>
  <c r="C12" i="6" l="1"/>
  <c r="C2" i="6" s="1"/>
</calcChain>
</file>

<file path=xl/sharedStrings.xml><?xml version="1.0" encoding="utf-8"?>
<sst xmlns="http://schemas.openxmlformats.org/spreadsheetml/2006/main" count="479" uniqueCount="356">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</sst>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17" fontId="0" fillId="0" borderId="0" xfId="0" applyNumberFormat="1" applyFont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K13" sqref="K13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indebtness ratio&gt;80%</v>
      </c>
      <c r="D2" s="191"/>
      <c r="E2" s="191"/>
      <c r="F2" s="191"/>
      <c r="G2" s="191"/>
    </row>
    <row r="3" spans="2:7" x14ac:dyDescent="0.25">
      <c r="C3" s="191"/>
      <c r="D3" s="191"/>
      <c r="E3" s="191"/>
      <c r="F3" s="191"/>
      <c r="G3" s="191"/>
    </row>
    <row r="4" spans="2:7" ht="9.75" customHeight="1" x14ac:dyDescent="0.25">
      <c r="C4" s="142"/>
      <c r="D4" s="142"/>
      <c r="E4" s="142"/>
      <c r="F4" s="142"/>
      <c r="G4" s="142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None</v>
      </c>
    </row>
    <row r="7" spans="2:7" x14ac:dyDescent="0.25">
      <c r="B7" s="1" t="s">
        <v>162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IFERROR(IF(Output!Z8/(Output!Z4+Output!Z7)&lt;=0,999,Output!Z8/(Output!Z4+Output!Z7)),"")</f>
        <v/>
      </c>
    </row>
    <row r="12" spans="2:7" x14ac:dyDescent="0.25">
      <c r="B12" s="1" t="s">
        <v>221</v>
      </c>
      <c r="C12" s="80" t="str">
        <f>IFERROR(INDEX(Parameters!C76:C87,MATCH(MONTH(INDEX(Output!B3:S3,MATCH(1,Output!B12:S12,0))),Parameters!D76:D87,0))&amp;" "&amp;YEAR(INDEX(Output!B3:S3,MATCH(1,Output!B12:S12,0))),"N/A")</f>
        <v>January 1900</v>
      </c>
    </row>
    <row r="13" spans="2:7" x14ac:dyDescent="0.25">
      <c r="B13" s="1" t="s">
        <v>220</v>
      </c>
      <c r="C13" s="67" t="str">
        <f>IFERROR(Output!B105/Output!B99,"")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MAX(Output!B8:S8)</f>
        <v>0</v>
      </c>
    </row>
    <row r="17" spans="2:7" x14ac:dyDescent="0.25">
      <c r="B17" s="1" t="s">
        <v>170</v>
      </c>
      <c r="C17" s="36">
        <f>SUM(Output!B4:M4)</f>
        <v>0</v>
      </c>
    </row>
    <row r="18" spans="2:7" x14ac:dyDescent="0.25">
      <c r="B18" s="1" t="s">
        <v>171</v>
      </c>
      <c r="C18" s="36">
        <f>MIN(Output!B4:M4)</f>
        <v>0</v>
      </c>
    </row>
    <row r="19" spans="2:7" x14ac:dyDescent="0.25">
      <c r="B19" s="1" t="s">
        <v>218</v>
      </c>
      <c r="C19" s="79" t="str">
        <f>INDEX(Parameters!$C$76:$C$87,MONTH(INDEX(Output!$B$3:$M$3,MATCH(C18,Output!$B$4:$M$4,0))))&amp;" "&amp;YEAR(INDEX(Output!$B$3:$M$3,MATCH(C18,Output!$B$4:$M$4,0)))</f>
        <v>January 1900</v>
      </c>
    </row>
    <row r="20" spans="2:7" x14ac:dyDescent="0.25">
      <c r="B20" s="1" t="s">
        <v>172</v>
      </c>
      <c r="C20" s="36">
        <f>MAX(Output!B4:M4)</f>
        <v>0</v>
      </c>
    </row>
    <row r="21" spans="2:7" x14ac:dyDescent="0.25">
      <c r="B21" s="1" t="s">
        <v>219</v>
      </c>
      <c r="C21" s="79" t="str">
        <f>INDEX(Parameters!$C$76:$C$87,MONTH(INDEX(Output!$B$3:$M$3,MATCH(C20,Output!$B$4:$M$4,0))))&amp;" "&amp;YEAR(INDEX(Output!$B$3:$M$3,MATCH(C20,Output!$B$4:$M$4,0)))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6" t="str">
        <f>IF(OR(Inputs!E56="No",Inputs!E57="No",Inputs!E58="No",Inputs!E59="No",Inputs!E60="No"),"No","Yes")</f>
        <v>Yes</v>
      </c>
    </row>
  </sheetData>
  <sheetProtection algorithmName="SHA-512" hashValue="ABnipKp2VWbwEC8GwU0ydK2tLQL19JjvkImtrlJkbee6nU3Txl7QjmzcmRglTvYoyatbMzI4/MTVSWLD9ACFcg==" saltValue="s4NGScn+9r9PGsdystd3UQ==" spinCount="100000" sheet="1" objects="1" scenarios="1"/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showGridLines="0" zoomScale="90" zoomScaleNormal="90" workbookViewId="0">
      <pane xSplit="1" topLeftCell="S1" activePane="topRight" state="frozen"/>
      <selection pane="topRight" activeCell="AB16" sqref="AB16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x14ac:dyDescent="0.25">
      <c r="B2" s="41"/>
      <c r="AB2" s="36"/>
    </row>
    <row r="3" spans="1:30" x14ac:dyDescent="0.25">
      <c r="A3" s="5"/>
      <c r="B3" s="17">
        <f>DATE(YEAR(Inputs!B76),MONTH(Inputs!B76),1)</f>
        <v>1</v>
      </c>
      <c r="C3" s="17">
        <f>DATE(YEAR(B3),MONTH(B3)+1,DAY(B3))</f>
        <v>32</v>
      </c>
      <c r="D3" s="17">
        <f t="shared" ref="D3:L3" si="0">DATE(YEAR(C3),MONTH(C3)+1,DAY(C3))</f>
        <v>61</v>
      </c>
      <c r="E3" s="17">
        <f t="shared" si="0"/>
        <v>92</v>
      </c>
      <c r="F3" s="17">
        <f t="shared" si="0"/>
        <v>122</v>
      </c>
      <c r="G3" s="17">
        <f t="shared" si="0"/>
        <v>153</v>
      </c>
      <c r="H3" s="17">
        <f t="shared" si="0"/>
        <v>183</v>
      </c>
      <c r="I3" s="17">
        <f t="shared" si="0"/>
        <v>214</v>
      </c>
      <c r="J3" s="17">
        <f t="shared" si="0"/>
        <v>245</v>
      </c>
      <c r="K3" s="17">
        <f t="shared" si="0"/>
        <v>275</v>
      </c>
      <c r="L3" s="17">
        <f t="shared" si="0"/>
        <v>306</v>
      </c>
      <c r="M3" s="17">
        <f t="shared" ref="M3" si="1">DATE(YEAR(L3),MONTH(L3)+1,DAY(L3))</f>
        <v>336</v>
      </c>
      <c r="N3" s="17">
        <f t="shared" ref="N3" si="2">DATE(YEAR(M3),MONTH(M3)+1,DAY(M3))</f>
        <v>367</v>
      </c>
      <c r="O3" s="17">
        <f t="shared" ref="O3" si="3">DATE(YEAR(N3),MONTH(N3)+1,DAY(N3))</f>
        <v>398</v>
      </c>
      <c r="P3" s="17">
        <f t="shared" ref="P3" si="4">DATE(YEAR(O3),MONTH(O3)+1,DAY(O3))</f>
        <v>426</v>
      </c>
      <c r="Q3" s="17">
        <f t="shared" ref="Q3" si="5">DATE(YEAR(P3),MONTH(P3)+1,DAY(P3))</f>
        <v>457</v>
      </c>
      <c r="R3" s="17">
        <f t="shared" ref="R3" si="6">DATE(YEAR(Q3),MONTH(Q3)+1,DAY(Q3))</f>
        <v>487</v>
      </c>
      <c r="S3" s="17">
        <f t="shared" ref="S3" si="7">DATE(YEAR(R3),MONTH(R3)+1,DAY(R3))</f>
        <v>518</v>
      </c>
      <c r="T3" s="17">
        <f t="shared" ref="T3" si="8">DATE(YEAR(S3),MONTH(S3)+1,DAY(S3))</f>
        <v>548</v>
      </c>
      <c r="U3" s="17">
        <f t="shared" ref="U3" si="9">DATE(YEAR(T3),MONTH(T3)+1,DAY(T3))</f>
        <v>579</v>
      </c>
      <c r="V3" s="17">
        <f t="shared" ref="V3" si="10">DATE(YEAR(U3),MONTH(U3)+1,DAY(U3))</f>
        <v>610</v>
      </c>
      <c r="W3" s="17">
        <f t="shared" ref="W3" si="11">DATE(YEAR(V3),MONTH(V3)+1,DAY(V3))</f>
        <v>640</v>
      </c>
      <c r="X3" s="17">
        <f t="shared" ref="X3" si="12">DATE(YEAR(W3),MONTH(W3)+1,DAY(W3))</f>
        <v>671</v>
      </c>
      <c r="Y3" s="17">
        <f t="shared" ref="Y3" si="13">DATE(YEAR(X3),MONTH(X3)+1,DAY(X3))</f>
        <v>701</v>
      </c>
      <c r="Z3" s="47" t="s">
        <v>227</v>
      </c>
      <c r="AA3" s="47" t="s">
        <v>304</v>
      </c>
      <c r="AB3" s="47" t="s">
        <v>328</v>
      </c>
      <c r="AC3" s="174">
        <f>DATE(YEAR(Y3),MONTH(Y3)+1,DAY(Y3))</f>
        <v>732</v>
      </c>
    </row>
    <row r="4" spans="1:30" ht="15.75" thickBot="1" x14ac:dyDescent="0.3">
      <c r="A4" s="50" t="s">
        <v>323</v>
      </c>
      <c r="B4" s="51">
        <f t="shared" ref="B4:S4" si="14">B28-B86</f>
        <v>0</v>
      </c>
      <c r="C4" s="51">
        <f t="shared" si="14"/>
        <v>0</v>
      </c>
      <c r="D4" s="51">
        <f t="shared" si="14"/>
        <v>0</v>
      </c>
      <c r="E4" s="51">
        <f t="shared" si="14"/>
        <v>0</v>
      </c>
      <c r="F4" s="51">
        <f t="shared" si="14"/>
        <v>0</v>
      </c>
      <c r="G4" s="51">
        <f t="shared" si="14"/>
        <v>0</v>
      </c>
      <c r="H4" s="51">
        <f t="shared" si="14"/>
        <v>0</v>
      </c>
      <c r="I4" s="51">
        <f t="shared" si="14"/>
        <v>0</v>
      </c>
      <c r="J4" s="51">
        <f t="shared" si="14"/>
        <v>0</v>
      </c>
      <c r="K4" s="51">
        <f t="shared" si="14"/>
        <v>0</v>
      </c>
      <c r="L4" s="51">
        <f t="shared" si="14"/>
        <v>0</v>
      </c>
      <c r="M4" s="51">
        <f t="shared" si="14"/>
        <v>0</v>
      </c>
      <c r="N4" s="51">
        <f t="shared" si="14"/>
        <v>0</v>
      </c>
      <c r="O4" s="51">
        <f t="shared" si="14"/>
        <v>0</v>
      </c>
      <c r="P4" s="51">
        <f t="shared" si="14"/>
        <v>0</v>
      </c>
      <c r="Q4" s="51">
        <f t="shared" si="14"/>
        <v>0</v>
      </c>
      <c r="R4" s="51">
        <f t="shared" si="14"/>
        <v>0</v>
      </c>
      <c r="S4" s="51">
        <f t="shared" si="14"/>
        <v>0</v>
      </c>
      <c r="T4" s="51">
        <f t="shared" ref="T4:Y4" si="15">T28-T86</f>
        <v>0</v>
      </c>
      <c r="U4" s="51">
        <f t="shared" si="15"/>
        <v>0</v>
      </c>
      <c r="V4" s="51">
        <f t="shared" si="15"/>
        <v>0</v>
      </c>
      <c r="W4" s="51">
        <f t="shared" si="15"/>
        <v>0</v>
      </c>
      <c r="X4" s="51">
        <f t="shared" si="15"/>
        <v>0</v>
      </c>
      <c r="Y4" s="51">
        <f t="shared" si="15"/>
        <v>0</v>
      </c>
      <c r="Z4" s="51">
        <f>SUMIF($B$11:$Y$11,"Yes",B4:Y4)</f>
        <v>0</v>
      </c>
      <c r="AA4" s="51">
        <f>AA28-AA86</f>
        <v>0</v>
      </c>
      <c r="AB4" s="51">
        <f>AB28-AB86</f>
        <v>0</v>
      </c>
      <c r="AC4" s="43"/>
      <c r="AD4" s="43"/>
    </row>
    <row r="5" spans="1:30" ht="15.75" customHeight="1" thickTop="1" x14ac:dyDescent="0.25">
      <c r="A5" s="43" t="s">
        <v>324</v>
      </c>
      <c r="B5" s="81" t="str">
        <f>IFERROR(INDEX(Inputs!$B$66:$B$71,MATCH(MONTH(Output!B3),Inputs!$D$66:$D$71,0))-INDEX(Inputs!$C$66:$C$71,MATCH(MONTH(Output!B3),Inputs!$D$66:$D$71,0)),"")</f>
        <v/>
      </c>
      <c r="C5" s="81" t="str">
        <f>IFERROR(INDEX(Inputs!$B$66:$B$71,MATCH(MONTH(Output!C3),Inputs!$D$66:$D$71,0))-INDEX(Inputs!$C$66:$C$71,MATCH(MONTH(Output!C3),Inputs!$D$66:$D$71,0)),"")</f>
        <v/>
      </c>
      <c r="D5" s="81" t="str">
        <f>IFERROR(INDEX(Inputs!$B$66:$B$71,MATCH(MONTH(Output!D3),Inputs!$D$66:$D$71,0))-INDEX(Inputs!$C$66:$C$71,MATCH(MONTH(Output!D3),Inputs!$D$66:$D$71,0)),"")</f>
        <v/>
      </c>
      <c r="E5" s="81" t="str">
        <f>IFERROR(INDEX(Inputs!$B$66:$B$71,MATCH(MONTH(Output!E3),Inputs!$D$66:$D$71,0))-INDEX(Inputs!$C$66:$C$71,MATCH(MONTH(Output!E3),Inputs!$D$66:$D$71,0)),"")</f>
        <v/>
      </c>
      <c r="F5" s="81" t="str">
        <f>IFERROR(INDEX(Inputs!$B$66:$B$71,MATCH(MONTH(Output!F3),Inputs!$D$66:$D$71,0))-INDEX(Inputs!$C$66:$C$71,MATCH(MONTH(Output!F3),Inputs!$D$66:$D$71,0)),"")</f>
        <v/>
      </c>
      <c r="G5" s="81" t="str">
        <f>IFERROR(INDEX(Inputs!$B$66:$B$71,MATCH(MONTH(Output!G3),Inputs!$D$66:$D$71,0))-INDEX(Inputs!$C$66:$C$71,MATCH(MONTH(Output!G3),Inputs!$D$66:$D$71,0)),"")</f>
        <v/>
      </c>
      <c r="H5" s="81" t="str">
        <f>IFERROR(INDEX(Inputs!$B$66:$B$71,MATCH(MONTH(Output!H3),Inputs!$D$66:$D$71,0))-INDEX(Inputs!$C$66:$C$71,MATCH(MONTH(Output!H3),Inputs!$D$66:$D$71,0)),"")</f>
        <v/>
      </c>
      <c r="I5" s="81" t="str">
        <f>IFERROR(INDEX(Inputs!$B$66:$B$71,MATCH(MONTH(Output!I3),Inputs!$D$66:$D$71,0))-INDEX(Inputs!$C$66:$C$71,MATCH(MONTH(Output!I3),Inputs!$D$66:$D$71,0)),"")</f>
        <v/>
      </c>
      <c r="J5" s="81" t="str">
        <f>IFERROR(INDEX(Inputs!$B$66:$B$71,MATCH(MONTH(Output!J3),Inputs!$D$66:$D$71,0))-INDEX(Inputs!$C$66:$C$71,MATCH(MONTH(Output!J3),Inputs!$D$66:$D$71,0)),"")</f>
        <v/>
      </c>
      <c r="K5" s="81" t="str">
        <f>IFERROR(INDEX(Inputs!$B$66:$B$71,MATCH(MONTH(Output!K3),Inputs!$D$66:$D$71,0))-INDEX(Inputs!$C$66:$C$71,MATCH(MONTH(Output!K3),Inputs!$D$66:$D$71,0)),"")</f>
        <v/>
      </c>
      <c r="L5" s="81" t="str">
        <f>IFERROR(INDEX(Inputs!$B$66:$B$71,MATCH(MONTH(Output!L3),Inputs!$D$66:$D$71,0))-INDEX(Inputs!$C$66:$C$71,MATCH(MONTH(Output!L3),Inputs!$D$66:$D$71,0)),"")</f>
        <v/>
      </c>
      <c r="M5" s="81" t="str">
        <f>IFERROR(INDEX(Inputs!$B$66:$B$71,MATCH(MONTH(Output!M3),Inputs!$D$66:$D$71,0))-INDEX(Inputs!$C$66:$C$71,MATCH(MONTH(Output!M3),Inputs!$D$66:$D$71,0)),"")</f>
        <v/>
      </c>
      <c r="N5" s="81" t="str">
        <f>IFERROR(INDEX(Inputs!$B$66:$B$71,MATCH(MONTH(Output!N3),Inputs!$D$66:$D$71,0))-INDEX(Inputs!$C$66:$C$71,MATCH(MONTH(Output!N3),Inputs!$D$66:$D$71,0)),"")</f>
        <v/>
      </c>
      <c r="O5" s="81" t="str">
        <f>IFERROR(INDEX(Inputs!$B$66:$B$71,MATCH(MONTH(Output!O3),Inputs!$D$66:$D$71,0))-INDEX(Inputs!$C$66:$C$71,MATCH(MONTH(Output!O3),Inputs!$D$66:$D$71,0)),"")</f>
        <v/>
      </c>
      <c r="P5" s="81" t="str">
        <f>IFERROR(INDEX(Inputs!$B$66:$B$71,MATCH(MONTH(Output!P3),Inputs!$D$66:$D$71,0))-INDEX(Inputs!$C$66:$C$71,MATCH(MONTH(Output!P3),Inputs!$D$66:$D$71,0)),"")</f>
        <v/>
      </c>
      <c r="Q5" s="81" t="str">
        <f>IFERROR(INDEX(Inputs!$B$66:$B$71,MATCH(MONTH(Output!Q3),Inputs!$D$66:$D$71,0))-INDEX(Inputs!$C$66:$C$71,MATCH(MONTH(Output!Q3),Inputs!$D$66:$D$71,0)),"")</f>
        <v/>
      </c>
      <c r="R5" s="81" t="str">
        <f>IFERROR(INDEX(Inputs!$B$66:$B$71,MATCH(MONTH(Output!R3),Inputs!$D$66:$D$71,0))-INDEX(Inputs!$C$66:$C$71,MATCH(MONTH(Output!R3),Inputs!$D$66:$D$71,0)),"")</f>
        <v/>
      </c>
      <c r="S5" s="81" t="str">
        <f>IFERROR(INDEX(Inputs!$B$66:$B$71,MATCH(MONTH(Output!S3),Inputs!$D$66:$D$71,0))-INDEX(Inputs!$C$66:$C$71,MATCH(MONTH(Output!S3),Inputs!$D$66:$D$71,0)),"")</f>
        <v/>
      </c>
      <c r="T5" s="81" t="str">
        <f>IFERROR(INDEX(Inputs!$B$66:$B$71,MATCH(MONTH(Output!T3),Inputs!$D$66:$D$71,0))-INDEX(Inputs!$C$66:$C$71,MATCH(MONTH(Output!T3),Inputs!$D$66:$D$71,0)),"")</f>
        <v/>
      </c>
      <c r="U5" s="81" t="str">
        <f>IFERROR(INDEX(Inputs!$B$66:$B$71,MATCH(MONTH(Output!U3),Inputs!$D$66:$D$71,0))-INDEX(Inputs!$C$66:$C$71,MATCH(MONTH(Output!U3),Inputs!$D$66:$D$71,0)),"")</f>
        <v/>
      </c>
      <c r="V5" s="81" t="str">
        <f>IFERROR(INDEX(Inputs!$B$66:$B$71,MATCH(MONTH(Output!V3),Inputs!$D$66:$D$71,0))-INDEX(Inputs!$C$66:$C$71,MATCH(MONTH(Output!V3),Inputs!$D$66:$D$71,0)),"")</f>
        <v/>
      </c>
      <c r="W5" s="81" t="str">
        <f>IFERROR(INDEX(Inputs!$B$66:$B$71,MATCH(MONTH(Output!W3),Inputs!$D$66:$D$71,0))-INDEX(Inputs!$C$66:$C$71,MATCH(MONTH(Output!W3),Inputs!$D$66:$D$71,0)),"")</f>
        <v/>
      </c>
      <c r="X5" s="81" t="str">
        <f>IFERROR(INDEX(Inputs!$B$66:$B$71,MATCH(MONTH(Output!X3),Inputs!$D$66:$D$71,0))-INDEX(Inputs!$C$66:$C$71,MATCH(MONTH(Output!X3),Inputs!$D$66:$D$71,0)),"")</f>
        <v/>
      </c>
      <c r="Y5" s="81" t="str">
        <f>IFERROR(INDEX(Inputs!$B$66:$B$71,MATCH(MONTH(Output!Y3),Inputs!$D$66:$D$71,0))-INDEX(Inputs!$C$66:$C$71,MATCH(MONTH(Output!Y3),Inputs!$D$66:$D$71,0)),"")</f>
        <v/>
      </c>
      <c r="Z5" s="81"/>
      <c r="AA5" s="81"/>
      <c r="AB5" s="81"/>
      <c r="AC5" s="43"/>
      <c r="AD5" s="43"/>
    </row>
    <row r="6" spans="1:30" ht="9.75" customHeight="1" x14ac:dyDescent="0.2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 x14ac:dyDescent="0.25">
      <c r="A7" s="85" t="s">
        <v>226</v>
      </c>
      <c r="B7" s="76" t="str">
        <f>IFERROR(IF(AND(MONTH(B3)=MONTH(Calculations!$G$33),YEAR(B3)=YEAR(Calculations!$G$33)),Calculations!$G$35,0),"")</f>
        <v/>
      </c>
      <c r="C7" s="76" t="str">
        <f>IFERROR(IF(AND(MONTH(C3)=MONTH(Calculations!$G$33),YEAR(C3)=YEAR(Calculations!$G$33)),Calculations!$G$35,0),"")</f>
        <v/>
      </c>
      <c r="D7" s="76" t="str">
        <f>IFERROR(IF(AND(MONTH(D3)=MONTH(Calculations!$G$33),YEAR(D3)=YEAR(Calculations!$G$33)),Calculations!$G$35,0),"")</f>
        <v/>
      </c>
      <c r="E7" s="76" t="str">
        <f>IFERROR(IF(AND(MONTH(E3)=MONTH(Calculations!$G$33),YEAR(E3)=YEAR(Calculations!$G$33)),Calculations!$G$35,0),"")</f>
        <v/>
      </c>
      <c r="F7" s="76" t="str">
        <f>IFERROR(IF(AND(MONTH(F3)=MONTH(Calculations!$G$33),YEAR(F3)=YEAR(Calculations!$G$33)),Calculations!$G$35,0),"")</f>
        <v/>
      </c>
      <c r="G7" s="76" t="str">
        <f>IFERROR(IF(AND(MONTH(G3)=MONTH(Calculations!$G$33),YEAR(G3)=YEAR(Calculations!$G$33)),Calculations!$G$35,0),"")</f>
        <v/>
      </c>
      <c r="H7" s="76" t="str">
        <f>IFERROR(IF(AND(MONTH(H3)=MONTH(Calculations!$G$33),YEAR(H3)=YEAR(Calculations!$G$33)),Calculations!$G$35,0),"")</f>
        <v/>
      </c>
      <c r="I7" s="76" t="str">
        <f>IFERROR(IF(AND(MONTH(I3)=MONTH(Calculations!$G$33),YEAR(I3)=YEAR(Calculations!$G$33)),Calculations!$G$35,0),"")</f>
        <v/>
      </c>
      <c r="J7" s="76" t="str">
        <f>IFERROR(IF(AND(MONTH(J3)=MONTH(Calculations!$G$33),YEAR(J3)=YEAR(Calculations!$G$33)),Calculations!$G$35,0),"")</f>
        <v/>
      </c>
      <c r="K7" s="76" t="str">
        <f>IFERROR(IF(AND(MONTH(K3)=MONTH(Calculations!$G$33),YEAR(K3)=YEAR(Calculations!$G$33)),Calculations!$G$35,0),"")</f>
        <v/>
      </c>
      <c r="L7" s="76" t="str">
        <f>IFERROR(IF(AND(MONTH(L3)=MONTH(Calculations!$G$33),YEAR(L3)=YEAR(Calculations!$G$33)),Calculations!$G$35,0),"")</f>
        <v/>
      </c>
      <c r="M7" s="76" t="str">
        <f>IFERROR(IF(AND(MONTH(M3)=MONTH(Calculations!$G$33),YEAR(M3)=YEAR(Calculations!$G$33)),Calculations!$G$35,0),"")</f>
        <v/>
      </c>
      <c r="N7" s="76" t="str">
        <f>IFERROR(IF(AND(MONTH(N3)=MONTH(Calculations!$G$33),YEAR(N3)=YEAR(Calculations!$G$33)),Calculations!$G$35,0),"")</f>
        <v/>
      </c>
      <c r="O7" s="76" t="str">
        <f>IFERROR(IF(AND(MONTH(O3)=MONTH(Calculations!$G$33),YEAR(O3)=YEAR(Calculations!$G$33)),Calculations!$G$35,0),"")</f>
        <v/>
      </c>
      <c r="P7" s="76" t="str">
        <f>IFERROR(IF(AND(MONTH(P3)=MONTH(Calculations!$G$33),YEAR(P3)=YEAR(Calculations!$G$33)),Calculations!$G$35,0),"")</f>
        <v/>
      </c>
      <c r="Q7" s="76" t="str">
        <f>IFERROR(IF(AND(MONTH(Q3)=MONTH(Calculations!$G$33),YEAR(Q3)=YEAR(Calculations!$G$33)),Calculations!$G$35,0),"")</f>
        <v/>
      </c>
      <c r="R7" s="76" t="str">
        <f>IFERROR(IF(AND(MONTH(R3)=MONTH(Calculations!$G$33),YEAR(R3)=YEAR(Calculations!$G$33)),Calculations!$G$35,0),"")</f>
        <v/>
      </c>
      <c r="S7" s="76" t="str">
        <f>IFERROR(IF(AND(MONTH(S3)=MONTH(Calculations!$G$33),YEAR(S3)=YEAR(Calculations!$G$33)),Calculations!$G$35,0),"")</f>
        <v/>
      </c>
      <c r="T7" s="76" t="str">
        <f>IFERROR(IF(AND(MONTH(T3)=MONTH(Calculations!$G$33),YEAR(T3)=YEAR(Calculations!$G$33)),Calculations!$G$35,0),"")</f>
        <v/>
      </c>
      <c r="U7" s="76" t="str">
        <f>IFERROR(IF(AND(MONTH(U3)=MONTH(Calculations!$G$33),YEAR(U3)=YEAR(Calculations!$G$33)),Calculations!$G$35,0),"")</f>
        <v/>
      </c>
      <c r="V7" s="76" t="str">
        <f>IFERROR(IF(AND(MONTH(V3)=MONTH(Calculations!$G$33),YEAR(V3)=YEAR(Calculations!$G$33)),Calculations!$G$35,0),"")</f>
        <v/>
      </c>
      <c r="W7" s="76" t="str">
        <f>IFERROR(IF(AND(MONTH(W3)=MONTH(Calculations!$G$33),YEAR(W3)=YEAR(Calculations!$G$33)),Calculations!$G$35,0),"")</f>
        <v/>
      </c>
      <c r="X7" s="76" t="str">
        <f>IFERROR(IF(AND(MONTH(X3)=MONTH(Calculations!$G$33),YEAR(X3)=YEAR(Calculations!$G$33)),Calculations!$G$35,0),"")</f>
        <v/>
      </c>
      <c r="Y7" s="76" t="str">
        <f>IFERROR(IF(AND(MONTH(Y3)=MONTH(Calculations!$G$33),YEAR(Y3)=YEAR(Calculations!$G$33)),Calculations!$G$35,0),"")</f>
        <v/>
      </c>
      <c r="Z7" s="76">
        <f t="shared" ref="Z7:Z9" si="16">SUMIF($B$11:$Y$11,"Yes",B7:Y7)</f>
        <v>0</v>
      </c>
      <c r="AA7" s="76">
        <f t="shared" ref="AA7:AA9" si="17">SUM(B7:M7)</f>
        <v>0</v>
      </c>
      <c r="AB7" s="76">
        <f t="shared" ref="AB7:AB9" si="18">SUM(B7:Y7)</f>
        <v>0</v>
      </c>
      <c r="AC7" s="43"/>
      <c r="AD7" s="43"/>
    </row>
    <row r="8" spans="1:30" s="43" customFormat="1" ht="15.75" thickBot="1" x14ac:dyDescent="0.3">
      <c r="A8" s="18" t="s">
        <v>217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 t="shared" si="16"/>
        <v>0</v>
      </c>
      <c r="AA8" s="37">
        <f t="shared" si="17"/>
        <v>0</v>
      </c>
      <c r="AB8" s="37">
        <f t="shared" si="18"/>
        <v>0</v>
      </c>
    </row>
    <row r="9" spans="1:30" ht="15.75" thickTop="1" x14ac:dyDescent="0.25">
      <c r="A9" s="43" t="s">
        <v>228</v>
      </c>
      <c r="B9" s="81" t="e">
        <f>B4+B7-B8</f>
        <v>#VALUE!</v>
      </c>
      <c r="C9" s="81" t="e">
        <f t="shared" ref="C9:S9" si="19">C4+C7-C8</f>
        <v>#VALUE!</v>
      </c>
      <c r="D9" s="81" t="e">
        <f t="shared" si="19"/>
        <v>#VALUE!</v>
      </c>
      <c r="E9" s="81" t="e">
        <f t="shared" si="19"/>
        <v>#VALUE!</v>
      </c>
      <c r="F9" s="81" t="e">
        <f t="shared" si="19"/>
        <v>#VALUE!</v>
      </c>
      <c r="G9" s="81" t="e">
        <f t="shared" si="19"/>
        <v>#VALUE!</v>
      </c>
      <c r="H9" s="81" t="e">
        <f t="shared" si="19"/>
        <v>#VALUE!</v>
      </c>
      <c r="I9" s="81" t="e">
        <f t="shared" si="19"/>
        <v>#VALUE!</v>
      </c>
      <c r="J9" s="81" t="e">
        <f t="shared" si="19"/>
        <v>#VALUE!</v>
      </c>
      <c r="K9" s="81" t="e">
        <f t="shared" si="19"/>
        <v>#VALUE!</v>
      </c>
      <c r="L9" s="81" t="e">
        <f t="shared" si="19"/>
        <v>#VALUE!</v>
      </c>
      <c r="M9" s="81" t="e">
        <f t="shared" si="19"/>
        <v>#VALUE!</v>
      </c>
      <c r="N9" s="81" t="e">
        <f t="shared" si="19"/>
        <v>#VALUE!</v>
      </c>
      <c r="O9" s="81" t="e">
        <f t="shared" si="19"/>
        <v>#VALUE!</v>
      </c>
      <c r="P9" s="81" t="e">
        <f t="shared" si="19"/>
        <v>#VALUE!</v>
      </c>
      <c r="Q9" s="81" t="e">
        <f t="shared" si="19"/>
        <v>#VALUE!</v>
      </c>
      <c r="R9" s="81" t="e">
        <f t="shared" si="19"/>
        <v>#VALUE!</v>
      </c>
      <c r="S9" s="81" t="e">
        <f t="shared" si="19"/>
        <v>#VALUE!</v>
      </c>
      <c r="T9" s="81" t="e">
        <f t="shared" ref="T9:Y9" si="20">T4+T7-T8</f>
        <v>#VALUE!</v>
      </c>
      <c r="U9" s="81" t="e">
        <f t="shared" si="20"/>
        <v>#VALUE!</v>
      </c>
      <c r="V9" s="81" t="e">
        <f t="shared" si="20"/>
        <v>#VALUE!</v>
      </c>
      <c r="W9" s="81" t="e">
        <f t="shared" si="20"/>
        <v>#VALUE!</v>
      </c>
      <c r="X9" s="81" t="e">
        <f t="shared" si="20"/>
        <v>#VALUE!</v>
      </c>
      <c r="Y9" s="81" t="e">
        <f t="shared" si="20"/>
        <v>#VALUE!</v>
      </c>
      <c r="Z9" s="86">
        <f t="shared" si="16"/>
        <v>0</v>
      </c>
      <c r="AA9" s="81" t="e">
        <f t="shared" si="17"/>
        <v>#VALUE!</v>
      </c>
      <c r="AB9" s="46" t="e">
        <f t="shared" si="18"/>
        <v>#VALUE!</v>
      </c>
      <c r="AC9" s="43"/>
      <c r="AD9" s="43"/>
    </row>
    <row r="10" spans="1:30" s="43" customFormat="1" x14ac:dyDescent="0.25">
      <c r="A10" s="82" t="s">
        <v>169</v>
      </c>
      <c r="B10" s="83" t="str">
        <f>IF(SUM(B7:B8)&gt;0,IF(SUM($B$8:B8)/(SUM($B$4:B4)+SUM($B$7:B7))&lt;0,999.99,SUM($B$8:B8)/(SUM($B$4:B4)+SUM($B$7:B7))),"")</f>
        <v/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 x14ac:dyDescent="0.25">
      <c r="A11" s="184" t="s">
        <v>350</v>
      </c>
      <c r="B11" s="185" t="str">
        <f>IF(SUM(B7:B8)&gt;0,"Yes","No")</f>
        <v>No</v>
      </c>
      <c r="C11" s="185" t="str">
        <f t="shared" ref="C11:Y11" si="21">IF(SUM(C7:C8)&gt;0,"Yes","No")</f>
        <v>No</v>
      </c>
      <c r="D11" s="185" t="str">
        <f t="shared" si="21"/>
        <v>No</v>
      </c>
      <c r="E11" s="185" t="str">
        <f t="shared" si="21"/>
        <v>No</v>
      </c>
      <c r="F11" s="185" t="str">
        <f t="shared" si="21"/>
        <v>No</v>
      </c>
      <c r="G11" s="185" t="str">
        <f t="shared" si="21"/>
        <v>No</v>
      </c>
      <c r="H11" s="185" t="str">
        <f t="shared" si="21"/>
        <v>No</v>
      </c>
      <c r="I11" s="185" t="str">
        <f t="shared" si="21"/>
        <v>No</v>
      </c>
      <c r="J11" s="185" t="str">
        <f t="shared" si="21"/>
        <v>No</v>
      </c>
      <c r="K11" s="185" t="str">
        <f t="shared" si="21"/>
        <v>No</v>
      </c>
      <c r="L11" s="185" t="str">
        <f t="shared" si="21"/>
        <v>No</v>
      </c>
      <c r="M11" s="185" t="str">
        <f t="shared" si="21"/>
        <v>No</v>
      </c>
      <c r="N11" s="185" t="str">
        <f t="shared" si="21"/>
        <v>No</v>
      </c>
      <c r="O11" s="185" t="str">
        <f t="shared" si="21"/>
        <v>No</v>
      </c>
      <c r="P11" s="185" t="str">
        <f t="shared" si="21"/>
        <v>No</v>
      </c>
      <c r="Q11" s="185" t="str">
        <f t="shared" si="21"/>
        <v>No</v>
      </c>
      <c r="R11" s="185" t="str">
        <f t="shared" si="21"/>
        <v>No</v>
      </c>
      <c r="S11" s="185" t="str">
        <f t="shared" si="21"/>
        <v>No</v>
      </c>
      <c r="T11" s="185" t="str">
        <f t="shared" si="21"/>
        <v>No</v>
      </c>
      <c r="U11" s="185" t="str">
        <f t="shared" si="21"/>
        <v>No</v>
      </c>
      <c r="V11" s="185" t="str">
        <f t="shared" si="21"/>
        <v>No</v>
      </c>
      <c r="W11" s="185" t="str">
        <f t="shared" si="21"/>
        <v>No</v>
      </c>
      <c r="X11" s="185" t="str">
        <f t="shared" si="21"/>
        <v>No</v>
      </c>
      <c r="Y11" s="185" t="str">
        <f t="shared" si="21"/>
        <v>No</v>
      </c>
      <c r="Z11" s="186"/>
      <c r="AA11" s="186"/>
      <c r="AB11" s="187"/>
    </row>
    <row r="12" spans="1:30" x14ac:dyDescent="0.25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 x14ac:dyDescent="0.25">
      <c r="A13" s="3" t="s">
        <v>224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 x14ac:dyDescent="0.25">
      <c r="H14" s="42"/>
      <c r="AC14" s="43"/>
      <c r="AD14" s="43"/>
    </row>
    <row r="15" spans="1:30" x14ac:dyDescent="0.25">
      <c r="A15" s="5" t="s">
        <v>32</v>
      </c>
      <c r="B15" s="17">
        <f t="shared" ref="B15:AB15" si="22">B3</f>
        <v>1</v>
      </c>
      <c r="C15" s="17">
        <f t="shared" si="22"/>
        <v>32</v>
      </c>
      <c r="D15" s="17">
        <f t="shared" si="22"/>
        <v>61</v>
      </c>
      <c r="E15" s="17">
        <f t="shared" si="22"/>
        <v>92</v>
      </c>
      <c r="F15" s="17">
        <f t="shared" si="22"/>
        <v>122</v>
      </c>
      <c r="G15" s="17">
        <f t="shared" si="22"/>
        <v>153</v>
      </c>
      <c r="H15" s="17">
        <f t="shared" si="22"/>
        <v>183</v>
      </c>
      <c r="I15" s="17">
        <f t="shared" si="22"/>
        <v>214</v>
      </c>
      <c r="J15" s="17">
        <f t="shared" si="22"/>
        <v>245</v>
      </c>
      <c r="K15" s="17">
        <f t="shared" si="22"/>
        <v>275</v>
      </c>
      <c r="L15" s="17">
        <f t="shared" si="22"/>
        <v>306</v>
      </c>
      <c r="M15" s="17">
        <f t="shared" si="22"/>
        <v>336</v>
      </c>
      <c r="N15" s="17">
        <f t="shared" si="22"/>
        <v>367</v>
      </c>
      <c r="O15" s="17">
        <f t="shared" si="22"/>
        <v>398</v>
      </c>
      <c r="P15" s="17">
        <f t="shared" si="22"/>
        <v>426</v>
      </c>
      <c r="Q15" s="17">
        <f t="shared" si="22"/>
        <v>457</v>
      </c>
      <c r="R15" s="17">
        <f t="shared" si="22"/>
        <v>487</v>
      </c>
      <c r="S15" s="17">
        <f t="shared" si="22"/>
        <v>518</v>
      </c>
      <c r="T15" s="17">
        <f t="shared" ref="T15:Y15" si="23">T3</f>
        <v>548</v>
      </c>
      <c r="U15" s="17">
        <f t="shared" si="23"/>
        <v>579</v>
      </c>
      <c r="V15" s="17">
        <f t="shared" si="23"/>
        <v>610</v>
      </c>
      <c r="W15" s="17">
        <f t="shared" si="23"/>
        <v>640</v>
      </c>
      <c r="X15" s="17">
        <f t="shared" si="23"/>
        <v>671</v>
      </c>
      <c r="Y15" s="17">
        <f t="shared" si="23"/>
        <v>701</v>
      </c>
      <c r="Z15" s="47" t="str">
        <f t="shared" si="22"/>
        <v>Total during loan period</v>
      </c>
      <c r="AA15" s="47" t="s">
        <v>304</v>
      </c>
      <c r="AB15" s="47" t="str">
        <f t="shared" si="22"/>
        <v>Total 24 months</v>
      </c>
      <c r="AC15" s="52"/>
      <c r="AD15" s="52"/>
    </row>
    <row r="16" spans="1:30" x14ac:dyDescent="0.25">
      <c r="A16" t="str">
        <f>IF(Calculations!A4&lt;&gt;Parameters!$A$18,IF(Calculations!A4=0,"",Calculations!A4),Inputs!B7)</f>
        <v/>
      </c>
      <c r="B16" s="36">
        <f>N16</f>
        <v>0</v>
      </c>
      <c r="C16" s="36">
        <f t="shared" ref="C16:G16" si="24">O16</f>
        <v>0</v>
      </c>
      <c r="D16" s="36">
        <f t="shared" si="24"/>
        <v>0</v>
      </c>
      <c r="E16" s="36">
        <f t="shared" si="24"/>
        <v>0</v>
      </c>
      <c r="F16" s="36">
        <f t="shared" si="24"/>
        <v>0</v>
      </c>
      <c r="G16" s="36">
        <f t="shared" si="24"/>
        <v>0</v>
      </c>
      <c r="H16" s="36">
        <f t="shared" ref="H16:H20" si="25">T16</f>
        <v>0</v>
      </c>
      <c r="I16" s="36">
        <f t="shared" ref="I16:I20" si="26">U16</f>
        <v>0</v>
      </c>
      <c r="J16" s="36">
        <f t="shared" ref="J16:J20" si="27">V16</f>
        <v>0</v>
      </c>
      <c r="K16" s="36">
        <f t="shared" ref="K16:K20" si="28">W16</f>
        <v>0</v>
      </c>
      <c r="L16" s="36">
        <f t="shared" ref="L16:L20" si="29">X16</f>
        <v>0</v>
      </c>
      <c r="M16" s="36">
        <f t="shared" ref="M16:M20" si="30">Y16</f>
        <v>0</v>
      </c>
      <c r="N16" s="36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0</v>
      </c>
      <c r="O16" s="36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0</v>
      </c>
      <c r="S16" s="36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0</v>
      </c>
      <c r="T16" s="36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 t="shared" ref="Z16:Z20" si="31">SUMIF($B$11:$Y$11,"Yes",B16:Y16)</f>
        <v>0</v>
      </c>
      <c r="AA16" s="36">
        <f t="shared" ref="AA16:AA20" si="32">SUM(B16:M16)</f>
        <v>0</v>
      </c>
      <c r="AB16" s="36">
        <f t="shared" ref="AB16:AB20" si="33">SUM(B16:Y16)</f>
        <v>0</v>
      </c>
      <c r="AC16" s="43"/>
      <c r="AD16" s="43"/>
    </row>
    <row r="17" spans="1:30" x14ac:dyDescent="0.25">
      <c r="A17" t="str">
        <f>IF(Calculations!A5&lt;&gt;Parameters!$A$18,IF(Calculations!A5=0,"",Calculations!A5),Inputs!B8)</f>
        <v/>
      </c>
      <c r="B17" s="36">
        <f t="shared" ref="B17:B20" si="34">N17</f>
        <v>0</v>
      </c>
      <c r="C17" s="36">
        <f t="shared" ref="C17:C20" si="35">O17</f>
        <v>0</v>
      </c>
      <c r="D17" s="36">
        <f t="shared" ref="D17:D20" si="36">P17</f>
        <v>0</v>
      </c>
      <c r="E17" s="36">
        <f t="shared" ref="E17:E20" si="37">Q17</f>
        <v>0</v>
      </c>
      <c r="F17" s="36">
        <f t="shared" ref="F17:F20" si="38">R17</f>
        <v>0</v>
      </c>
      <c r="G17" s="36">
        <f t="shared" ref="G17:G20" si="39">S17</f>
        <v>0</v>
      </c>
      <c r="H17" s="36">
        <f t="shared" si="25"/>
        <v>0</v>
      </c>
      <c r="I17" s="36">
        <f t="shared" si="26"/>
        <v>0</v>
      </c>
      <c r="J17" s="36">
        <f t="shared" si="27"/>
        <v>0</v>
      </c>
      <c r="K17" s="36">
        <f t="shared" si="28"/>
        <v>0</v>
      </c>
      <c r="L17" s="36">
        <f t="shared" si="29"/>
        <v>0</v>
      </c>
      <c r="M17" s="36">
        <f t="shared" si="30"/>
        <v>0</v>
      </c>
      <c r="N17" s="36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0</v>
      </c>
      <c r="O17" s="36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0</v>
      </c>
      <c r="P17" s="36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 t="shared" si="31"/>
        <v>0</v>
      </c>
      <c r="AA17" s="36">
        <f t="shared" si="32"/>
        <v>0</v>
      </c>
      <c r="AB17" s="36">
        <f t="shared" si="33"/>
        <v>0</v>
      </c>
      <c r="AC17" s="43"/>
      <c r="AD17" s="43"/>
    </row>
    <row r="18" spans="1:30" x14ac:dyDescent="0.25">
      <c r="A18" t="str">
        <f>IF(Calculations!A6&lt;&gt;Parameters!$A$18,IF(Calculations!A6=0,"",Calculations!A6),Inputs!B9)</f>
        <v/>
      </c>
      <c r="B18" s="36">
        <f t="shared" si="34"/>
        <v>0</v>
      </c>
      <c r="C18" s="36">
        <f t="shared" si="35"/>
        <v>0</v>
      </c>
      <c r="D18" s="36">
        <f t="shared" si="36"/>
        <v>0</v>
      </c>
      <c r="E18" s="36">
        <f t="shared" si="37"/>
        <v>0</v>
      </c>
      <c r="F18" s="36">
        <f t="shared" si="38"/>
        <v>0</v>
      </c>
      <c r="G18" s="36">
        <f t="shared" si="39"/>
        <v>0</v>
      </c>
      <c r="H18" s="36">
        <f t="shared" si="25"/>
        <v>0</v>
      </c>
      <c r="I18" s="36">
        <f t="shared" si="26"/>
        <v>0</v>
      </c>
      <c r="J18" s="36">
        <f t="shared" si="27"/>
        <v>0</v>
      </c>
      <c r="K18" s="36">
        <f t="shared" si="28"/>
        <v>0</v>
      </c>
      <c r="L18" s="36">
        <f t="shared" si="29"/>
        <v>0</v>
      </c>
      <c r="M18" s="36">
        <f t="shared" si="30"/>
        <v>0</v>
      </c>
      <c r="N18" s="36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 t="shared" si="31"/>
        <v>0</v>
      </c>
      <c r="AA18" s="36">
        <f t="shared" si="32"/>
        <v>0</v>
      </c>
      <c r="AB18" s="36">
        <f t="shared" si="33"/>
        <v>0</v>
      </c>
    </row>
    <row r="19" spans="1:30" x14ac:dyDescent="0.25">
      <c r="A19" t="str">
        <f>IF(Calculations!A7&lt;&gt;Parameters!$A$18,IF(Calculations!A7=0,"",Calculations!A7),Inputs!B10)</f>
        <v/>
      </c>
      <c r="B19" s="36">
        <f t="shared" si="34"/>
        <v>0</v>
      </c>
      <c r="C19" s="36">
        <f t="shared" si="35"/>
        <v>0</v>
      </c>
      <c r="D19" s="36">
        <f t="shared" si="36"/>
        <v>0</v>
      </c>
      <c r="E19" s="36">
        <f t="shared" si="37"/>
        <v>0</v>
      </c>
      <c r="F19" s="36">
        <f t="shared" si="38"/>
        <v>0</v>
      </c>
      <c r="G19" s="36">
        <f t="shared" si="39"/>
        <v>0</v>
      </c>
      <c r="H19" s="36">
        <f t="shared" si="25"/>
        <v>0</v>
      </c>
      <c r="I19" s="36">
        <f t="shared" si="26"/>
        <v>0</v>
      </c>
      <c r="J19" s="36">
        <f t="shared" si="27"/>
        <v>0</v>
      </c>
      <c r="K19" s="36">
        <f t="shared" si="28"/>
        <v>0</v>
      </c>
      <c r="L19" s="36">
        <f t="shared" si="29"/>
        <v>0</v>
      </c>
      <c r="M19" s="36">
        <f t="shared" si="30"/>
        <v>0</v>
      </c>
      <c r="N19" s="36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 t="shared" si="31"/>
        <v>0</v>
      </c>
      <c r="AA19" s="36">
        <f t="shared" si="32"/>
        <v>0</v>
      </c>
      <c r="AB19" s="36">
        <f t="shared" si="33"/>
        <v>0</v>
      </c>
    </row>
    <row r="20" spans="1:30" x14ac:dyDescent="0.25">
      <c r="A20" t="str">
        <f>IF(Calculations!A8&lt;&gt;Parameters!$A$18,IF(Calculations!A8=0,"",Calculations!A8),Inputs!B11)</f>
        <v/>
      </c>
      <c r="B20" s="36">
        <f t="shared" si="34"/>
        <v>0</v>
      </c>
      <c r="C20" s="36">
        <f t="shared" si="35"/>
        <v>0</v>
      </c>
      <c r="D20" s="36">
        <f t="shared" si="36"/>
        <v>0</v>
      </c>
      <c r="E20" s="36">
        <f t="shared" si="37"/>
        <v>0</v>
      </c>
      <c r="F20" s="36">
        <f t="shared" si="38"/>
        <v>0</v>
      </c>
      <c r="G20" s="36">
        <f t="shared" si="39"/>
        <v>0</v>
      </c>
      <c r="H20" s="36">
        <f t="shared" si="25"/>
        <v>0</v>
      </c>
      <c r="I20" s="36">
        <f t="shared" si="26"/>
        <v>0</v>
      </c>
      <c r="J20" s="36">
        <f t="shared" si="27"/>
        <v>0</v>
      </c>
      <c r="K20" s="36">
        <f t="shared" si="28"/>
        <v>0</v>
      </c>
      <c r="L20" s="36">
        <f t="shared" si="29"/>
        <v>0</v>
      </c>
      <c r="M20" s="36">
        <f t="shared" si="30"/>
        <v>0</v>
      </c>
      <c r="N20" s="36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 t="shared" si="31"/>
        <v>0</v>
      </c>
      <c r="AA20" s="36">
        <f t="shared" si="32"/>
        <v>0</v>
      </c>
      <c r="AB20" s="46">
        <f t="shared" si="33"/>
        <v>0</v>
      </c>
    </row>
    <row r="21" spans="1:30" ht="4.5" customHeight="1" x14ac:dyDescent="0.2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 t="e">
        <f t="array" ref="Z21">SUM(IF($B$7:$Y$7+$B$8:$Y$8&gt;0,B21:Y21,0))</f>
        <v>#VALUE!</v>
      </c>
      <c r="AA21" s="36"/>
      <c r="AB21" s="46">
        <f t="shared" ref="AB21" si="40">AB74-AB102</f>
        <v>0</v>
      </c>
    </row>
    <row r="22" spans="1:30" x14ac:dyDescent="0.25">
      <c r="A22" s="43" t="str">
        <f>IF(Inputs!A19="","",IF(Inputs!A19=Parameters!$A$30,Inputs!B19,Inputs!A19))</f>
        <v/>
      </c>
      <c r="B22" s="36" t="str">
        <f>IFERROR(Calculations!$P14/12,"")</f>
        <v/>
      </c>
      <c r="C22" s="36" t="str">
        <f>IFERROR(Calculations!$P14/12,"")</f>
        <v/>
      </c>
      <c r="D22" s="36" t="str">
        <f>IFERROR(Calculations!$P14/12,"")</f>
        <v/>
      </c>
      <c r="E22" s="36" t="str">
        <f>IFERROR(Calculations!$P14/12,"")</f>
        <v/>
      </c>
      <c r="F22" s="36" t="str">
        <f>IFERROR(Calculations!$P14/12,"")</f>
        <v/>
      </c>
      <c r="G22" s="36" t="str">
        <f>IFERROR(Calculations!$P14/12,"")</f>
        <v/>
      </c>
      <c r="H22" s="36" t="str">
        <f>IFERROR(Calculations!$P14/12,"")</f>
        <v/>
      </c>
      <c r="I22" s="36" t="str">
        <f>IFERROR(Calculations!$P14/12,"")</f>
        <v/>
      </c>
      <c r="J22" s="36" t="str">
        <f>IFERROR(Calculations!$P14/12,"")</f>
        <v/>
      </c>
      <c r="K22" s="36" t="str">
        <f>IFERROR(Calculations!$P14/12,"")</f>
        <v/>
      </c>
      <c r="L22" s="36" t="str">
        <f>IFERROR(Calculations!$P14/12,"")</f>
        <v/>
      </c>
      <c r="M22" s="36" t="str">
        <f>IFERROR(Calculations!$P14/12,"")</f>
        <v/>
      </c>
      <c r="N22" s="36" t="str">
        <f>IFERROR(Calculations!$P14/12,"")</f>
        <v/>
      </c>
      <c r="O22" s="36" t="str">
        <f>IFERROR(Calculations!$P14/12,"")</f>
        <v/>
      </c>
      <c r="P22" s="36" t="str">
        <f>IFERROR(Calculations!$P14/12,"")</f>
        <v/>
      </c>
      <c r="Q22" s="36" t="str">
        <f>IFERROR(Calculations!$P14/12,"")</f>
        <v/>
      </c>
      <c r="R22" s="36" t="str">
        <f>IFERROR(Calculations!$P14/12,"")</f>
        <v/>
      </c>
      <c r="S22" s="36" t="str">
        <f>IFERROR(Calculations!$P14/12,"")</f>
        <v/>
      </c>
      <c r="T22" s="36" t="str">
        <f>IFERROR(Calculations!$P14/12,"")</f>
        <v/>
      </c>
      <c r="U22" s="36" t="str">
        <f>IFERROR(Calculations!$P14/12,"")</f>
        <v/>
      </c>
      <c r="V22" s="36" t="str">
        <f>IFERROR(Calculations!$P14/12,"")</f>
        <v/>
      </c>
      <c r="W22" s="36" t="str">
        <f>IFERROR(Calculations!$P14/12,"")</f>
        <v/>
      </c>
      <c r="X22" s="36" t="str">
        <f>IFERROR(Calculations!$P14/12,"")</f>
        <v/>
      </c>
      <c r="Y22" s="36" t="str">
        <f>IFERROR(Calculations!$P14/12,"")</f>
        <v/>
      </c>
      <c r="Z22" s="36">
        <f t="shared" ref="Z22:Z25" si="41">SUMIF($B$11:$Y$11,"Yes",B22:Y22)</f>
        <v>0</v>
      </c>
      <c r="AA22" s="36">
        <f t="shared" ref="AA22:AA28" si="42">SUM(B22:M22)</f>
        <v>0</v>
      </c>
      <c r="AB22" s="46">
        <f t="shared" ref="AB22:AB25" si="43">SUM(B22:Y22)</f>
        <v>0</v>
      </c>
    </row>
    <row r="23" spans="1:30" x14ac:dyDescent="0.25">
      <c r="A23" s="43" t="str">
        <f>IF(Inputs!A20="","",IF(Inputs!A20=Parameters!$A$30,Inputs!B20,Inputs!A20))</f>
        <v/>
      </c>
      <c r="B23" s="36" t="str">
        <f>IFERROR(Calculations!$P15/12,"")</f>
        <v/>
      </c>
      <c r="C23" s="36" t="str">
        <f>IFERROR(Calculations!$P15/12,"")</f>
        <v/>
      </c>
      <c r="D23" s="36" t="str">
        <f>IFERROR(Calculations!$P15/12,"")</f>
        <v/>
      </c>
      <c r="E23" s="36" t="str">
        <f>IFERROR(Calculations!$P15/12,"")</f>
        <v/>
      </c>
      <c r="F23" s="36" t="str">
        <f>IFERROR(Calculations!$P15/12,"")</f>
        <v/>
      </c>
      <c r="G23" s="36" t="str">
        <f>IFERROR(Calculations!$P15/12,"")</f>
        <v/>
      </c>
      <c r="H23" s="36" t="str">
        <f>IFERROR(Calculations!$P15/12,"")</f>
        <v/>
      </c>
      <c r="I23" s="36" t="str">
        <f>IFERROR(Calculations!$P15/12,"")</f>
        <v/>
      </c>
      <c r="J23" s="36" t="str">
        <f>IFERROR(Calculations!$P15/12,"")</f>
        <v/>
      </c>
      <c r="K23" s="36" t="str">
        <f>IFERROR(Calculations!$P15/12,"")</f>
        <v/>
      </c>
      <c r="L23" s="36" t="str">
        <f>IFERROR(Calculations!$P15/12,"")</f>
        <v/>
      </c>
      <c r="M23" s="36" t="str">
        <f>IFERROR(Calculations!$P15/12,"")</f>
        <v/>
      </c>
      <c r="N23" s="36" t="str">
        <f>IFERROR(Calculations!$P15/12,"")</f>
        <v/>
      </c>
      <c r="O23" s="36" t="str">
        <f>IFERROR(Calculations!$P15/12,"")</f>
        <v/>
      </c>
      <c r="P23" s="36" t="str">
        <f>IFERROR(Calculations!$P15/12,"")</f>
        <v/>
      </c>
      <c r="Q23" s="36" t="str">
        <f>IFERROR(Calculations!$P15/12,"")</f>
        <v/>
      </c>
      <c r="R23" s="36" t="str">
        <f>IFERROR(Calculations!$P15/12,"")</f>
        <v/>
      </c>
      <c r="S23" s="36" t="str">
        <f>IFERROR(Calculations!$P15/12,"")</f>
        <v/>
      </c>
      <c r="T23" s="36" t="str">
        <f>IFERROR(Calculations!$P15/12,"")</f>
        <v/>
      </c>
      <c r="U23" s="36" t="str">
        <f>IFERROR(Calculations!$P15/12,"")</f>
        <v/>
      </c>
      <c r="V23" s="36" t="str">
        <f>IFERROR(Calculations!$P15/12,"")</f>
        <v/>
      </c>
      <c r="W23" s="36" t="str">
        <f>IFERROR(Calculations!$P15/12,"")</f>
        <v/>
      </c>
      <c r="X23" s="36" t="str">
        <f>IFERROR(Calculations!$P15/12,"")</f>
        <v/>
      </c>
      <c r="Y23" s="36" t="str">
        <f>IFERROR(Calculations!$P15/12,"")</f>
        <v/>
      </c>
      <c r="Z23" s="36">
        <f t="shared" si="41"/>
        <v>0</v>
      </c>
      <c r="AA23" s="36">
        <f t="shared" si="42"/>
        <v>0</v>
      </c>
      <c r="AB23" s="46">
        <f t="shared" si="43"/>
        <v>0</v>
      </c>
    </row>
    <row r="24" spans="1:30" x14ac:dyDescent="0.25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 t="shared" si="41"/>
        <v>0</v>
      </c>
      <c r="AA24" s="36">
        <f t="shared" si="42"/>
        <v>0</v>
      </c>
      <c r="AB24" s="46">
        <f t="shared" si="43"/>
        <v>0</v>
      </c>
    </row>
    <row r="25" spans="1:30" x14ac:dyDescent="0.25">
      <c r="A25" s="43" t="str">
        <f>Calculations!C17</f>
        <v/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 t="shared" si="41"/>
        <v>0</v>
      </c>
      <c r="AA25" s="36">
        <f t="shared" si="42"/>
        <v>0</v>
      </c>
      <c r="AB25" s="46">
        <f t="shared" si="43"/>
        <v>0</v>
      </c>
    </row>
    <row r="26" spans="1:30" ht="3.75" customHeight="1" x14ac:dyDescent="0.2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 t="e">
        <f t="array" ref="Z26">SUM(IF($B$7:$S$7+$B$8:$S$8&gt;0,B26:S26,0))</f>
        <v>#VALUE!</v>
      </c>
      <c r="AA26" s="36"/>
      <c r="AB26" s="46"/>
    </row>
    <row r="27" spans="1:30" ht="15.75" thickBot="1" x14ac:dyDescent="0.3">
      <c r="A27" s="18" t="s">
        <v>68</v>
      </c>
      <c r="B27" s="37">
        <f>Inputs!$B$30</f>
        <v>0</v>
      </c>
      <c r="C27" s="37">
        <f>Inputs!$B$30</f>
        <v>0</v>
      </c>
      <c r="D27" s="37">
        <f>Inputs!$B$30</f>
        <v>0</v>
      </c>
      <c r="E27" s="37">
        <f>Inputs!$B$30</f>
        <v>0</v>
      </c>
      <c r="F27" s="37">
        <f>Inputs!$B$30</f>
        <v>0</v>
      </c>
      <c r="G27" s="37">
        <f>Inputs!$B$30</f>
        <v>0</v>
      </c>
      <c r="H27" s="37">
        <f>Inputs!$B$30</f>
        <v>0</v>
      </c>
      <c r="I27" s="37">
        <f>Inputs!$B$30</f>
        <v>0</v>
      </c>
      <c r="J27" s="37">
        <f>Inputs!$B$30</f>
        <v>0</v>
      </c>
      <c r="K27" s="37">
        <f>Inputs!$B$30</f>
        <v>0</v>
      </c>
      <c r="L27" s="37">
        <f>Inputs!$B$30</f>
        <v>0</v>
      </c>
      <c r="M27" s="37">
        <f>Inputs!$B$30</f>
        <v>0</v>
      </c>
      <c r="N27" s="37">
        <f>Inputs!$B$30</f>
        <v>0</v>
      </c>
      <c r="O27" s="37">
        <f>Inputs!$B$30</f>
        <v>0</v>
      </c>
      <c r="P27" s="37">
        <f>Inputs!$B$30</f>
        <v>0</v>
      </c>
      <c r="Q27" s="37">
        <f>Inputs!$B$30</f>
        <v>0</v>
      </c>
      <c r="R27" s="37">
        <f>Inputs!$B$30</f>
        <v>0</v>
      </c>
      <c r="S27" s="37">
        <f>Inputs!$B$30</f>
        <v>0</v>
      </c>
      <c r="T27" s="37">
        <f>Inputs!$B$30</f>
        <v>0</v>
      </c>
      <c r="U27" s="37">
        <f>Inputs!$B$30</f>
        <v>0</v>
      </c>
      <c r="V27" s="37">
        <f>Inputs!$B$30</f>
        <v>0</v>
      </c>
      <c r="W27" s="37">
        <f>Inputs!$B$30</f>
        <v>0</v>
      </c>
      <c r="X27" s="37">
        <f>Inputs!$B$30</f>
        <v>0</v>
      </c>
      <c r="Y27" s="37">
        <f>Inputs!$B$30</f>
        <v>0</v>
      </c>
      <c r="Z27" s="37">
        <f t="shared" ref="Z27:Z28" si="44">SUMIF($B$11:$Y$11,"Yes",B27:Y27)</f>
        <v>0</v>
      </c>
      <c r="AA27" s="37">
        <f t="shared" si="42"/>
        <v>0</v>
      </c>
      <c r="AB27" s="37">
        <f t="shared" ref="AB27:AB28" si="45">SUM(B27:Y27)</f>
        <v>0</v>
      </c>
    </row>
    <row r="28" spans="1:30" ht="15.75" thickTop="1" x14ac:dyDescent="0.25">
      <c r="A28" s="1" t="s">
        <v>33</v>
      </c>
      <c r="B28" s="19">
        <f>SUM(B16:B27)</f>
        <v>0</v>
      </c>
      <c r="C28" s="19">
        <f t="shared" ref="C28:S28" si="46">SUM(C16:C27)</f>
        <v>0</v>
      </c>
      <c r="D28" s="19">
        <f t="shared" si="46"/>
        <v>0</v>
      </c>
      <c r="E28" s="19">
        <f t="shared" si="46"/>
        <v>0</v>
      </c>
      <c r="F28" s="19">
        <f t="shared" si="46"/>
        <v>0</v>
      </c>
      <c r="G28" s="19">
        <f t="shared" si="46"/>
        <v>0</v>
      </c>
      <c r="H28" s="19">
        <f t="shared" si="46"/>
        <v>0</v>
      </c>
      <c r="I28" s="19">
        <f t="shared" si="46"/>
        <v>0</v>
      </c>
      <c r="J28" s="19">
        <f t="shared" si="46"/>
        <v>0</v>
      </c>
      <c r="K28" s="19">
        <f t="shared" si="46"/>
        <v>0</v>
      </c>
      <c r="L28" s="19">
        <f t="shared" si="46"/>
        <v>0</v>
      </c>
      <c r="M28" s="19">
        <f t="shared" si="46"/>
        <v>0</v>
      </c>
      <c r="N28" s="19">
        <f t="shared" si="46"/>
        <v>0</v>
      </c>
      <c r="O28" s="19">
        <f t="shared" si="46"/>
        <v>0</v>
      </c>
      <c r="P28" s="19">
        <f t="shared" si="46"/>
        <v>0</v>
      </c>
      <c r="Q28" s="19">
        <f t="shared" si="46"/>
        <v>0</v>
      </c>
      <c r="R28" s="19">
        <f t="shared" si="46"/>
        <v>0</v>
      </c>
      <c r="S28" s="19">
        <f t="shared" si="46"/>
        <v>0</v>
      </c>
      <c r="T28" s="19">
        <f t="shared" ref="T28:Y28" si="47">SUM(T16:T27)</f>
        <v>0</v>
      </c>
      <c r="U28" s="19">
        <f t="shared" si="47"/>
        <v>0</v>
      </c>
      <c r="V28" s="19">
        <f t="shared" si="47"/>
        <v>0</v>
      </c>
      <c r="W28" s="19">
        <f t="shared" si="47"/>
        <v>0</v>
      </c>
      <c r="X28" s="19">
        <f t="shared" si="47"/>
        <v>0</v>
      </c>
      <c r="Y28" s="19">
        <f t="shared" si="47"/>
        <v>0</v>
      </c>
      <c r="Z28" s="19">
        <f t="shared" si="44"/>
        <v>0</v>
      </c>
      <c r="AA28" s="19">
        <f t="shared" si="42"/>
        <v>0</v>
      </c>
      <c r="AB28" s="19">
        <f t="shared" si="45"/>
        <v>0</v>
      </c>
      <c r="AC28" s="1"/>
      <c r="AD28" s="1"/>
    </row>
    <row r="29" spans="1:30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 x14ac:dyDescent="0.2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 x14ac:dyDescent="0.25">
      <c r="A31" s="3" t="s">
        <v>225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29" x14ac:dyDescent="0.25">
      <c r="A33" s="5" t="s">
        <v>32</v>
      </c>
      <c r="B33" s="17">
        <f t="shared" ref="B33:L33" si="48">B15</f>
        <v>1</v>
      </c>
      <c r="C33" s="17">
        <f t="shared" si="48"/>
        <v>32</v>
      </c>
      <c r="D33" s="17">
        <f t="shared" si="48"/>
        <v>61</v>
      </c>
      <c r="E33" s="17">
        <f t="shared" si="48"/>
        <v>92</v>
      </c>
      <c r="F33" s="17">
        <f t="shared" si="48"/>
        <v>122</v>
      </c>
      <c r="G33" s="17">
        <f t="shared" si="48"/>
        <v>153</v>
      </c>
      <c r="H33" s="17">
        <f t="shared" si="48"/>
        <v>183</v>
      </c>
      <c r="I33" s="17">
        <f t="shared" si="48"/>
        <v>214</v>
      </c>
      <c r="J33" s="17">
        <f t="shared" si="48"/>
        <v>245</v>
      </c>
      <c r="K33" s="17">
        <f t="shared" si="48"/>
        <v>275</v>
      </c>
      <c r="L33" s="17">
        <f t="shared" si="48"/>
        <v>306</v>
      </c>
      <c r="M33" s="17">
        <f t="shared" ref="M33:AB33" si="49">M15</f>
        <v>336</v>
      </c>
      <c r="N33" s="17">
        <f t="shared" si="49"/>
        <v>367</v>
      </c>
      <c r="O33" s="17">
        <f t="shared" si="49"/>
        <v>398</v>
      </c>
      <c r="P33" s="17">
        <f t="shared" si="49"/>
        <v>426</v>
      </c>
      <c r="Q33" s="17">
        <f t="shared" si="49"/>
        <v>457</v>
      </c>
      <c r="R33" s="17">
        <f t="shared" si="49"/>
        <v>487</v>
      </c>
      <c r="S33" s="17">
        <f t="shared" si="49"/>
        <v>518</v>
      </c>
      <c r="T33" s="17">
        <f t="shared" ref="T33:Y33" si="50">T15</f>
        <v>548</v>
      </c>
      <c r="U33" s="17">
        <f t="shared" si="50"/>
        <v>579</v>
      </c>
      <c r="V33" s="17">
        <f t="shared" si="50"/>
        <v>610</v>
      </c>
      <c r="W33" s="17">
        <f t="shared" si="50"/>
        <v>640</v>
      </c>
      <c r="X33" s="17">
        <f t="shared" si="50"/>
        <v>671</v>
      </c>
      <c r="Y33" s="17">
        <f t="shared" si="50"/>
        <v>701</v>
      </c>
      <c r="Z33" s="47" t="str">
        <f t="shared" si="49"/>
        <v>Total during loan period</v>
      </c>
      <c r="AA33" s="47" t="s">
        <v>304</v>
      </c>
      <c r="AB33" s="47" t="str">
        <f t="shared" si="49"/>
        <v>Total 24 months</v>
      </c>
    </row>
    <row r="34" spans="1:29" x14ac:dyDescent="0.25">
      <c r="A34" t="s">
        <v>60</v>
      </c>
      <c r="B34" s="36">
        <f t="shared" ref="B34:B69" si="51">N34</f>
        <v>0</v>
      </c>
      <c r="C34" s="36">
        <f t="shared" ref="C34:C69" si="52">O34</f>
        <v>0</v>
      </c>
      <c r="D34" s="36">
        <f t="shared" ref="D34:D69" si="53">P34</f>
        <v>0</v>
      </c>
      <c r="E34" s="36">
        <f t="shared" ref="E34:E69" si="54">Q34</f>
        <v>0</v>
      </c>
      <c r="F34" s="36">
        <f t="shared" ref="F34:F69" si="55">R34</f>
        <v>0</v>
      </c>
      <c r="G34" s="36">
        <f t="shared" ref="G34:G69" si="56">S34</f>
        <v>0</v>
      </c>
      <c r="H34" s="36">
        <f t="shared" ref="H34:H69" si="57">T34</f>
        <v>0</v>
      </c>
      <c r="I34" s="36">
        <f t="shared" ref="I34:I69" si="58">U34</f>
        <v>0</v>
      </c>
      <c r="J34" s="36">
        <f t="shared" ref="J34:J69" si="59">V34</f>
        <v>0</v>
      </c>
      <c r="K34" s="36">
        <f t="shared" ref="K34:K69" si="60">W34</f>
        <v>0</v>
      </c>
      <c r="L34" s="36">
        <f t="shared" ref="L34:L69" si="61">X34</f>
        <v>0</v>
      </c>
      <c r="M34" s="36">
        <f t="shared" ref="M34:M50" si="62">Y34</f>
        <v>0</v>
      </c>
      <c r="N34" s="36">
        <f t="shared" ref="N34:X34" si="63">SUM(N35:N39)</f>
        <v>0</v>
      </c>
      <c r="O34" s="36">
        <f t="shared" si="63"/>
        <v>0</v>
      </c>
      <c r="P34" s="36">
        <f t="shared" si="63"/>
        <v>0</v>
      </c>
      <c r="Q34" s="36">
        <f t="shared" si="63"/>
        <v>0</v>
      </c>
      <c r="R34" s="36">
        <f t="shared" si="63"/>
        <v>0</v>
      </c>
      <c r="S34" s="36">
        <f t="shared" si="63"/>
        <v>0</v>
      </c>
      <c r="T34" s="36">
        <f t="shared" si="63"/>
        <v>0</v>
      </c>
      <c r="U34" s="36">
        <f t="shared" si="63"/>
        <v>0</v>
      </c>
      <c r="V34" s="36">
        <f t="shared" si="63"/>
        <v>0</v>
      </c>
      <c r="W34" s="36">
        <f t="shared" si="63"/>
        <v>0</v>
      </c>
      <c r="X34" s="36">
        <f t="shared" si="63"/>
        <v>0</v>
      </c>
      <c r="Y34" s="36">
        <f>SUM(Y35:Y39)</f>
        <v>0</v>
      </c>
      <c r="Z34" s="36">
        <f t="shared" ref="Z34:Z86" si="64">SUMIF($B$11:$Y$11,"Yes",B34:Y34)</f>
        <v>0</v>
      </c>
      <c r="AA34" s="36">
        <f t="shared" ref="AA34:AA64" si="65">SUM(B34:M34)</f>
        <v>0</v>
      </c>
      <c r="AB34" s="36">
        <f t="shared" ref="AB34:AB70" si="66">SUM(B34:Y34)</f>
        <v>0</v>
      </c>
      <c r="AC34" s="74"/>
    </row>
    <row r="35" spans="1:29" hidden="1" outlineLevel="1" x14ac:dyDescent="0.25">
      <c r="A35" s="183">
        <f>Calculations!$A$4</f>
        <v>0</v>
      </c>
      <c r="B35" s="36">
        <f t="shared" si="51"/>
        <v>0</v>
      </c>
      <c r="C35" s="36">
        <f t="shared" si="52"/>
        <v>0</v>
      </c>
      <c r="D35" s="36">
        <f t="shared" si="53"/>
        <v>0</v>
      </c>
      <c r="E35" s="36">
        <f t="shared" si="54"/>
        <v>0</v>
      </c>
      <c r="F35" s="36">
        <f t="shared" si="55"/>
        <v>0</v>
      </c>
      <c r="G35" s="36">
        <f t="shared" si="56"/>
        <v>0</v>
      </c>
      <c r="H35" s="36">
        <f t="shared" si="57"/>
        <v>0</v>
      </c>
      <c r="I35" s="36">
        <f t="shared" si="58"/>
        <v>0</v>
      </c>
      <c r="J35" s="36">
        <f t="shared" si="59"/>
        <v>0</v>
      </c>
      <c r="K35" s="36">
        <f t="shared" si="60"/>
        <v>0</v>
      </c>
      <c r="L35" s="36">
        <f t="shared" si="61"/>
        <v>0</v>
      </c>
      <c r="M35" s="36">
        <f t="shared" si="62"/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 t="shared" si="64"/>
        <v>0</v>
      </c>
      <c r="AA35" s="36">
        <f t="shared" ref="AA35:AA39" si="67">SUM(B35:M35)</f>
        <v>0</v>
      </c>
      <c r="AB35" s="36">
        <f t="shared" ref="AB35:AB39" si="68">SUM(B35:Y35)</f>
        <v>0</v>
      </c>
      <c r="AC35" s="74"/>
    </row>
    <row r="36" spans="1:29" hidden="1" outlineLevel="1" x14ac:dyDescent="0.25">
      <c r="A36" s="183">
        <f>Calculations!$A$5</f>
        <v>0</v>
      </c>
      <c r="B36" s="36">
        <f t="shared" si="51"/>
        <v>0</v>
      </c>
      <c r="C36" s="36">
        <f t="shared" si="52"/>
        <v>0</v>
      </c>
      <c r="D36" s="36">
        <f t="shared" si="53"/>
        <v>0</v>
      </c>
      <c r="E36" s="36">
        <f t="shared" si="54"/>
        <v>0</v>
      </c>
      <c r="F36" s="36">
        <f t="shared" si="55"/>
        <v>0</v>
      </c>
      <c r="G36" s="36">
        <f t="shared" si="56"/>
        <v>0</v>
      </c>
      <c r="H36" s="36">
        <f t="shared" si="57"/>
        <v>0</v>
      </c>
      <c r="I36" s="36">
        <f t="shared" si="58"/>
        <v>0</v>
      </c>
      <c r="J36" s="36">
        <f t="shared" si="59"/>
        <v>0</v>
      </c>
      <c r="K36" s="36">
        <f t="shared" si="60"/>
        <v>0</v>
      </c>
      <c r="L36" s="36">
        <f t="shared" si="61"/>
        <v>0</v>
      </c>
      <c r="M36" s="36">
        <f t="shared" si="62"/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 t="shared" si="64"/>
        <v>0</v>
      </c>
      <c r="AA36" s="36">
        <f t="shared" si="67"/>
        <v>0</v>
      </c>
      <c r="AB36" s="36">
        <f t="shared" si="68"/>
        <v>0</v>
      </c>
      <c r="AC36" s="74"/>
    </row>
    <row r="37" spans="1:29" hidden="1" outlineLevel="1" x14ac:dyDescent="0.25">
      <c r="A37" s="183">
        <f>Calculations!$A$6</f>
        <v>0</v>
      </c>
      <c r="B37" s="36">
        <f t="shared" si="51"/>
        <v>0</v>
      </c>
      <c r="C37" s="36">
        <f t="shared" si="52"/>
        <v>0</v>
      </c>
      <c r="D37" s="36">
        <f t="shared" si="53"/>
        <v>0</v>
      </c>
      <c r="E37" s="36">
        <f t="shared" si="54"/>
        <v>0</v>
      </c>
      <c r="F37" s="36">
        <f t="shared" si="55"/>
        <v>0</v>
      </c>
      <c r="G37" s="36">
        <f t="shared" si="56"/>
        <v>0</v>
      </c>
      <c r="H37" s="36">
        <f t="shared" si="57"/>
        <v>0</v>
      </c>
      <c r="I37" s="36">
        <f t="shared" si="58"/>
        <v>0</v>
      </c>
      <c r="J37" s="36">
        <f t="shared" si="59"/>
        <v>0</v>
      </c>
      <c r="K37" s="36">
        <f t="shared" si="60"/>
        <v>0</v>
      </c>
      <c r="L37" s="36">
        <f t="shared" si="61"/>
        <v>0</v>
      </c>
      <c r="M37" s="36">
        <f t="shared" si="62"/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 t="shared" si="64"/>
        <v>0</v>
      </c>
      <c r="AA37" s="36">
        <f t="shared" si="67"/>
        <v>0</v>
      </c>
      <c r="AB37" s="36">
        <f t="shared" si="68"/>
        <v>0</v>
      </c>
      <c r="AC37" s="74"/>
    </row>
    <row r="38" spans="1:29" hidden="1" outlineLevel="1" x14ac:dyDescent="0.25">
      <c r="A38" s="183">
        <f>Calculations!$A$7</f>
        <v>0</v>
      </c>
      <c r="B38" s="36">
        <f t="shared" si="51"/>
        <v>0</v>
      </c>
      <c r="C38" s="36">
        <f t="shared" si="52"/>
        <v>0</v>
      </c>
      <c r="D38" s="36">
        <f t="shared" si="53"/>
        <v>0</v>
      </c>
      <c r="E38" s="36">
        <f t="shared" si="54"/>
        <v>0</v>
      </c>
      <c r="F38" s="36">
        <f t="shared" si="55"/>
        <v>0</v>
      </c>
      <c r="G38" s="36">
        <f t="shared" si="56"/>
        <v>0</v>
      </c>
      <c r="H38" s="36">
        <f t="shared" si="57"/>
        <v>0</v>
      </c>
      <c r="I38" s="36">
        <f t="shared" si="58"/>
        <v>0</v>
      </c>
      <c r="J38" s="36">
        <f t="shared" si="59"/>
        <v>0</v>
      </c>
      <c r="K38" s="36">
        <f t="shared" si="60"/>
        <v>0</v>
      </c>
      <c r="L38" s="36">
        <f t="shared" si="61"/>
        <v>0</v>
      </c>
      <c r="M38" s="36">
        <f t="shared" si="62"/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 t="shared" si="64"/>
        <v>0</v>
      </c>
      <c r="AA38" s="36">
        <f t="shared" si="67"/>
        <v>0</v>
      </c>
      <c r="AB38" s="36">
        <f t="shared" si="68"/>
        <v>0</v>
      </c>
      <c r="AC38" s="74"/>
    </row>
    <row r="39" spans="1:29" hidden="1" outlineLevel="1" x14ac:dyDescent="0.25">
      <c r="A39" s="183">
        <f>Calculations!$A$8</f>
        <v>0</v>
      </c>
      <c r="B39" s="36">
        <f t="shared" si="51"/>
        <v>0</v>
      </c>
      <c r="C39" s="36">
        <f t="shared" si="52"/>
        <v>0</v>
      </c>
      <c r="D39" s="36">
        <f t="shared" si="53"/>
        <v>0</v>
      </c>
      <c r="E39" s="36">
        <f t="shared" si="54"/>
        <v>0</v>
      </c>
      <c r="F39" s="36">
        <f t="shared" si="55"/>
        <v>0</v>
      </c>
      <c r="G39" s="36">
        <f t="shared" si="56"/>
        <v>0</v>
      </c>
      <c r="H39" s="36">
        <f t="shared" si="57"/>
        <v>0</v>
      </c>
      <c r="I39" s="36">
        <f t="shared" si="58"/>
        <v>0</v>
      </c>
      <c r="J39" s="36">
        <f t="shared" si="59"/>
        <v>0</v>
      </c>
      <c r="K39" s="36">
        <f t="shared" si="60"/>
        <v>0</v>
      </c>
      <c r="L39" s="36">
        <f t="shared" si="61"/>
        <v>0</v>
      </c>
      <c r="M39" s="36">
        <f t="shared" si="62"/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 t="shared" si="64"/>
        <v>0</v>
      </c>
      <c r="AA39" s="36">
        <f t="shared" si="67"/>
        <v>0</v>
      </c>
      <c r="AB39" s="36">
        <f t="shared" si="68"/>
        <v>0</v>
      </c>
      <c r="AC39" s="74"/>
    </row>
    <row r="40" spans="1:29" collapsed="1" x14ac:dyDescent="0.25">
      <c r="A40" t="s">
        <v>61</v>
      </c>
      <c r="B40" s="36">
        <f t="shared" si="51"/>
        <v>0</v>
      </c>
      <c r="C40" s="36">
        <f t="shared" si="52"/>
        <v>0</v>
      </c>
      <c r="D40" s="36">
        <f t="shared" si="53"/>
        <v>0</v>
      </c>
      <c r="E40" s="36">
        <f t="shared" si="54"/>
        <v>0</v>
      </c>
      <c r="F40" s="36">
        <f t="shared" si="55"/>
        <v>0</v>
      </c>
      <c r="G40" s="36">
        <f t="shared" si="56"/>
        <v>0</v>
      </c>
      <c r="H40" s="36">
        <f t="shared" si="57"/>
        <v>0</v>
      </c>
      <c r="I40" s="36">
        <f t="shared" si="58"/>
        <v>0</v>
      </c>
      <c r="J40" s="36">
        <f t="shared" si="59"/>
        <v>0</v>
      </c>
      <c r="K40" s="36">
        <f t="shared" si="60"/>
        <v>0</v>
      </c>
      <c r="L40" s="36">
        <f t="shared" si="61"/>
        <v>0</v>
      </c>
      <c r="M40" s="36">
        <f t="shared" si="62"/>
        <v>0</v>
      </c>
      <c r="N40" s="36">
        <f t="shared" ref="N40:X40" si="69">SUM(N41:N45)</f>
        <v>0</v>
      </c>
      <c r="O40" s="36">
        <f t="shared" si="69"/>
        <v>0</v>
      </c>
      <c r="P40" s="36">
        <f t="shared" si="69"/>
        <v>0</v>
      </c>
      <c r="Q40" s="36">
        <f t="shared" si="69"/>
        <v>0</v>
      </c>
      <c r="R40" s="36">
        <f t="shared" si="69"/>
        <v>0</v>
      </c>
      <c r="S40" s="36">
        <f t="shared" si="69"/>
        <v>0</v>
      </c>
      <c r="T40" s="36">
        <f t="shared" si="69"/>
        <v>0</v>
      </c>
      <c r="U40" s="36">
        <f t="shared" si="69"/>
        <v>0</v>
      </c>
      <c r="V40" s="36">
        <f t="shared" si="69"/>
        <v>0</v>
      </c>
      <c r="W40" s="36">
        <f t="shared" si="69"/>
        <v>0</v>
      </c>
      <c r="X40" s="36">
        <f t="shared" si="69"/>
        <v>0</v>
      </c>
      <c r="Y40" s="36">
        <f>SUM(Y41:Y45)</f>
        <v>0</v>
      </c>
      <c r="Z40" s="36">
        <f t="shared" si="64"/>
        <v>0</v>
      </c>
      <c r="AA40" s="36">
        <f t="shared" si="65"/>
        <v>0</v>
      </c>
      <c r="AB40" s="36">
        <f t="shared" si="66"/>
        <v>0</v>
      </c>
    </row>
    <row r="41" spans="1:29" hidden="1" outlineLevel="1" x14ac:dyDescent="0.25">
      <c r="A41" s="183">
        <f>Calculations!$A$4</f>
        <v>0</v>
      </c>
      <c r="B41" s="36">
        <f t="shared" si="51"/>
        <v>0</v>
      </c>
      <c r="C41" s="36">
        <f t="shared" si="52"/>
        <v>0</v>
      </c>
      <c r="D41" s="36">
        <f t="shared" si="53"/>
        <v>0</v>
      </c>
      <c r="E41" s="36">
        <f t="shared" si="54"/>
        <v>0</v>
      </c>
      <c r="F41" s="36">
        <f t="shared" si="55"/>
        <v>0</v>
      </c>
      <c r="G41" s="36">
        <f t="shared" si="56"/>
        <v>0</v>
      </c>
      <c r="H41" s="36">
        <f t="shared" si="57"/>
        <v>0</v>
      </c>
      <c r="I41" s="36">
        <f t="shared" si="58"/>
        <v>0</v>
      </c>
      <c r="J41" s="36">
        <f t="shared" si="59"/>
        <v>0</v>
      </c>
      <c r="K41" s="36">
        <f t="shared" si="60"/>
        <v>0</v>
      </c>
      <c r="L41" s="36">
        <f t="shared" si="61"/>
        <v>0</v>
      </c>
      <c r="M41" s="36">
        <f t="shared" si="62"/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 t="shared" ref="Z41:Z45" si="70">SUMIF($B$11:$Y$11,"Yes",B41:Y41)</f>
        <v>0</v>
      </c>
      <c r="AA41" s="36">
        <f t="shared" ref="AA41:AA45" si="71">SUM(B41:M41)</f>
        <v>0</v>
      </c>
      <c r="AB41" s="36">
        <f t="shared" ref="AB41:AB45" si="72">SUM(B41:Y41)</f>
        <v>0</v>
      </c>
    </row>
    <row r="42" spans="1:29" hidden="1" outlineLevel="1" x14ac:dyDescent="0.25">
      <c r="A42" s="183">
        <f>Calculations!$A$5</f>
        <v>0</v>
      </c>
      <c r="B42" s="36">
        <f t="shared" si="51"/>
        <v>0</v>
      </c>
      <c r="C42" s="36">
        <f t="shared" si="52"/>
        <v>0</v>
      </c>
      <c r="D42" s="36">
        <f t="shared" si="53"/>
        <v>0</v>
      </c>
      <c r="E42" s="36">
        <f t="shared" si="54"/>
        <v>0</v>
      </c>
      <c r="F42" s="36">
        <f t="shared" si="55"/>
        <v>0</v>
      </c>
      <c r="G42" s="36">
        <f t="shared" si="56"/>
        <v>0</v>
      </c>
      <c r="H42" s="36">
        <f t="shared" si="57"/>
        <v>0</v>
      </c>
      <c r="I42" s="36">
        <f t="shared" si="58"/>
        <v>0</v>
      </c>
      <c r="J42" s="36">
        <f t="shared" si="59"/>
        <v>0</v>
      </c>
      <c r="K42" s="36">
        <f t="shared" si="60"/>
        <v>0</v>
      </c>
      <c r="L42" s="36">
        <f t="shared" si="61"/>
        <v>0</v>
      </c>
      <c r="M42" s="36">
        <f t="shared" si="62"/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 t="shared" si="70"/>
        <v>0</v>
      </c>
      <c r="AA42" s="36">
        <f t="shared" si="71"/>
        <v>0</v>
      </c>
      <c r="AB42" s="36">
        <f t="shared" si="72"/>
        <v>0</v>
      </c>
    </row>
    <row r="43" spans="1:29" hidden="1" outlineLevel="1" x14ac:dyDescent="0.25">
      <c r="A43" s="183">
        <f>Calculations!$A$6</f>
        <v>0</v>
      </c>
      <c r="B43" s="36">
        <f t="shared" si="51"/>
        <v>0</v>
      </c>
      <c r="C43" s="36">
        <f t="shared" si="52"/>
        <v>0</v>
      </c>
      <c r="D43" s="36">
        <f t="shared" si="53"/>
        <v>0</v>
      </c>
      <c r="E43" s="36">
        <f t="shared" si="54"/>
        <v>0</v>
      </c>
      <c r="F43" s="36">
        <f t="shared" si="55"/>
        <v>0</v>
      </c>
      <c r="G43" s="36">
        <f t="shared" si="56"/>
        <v>0</v>
      </c>
      <c r="H43" s="36">
        <f t="shared" si="57"/>
        <v>0</v>
      </c>
      <c r="I43" s="36">
        <f t="shared" si="58"/>
        <v>0</v>
      </c>
      <c r="J43" s="36">
        <f t="shared" si="59"/>
        <v>0</v>
      </c>
      <c r="K43" s="36">
        <f t="shared" si="60"/>
        <v>0</v>
      </c>
      <c r="L43" s="36">
        <f t="shared" si="61"/>
        <v>0</v>
      </c>
      <c r="M43" s="36">
        <f t="shared" si="62"/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 t="shared" si="70"/>
        <v>0</v>
      </c>
      <c r="AA43" s="36">
        <f t="shared" si="71"/>
        <v>0</v>
      </c>
      <c r="AB43" s="36">
        <f t="shared" si="72"/>
        <v>0</v>
      </c>
    </row>
    <row r="44" spans="1:29" hidden="1" outlineLevel="1" x14ac:dyDescent="0.25">
      <c r="A44" s="183">
        <f>Calculations!$A$7</f>
        <v>0</v>
      </c>
      <c r="B44" s="36">
        <f t="shared" si="51"/>
        <v>0</v>
      </c>
      <c r="C44" s="36">
        <f t="shared" si="52"/>
        <v>0</v>
      </c>
      <c r="D44" s="36">
        <f t="shared" si="53"/>
        <v>0</v>
      </c>
      <c r="E44" s="36">
        <f t="shared" si="54"/>
        <v>0</v>
      </c>
      <c r="F44" s="36">
        <f t="shared" si="55"/>
        <v>0</v>
      </c>
      <c r="G44" s="36">
        <f t="shared" si="56"/>
        <v>0</v>
      </c>
      <c r="H44" s="36">
        <f t="shared" si="57"/>
        <v>0</v>
      </c>
      <c r="I44" s="36">
        <f t="shared" si="58"/>
        <v>0</v>
      </c>
      <c r="J44" s="36">
        <f t="shared" si="59"/>
        <v>0</v>
      </c>
      <c r="K44" s="36">
        <f t="shared" si="60"/>
        <v>0</v>
      </c>
      <c r="L44" s="36">
        <f t="shared" si="61"/>
        <v>0</v>
      </c>
      <c r="M44" s="36">
        <f t="shared" si="62"/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 t="shared" si="70"/>
        <v>0</v>
      </c>
      <c r="AA44" s="36">
        <f t="shared" si="71"/>
        <v>0</v>
      </c>
      <c r="AB44" s="36">
        <f t="shared" si="72"/>
        <v>0</v>
      </c>
    </row>
    <row r="45" spans="1:29" hidden="1" outlineLevel="1" x14ac:dyDescent="0.25">
      <c r="A45" s="183">
        <f>Calculations!$A$8</f>
        <v>0</v>
      </c>
      <c r="B45" s="36">
        <f t="shared" si="51"/>
        <v>0</v>
      </c>
      <c r="C45" s="36">
        <f t="shared" si="52"/>
        <v>0</v>
      </c>
      <c r="D45" s="36">
        <f t="shared" si="53"/>
        <v>0</v>
      </c>
      <c r="E45" s="36">
        <f t="shared" si="54"/>
        <v>0</v>
      </c>
      <c r="F45" s="36">
        <f t="shared" si="55"/>
        <v>0</v>
      </c>
      <c r="G45" s="36">
        <f t="shared" si="56"/>
        <v>0</v>
      </c>
      <c r="H45" s="36">
        <f t="shared" si="57"/>
        <v>0</v>
      </c>
      <c r="I45" s="36">
        <f t="shared" si="58"/>
        <v>0</v>
      </c>
      <c r="J45" s="36">
        <f t="shared" si="59"/>
        <v>0</v>
      </c>
      <c r="K45" s="36">
        <f t="shared" si="60"/>
        <v>0</v>
      </c>
      <c r="L45" s="36">
        <f t="shared" si="61"/>
        <v>0</v>
      </c>
      <c r="M45" s="36">
        <f t="shared" si="62"/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 t="shared" si="70"/>
        <v>0</v>
      </c>
      <c r="AA45" s="36">
        <f t="shared" si="71"/>
        <v>0</v>
      </c>
      <c r="AB45" s="36">
        <f t="shared" si="72"/>
        <v>0</v>
      </c>
    </row>
    <row r="46" spans="1:29" collapsed="1" x14ac:dyDescent="0.25">
      <c r="A46" s="43" t="s">
        <v>106</v>
      </c>
      <c r="B46" s="36">
        <f t="shared" si="51"/>
        <v>0</v>
      </c>
      <c r="C46" s="36">
        <f t="shared" si="52"/>
        <v>0</v>
      </c>
      <c r="D46" s="36">
        <f t="shared" si="53"/>
        <v>0</v>
      </c>
      <c r="E46" s="36">
        <f t="shared" si="54"/>
        <v>0</v>
      </c>
      <c r="F46" s="36">
        <f t="shared" si="55"/>
        <v>0</v>
      </c>
      <c r="G46" s="36">
        <f t="shared" si="56"/>
        <v>0</v>
      </c>
      <c r="H46" s="36">
        <f t="shared" si="57"/>
        <v>0</v>
      </c>
      <c r="I46" s="36">
        <f t="shared" si="58"/>
        <v>0</v>
      </c>
      <c r="J46" s="36">
        <f t="shared" si="59"/>
        <v>0</v>
      </c>
      <c r="K46" s="36">
        <f t="shared" si="60"/>
        <v>0</v>
      </c>
      <c r="L46" s="36">
        <f t="shared" si="61"/>
        <v>0</v>
      </c>
      <c r="M46" s="36">
        <f t="shared" si="62"/>
        <v>0</v>
      </c>
      <c r="N46" s="46">
        <f t="shared" ref="N46:X46" si="73">SUM(N47:N51)</f>
        <v>0</v>
      </c>
      <c r="O46" s="46">
        <f t="shared" si="73"/>
        <v>0</v>
      </c>
      <c r="P46" s="46">
        <f t="shared" si="73"/>
        <v>0</v>
      </c>
      <c r="Q46" s="46">
        <f t="shared" si="73"/>
        <v>0</v>
      </c>
      <c r="R46" s="46">
        <f t="shared" si="73"/>
        <v>0</v>
      </c>
      <c r="S46" s="46">
        <f t="shared" si="73"/>
        <v>0</v>
      </c>
      <c r="T46" s="46">
        <f t="shared" si="73"/>
        <v>0</v>
      </c>
      <c r="U46" s="46">
        <f t="shared" si="73"/>
        <v>0</v>
      </c>
      <c r="V46" s="46">
        <f t="shared" si="73"/>
        <v>0</v>
      </c>
      <c r="W46" s="46">
        <f t="shared" si="73"/>
        <v>0</v>
      </c>
      <c r="X46" s="46">
        <f t="shared" si="73"/>
        <v>0</v>
      </c>
      <c r="Y46" s="46">
        <f>SUM(Y47:Y51)</f>
        <v>0</v>
      </c>
      <c r="Z46" s="46">
        <f t="shared" si="64"/>
        <v>0</v>
      </c>
      <c r="AA46" s="46">
        <f t="shared" si="65"/>
        <v>0</v>
      </c>
      <c r="AB46" s="46">
        <f t="shared" si="66"/>
        <v>0</v>
      </c>
    </row>
    <row r="47" spans="1:29" hidden="1" outlineLevel="1" x14ac:dyDescent="0.25">
      <c r="A47" s="183">
        <f>Calculations!$A$4</f>
        <v>0</v>
      </c>
      <c r="B47" s="36">
        <f t="shared" si="51"/>
        <v>0</v>
      </c>
      <c r="C47" s="36">
        <f t="shared" si="52"/>
        <v>0</v>
      </c>
      <c r="D47" s="36">
        <f t="shared" si="53"/>
        <v>0</v>
      </c>
      <c r="E47" s="36">
        <f t="shared" si="54"/>
        <v>0</v>
      </c>
      <c r="F47" s="36">
        <f t="shared" si="55"/>
        <v>0</v>
      </c>
      <c r="G47" s="36">
        <f t="shared" si="56"/>
        <v>0</v>
      </c>
      <c r="H47" s="36">
        <f t="shared" si="57"/>
        <v>0</v>
      </c>
      <c r="I47" s="36">
        <f t="shared" si="58"/>
        <v>0</v>
      </c>
      <c r="J47" s="36">
        <f t="shared" si="59"/>
        <v>0</v>
      </c>
      <c r="K47" s="36">
        <f t="shared" si="60"/>
        <v>0</v>
      </c>
      <c r="L47" s="36">
        <f t="shared" si="61"/>
        <v>0</v>
      </c>
      <c r="M47" s="36">
        <f t="shared" si="62"/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 t="shared" ref="Z47:Z51" si="74">SUMIF($B$11:$Y$11,"Yes",B47:Y47)</f>
        <v>0</v>
      </c>
      <c r="AA47" s="46">
        <f t="shared" ref="AA47:AA51" si="75">SUM(B47:M47)</f>
        <v>0</v>
      </c>
      <c r="AB47" s="46">
        <f t="shared" ref="AB47:AB51" si="76">SUM(B47:Y47)</f>
        <v>0</v>
      </c>
    </row>
    <row r="48" spans="1:29" hidden="1" outlineLevel="1" x14ac:dyDescent="0.25">
      <c r="A48" s="183">
        <f>Calculations!$A$5</f>
        <v>0</v>
      </c>
      <c r="B48" s="36">
        <f t="shared" si="51"/>
        <v>0</v>
      </c>
      <c r="C48" s="36">
        <f t="shared" si="52"/>
        <v>0</v>
      </c>
      <c r="D48" s="36">
        <f t="shared" si="53"/>
        <v>0</v>
      </c>
      <c r="E48" s="36">
        <f t="shared" si="54"/>
        <v>0</v>
      </c>
      <c r="F48" s="36">
        <f t="shared" si="55"/>
        <v>0</v>
      </c>
      <c r="G48" s="36">
        <f t="shared" si="56"/>
        <v>0</v>
      </c>
      <c r="H48" s="36">
        <f t="shared" si="57"/>
        <v>0</v>
      </c>
      <c r="I48" s="36">
        <f t="shared" si="58"/>
        <v>0</v>
      </c>
      <c r="J48" s="36">
        <f t="shared" si="59"/>
        <v>0</v>
      </c>
      <c r="K48" s="36">
        <f t="shared" si="60"/>
        <v>0</v>
      </c>
      <c r="L48" s="36">
        <f t="shared" si="61"/>
        <v>0</v>
      </c>
      <c r="M48" s="36">
        <f t="shared" si="62"/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 t="shared" si="74"/>
        <v>0</v>
      </c>
      <c r="AA48" s="46">
        <f t="shared" si="75"/>
        <v>0</v>
      </c>
      <c r="AB48" s="46">
        <f t="shared" si="76"/>
        <v>0</v>
      </c>
    </row>
    <row r="49" spans="1:28" hidden="1" outlineLevel="1" x14ac:dyDescent="0.25">
      <c r="A49" s="183">
        <f>Calculations!$A$6</f>
        <v>0</v>
      </c>
      <c r="B49" s="36">
        <f t="shared" si="51"/>
        <v>0</v>
      </c>
      <c r="C49" s="36">
        <f t="shared" si="52"/>
        <v>0</v>
      </c>
      <c r="D49" s="36">
        <f t="shared" si="53"/>
        <v>0</v>
      </c>
      <c r="E49" s="36">
        <f t="shared" si="54"/>
        <v>0</v>
      </c>
      <c r="F49" s="36">
        <f t="shared" si="55"/>
        <v>0</v>
      </c>
      <c r="G49" s="36">
        <f t="shared" si="56"/>
        <v>0</v>
      </c>
      <c r="H49" s="36">
        <f t="shared" si="57"/>
        <v>0</v>
      </c>
      <c r="I49" s="36">
        <f t="shared" si="58"/>
        <v>0</v>
      </c>
      <c r="J49" s="36">
        <f t="shared" si="59"/>
        <v>0</v>
      </c>
      <c r="K49" s="36">
        <f t="shared" si="60"/>
        <v>0</v>
      </c>
      <c r="L49" s="36">
        <f t="shared" si="61"/>
        <v>0</v>
      </c>
      <c r="M49" s="36">
        <f t="shared" si="62"/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 t="shared" si="74"/>
        <v>0</v>
      </c>
      <c r="AA49" s="46">
        <f t="shared" si="75"/>
        <v>0</v>
      </c>
      <c r="AB49" s="46">
        <f t="shared" si="76"/>
        <v>0</v>
      </c>
    </row>
    <row r="50" spans="1:28" hidden="1" outlineLevel="1" x14ac:dyDescent="0.25">
      <c r="A50" s="183">
        <f>Calculations!$A$7</f>
        <v>0</v>
      </c>
      <c r="B50" s="36">
        <f t="shared" si="51"/>
        <v>0</v>
      </c>
      <c r="C50" s="36">
        <f t="shared" si="52"/>
        <v>0</v>
      </c>
      <c r="D50" s="36">
        <f t="shared" si="53"/>
        <v>0</v>
      </c>
      <c r="E50" s="36">
        <f t="shared" si="54"/>
        <v>0</v>
      </c>
      <c r="F50" s="36">
        <f t="shared" si="55"/>
        <v>0</v>
      </c>
      <c r="G50" s="36">
        <f t="shared" si="56"/>
        <v>0</v>
      </c>
      <c r="H50" s="36">
        <f t="shared" si="57"/>
        <v>0</v>
      </c>
      <c r="I50" s="36">
        <f t="shared" si="58"/>
        <v>0</v>
      </c>
      <c r="J50" s="36">
        <f t="shared" si="59"/>
        <v>0</v>
      </c>
      <c r="K50" s="36">
        <f t="shared" si="60"/>
        <v>0</v>
      </c>
      <c r="L50" s="36">
        <f t="shared" si="61"/>
        <v>0</v>
      </c>
      <c r="M50" s="36">
        <f t="shared" si="62"/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 t="shared" si="74"/>
        <v>0</v>
      </c>
      <c r="AA50" s="46">
        <f t="shared" si="75"/>
        <v>0</v>
      </c>
      <c r="AB50" s="46">
        <f t="shared" si="76"/>
        <v>0</v>
      </c>
    </row>
    <row r="51" spans="1:28" hidden="1" outlineLevel="1" x14ac:dyDescent="0.25">
      <c r="A51" s="183">
        <f>Calculations!$A$8</f>
        <v>0</v>
      </c>
      <c r="B51" s="36">
        <f t="shared" si="51"/>
        <v>0</v>
      </c>
      <c r="C51" s="36">
        <f t="shared" si="52"/>
        <v>0</v>
      </c>
      <c r="D51" s="36">
        <f t="shared" si="53"/>
        <v>0</v>
      </c>
      <c r="E51" s="36">
        <f t="shared" si="54"/>
        <v>0</v>
      </c>
      <c r="F51" s="36">
        <f t="shared" si="55"/>
        <v>0</v>
      </c>
      <c r="G51" s="36">
        <f t="shared" si="56"/>
        <v>0</v>
      </c>
      <c r="H51" s="36">
        <f t="shared" si="57"/>
        <v>0</v>
      </c>
      <c r="I51" s="36">
        <f t="shared" si="58"/>
        <v>0</v>
      </c>
      <c r="J51" s="36">
        <f t="shared" si="59"/>
        <v>0</v>
      </c>
      <c r="K51" s="36">
        <f t="shared" si="60"/>
        <v>0</v>
      </c>
      <c r="L51" s="36">
        <f t="shared" si="61"/>
        <v>0</v>
      </c>
      <c r="M51" s="36">
        <f t="shared" ref="M51" si="77"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 t="shared" si="74"/>
        <v>0</v>
      </c>
      <c r="AA51" s="46">
        <f t="shared" si="75"/>
        <v>0</v>
      </c>
      <c r="AB51" s="46">
        <f t="shared" si="76"/>
        <v>0</v>
      </c>
    </row>
    <row r="52" spans="1:28" collapsed="1" x14ac:dyDescent="0.25">
      <c r="A52" s="16" t="s">
        <v>196</v>
      </c>
      <c r="B52" s="36">
        <f t="shared" si="51"/>
        <v>0</v>
      </c>
      <c r="C52" s="36">
        <f t="shared" si="52"/>
        <v>0</v>
      </c>
      <c r="D52" s="36">
        <f t="shared" si="53"/>
        <v>0</v>
      </c>
      <c r="E52" s="36">
        <f t="shared" si="54"/>
        <v>0</v>
      </c>
      <c r="F52" s="36">
        <f t="shared" si="55"/>
        <v>0</v>
      </c>
      <c r="G52" s="36">
        <f t="shared" si="56"/>
        <v>0</v>
      </c>
      <c r="H52" s="36">
        <f t="shared" si="57"/>
        <v>0</v>
      </c>
      <c r="I52" s="36">
        <f t="shared" si="58"/>
        <v>0</v>
      </c>
      <c r="J52" s="36">
        <f t="shared" si="59"/>
        <v>0</v>
      </c>
      <c r="K52" s="36">
        <f t="shared" si="60"/>
        <v>0</v>
      </c>
      <c r="L52" s="36">
        <f t="shared" si="61"/>
        <v>0</v>
      </c>
      <c r="M52" s="36">
        <f t="shared" ref="M52:M57" si="78">Y52</f>
        <v>0</v>
      </c>
      <c r="N52" s="46">
        <f t="shared" ref="N52:X52" si="79">SUM(N53:N57)</f>
        <v>0</v>
      </c>
      <c r="O52" s="46">
        <f t="shared" si="79"/>
        <v>0</v>
      </c>
      <c r="P52" s="46">
        <f t="shared" si="79"/>
        <v>0</v>
      </c>
      <c r="Q52" s="46">
        <f t="shared" si="79"/>
        <v>0</v>
      </c>
      <c r="R52" s="46">
        <f t="shared" si="79"/>
        <v>0</v>
      </c>
      <c r="S52" s="46">
        <f t="shared" si="79"/>
        <v>0</v>
      </c>
      <c r="T52" s="46">
        <f t="shared" si="79"/>
        <v>0</v>
      </c>
      <c r="U52" s="46">
        <f t="shared" si="79"/>
        <v>0</v>
      </c>
      <c r="V52" s="46">
        <f t="shared" si="79"/>
        <v>0</v>
      </c>
      <c r="W52" s="46">
        <f t="shared" si="79"/>
        <v>0</v>
      </c>
      <c r="X52" s="46">
        <f t="shared" si="79"/>
        <v>0</v>
      </c>
      <c r="Y52" s="46">
        <f>SUM(Y53:Y57)</f>
        <v>0</v>
      </c>
      <c r="Z52" s="46">
        <f t="shared" si="64"/>
        <v>0</v>
      </c>
      <c r="AA52" s="46">
        <f t="shared" si="65"/>
        <v>0</v>
      </c>
      <c r="AB52" s="46">
        <f t="shared" si="66"/>
        <v>0</v>
      </c>
    </row>
    <row r="53" spans="1:28" hidden="1" outlineLevel="1" x14ac:dyDescent="0.25">
      <c r="A53" s="183">
        <f>Calculations!$A$4</f>
        <v>0</v>
      </c>
      <c r="B53" s="36">
        <f t="shared" si="51"/>
        <v>0</v>
      </c>
      <c r="C53" s="36">
        <f t="shared" si="52"/>
        <v>0</v>
      </c>
      <c r="D53" s="36">
        <f t="shared" si="53"/>
        <v>0</v>
      </c>
      <c r="E53" s="36">
        <f t="shared" si="54"/>
        <v>0</v>
      </c>
      <c r="F53" s="36">
        <f t="shared" si="55"/>
        <v>0</v>
      </c>
      <c r="G53" s="36">
        <f t="shared" si="56"/>
        <v>0</v>
      </c>
      <c r="H53" s="36">
        <f t="shared" si="57"/>
        <v>0</v>
      </c>
      <c r="I53" s="36">
        <f t="shared" si="58"/>
        <v>0</v>
      </c>
      <c r="J53" s="36">
        <f t="shared" si="59"/>
        <v>0</v>
      </c>
      <c r="K53" s="36">
        <f t="shared" si="60"/>
        <v>0</v>
      </c>
      <c r="L53" s="36">
        <f t="shared" si="61"/>
        <v>0</v>
      </c>
      <c r="M53" s="36">
        <f t="shared" si="78"/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 t="shared" ref="Z53:Z57" si="80">SUMIF($B$11:$Y$11,"Yes",B53:Y53)</f>
        <v>0</v>
      </c>
      <c r="AA53" s="46">
        <f t="shared" ref="AA53:AA57" si="81">SUM(B53:M53)</f>
        <v>0</v>
      </c>
      <c r="AB53" s="46">
        <f t="shared" ref="AB53:AB57" si="82">SUM(B53:Y53)</f>
        <v>0</v>
      </c>
    </row>
    <row r="54" spans="1:28" hidden="1" outlineLevel="1" x14ac:dyDescent="0.25">
      <c r="A54" s="183">
        <f>Calculations!$A$5</f>
        <v>0</v>
      </c>
      <c r="B54" s="36">
        <f t="shared" si="51"/>
        <v>0</v>
      </c>
      <c r="C54" s="36">
        <f t="shared" si="52"/>
        <v>0</v>
      </c>
      <c r="D54" s="36">
        <f t="shared" si="53"/>
        <v>0</v>
      </c>
      <c r="E54" s="36">
        <f t="shared" si="54"/>
        <v>0</v>
      </c>
      <c r="F54" s="36">
        <f t="shared" si="55"/>
        <v>0</v>
      </c>
      <c r="G54" s="36">
        <f t="shared" si="56"/>
        <v>0</v>
      </c>
      <c r="H54" s="36">
        <f t="shared" si="57"/>
        <v>0</v>
      </c>
      <c r="I54" s="36">
        <f t="shared" si="58"/>
        <v>0</v>
      </c>
      <c r="J54" s="36">
        <f t="shared" si="59"/>
        <v>0</v>
      </c>
      <c r="K54" s="36">
        <f t="shared" si="60"/>
        <v>0</v>
      </c>
      <c r="L54" s="36">
        <f t="shared" si="61"/>
        <v>0</v>
      </c>
      <c r="M54" s="36">
        <f t="shared" si="78"/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 t="shared" si="80"/>
        <v>0</v>
      </c>
      <c r="AA54" s="46">
        <f t="shared" si="81"/>
        <v>0</v>
      </c>
      <c r="AB54" s="46">
        <f t="shared" si="82"/>
        <v>0</v>
      </c>
    </row>
    <row r="55" spans="1:28" hidden="1" outlineLevel="1" x14ac:dyDescent="0.25">
      <c r="A55" s="183">
        <f>Calculations!$A$6</f>
        <v>0</v>
      </c>
      <c r="B55" s="36">
        <f t="shared" si="51"/>
        <v>0</v>
      </c>
      <c r="C55" s="36">
        <f t="shared" si="52"/>
        <v>0</v>
      </c>
      <c r="D55" s="36">
        <f t="shared" si="53"/>
        <v>0</v>
      </c>
      <c r="E55" s="36">
        <f t="shared" si="54"/>
        <v>0</v>
      </c>
      <c r="F55" s="36">
        <f t="shared" si="55"/>
        <v>0</v>
      </c>
      <c r="G55" s="36">
        <f t="shared" si="56"/>
        <v>0</v>
      </c>
      <c r="H55" s="36">
        <f t="shared" si="57"/>
        <v>0</v>
      </c>
      <c r="I55" s="36">
        <f t="shared" si="58"/>
        <v>0</v>
      </c>
      <c r="J55" s="36">
        <f t="shared" si="59"/>
        <v>0</v>
      </c>
      <c r="K55" s="36">
        <f t="shared" si="60"/>
        <v>0</v>
      </c>
      <c r="L55" s="36">
        <f t="shared" si="61"/>
        <v>0</v>
      </c>
      <c r="M55" s="36">
        <f t="shared" si="78"/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 t="shared" si="80"/>
        <v>0</v>
      </c>
      <c r="AA55" s="46">
        <f t="shared" si="81"/>
        <v>0</v>
      </c>
      <c r="AB55" s="46">
        <f t="shared" si="82"/>
        <v>0</v>
      </c>
    </row>
    <row r="56" spans="1:28" hidden="1" outlineLevel="1" x14ac:dyDescent="0.25">
      <c r="A56" s="183">
        <f>Calculations!$A$7</f>
        <v>0</v>
      </c>
      <c r="B56" s="36">
        <f t="shared" si="51"/>
        <v>0</v>
      </c>
      <c r="C56" s="36">
        <f t="shared" si="52"/>
        <v>0</v>
      </c>
      <c r="D56" s="36">
        <f t="shared" si="53"/>
        <v>0</v>
      </c>
      <c r="E56" s="36">
        <f t="shared" si="54"/>
        <v>0</v>
      </c>
      <c r="F56" s="36">
        <f t="shared" si="55"/>
        <v>0</v>
      </c>
      <c r="G56" s="36">
        <f t="shared" si="56"/>
        <v>0</v>
      </c>
      <c r="H56" s="36">
        <f t="shared" si="57"/>
        <v>0</v>
      </c>
      <c r="I56" s="36">
        <f t="shared" si="58"/>
        <v>0</v>
      </c>
      <c r="J56" s="36">
        <f t="shared" si="59"/>
        <v>0</v>
      </c>
      <c r="K56" s="36">
        <f t="shared" si="60"/>
        <v>0</v>
      </c>
      <c r="L56" s="36">
        <f t="shared" si="61"/>
        <v>0</v>
      </c>
      <c r="M56" s="36">
        <f t="shared" si="78"/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 t="shared" si="80"/>
        <v>0</v>
      </c>
      <c r="AA56" s="46">
        <f t="shared" si="81"/>
        <v>0</v>
      </c>
      <c r="AB56" s="46">
        <f t="shared" si="82"/>
        <v>0</v>
      </c>
    </row>
    <row r="57" spans="1:28" hidden="1" outlineLevel="1" x14ac:dyDescent="0.25">
      <c r="A57" s="183">
        <f>Calculations!$A$8</f>
        <v>0</v>
      </c>
      <c r="B57" s="36">
        <f t="shared" si="51"/>
        <v>0</v>
      </c>
      <c r="C57" s="36">
        <f t="shared" si="52"/>
        <v>0</v>
      </c>
      <c r="D57" s="36">
        <f t="shared" si="53"/>
        <v>0</v>
      </c>
      <c r="E57" s="36">
        <f t="shared" si="54"/>
        <v>0</v>
      </c>
      <c r="F57" s="36">
        <f t="shared" si="55"/>
        <v>0</v>
      </c>
      <c r="G57" s="36">
        <f t="shared" si="56"/>
        <v>0</v>
      </c>
      <c r="H57" s="36">
        <f t="shared" si="57"/>
        <v>0</v>
      </c>
      <c r="I57" s="36">
        <f t="shared" si="58"/>
        <v>0</v>
      </c>
      <c r="J57" s="36">
        <f t="shared" si="59"/>
        <v>0</v>
      </c>
      <c r="K57" s="36">
        <f t="shared" si="60"/>
        <v>0</v>
      </c>
      <c r="L57" s="36">
        <f t="shared" si="61"/>
        <v>0</v>
      </c>
      <c r="M57" s="36">
        <f t="shared" si="78"/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 t="shared" si="80"/>
        <v>0</v>
      </c>
      <c r="AA57" s="46">
        <f t="shared" si="81"/>
        <v>0</v>
      </c>
      <c r="AB57" s="46">
        <f t="shared" si="82"/>
        <v>0</v>
      </c>
    </row>
    <row r="58" spans="1:28" collapsed="1" x14ac:dyDescent="0.25">
      <c r="A58" s="16" t="s">
        <v>250</v>
      </c>
      <c r="B58" s="36">
        <f t="shared" si="51"/>
        <v>0</v>
      </c>
      <c r="C58" s="36">
        <f t="shared" si="52"/>
        <v>0</v>
      </c>
      <c r="D58" s="36">
        <f t="shared" si="53"/>
        <v>0</v>
      </c>
      <c r="E58" s="36">
        <f t="shared" si="54"/>
        <v>0</v>
      </c>
      <c r="F58" s="36">
        <f t="shared" si="55"/>
        <v>0</v>
      </c>
      <c r="G58" s="36">
        <f t="shared" si="56"/>
        <v>0</v>
      </c>
      <c r="H58" s="36">
        <f t="shared" si="57"/>
        <v>0</v>
      </c>
      <c r="I58" s="36">
        <f t="shared" si="58"/>
        <v>0</v>
      </c>
      <c r="J58" s="36">
        <f t="shared" si="59"/>
        <v>0</v>
      </c>
      <c r="K58" s="36">
        <f t="shared" si="60"/>
        <v>0</v>
      </c>
      <c r="L58" s="36">
        <f t="shared" si="61"/>
        <v>0</v>
      </c>
      <c r="M58" s="36">
        <f t="shared" ref="M58:M64" si="83">Y58</f>
        <v>0</v>
      </c>
      <c r="N58" s="46">
        <f t="shared" ref="N58:X58" si="84">SUM(N59:N63)</f>
        <v>0</v>
      </c>
      <c r="O58" s="46">
        <f t="shared" si="84"/>
        <v>0</v>
      </c>
      <c r="P58" s="46">
        <f t="shared" si="84"/>
        <v>0</v>
      </c>
      <c r="Q58" s="46">
        <f t="shared" si="84"/>
        <v>0</v>
      </c>
      <c r="R58" s="46">
        <f t="shared" si="84"/>
        <v>0</v>
      </c>
      <c r="S58" s="46">
        <f t="shared" si="84"/>
        <v>0</v>
      </c>
      <c r="T58" s="46">
        <f t="shared" si="84"/>
        <v>0</v>
      </c>
      <c r="U58" s="46">
        <f t="shared" si="84"/>
        <v>0</v>
      </c>
      <c r="V58" s="46">
        <f t="shared" si="84"/>
        <v>0</v>
      </c>
      <c r="W58" s="46">
        <f t="shared" si="84"/>
        <v>0</v>
      </c>
      <c r="X58" s="46">
        <f t="shared" si="84"/>
        <v>0</v>
      </c>
      <c r="Y58" s="46">
        <f>SUM(Y59:Y63)</f>
        <v>0</v>
      </c>
      <c r="Z58" s="46">
        <f t="shared" si="64"/>
        <v>0</v>
      </c>
      <c r="AA58" s="46">
        <f t="shared" si="65"/>
        <v>0</v>
      </c>
      <c r="AB58" s="46">
        <f t="shared" si="66"/>
        <v>0</v>
      </c>
    </row>
    <row r="59" spans="1:28" hidden="1" outlineLevel="1" x14ac:dyDescent="0.25">
      <c r="A59" s="183">
        <f>Calculations!$A$4</f>
        <v>0</v>
      </c>
      <c r="B59" s="36">
        <f t="shared" si="51"/>
        <v>0</v>
      </c>
      <c r="C59" s="36">
        <f t="shared" si="52"/>
        <v>0</v>
      </c>
      <c r="D59" s="36">
        <f t="shared" si="53"/>
        <v>0</v>
      </c>
      <c r="E59" s="36">
        <f t="shared" si="54"/>
        <v>0</v>
      </c>
      <c r="F59" s="36">
        <f t="shared" si="55"/>
        <v>0</v>
      </c>
      <c r="G59" s="36">
        <f t="shared" si="56"/>
        <v>0</v>
      </c>
      <c r="H59" s="36">
        <f t="shared" si="57"/>
        <v>0</v>
      </c>
      <c r="I59" s="36">
        <f t="shared" si="58"/>
        <v>0</v>
      </c>
      <c r="J59" s="36">
        <f t="shared" si="59"/>
        <v>0</v>
      </c>
      <c r="K59" s="36">
        <f t="shared" si="60"/>
        <v>0</v>
      </c>
      <c r="L59" s="36">
        <f t="shared" si="61"/>
        <v>0</v>
      </c>
      <c r="M59" s="36">
        <f t="shared" ref="M59:M63" si="85"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 t="shared" ref="Z59:Z63" si="86">SUMIF($B$11:$Y$11,"Yes",B59:Y59)</f>
        <v>0</v>
      </c>
      <c r="AA59" s="46">
        <f t="shared" ref="AA59:AA63" si="87">SUM(B59:M59)</f>
        <v>0</v>
      </c>
      <c r="AB59" s="46">
        <f t="shared" ref="AB59:AB63" si="88">SUM(B59:Y59)</f>
        <v>0</v>
      </c>
    </row>
    <row r="60" spans="1:28" hidden="1" outlineLevel="1" x14ac:dyDescent="0.25">
      <c r="A60" s="183">
        <f>Calculations!$A$5</f>
        <v>0</v>
      </c>
      <c r="B60" s="36">
        <f t="shared" si="51"/>
        <v>0</v>
      </c>
      <c r="C60" s="36">
        <f t="shared" si="52"/>
        <v>0</v>
      </c>
      <c r="D60" s="36">
        <f t="shared" si="53"/>
        <v>0</v>
      </c>
      <c r="E60" s="36">
        <f t="shared" si="54"/>
        <v>0</v>
      </c>
      <c r="F60" s="36">
        <f t="shared" si="55"/>
        <v>0</v>
      </c>
      <c r="G60" s="36">
        <f t="shared" si="56"/>
        <v>0</v>
      </c>
      <c r="H60" s="36">
        <f t="shared" si="57"/>
        <v>0</v>
      </c>
      <c r="I60" s="36">
        <f t="shared" si="58"/>
        <v>0</v>
      </c>
      <c r="J60" s="36">
        <f t="shared" si="59"/>
        <v>0</v>
      </c>
      <c r="K60" s="36">
        <f t="shared" si="60"/>
        <v>0</v>
      </c>
      <c r="L60" s="36">
        <f t="shared" si="61"/>
        <v>0</v>
      </c>
      <c r="M60" s="36">
        <f t="shared" si="85"/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 t="shared" si="86"/>
        <v>0</v>
      </c>
      <c r="AA60" s="46">
        <f t="shared" si="87"/>
        <v>0</v>
      </c>
      <c r="AB60" s="46">
        <f t="shared" si="88"/>
        <v>0</v>
      </c>
    </row>
    <row r="61" spans="1:28" hidden="1" outlineLevel="1" x14ac:dyDescent="0.25">
      <c r="A61" s="183">
        <f>Calculations!$A$6</f>
        <v>0</v>
      </c>
      <c r="B61" s="36">
        <f t="shared" si="51"/>
        <v>0</v>
      </c>
      <c r="C61" s="36">
        <f t="shared" si="52"/>
        <v>0</v>
      </c>
      <c r="D61" s="36">
        <f t="shared" si="53"/>
        <v>0</v>
      </c>
      <c r="E61" s="36">
        <f t="shared" si="54"/>
        <v>0</v>
      </c>
      <c r="F61" s="36">
        <f t="shared" si="55"/>
        <v>0</v>
      </c>
      <c r="G61" s="36">
        <f t="shared" si="56"/>
        <v>0</v>
      </c>
      <c r="H61" s="36">
        <f t="shared" si="57"/>
        <v>0</v>
      </c>
      <c r="I61" s="36">
        <f t="shared" si="58"/>
        <v>0</v>
      </c>
      <c r="J61" s="36">
        <f t="shared" si="59"/>
        <v>0</v>
      </c>
      <c r="K61" s="36">
        <f t="shared" si="60"/>
        <v>0</v>
      </c>
      <c r="L61" s="36">
        <f t="shared" si="61"/>
        <v>0</v>
      </c>
      <c r="M61" s="36">
        <f t="shared" si="85"/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 t="shared" si="86"/>
        <v>0</v>
      </c>
      <c r="AA61" s="46">
        <f t="shared" si="87"/>
        <v>0</v>
      </c>
      <c r="AB61" s="46">
        <f t="shared" si="88"/>
        <v>0</v>
      </c>
    </row>
    <row r="62" spans="1:28" hidden="1" outlineLevel="1" x14ac:dyDescent="0.25">
      <c r="A62" s="183">
        <f>Calculations!$A$7</f>
        <v>0</v>
      </c>
      <c r="B62" s="36">
        <f t="shared" si="51"/>
        <v>0</v>
      </c>
      <c r="C62" s="36">
        <f t="shared" si="52"/>
        <v>0</v>
      </c>
      <c r="D62" s="36">
        <f t="shared" si="53"/>
        <v>0</v>
      </c>
      <c r="E62" s="36">
        <f t="shared" si="54"/>
        <v>0</v>
      </c>
      <c r="F62" s="36">
        <f t="shared" si="55"/>
        <v>0</v>
      </c>
      <c r="G62" s="36">
        <f t="shared" si="56"/>
        <v>0</v>
      </c>
      <c r="H62" s="36">
        <f t="shared" si="57"/>
        <v>0</v>
      </c>
      <c r="I62" s="36">
        <f t="shared" si="58"/>
        <v>0</v>
      </c>
      <c r="J62" s="36">
        <f t="shared" si="59"/>
        <v>0</v>
      </c>
      <c r="K62" s="36">
        <f t="shared" si="60"/>
        <v>0</v>
      </c>
      <c r="L62" s="36">
        <f t="shared" si="61"/>
        <v>0</v>
      </c>
      <c r="M62" s="36">
        <f t="shared" si="85"/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 t="shared" si="86"/>
        <v>0</v>
      </c>
      <c r="AA62" s="46">
        <f t="shared" si="87"/>
        <v>0</v>
      </c>
      <c r="AB62" s="46">
        <f t="shared" si="88"/>
        <v>0</v>
      </c>
    </row>
    <row r="63" spans="1:28" hidden="1" outlineLevel="1" x14ac:dyDescent="0.25">
      <c r="A63" s="183">
        <f>Calculations!$A$8</f>
        <v>0</v>
      </c>
      <c r="B63" s="36">
        <f t="shared" si="51"/>
        <v>0</v>
      </c>
      <c r="C63" s="36">
        <f t="shared" si="52"/>
        <v>0</v>
      </c>
      <c r="D63" s="36">
        <f t="shared" si="53"/>
        <v>0</v>
      </c>
      <c r="E63" s="36">
        <f t="shared" si="54"/>
        <v>0</v>
      </c>
      <c r="F63" s="36">
        <f t="shared" si="55"/>
        <v>0</v>
      </c>
      <c r="G63" s="36">
        <f t="shared" si="56"/>
        <v>0</v>
      </c>
      <c r="H63" s="36">
        <f t="shared" si="57"/>
        <v>0</v>
      </c>
      <c r="I63" s="36">
        <f t="shared" si="58"/>
        <v>0</v>
      </c>
      <c r="J63" s="36">
        <f t="shared" si="59"/>
        <v>0</v>
      </c>
      <c r="K63" s="36">
        <f t="shared" si="60"/>
        <v>0</v>
      </c>
      <c r="L63" s="36">
        <f t="shared" si="61"/>
        <v>0</v>
      </c>
      <c r="M63" s="36">
        <f t="shared" si="85"/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 t="shared" si="86"/>
        <v>0</v>
      </c>
      <c r="AA63" s="46">
        <f t="shared" si="87"/>
        <v>0</v>
      </c>
      <c r="AB63" s="46">
        <f t="shared" si="88"/>
        <v>0</v>
      </c>
    </row>
    <row r="64" spans="1:28" collapsed="1" x14ac:dyDescent="0.25">
      <c r="A64" s="43" t="s">
        <v>136</v>
      </c>
      <c r="B64" s="36">
        <f t="shared" si="51"/>
        <v>0</v>
      </c>
      <c r="C64" s="36">
        <f t="shared" si="52"/>
        <v>0</v>
      </c>
      <c r="D64" s="36">
        <f t="shared" si="53"/>
        <v>0</v>
      </c>
      <c r="E64" s="36">
        <f t="shared" si="54"/>
        <v>0</v>
      </c>
      <c r="F64" s="36">
        <f t="shared" si="55"/>
        <v>0</v>
      </c>
      <c r="G64" s="36">
        <f t="shared" si="56"/>
        <v>0</v>
      </c>
      <c r="H64" s="36">
        <f t="shared" si="57"/>
        <v>0</v>
      </c>
      <c r="I64" s="36">
        <f t="shared" si="58"/>
        <v>0</v>
      </c>
      <c r="J64" s="36">
        <f t="shared" si="59"/>
        <v>0</v>
      </c>
      <c r="K64" s="36">
        <f t="shared" si="60"/>
        <v>0</v>
      </c>
      <c r="L64" s="36">
        <f t="shared" si="61"/>
        <v>0</v>
      </c>
      <c r="M64" s="36">
        <f t="shared" si="83"/>
        <v>0</v>
      </c>
      <c r="N64" s="46">
        <f t="shared" ref="N64:X64" si="89">SUM(N65:N69)</f>
        <v>0</v>
      </c>
      <c r="O64" s="46">
        <f t="shared" si="89"/>
        <v>0</v>
      </c>
      <c r="P64" s="46">
        <f t="shared" si="89"/>
        <v>0</v>
      </c>
      <c r="Q64" s="46">
        <f t="shared" si="89"/>
        <v>0</v>
      </c>
      <c r="R64" s="46">
        <f t="shared" si="89"/>
        <v>0</v>
      </c>
      <c r="S64" s="46">
        <f t="shared" si="89"/>
        <v>0</v>
      </c>
      <c r="T64" s="46">
        <f t="shared" si="89"/>
        <v>0</v>
      </c>
      <c r="U64" s="46">
        <f t="shared" si="89"/>
        <v>0</v>
      </c>
      <c r="V64" s="46">
        <f t="shared" si="89"/>
        <v>0</v>
      </c>
      <c r="W64" s="46">
        <f t="shared" si="89"/>
        <v>0</v>
      </c>
      <c r="X64" s="46">
        <f t="shared" si="89"/>
        <v>0</v>
      </c>
      <c r="Y64" s="46">
        <f>SUM(Y65:Y69)</f>
        <v>0</v>
      </c>
      <c r="Z64" s="46">
        <f t="shared" si="64"/>
        <v>0</v>
      </c>
      <c r="AA64" s="46">
        <f t="shared" si="65"/>
        <v>0</v>
      </c>
      <c r="AB64" s="46">
        <f t="shared" si="66"/>
        <v>0</v>
      </c>
    </row>
    <row r="65" spans="1:28" hidden="1" outlineLevel="1" x14ac:dyDescent="0.25">
      <c r="A65" s="183">
        <f>Calculations!$A$4</f>
        <v>0</v>
      </c>
      <c r="B65" s="36">
        <f t="shared" si="51"/>
        <v>0</v>
      </c>
      <c r="C65" s="36">
        <f t="shared" si="52"/>
        <v>0</v>
      </c>
      <c r="D65" s="36">
        <f t="shared" si="53"/>
        <v>0</v>
      </c>
      <c r="E65" s="36">
        <f t="shared" si="54"/>
        <v>0</v>
      </c>
      <c r="F65" s="36">
        <f t="shared" si="55"/>
        <v>0</v>
      </c>
      <c r="G65" s="36">
        <f t="shared" si="56"/>
        <v>0</v>
      </c>
      <c r="H65" s="36">
        <f t="shared" si="57"/>
        <v>0</v>
      </c>
      <c r="I65" s="36">
        <f t="shared" si="58"/>
        <v>0</v>
      </c>
      <c r="J65" s="36">
        <f t="shared" si="59"/>
        <v>0</v>
      </c>
      <c r="K65" s="36">
        <f t="shared" si="60"/>
        <v>0</v>
      </c>
      <c r="L65" s="36">
        <f t="shared" si="61"/>
        <v>0</v>
      </c>
      <c r="M65" s="36">
        <f t="shared" ref="M65:M69" si="90"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 t="shared" ref="Z65:Z69" si="91">SUMIF($B$11:$Y$11,"Yes",B65:Y65)</f>
        <v>0</v>
      </c>
      <c r="AA65" s="46">
        <f t="shared" ref="AA65:AA69" si="92">SUM(B65:M65)</f>
        <v>0</v>
      </c>
      <c r="AB65" s="46">
        <f t="shared" ref="AB65:AB69" si="93">SUM(B65:Y65)</f>
        <v>0</v>
      </c>
    </row>
    <row r="66" spans="1:28" hidden="1" outlineLevel="1" x14ac:dyDescent="0.25">
      <c r="A66" s="183">
        <f>Calculations!$A$5</f>
        <v>0</v>
      </c>
      <c r="B66" s="36">
        <f t="shared" si="51"/>
        <v>0</v>
      </c>
      <c r="C66" s="36">
        <f t="shared" si="52"/>
        <v>0</v>
      </c>
      <c r="D66" s="36">
        <f t="shared" si="53"/>
        <v>0</v>
      </c>
      <c r="E66" s="36">
        <f t="shared" si="54"/>
        <v>0</v>
      </c>
      <c r="F66" s="36">
        <f t="shared" si="55"/>
        <v>0</v>
      </c>
      <c r="G66" s="36">
        <f t="shared" si="56"/>
        <v>0</v>
      </c>
      <c r="H66" s="36">
        <f t="shared" si="57"/>
        <v>0</v>
      </c>
      <c r="I66" s="36">
        <f t="shared" si="58"/>
        <v>0</v>
      </c>
      <c r="J66" s="36">
        <f t="shared" si="59"/>
        <v>0</v>
      </c>
      <c r="K66" s="36">
        <f t="shared" si="60"/>
        <v>0</v>
      </c>
      <c r="L66" s="36">
        <f t="shared" si="61"/>
        <v>0</v>
      </c>
      <c r="M66" s="36">
        <f t="shared" si="90"/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 t="shared" si="91"/>
        <v>0</v>
      </c>
      <c r="AA66" s="46">
        <f t="shared" si="92"/>
        <v>0</v>
      </c>
      <c r="AB66" s="46">
        <f t="shared" si="93"/>
        <v>0</v>
      </c>
    </row>
    <row r="67" spans="1:28" hidden="1" outlineLevel="1" x14ac:dyDescent="0.25">
      <c r="A67" s="183">
        <f>Calculations!$A$6</f>
        <v>0</v>
      </c>
      <c r="B67" s="36">
        <f t="shared" si="51"/>
        <v>0</v>
      </c>
      <c r="C67" s="36">
        <f t="shared" si="52"/>
        <v>0</v>
      </c>
      <c r="D67" s="36">
        <f t="shared" si="53"/>
        <v>0</v>
      </c>
      <c r="E67" s="36">
        <f t="shared" si="54"/>
        <v>0</v>
      </c>
      <c r="F67" s="36">
        <f t="shared" si="55"/>
        <v>0</v>
      </c>
      <c r="G67" s="36">
        <f t="shared" si="56"/>
        <v>0</v>
      </c>
      <c r="H67" s="36">
        <f t="shared" si="57"/>
        <v>0</v>
      </c>
      <c r="I67" s="36">
        <f t="shared" si="58"/>
        <v>0</v>
      </c>
      <c r="J67" s="36">
        <f t="shared" si="59"/>
        <v>0</v>
      </c>
      <c r="K67" s="36">
        <f t="shared" si="60"/>
        <v>0</v>
      </c>
      <c r="L67" s="36">
        <f t="shared" si="61"/>
        <v>0</v>
      </c>
      <c r="M67" s="36">
        <f t="shared" si="90"/>
        <v>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0</v>
      </c>
      <c r="Z67" s="46">
        <f t="shared" si="91"/>
        <v>0</v>
      </c>
      <c r="AA67" s="46">
        <f t="shared" si="92"/>
        <v>0</v>
      </c>
      <c r="AB67" s="46">
        <f t="shared" si="93"/>
        <v>0</v>
      </c>
    </row>
    <row r="68" spans="1:28" hidden="1" outlineLevel="1" x14ac:dyDescent="0.25">
      <c r="A68" s="183">
        <f>Calculations!$A$7</f>
        <v>0</v>
      </c>
      <c r="B68" s="36">
        <f t="shared" si="51"/>
        <v>0</v>
      </c>
      <c r="C68" s="36">
        <f t="shared" si="52"/>
        <v>0</v>
      </c>
      <c r="D68" s="36">
        <f t="shared" si="53"/>
        <v>0</v>
      </c>
      <c r="E68" s="36">
        <f t="shared" si="54"/>
        <v>0</v>
      </c>
      <c r="F68" s="36">
        <f t="shared" si="55"/>
        <v>0</v>
      </c>
      <c r="G68" s="36">
        <f t="shared" si="56"/>
        <v>0</v>
      </c>
      <c r="H68" s="36">
        <f t="shared" si="57"/>
        <v>0</v>
      </c>
      <c r="I68" s="36">
        <f t="shared" si="58"/>
        <v>0</v>
      </c>
      <c r="J68" s="36">
        <f t="shared" si="59"/>
        <v>0</v>
      </c>
      <c r="K68" s="36">
        <f t="shared" si="60"/>
        <v>0</v>
      </c>
      <c r="L68" s="36">
        <f t="shared" si="61"/>
        <v>0</v>
      </c>
      <c r="M68" s="36">
        <f t="shared" si="90"/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 t="shared" si="91"/>
        <v>0</v>
      </c>
      <c r="AA68" s="46">
        <f t="shared" si="92"/>
        <v>0</v>
      </c>
      <c r="AB68" s="46">
        <f t="shared" si="93"/>
        <v>0</v>
      </c>
    </row>
    <row r="69" spans="1:28" hidden="1" outlineLevel="1" x14ac:dyDescent="0.25">
      <c r="A69" s="183">
        <f>Calculations!$A$8</f>
        <v>0</v>
      </c>
      <c r="B69" s="36">
        <f t="shared" si="51"/>
        <v>0</v>
      </c>
      <c r="C69" s="36">
        <f t="shared" si="52"/>
        <v>0</v>
      </c>
      <c r="D69" s="36">
        <f t="shared" si="53"/>
        <v>0</v>
      </c>
      <c r="E69" s="36">
        <f t="shared" si="54"/>
        <v>0</v>
      </c>
      <c r="F69" s="36">
        <f t="shared" si="55"/>
        <v>0</v>
      </c>
      <c r="G69" s="36">
        <f t="shared" si="56"/>
        <v>0</v>
      </c>
      <c r="H69" s="36">
        <f t="shared" si="57"/>
        <v>0</v>
      </c>
      <c r="I69" s="36">
        <f t="shared" si="58"/>
        <v>0</v>
      </c>
      <c r="J69" s="36">
        <f t="shared" si="59"/>
        <v>0</v>
      </c>
      <c r="K69" s="36">
        <f t="shared" si="60"/>
        <v>0</v>
      </c>
      <c r="L69" s="36">
        <f t="shared" si="61"/>
        <v>0</v>
      </c>
      <c r="M69" s="36">
        <f t="shared" si="90"/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 t="shared" si="91"/>
        <v>0</v>
      </c>
      <c r="AA69" s="46">
        <f t="shared" si="92"/>
        <v>0</v>
      </c>
      <c r="AB69" s="46">
        <f t="shared" si="93"/>
        <v>0</v>
      </c>
    </row>
    <row r="70" spans="1:28" collapsed="1" x14ac:dyDescent="0.25">
      <c r="A70" s="16" t="s">
        <v>320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 t="shared" si="64"/>
        <v>0</v>
      </c>
      <c r="AA70" s="46">
        <f t="shared" ref="AA70" si="94">SUM(B70:M70)</f>
        <v>0</v>
      </c>
      <c r="AB70" s="46">
        <f t="shared" si="66"/>
        <v>0</v>
      </c>
    </row>
    <row r="71" spans="1:28" ht="5.25" customHeight="1" x14ac:dyDescent="0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x14ac:dyDescent="0.25">
      <c r="A72" s="16" t="s">
        <v>137</v>
      </c>
      <c r="B72" s="46">
        <f>SUM(Calculations!$Q$14:$Q$16)/12</f>
        <v>0</v>
      </c>
      <c r="C72" s="46">
        <f>SUM(Calculations!$Q$14:$Q$16)/12</f>
        <v>0</v>
      </c>
      <c r="D72" s="46">
        <f>SUM(Calculations!$Q$14:$Q$16)/12</f>
        <v>0</v>
      </c>
      <c r="E72" s="46">
        <f>SUM(Calculations!$Q$14:$Q$16)/12</f>
        <v>0</v>
      </c>
      <c r="F72" s="46">
        <f>SUM(Calculations!$Q$14:$Q$16)/12</f>
        <v>0</v>
      </c>
      <c r="G72" s="46">
        <f>SUM(Calculations!$Q$14:$Q$16)/12</f>
        <v>0</v>
      </c>
      <c r="H72" s="46">
        <f>SUM(Calculations!$Q$14:$Q$16)/12</f>
        <v>0</v>
      </c>
      <c r="I72" s="46">
        <f>SUM(Calculations!$Q$14:$Q$16)/12</f>
        <v>0</v>
      </c>
      <c r="J72" s="46">
        <f>SUM(Calculations!$Q$14:$Q$16)/12</f>
        <v>0</v>
      </c>
      <c r="K72" s="46">
        <f>SUM(Calculations!$Q$14:$Q$16)/12</f>
        <v>0</v>
      </c>
      <c r="L72" s="46">
        <f>SUM(Calculations!$Q$14:$Q$16)/12</f>
        <v>0</v>
      </c>
      <c r="M72" s="46">
        <f>SUM(Calculations!$Q$14:$Q$16)/12</f>
        <v>0</v>
      </c>
      <c r="N72" s="46">
        <f>SUM(Calculations!$Q$14:$Q$16)/12</f>
        <v>0</v>
      </c>
      <c r="O72" s="46">
        <f>SUM(Calculations!$Q$14:$Q$16)/12</f>
        <v>0</v>
      </c>
      <c r="P72" s="46">
        <f>SUM(Calculations!$Q$14:$Q$16)/12</f>
        <v>0</v>
      </c>
      <c r="Q72" s="46">
        <f>SUM(Calculations!$Q$14:$Q$16)/12</f>
        <v>0</v>
      </c>
      <c r="R72" s="46">
        <f>SUM(Calculations!$Q$14:$Q$16)/12</f>
        <v>0</v>
      </c>
      <c r="S72" s="46">
        <f>SUM(Calculations!$Q$14:$Q$16)/12</f>
        <v>0</v>
      </c>
      <c r="T72" s="46">
        <f>SUM(Calculations!$Q$14:$Q$16)/12</f>
        <v>0</v>
      </c>
      <c r="U72" s="46">
        <f>SUM(Calculations!$Q$14:$Q$16)/12</f>
        <v>0</v>
      </c>
      <c r="V72" s="46">
        <f>SUM(Calculations!$Q$14:$Q$16)/12</f>
        <v>0</v>
      </c>
      <c r="W72" s="46">
        <f>SUM(Calculations!$Q$14:$Q$16)/12</f>
        <v>0</v>
      </c>
      <c r="X72" s="46">
        <f>SUM(Calculations!$Q$14:$Q$16)/12</f>
        <v>0</v>
      </c>
      <c r="Y72" s="46">
        <f>SUM(Calculations!$Q$14:$Q$16)/12</f>
        <v>0</v>
      </c>
      <c r="Z72" s="46">
        <f t="shared" si="64"/>
        <v>0</v>
      </c>
      <c r="AA72" s="46">
        <f t="shared" ref="AA72:AA75" si="95">SUM(B72:M72)</f>
        <v>0</v>
      </c>
      <c r="AB72" s="46">
        <f t="shared" ref="AB72:AB75" si="96">SUM(B72:Y72)</f>
        <v>0</v>
      </c>
    </row>
    <row r="73" spans="1:28" x14ac:dyDescent="0.25">
      <c r="A73" s="16" t="s">
        <v>141</v>
      </c>
      <c r="B73" s="46">
        <f>SUM(Calculations!$R$14:$R$16)/12</f>
        <v>0</v>
      </c>
      <c r="C73" s="46">
        <f>SUM(Calculations!$R$14:$R$16)/12</f>
        <v>0</v>
      </c>
      <c r="D73" s="46">
        <f>SUM(Calculations!$R$14:$R$16)/12</f>
        <v>0</v>
      </c>
      <c r="E73" s="46">
        <f>SUM(Calculations!$R$14:$R$16)/12</f>
        <v>0</v>
      </c>
      <c r="F73" s="46">
        <f>SUM(Calculations!$R$14:$R$16)/12</f>
        <v>0</v>
      </c>
      <c r="G73" s="46">
        <f>SUM(Calculations!$R$14:$R$16)/12</f>
        <v>0</v>
      </c>
      <c r="H73" s="46">
        <f>SUM(Calculations!$R$14:$R$16)/12</f>
        <v>0</v>
      </c>
      <c r="I73" s="46">
        <f>SUM(Calculations!$R$14:$R$16)/12</f>
        <v>0</v>
      </c>
      <c r="J73" s="46">
        <f>SUM(Calculations!$R$14:$R$16)/12</f>
        <v>0</v>
      </c>
      <c r="K73" s="46">
        <f>SUM(Calculations!$R$14:$R$16)/12</f>
        <v>0</v>
      </c>
      <c r="L73" s="46">
        <f>SUM(Calculations!$R$14:$R$16)/12</f>
        <v>0</v>
      </c>
      <c r="M73" s="46">
        <f>SUM(Calculations!$R$14:$R$16)/12</f>
        <v>0</v>
      </c>
      <c r="N73" s="46">
        <f>SUM(Calculations!$R$14:$R$16)/12</f>
        <v>0</v>
      </c>
      <c r="O73" s="46">
        <f>SUM(Calculations!$R$14:$R$16)/12</f>
        <v>0</v>
      </c>
      <c r="P73" s="46">
        <f>SUM(Calculations!$R$14:$R$16)/12</f>
        <v>0</v>
      </c>
      <c r="Q73" s="46">
        <f>SUM(Calculations!$R$14:$R$16)/12</f>
        <v>0</v>
      </c>
      <c r="R73" s="46">
        <f>SUM(Calculations!$R$14:$R$16)/12</f>
        <v>0</v>
      </c>
      <c r="S73" s="46">
        <f>SUM(Calculations!$R$14:$R$16)/12</f>
        <v>0</v>
      </c>
      <c r="T73" s="46">
        <f>SUM(Calculations!$R$14:$R$16)/12</f>
        <v>0</v>
      </c>
      <c r="U73" s="46">
        <f>SUM(Calculations!$R$14:$R$16)/12</f>
        <v>0</v>
      </c>
      <c r="V73" s="46">
        <f>SUM(Calculations!$R$14:$R$16)/12</f>
        <v>0</v>
      </c>
      <c r="W73" s="46">
        <f>SUM(Calculations!$R$14:$R$16)/12</f>
        <v>0</v>
      </c>
      <c r="X73" s="46">
        <f>SUM(Calculations!$R$14:$R$16)/12</f>
        <v>0</v>
      </c>
      <c r="Y73" s="46">
        <f>SUM(Calculations!$R$14:$R$16)/12</f>
        <v>0</v>
      </c>
      <c r="Z73" s="46">
        <f t="shared" si="64"/>
        <v>0</v>
      </c>
      <c r="AA73" s="46">
        <f t="shared" si="95"/>
        <v>0</v>
      </c>
      <c r="AB73" s="46">
        <f t="shared" si="96"/>
        <v>0</v>
      </c>
    </row>
    <row r="74" spans="1:28" x14ac:dyDescent="0.25">
      <c r="A74" s="16" t="s">
        <v>142</v>
      </c>
      <c r="B74" s="46">
        <f>SUM(Calculations!$S$14:$S$16)/12</f>
        <v>0</v>
      </c>
      <c r="C74" s="46">
        <f>SUM(Calculations!$S$14:$S$16)/12</f>
        <v>0</v>
      </c>
      <c r="D74" s="46">
        <f>SUM(Calculations!$S$14:$S$16)/12</f>
        <v>0</v>
      </c>
      <c r="E74" s="46">
        <f>SUM(Calculations!$S$14:$S$16)/12</f>
        <v>0</v>
      </c>
      <c r="F74" s="46">
        <f>SUM(Calculations!$S$14:$S$16)/12</f>
        <v>0</v>
      </c>
      <c r="G74" s="46">
        <f>SUM(Calculations!$S$14:$S$16)/12</f>
        <v>0</v>
      </c>
      <c r="H74" s="46">
        <f>SUM(Calculations!$S$14:$S$16)/12</f>
        <v>0</v>
      </c>
      <c r="I74" s="46">
        <f>SUM(Calculations!$S$14:$S$16)/12</f>
        <v>0</v>
      </c>
      <c r="J74" s="46">
        <f>SUM(Calculations!$S$14:$S$16)/12</f>
        <v>0</v>
      </c>
      <c r="K74" s="46">
        <f>SUM(Calculations!$S$14:$S$16)/12</f>
        <v>0</v>
      </c>
      <c r="L74" s="46">
        <f>SUM(Calculations!$S$14:$S$16)/12</f>
        <v>0</v>
      </c>
      <c r="M74" s="46">
        <f>SUM(Calculations!$S$14:$S$16)/12</f>
        <v>0</v>
      </c>
      <c r="N74" s="46">
        <f>SUM(Calculations!$S$14:$S$16)/12</f>
        <v>0</v>
      </c>
      <c r="O74" s="46">
        <f>SUM(Calculations!$S$14:$S$16)/12</f>
        <v>0</v>
      </c>
      <c r="P74" s="46">
        <f>SUM(Calculations!$S$14:$S$16)/12</f>
        <v>0</v>
      </c>
      <c r="Q74" s="46">
        <f>SUM(Calculations!$S$14:$S$16)/12</f>
        <v>0</v>
      </c>
      <c r="R74" s="46">
        <f>SUM(Calculations!$S$14:$S$16)/12</f>
        <v>0</v>
      </c>
      <c r="S74" s="46">
        <f>SUM(Calculations!$S$14:$S$16)/12</f>
        <v>0</v>
      </c>
      <c r="T74" s="46">
        <f>SUM(Calculations!$S$14:$S$16)/12</f>
        <v>0</v>
      </c>
      <c r="U74" s="46">
        <f>SUM(Calculations!$S$14:$S$16)/12</f>
        <v>0</v>
      </c>
      <c r="V74" s="46">
        <f>SUM(Calculations!$S$14:$S$16)/12</f>
        <v>0</v>
      </c>
      <c r="W74" s="46">
        <f>SUM(Calculations!$S$14:$S$16)/12</f>
        <v>0</v>
      </c>
      <c r="X74" s="46">
        <f>SUM(Calculations!$S$14:$S$16)/12</f>
        <v>0</v>
      </c>
      <c r="Y74" s="46">
        <f>SUM(Calculations!$S$14:$S$16)/12</f>
        <v>0</v>
      </c>
      <c r="Z74" s="46">
        <f t="shared" si="64"/>
        <v>0</v>
      </c>
      <c r="AA74" s="46">
        <f t="shared" si="95"/>
        <v>0</v>
      </c>
      <c r="AB74" s="46">
        <f t="shared" si="96"/>
        <v>0</v>
      </c>
    </row>
    <row r="75" spans="1:28" x14ac:dyDescent="0.25">
      <c r="A75" s="16" t="s">
        <v>143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 t="shared" si="64"/>
        <v>0</v>
      </c>
      <c r="AA75" s="46">
        <f t="shared" si="95"/>
        <v>0</v>
      </c>
      <c r="AB75" s="46">
        <f t="shared" si="96"/>
        <v>0</v>
      </c>
    </row>
    <row r="76" spans="1:28" ht="5.25" customHeight="1" x14ac:dyDescent="0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 t="e">
        <f t="array" ref="Z76">SUM(IF($B$7:$Y$7+$B$8:$Y$8&gt;0,B76:Y76,0))</f>
        <v>#VALUE!</v>
      </c>
      <c r="AA76" s="46"/>
      <c r="AB76" s="46"/>
    </row>
    <row r="77" spans="1:28" x14ac:dyDescent="0.25">
      <c r="A77" s="43" t="s">
        <v>68</v>
      </c>
      <c r="B77" s="46">
        <f>Inputs!$B$31</f>
        <v>0</v>
      </c>
      <c r="C77" s="46">
        <f>Inputs!$B$31</f>
        <v>0</v>
      </c>
      <c r="D77" s="46">
        <f>Inputs!$B$31</f>
        <v>0</v>
      </c>
      <c r="E77" s="46">
        <f>Inputs!$B$31</f>
        <v>0</v>
      </c>
      <c r="F77" s="46">
        <f>Inputs!$B$31</f>
        <v>0</v>
      </c>
      <c r="G77" s="46">
        <f>Inputs!$B$31</f>
        <v>0</v>
      </c>
      <c r="H77" s="46">
        <f>Inputs!$B$31</f>
        <v>0</v>
      </c>
      <c r="I77" s="46">
        <f>Inputs!$B$31</f>
        <v>0</v>
      </c>
      <c r="J77" s="46">
        <f>Inputs!$B$31</f>
        <v>0</v>
      </c>
      <c r="K77" s="46">
        <f>Inputs!$B$31</f>
        <v>0</v>
      </c>
      <c r="L77" s="46">
        <f>Inputs!$B$31</f>
        <v>0</v>
      </c>
      <c r="M77" s="46">
        <f>Inputs!$B$31</f>
        <v>0</v>
      </c>
      <c r="N77" s="46">
        <f>Inputs!$B$31</f>
        <v>0</v>
      </c>
      <c r="O77" s="46">
        <f>Inputs!$B$31</f>
        <v>0</v>
      </c>
      <c r="P77" s="46">
        <f>Inputs!$B$31</f>
        <v>0</v>
      </c>
      <c r="Q77" s="46">
        <f>Inputs!$B$31</f>
        <v>0</v>
      </c>
      <c r="R77" s="46">
        <f>Inputs!$B$31</f>
        <v>0</v>
      </c>
      <c r="S77" s="46">
        <f>Inputs!$B$31</f>
        <v>0</v>
      </c>
      <c r="T77" s="46">
        <f>Inputs!$B$31</f>
        <v>0</v>
      </c>
      <c r="U77" s="46">
        <f>Inputs!$B$31</f>
        <v>0</v>
      </c>
      <c r="V77" s="46">
        <f>Inputs!$B$31</f>
        <v>0</v>
      </c>
      <c r="W77" s="46">
        <f>Inputs!$B$31</f>
        <v>0</v>
      </c>
      <c r="X77" s="46">
        <f>Inputs!$B$31</f>
        <v>0</v>
      </c>
      <c r="Y77" s="46">
        <f>Inputs!$B$31</f>
        <v>0</v>
      </c>
      <c r="Z77" s="46">
        <f t="shared" si="64"/>
        <v>0</v>
      </c>
      <c r="AA77" s="46">
        <f t="shared" ref="AA77:AA86" si="97">SUM(B77:M77)</f>
        <v>0</v>
      </c>
      <c r="AB77" s="46">
        <f t="shared" ref="AB77:AB86" si="98">SUM(B77:Y77)</f>
        <v>0</v>
      </c>
    </row>
    <row r="78" spans="1:28" x14ac:dyDescent="0.25">
      <c r="A78" s="16" t="s">
        <v>69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 t="shared" si="64"/>
        <v>0</v>
      </c>
      <c r="AA78" s="46">
        <f t="shared" si="97"/>
        <v>0</v>
      </c>
      <c r="AB78" s="46">
        <f t="shared" si="98"/>
        <v>0</v>
      </c>
    </row>
    <row r="79" spans="1:28" x14ac:dyDescent="0.25">
      <c r="A79" s="43" t="s">
        <v>150</v>
      </c>
      <c r="B79" s="46">
        <f>(SUM($AA$16:$AA$27)-SUM($AA$34,$AA$40,$AA$46,$AA$52,$AA$58,$AA$64,$AA$70:$AA$77))*Parameters!$B$37/12</f>
        <v>0</v>
      </c>
      <c r="C79" s="46">
        <f>(SUM($AA$16:$AA$27)-SUM($AA$34,$AA$40,$AA$46,$AA$52,$AA$58,$AA$64,$AA$70:$AA$77))*Parameters!$B$37/12</f>
        <v>0</v>
      </c>
      <c r="D79" s="46">
        <f>(SUM($AA$16:$AA$27)-SUM($AA$34,$AA$40,$AA$46,$AA$52,$AA$58,$AA$64,$AA$70:$AA$77))*Parameters!$B$37/12</f>
        <v>0</v>
      </c>
      <c r="E79" s="46">
        <f>(SUM($AA$16:$AA$27)-SUM($AA$34,$AA$40,$AA$46,$AA$52,$AA$58,$AA$64,$AA$70:$AA$77))*Parameters!$B$37/12</f>
        <v>0</v>
      </c>
      <c r="F79" s="46">
        <f>(SUM($AA$16:$AA$27)-SUM($AA$34,$AA$40,$AA$46,$AA$52,$AA$58,$AA$64,$AA$70:$AA$77))*Parameters!$B$37/12</f>
        <v>0</v>
      </c>
      <c r="G79" s="46">
        <f>(SUM($AA$16:$AA$27)-SUM($AA$34,$AA$40,$AA$46,$AA$52,$AA$58,$AA$64,$AA$70:$AA$77))*Parameters!$B$37/12</f>
        <v>0</v>
      </c>
      <c r="H79" s="46">
        <f>(SUM($AA$16:$AA$27)-SUM($AA$34,$AA$40,$AA$46,$AA$52,$AA$58,$AA$64,$AA$70:$AA$77))*Parameters!$B$37/12</f>
        <v>0</v>
      </c>
      <c r="I79" s="46">
        <f>(SUM($AA$16:$AA$27)-SUM($AA$34,$AA$40,$AA$46,$AA$52,$AA$58,$AA$64,$AA$70:$AA$77))*Parameters!$B$37/12</f>
        <v>0</v>
      </c>
      <c r="J79" s="46">
        <f>(SUM($AA$16:$AA$27)-SUM($AA$34,$AA$40,$AA$46,$AA$52,$AA$58,$AA$64,$AA$70:$AA$77))*Parameters!$B$37/12</f>
        <v>0</v>
      </c>
      <c r="K79" s="46">
        <f>(SUM($AA$16:$AA$27)-SUM($AA$34,$AA$40,$AA$46,$AA$52,$AA$58,$AA$64,$AA$70:$AA$77))*Parameters!$B$37/12</f>
        <v>0</v>
      </c>
      <c r="L79" s="46">
        <f>(SUM($AA$16:$AA$27)-SUM($AA$34,$AA$40,$AA$46,$AA$52,$AA$58,$AA$64,$AA$70:$AA$77))*Parameters!$B$37/12</f>
        <v>0</v>
      </c>
      <c r="M79" s="46">
        <f>(SUM($AA$16:$AA$27)-SUM($AA$34,$AA$40,$AA$46,$AA$52,$AA$58,$AA$64,$AA$70:$AA$77))*Parameters!$B$37/12</f>
        <v>0</v>
      </c>
      <c r="N79" s="46">
        <f>(SUM($AA$16:$AA$27)-SUM($AA$34,$AA$40,$AA$46,$AA$52,$AA$58,$AA$64,$AA$70:$AA$77))*Parameters!$B$37/12</f>
        <v>0</v>
      </c>
      <c r="O79" s="46">
        <f>(SUM($AA$16:$AA$27)-SUM($AA$34,$AA$40,$AA$46,$AA$52,$AA$58,$AA$64,$AA$70:$AA$77))*Parameters!$B$37/12</f>
        <v>0</v>
      </c>
      <c r="P79" s="46">
        <f>(SUM($AA$16:$AA$27)-SUM($AA$34,$AA$40,$AA$46,$AA$52,$AA$58,$AA$64,$AA$70:$AA$77))*Parameters!$B$37/12</f>
        <v>0</v>
      </c>
      <c r="Q79" s="46">
        <f>(SUM($AA$16:$AA$27)-SUM($AA$34,$AA$40,$AA$46,$AA$52,$AA$58,$AA$64,$AA$70:$AA$77))*Parameters!$B$37/12</f>
        <v>0</v>
      </c>
      <c r="R79" s="46">
        <f>(SUM($AA$16:$AA$27)-SUM($AA$34,$AA$40,$AA$46,$AA$52,$AA$58,$AA$64,$AA$70:$AA$77))*Parameters!$B$37/12</f>
        <v>0</v>
      </c>
      <c r="S79" s="46">
        <f>(SUM($AA$16:$AA$27)-SUM($AA$34,$AA$40,$AA$46,$AA$52,$AA$58,$AA$64,$AA$70:$AA$77))*Parameters!$B$37/12</f>
        <v>0</v>
      </c>
      <c r="T79" s="46">
        <f>(SUM($AA$16:$AA$27)-SUM($AA$34,$AA$40,$AA$46,$AA$52,$AA$58,$AA$64,$AA$70:$AA$77))*Parameters!$B$37/12</f>
        <v>0</v>
      </c>
      <c r="U79" s="46">
        <f>(SUM($AA$16:$AA$27)-SUM($AA$34,$AA$40,$AA$46,$AA$52,$AA$58,$AA$64,$AA$70:$AA$77))*Parameters!$B$37/12</f>
        <v>0</v>
      </c>
      <c r="V79" s="46">
        <f>(SUM($AA$16:$AA$27)-SUM($AA$34,$AA$40,$AA$46,$AA$52,$AA$58,$AA$64,$AA$70:$AA$77))*Parameters!$B$37/12</f>
        <v>0</v>
      </c>
      <c r="W79" s="46">
        <f>(SUM($AA$16:$AA$27)-SUM($AA$34,$AA$40,$AA$46,$AA$52,$AA$58,$AA$64,$AA$70:$AA$77))*Parameters!$B$37/12</f>
        <v>0</v>
      </c>
      <c r="X79" s="46">
        <f>(SUM($AA$16:$AA$27)-SUM($AA$34,$AA$40,$AA$46,$AA$52,$AA$58,$AA$64,$AA$70:$AA$77))*Parameters!$B$37/12</f>
        <v>0</v>
      </c>
      <c r="Y79" s="46">
        <f>(SUM($AA$16:$AA$27)-SUM($AA$34,$AA$40,$AA$46,$AA$52,$AA$58,$AA$64,$AA$70:$AA$77))*Parameters!$B$37/12</f>
        <v>0</v>
      </c>
      <c r="Z79" s="46">
        <f t="shared" si="64"/>
        <v>0</v>
      </c>
      <c r="AA79" s="46">
        <f t="shared" si="97"/>
        <v>0</v>
      </c>
      <c r="AB79" s="46">
        <f t="shared" si="98"/>
        <v>0</v>
      </c>
    </row>
    <row r="80" spans="1:28" x14ac:dyDescent="0.25">
      <c r="A80" s="16" t="s">
        <v>223</v>
      </c>
      <c r="B80" s="46">
        <f t="shared" ref="B80:X80" si="99">SUM(B81:B85)</f>
        <v>0</v>
      </c>
      <c r="C80" s="46">
        <f t="shared" si="99"/>
        <v>0</v>
      </c>
      <c r="D80" s="46">
        <f t="shared" si="99"/>
        <v>0</v>
      </c>
      <c r="E80" s="46">
        <f t="shared" si="99"/>
        <v>0</v>
      </c>
      <c r="F80" s="46">
        <f t="shared" si="99"/>
        <v>0</v>
      </c>
      <c r="G80" s="46">
        <f t="shared" si="99"/>
        <v>0</v>
      </c>
      <c r="H80" s="46">
        <f t="shared" si="99"/>
        <v>0</v>
      </c>
      <c r="I80" s="46">
        <f t="shared" si="99"/>
        <v>0</v>
      </c>
      <c r="J80" s="46">
        <f t="shared" si="99"/>
        <v>0</v>
      </c>
      <c r="K80" s="46">
        <f t="shared" si="99"/>
        <v>0</v>
      </c>
      <c r="L80" s="46">
        <f t="shared" si="99"/>
        <v>0</v>
      </c>
      <c r="M80" s="46">
        <f t="shared" si="99"/>
        <v>0</v>
      </c>
      <c r="N80" s="46">
        <f t="shared" si="99"/>
        <v>0</v>
      </c>
      <c r="O80" s="46">
        <f t="shared" si="99"/>
        <v>0</v>
      </c>
      <c r="P80" s="46">
        <f t="shared" si="99"/>
        <v>0</v>
      </c>
      <c r="Q80" s="46">
        <f t="shared" si="99"/>
        <v>0</v>
      </c>
      <c r="R80" s="46">
        <f t="shared" si="99"/>
        <v>0</v>
      </c>
      <c r="S80" s="46">
        <f t="shared" si="99"/>
        <v>0</v>
      </c>
      <c r="T80" s="46">
        <f t="shared" si="99"/>
        <v>0</v>
      </c>
      <c r="U80" s="46">
        <f t="shared" si="99"/>
        <v>0</v>
      </c>
      <c r="V80" s="46">
        <f t="shared" si="99"/>
        <v>0</v>
      </c>
      <c r="W80" s="46">
        <f t="shared" si="99"/>
        <v>0</v>
      </c>
      <c r="X80" s="46">
        <f t="shared" si="99"/>
        <v>0</v>
      </c>
      <c r="Y80" s="46">
        <f>SUM(Y81:Y85)</f>
        <v>0</v>
      </c>
      <c r="Z80" s="46">
        <f t="shared" si="64"/>
        <v>0</v>
      </c>
      <c r="AA80" s="46">
        <f t="shared" si="97"/>
        <v>0</v>
      </c>
      <c r="AB80" s="46">
        <f t="shared" si="98"/>
        <v>0</v>
      </c>
    </row>
    <row r="81" spans="1:30" s="43" customFormat="1" hidden="1" outlineLevel="1" x14ac:dyDescent="0.25">
      <c r="A81" s="189" t="s">
        <v>351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 t="shared" ref="Z81:Z85" si="100">SUMIF($B$11:$Y$11,"Yes",B81:Y81)</f>
        <v>0</v>
      </c>
      <c r="AA81" s="46">
        <f t="shared" ref="AA81:AA85" si="101">SUM(B81:M81)</f>
        <v>0</v>
      </c>
      <c r="AB81" s="46">
        <f t="shared" ref="AB81:AB85" si="102">SUM(B81:Y81)</f>
        <v>0</v>
      </c>
    </row>
    <row r="82" spans="1:30" hidden="1" outlineLevel="1" x14ac:dyDescent="0.25">
      <c r="A82" s="189" t="s">
        <v>352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 t="shared" si="100"/>
        <v>0</v>
      </c>
      <c r="AA82" s="46">
        <f t="shared" si="101"/>
        <v>0</v>
      </c>
      <c r="AB82" s="46">
        <f t="shared" si="102"/>
        <v>0</v>
      </c>
    </row>
    <row r="83" spans="1:30" hidden="1" outlineLevel="1" x14ac:dyDescent="0.25">
      <c r="A83" s="189" t="s">
        <v>353</v>
      </c>
      <c r="B83" s="46">
        <f>IF(Calculations!$E25&gt;COUNT(Output!$B$33:B$33),Calculations!$B25,IF(Calculations!$E25=COUNT(Output!$B$33:B$33),Inputs!$B58-Calculations!$C25*(Calculations!$E25-1)+Calculations!$D25,0))</f>
        <v>0</v>
      </c>
      <c r="C83" s="46">
        <f>IF(Calculations!$E25&gt;COUNT(Output!$B$33:C$33),Calculations!$B25,IF(Calculations!$E25=COUNT(Output!$B$33:C$33),Inputs!$B58-Calculations!$C25*(Calculations!$E25-1)+Calculations!$D25,0))</f>
        <v>0</v>
      </c>
      <c r="D83" s="46">
        <f>IF(Calculations!$E25&gt;COUNT(Output!$B$33:D$33),Calculations!$B25,IF(Calculations!$E25=COUNT(Output!$B$33:D$33),Inputs!$B58-Calculations!$C25*(Calculations!$E25-1)+Calculations!$D25,0))</f>
        <v>0</v>
      </c>
      <c r="E83" s="46">
        <f>IF(Calculations!$E25&gt;COUNT(Output!$B$33:E$33),Calculations!$B25,IF(Calculations!$E25=COUNT(Output!$B$33:E$33),Inputs!$B58-Calculations!$C25*(Calculations!$E25-1)+Calculations!$D25,0))</f>
        <v>0</v>
      </c>
      <c r="F83" s="46">
        <f>IF(Calculations!$E25&gt;COUNT(Output!$B$33:F$33),Calculations!$B25,IF(Calculations!$E25=COUNT(Output!$B$33:F$33),Inputs!$B58-Calculations!$C25*(Calculations!$E25-1)+Calculations!$D25,0))</f>
        <v>0</v>
      </c>
      <c r="G83" s="46">
        <f>IF(Calculations!$E25&gt;COUNT(Output!$B$33:G$33),Calculations!$B25,IF(Calculations!$E25=COUNT(Output!$B$33:G$33),Inputs!$B58-Calculations!$C25*(Calculations!$E25-1)+Calculations!$D25,0))</f>
        <v>0</v>
      </c>
      <c r="H83" s="46">
        <f>IF(Calculations!$E25&gt;COUNT(Output!$B$33:H$33),Calculations!$B25,IF(Calculations!$E25=COUNT(Output!$B$33:H$33),Inputs!$B58-Calculations!$C25*(Calculations!$E25-1)+Calculations!$D25,0))</f>
        <v>0</v>
      </c>
      <c r="I83" s="46">
        <f>IF(Calculations!$E25&gt;COUNT(Output!$B$33:I$33),Calculations!$B25,IF(Calculations!$E25=COUNT(Output!$B$33:I$33),Inputs!$B58-Calculations!$C25*(Calculations!$E25-1)+Calculations!$D25,0))</f>
        <v>0</v>
      </c>
      <c r="J83" s="46">
        <f>IF(Calculations!$E25&gt;COUNT(Output!$B$33:J$33),Calculations!$B25,IF(Calculations!$E25=COUNT(Output!$B$33:J$33),Inputs!$B58-Calculations!$C25*(Calculations!$E25-1)+Calculations!$D25,0))</f>
        <v>0</v>
      </c>
      <c r="K83" s="46">
        <f>IF(Calculations!$E25&gt;COUNT(Output!$B$33:K$33),Calculations!$B25,IF(Calculations!$E25=COUNT(Output!$B$33:K$33),Inputs!$B58-Calculations!$C25*(Calculations!$E25-1)+Calculations!$D25,0))</f>
        <v>0</v>
      </c>
      <c r="L83" s="46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 t="shared" si="100"/>
        <v>0</v>
      </c>
      <c r="AA83" s="46">
        <f t="shared" si="101"/>
        <v>0</v>
      </c>
      <c r="AB83" s="46">
        <f t="shared" si="102"/>
        <v>0</v>
      </c>
    </row>
    <row r="84" spans="1:30" hidden="1" outlineLevel="1" x14ac:dyDescent="0.25">
      <c r="A84" s="189" t="s">
        <v>354</v>
      </c>
      <c r="B84" s="46">
        <f>IF(Calculations!$E26&gt;COUNT(Output!$B$33:B$33),Calculations!$B26,IF(Calculations!$E26=COUNT(Output!$B$33:B$33),Inputs!$B59-Calculations!$C26*(Calculations!$E26-1)+Calculations!$D26,0))</f>
        <v>0</v>
      </c>
      <c r="C84" s="46">
        <f>IF(Calculations!$E26&gt;COUNT(Output!$B$33:C$33),Calculations!$B26,IF(Calculations!$E26=COUNT(Output!$B$33:C$33),Inputs!$B59-Calculations!$C26*(Calculations!$E26-1)+Calculations!$D26,0))</f>
        <v>0</v>
      </c>
      <c r="D84" s="46">
        <f>IF(Calculations!$E26&gt;COUNT(Output!$B$33:D$33),Calculations!$B26,IF(Calculations!$E26=COUNT(Output!$B$33:D$33),Inputs!$B59-Calculations!$C26*(Calculations!$E26-1)+Calculations!$D26,0))</f>
        <v>0</v>
      </c>
      <c r="E84" s="46">
        <f>IF(Calculations!$E26&gt;COUNT(Output!$B$33:E$33),Calculations!$B26,IF(Calculations!$E26=COUNT(Output!$B$33:E$33),Inputs!$B59-Calculations!$C26*(Calculations!$E26-1)+Calculations!$D26,0))</f>
        <v>0</v>
      </c>
      <c r="F84" s="46">
        <f>IF(Calculations!$E26&gt;COUNT(Output!$B$33:F$33),Calculations!$B26,IF(Calculations!$E26=COUNT(Output!$B$33:F$33),Inputs!$B59-Calculations!$C26*(Calculations!$E26-1)+Calculations!$D26,0))</f>
        <v>0</v>
      </c>
      <c r="G84" s="46">
        <f>IF(Calculations!$E26&gt;COUNT(Output!$B$33:G$33),Calculations!$B26,IF(Calculations!$E26=COUNT(Output!$B$33:G$33),Inputs!$B59-Calculations!$C26*(Calculations!$E26-1)+Calculations!$D26,0))</f>
        <v>0</v>
      </c>
      <c r="H84" s="46">
        <f>IF(Calculations!$E26&gt;COUNT(Output!$B$33:H$33),Calculations!$B26,IF(Calculations!$E26=COUNT(Output!$B$33:H$33),Inputs!$B59-Calculations!$C26*(Calculations!$E26-1)+Calculations!$D26,0))</f>
        <v>0</v>
      </c>
      <c r="I84" s="46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 t="shared" si="100"/>
        <v>0</v>
      </c>
      <c r="AA84" s="46">
        <f t="shared" si="101"/>
        <v>0</v>
      </c>
      <c r="AB84" s="46">
        <f t="shared" si="102"/>
        <v>0</v>
      </c>
    </row>
    <row r="85" spans="1:30" ht="15.75" hidden="1" outlineLevel="1" thickBot="1" x14ac:dyDescent="0.3">
      <c r="A85" s="190" t="s">
        <v>355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 t="shared" si="100"/>
        <v>0</v>
      </c>
      <c r="AA85" s="37">
        <f t="shared" si="101"/>
        <v>0</v>
      </c>
      <c r="AB85" s="37">
        <f t="shared" si="102"/>
        <v>0</v>
      </c>
    </row>
    <row r="86" spans="1:30" collapsed="1" x14ac:dyDescent="0.25">
      <c r="A86" s="1" t="s">
        <v>33</v>
      </c>
      <c r="B86" s="19">
        <f>SUM(B70:B80,B64,B58,B52,B46,B40,B34)</f>
        <v>0</v>
      </c>
      <c r="C86" s="19">
        <f t="shared" ref="C86:Y86" si="103">SUM(C70:C80,C64,C58,C52,C46,C40,C34)</f>
        <v>0</v>
      </c>
      <c r="D86" s="19">
        <f t="shared" si="103"/>
        <v>0</v>
      </c>
      <c r="E86" s="19">
        <f t="shared" si="103"/>
        <v>0</v>
      </c>
      <c r="F86" s="19">
        <f t="shared" si="103"/>
        <v>0</v>
      </c>
      <c r="G86" s="19">
        <f t="shared" si="103"/>
        <v>0</v>
      </c>
      <c r="H86" s="19">
        <f t="shared" si="103"/>
        <v>0</v>
      </c>
      <c r="I86" s="19">
        <f t="shared" si="103"/>
        <v>0</v>
      </c>
      <c r="J86" s="19">
        <f t="shared" si="103"/>
        <v>0</v>
      </c>
      <c r="K86" s="19">
        <f t="shared" si="103"/>
        <v>0</v>
      </c>
      <c r="L86" s="19">
        <f t="shared" si="103"/>
        <v>0</v>
      </c>
      <c r="M86" s="19">
        <f t="shared" si="103"/>
        <v>0</v>
      </c>
      <c r="N86" s="19">
        <f t="shared" si="103"/>
        <v>0</v>
      </c>
      <c r="O86" s="19">
        <f t="shared" si="103"/>
        <v>0</v>
      </c>
      <c r="P86" s="19">
        <f t="shared" si="103"/>
        <v>0</v>
      </c>
      <c r="Q86" s="19">
        <f t="shared" si="103"/>
        <v>0</v>
      </c>
      <c r="R86" s="19">
        <f t="shared" si="103"/>
        <v>0</v>
      </c>
      <c r="S86" s="19">
        <f t="shared" si="103"/>
        <v>0</v>
      </c>
      <c r="T86" s="19">
        <f t="shared" si="103"/>
        <v>0</v>
      </c>
      <c r="U86" s="19">
        <f t="shared" si="103"/>
        <v>0</v>
      </c>
      <c r="V86" s="19">
        <f t="shared" si="103"/>
        <v>0</v>
      </c>
      <c r="W86" s="19">
        <f t="shared" si="103"/>
        <v>0</v>
      </c>
      <c r="X86" s="19">
        <f t="shared" si="103"/>
        <v>0</v>
      </c>
      <c r="Y86" s="19">
        <f t="shared" si="103"/>
        <v>0</v>
      </c>
      <c r="Z86" s="19">
        <f t="shared" si="64"/>
        <v>0</v>
      </c>
      <c r="AA86" s="19">
        <f t="shared" si="97"/>
        <v>0</v>
      </c>
      <c r="AB86" s="19">
        <f t="shared" si="98"/>
        <v>0</v>
      </c>
    </row>
    <row r="87" spans="1:30" x14ac:dyDescent="0.25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 x14ac:dyDescent="0.25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 x14ac:dyDescent="0.25">
      <c r="A89" s="3" t="s">
        <v>77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 x14ac:dyDescent="0.25">
      <c r="A91" s="5" t="s">
        <v>173</v>
      </c>
      <c r="B91" s="5"/>
    </row>
    <row r="92" spans="1:30" x14ac:dyDescent="0.25">
      <c r="A92" t="s">
        <v>81</v>
      </c>
      <c r="B92" s="36">
        <f>Inputs!B49</f>
        <v>0</v>
      </c>
    </row>
    <row r="93" spans="1:30" x14ac:dyDescent="0.25">
      <c r="A93" t="s">
        <v>147</v>
      </c>
      <c r="B93" s="36">
        <f>Inputs!B47</f>
        <v>0</v>
      </c>
    </row>
    <row r="94" spans="1:30" x14ac:dyDescent="0.25">
      <c r="A94" t="s">
        <v>108</v>
      </c>
      <c r="B94" s="36">
        <f>SUMPRODUCT(Inputs!C19:C21,Calculations!O14:O16)</f>
        <v>0</v>
      </c>
    </row>
    <row r="95" spans="1:30" x14ac:dyDescent="0.25">
      <c r="A95" t="s">
        <v>78</v>
      </c>
      <c r="B95" s="36">
        <f>IF(Inputs!B40="Yes",SUM(Inputs!C7:C11)*INDEX(Parameters!$H$54:$I$68,MATCH(Calculations!$J$32,Parameters!$B$54:$B$68,0),MATCH(Inputs!$B$43,Parameters!$H$52:$I$52,0)),0)</f>
        <v>0</v>
      </c>
    </row>
    <row r="96" spans="1:30" x14ac:dyDescent="0.25">
      <c r="A96" t="s">
        <v>79</v>
      </c>
      <c r="B96" s="36">
        <f>IF(Inputs!B44="Yes",Inputs!B45,0)</f>
        <v>0</v>
      </c>
    </row>
    <row r="97" spans="1:2" x14ac:dyDescent="0.25">
      <c r="A97" t="s">
        <v>80</v>
      </c>
      <c r="B97" s="36">
        <f>Inputs!B46</f>
        <v>0</v>
      </c>
    </row>
    <row r="98" spans="1:2" ht="15.75" thickBot="1" x14ac:dyDescent="0.3">
      <c r="A98" s="18" t="s">
        <v>82</v>
      </c>
      <c r="B98" s="37">
        <f>Inputs!B48</f>
        <v>0</v>
      </c>
    </row>
    <row r="99" spans="1:2" ht="15.75" thickTop="1" x14ac:dyDescent="0.25">
      <c r="A99" s="1" t="s">
        <v>83</v>
      </c>
      <c r="B99" s="19">
        <f>SUM(B92:B98)</f>
        <v>0</v>
      </c>
    </row>
    <row r="101" spans="1:2" x14ac:dyDescent="0.25">
      <c r="A101" s="5" t="s">
        <v>174</v>
      </c>
      <c r="B101" s="5"/>
    </row>
    <row r="102" spans="1:2" x14ac:dyDescent="0.25">
      <c r="A102" t="s">
        <v>84</v>
      </c>
      <c r="B102" s="36">
        <f>Inputs!B51</f>
        <v>0</v>
      </c>
    </row>
    <row r="103" spans="1:2" x14ac:dyDescent="0.25">
      <c r="A103" t="s">
        <v>85</v>
      </c>
      <c r="B103" s="36">
        <f>SUM(Inputs!B56:B60)</f>
        <v>0</v>
      </c>
    </row>
    <row r="104" spans="1:2" ht="15.75" thickBot="1" x14ac:dyDescent="0.3">
      <c r="A104" s="18" t="s">
        <v>86</v>
      </c>
      <c r="B104" s="37">
        <f>Calculations!G35</f>
        <v>0</v>
      </c>
    </row>
    <row r="105" spans="1:2" ht="15.75" thickTop="1" x14ac:dyDescent="0.25">
      <c r="A105" s="1" t="s">
        <v>87</v>
      </c>
      <c r="B105" s="19">
        <f>SUM(B102:B104)</f>
        <v>0</v>
      </c>
    </row>
  </sheetData>
  <conditionalFormatting sqref="B4:S4 Z4:AB4">
    <cfRule type="cellIs" dxfId="15" priority="8" operator="lessThan">
      <formula>0</formula>
    </cfRule>
  </conditionalFormatting>
  <conditionalFormatting sqref="B5:S5 Z5:AB5">
    <cfRule type="cellIs" dxfId="14" priority="7" operator="lessThan">
      <formula>0</formula>
    </cfRule>
  </conditionalFormatting>
  <conditionalFormatting sqref="B9:S9 Z9:AB9">
    <cfRule type="cellIs" dxfId="13" priority="6" operator="lessThan">
      <formula>0</formula>
    </cfRule>
  </conditionalFormatting>
  <conditionalFormatting sqref="B10:S10">
    <cfRule type="cellIs" dxfId="12" priority="5" operator="greaterThan">
      <formula>0.6</formula>
    </cfRule>
  </conditionalFormatting>
  <conditionalFormatting sqref="T4:Y4">
    <cfRule type="cellIs" dxfId="11" priority="4" operator="lessThan">
      <formula>0</formula>
    </cfRule>
  </conditionalFormatting>
  <conditionalFormatting sqref="T5:Y5">
    <cfRule type="cellIs" dxfId="10" priority="3" operator="lessThan">
      <formula>0</formula>
    </cfRule>
  </conditionalFormatting>
  <conditionalFormatting sqref="T9:Y9">
    <cfRule type="cellIs" dxfId="9" priority="2" operator="lessThan">
      <formula>0</formula>
    </cfRule>
  </conditionalFormatting>
  <conditionalFormatting sqref="T10:Y10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D81" sqref="D81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3"/>
      <c r="B7" s="20"/>
      <c r="C7" s="143"/>
      <c r="D7" s="20"/>
      <c r="E7" s="146"/>
      <c r="F7" s="147"/>
      <c r="G7" s="146"/>
      <c r="H7" s="146"/>
      <c r="I7" s="148"/>
      <c r="J7" s="149"/>
      <c r="K7" s="138"/>
      <c r="L7" s="20"/>
      <c r="M7" s="164"/>
      <c r="N7" s="154"/>
      <c r="P7" s="41"/>
    </row>
    <row r="8" spans="1:16" x14ac:dyDescent="0.25">
      <c r="A8" s="144"/>
      <c r="B8" s="16"/>
      <c r="C8" s="144"/>
      <c r="D8" s="16"/>
      <c r="E8" s="148"/>
      <c r="F8" s="150"/>
      <c r="G8" s="148"/>
      <c r="H8" s="148"/>
      <c r="I8" s="148"/>
      <c r="J8" s="149"/>
      <c r="K8" s="139"/>
      <c r="L8" s="16"/>
      <c r="M8" s="166"/>
      <c r="N8" s="155"/>
    </row>
    <row r="9" spans="1:16" x14ac:dyDescent="0.25">
      <c r="A9" s="144"/>
      <c r="B9" s="16"/>
      <c r="C9" s="144"/>
      <c r="D9" s="16"/>
      <c r="E9" s="148"/>
      <c r="F9" s="150"/>
      <c r="G9" s="148"/>
      <c r="H9" s="148"/>
      <c r="I9" s="148"/>
      <c r="J9" s="149"/>
      <c r="K9" s="139"/>
      <c r="L9" s="16"/>
      <c r="M9" s="166"/>
      <c r="N9" s="155"/>
    </row>
    <row r="10" spans="1:16" x14ac:dyDescent="0.25">
      <c r="A10" s="144"/>
      <c r="B10" s="16"/>
      <c r="C10" s="144"/>
      <c r="D10" s="16"/>
      <c r="E10" s="148"/>
      <c r="F10" s="150"/>
      <c r="G10" s="148"/>
      <c r="H10" s="148"/>
      <c r="I10" s="148"/>
      <c r="J10" s="149"/>
      <c r="K10" s="139"/>
      <c r="L10" s="16"/>
      <c r="M10" s="166"/>
      <c r="N10" s="155"/>
    </row>
    <row r="11" spans="1:16" x14ac:dyDescent="0.25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3"/>
      <c r="B19" s="20"/>
      <c r="C19" s="143"/>
      <c r="D19" s="146"/>
      <c r="E19" s="20"/>
      <c r="F19" s="146"/>
      <c r="G19" s="20"/>
      <c r="H19" s="20"/>
      <c r="I19" s="146"/>
      <c r="J19" s="146"/>
      <c r="K19" s="146"/>
      <c r="L19" s="25"/>
    </row>
    <row r="20" spans="1:16" x14ac:dyDescent="0.25">
      <c r="A20" s="144"/>
      <c r="B20" s="16"/>
      <c r="C20" s="144"/>
      <c r="D20" s="148"/>
      <c r="E20" s="16"/>
      <c r="F20" s="148"/>
      <c r="G20" s="16"/>
      <c r="H20" s="16"/>
      <c r="I20" s="148"/>
      <c r="J20" s="148"/>
      <c r="K20" s="148"/>
      <c r="L20" s="30"/>
    </row>
    <row r="21" spans="1:16" x14ac:dyDescent="0.25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8"/>
    </row>
    <row r="27" spans="1:16" x14ac:dyDescent="0.25">
      <c r="A27" s="14" t="s">
        <v>64</v>
      </c>
    </row>
    <row r="29" spans="1:16" x14ac:dyDescent="0.25">
      <c r="A29" s="45" t="s">
        <v>65</v>
      </c>
      <c r="B29" s="157"/>
    </row>
    <row r="30" spans="1:16" x14ac:dyDescent="0.25">
      <c r="A30" s="44" t="s">
        <v>66</v>
      </c>
      <c r="B30" s="158"/>
    </row>
    <row r="31" spans="1:16" x14ac:dyDescent="0.25">
      <c r="A31" s="5" t="s">
        <v>67</v>
      </c>
      <c r="B31" s="159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3"/>
      <c r="B35" s="160"/>
      <c r="C35" s="146"/>
      <c r="D35" s="49" t="str">
        <f>IFERROR(VLOOKUP(C35,Parameters!$C$76:$D$87,2,0),"")</f>
        <v/>
      </c>
    </row>
    <row r="36" spans="1:16" x14ac:dyDescent="0.25">
      <c r="A36" s="145"/>
      <c r="B36" s="159"/>
      <c r="C36" s="151"/>
      <c r="D36" s="49" t="str">
        <f>IFERROR(VLOOKUP(C36,Parameters!$C$76:$D$87,2,0),"")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1"/>
    </row>
    <row r="41" spans="1:16" x14ac:dyDescent="0.25">
      <c r="A41" s="55" t="s">
        <v>317</v>
      </c>
      <c r="B41" s="141"/>
    </row>
    <row r="42" spans="1:16" x14ac:dyDescent="0.25">
      <c r="A42" s="55" t="s">
        <v>315</v>
      </c>
      <c r="B42" s="140"/>
    </row>
    <row r="43" spans="1:16" x14ac:dyDescent="0.25">
      <c r="A43" s="55" t="s">
        <v>318</v>
      </c>
      <c r="B43" s="161"/>
    </row>
    <row r="44" spans="1:16" x14ac:dyDescent="0.25">
      <c r="A44" s="56" t="s">
        <v>74</v>
      </c>
      <c r="B44" s="161"/>
    </row>
    <row r="45" spans="1:16" x14ac:dyDescent="0.25">
      <c r="A45" s="56" t="s">
        <v>75</v>
      </c>
      <c r="B45" s="162"/>
    </row>
    <row r="46" spans="1:16" ht="30" x14ac:dyDescent="0.25">
      <c r="A46" s="57" t="s">
        <v>288</v>
      </c>
      <c r="B46" s="162"/>
    </row>
    <row r="47" spans="1:16" ht="30" x14ac:dyDescent="0.25">
      <c r="A47" s="57" t="s">
        <v>146</v>
      </c>
      <c r="B47" s="162"/>
    </row>
    <row r="48" spans="1:16" ht="30" x14ac:dyDescent="0.25">
      <c r="A48" s="57" t="s">
        <v>319</v>
      </c>
      <c r="B48" s="162"/>
    </row>
    <row r="49" spans="1:16" ht="30" x14ac:dyDescent="0.25">
      <c r="A49" s="57" t="s">
        <v>76</v>
      </c>
      <c r="B49" s="162"/>
    </row>
    <row r="50" spans="1:16" x14ac:dyDescent="0.25">
      <c r="A50" s="43"/>
      <c r="B50" s="36"/>
    </row>
    <row r="51" spans="1:16" x14ac:dyDescent="0.25">
      <c r="A51" s="58" t="s">
        <v>148</v>
      </c>
      <c r="B51" s="162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60"/>
      <c r="B56" s="160"/>
      <c r="C56" s="163"/>
      <c r="D56" s="164"/>
      <c r="E56" s="164"/>
      <c r="F56" s="164"/>
    </row>
    <row r="57" spans="1:16" x14ac:dyDescent="0.25">
      <c r="A57" s="158"/>
      <c r="B57" s="158"/>
      <c r="C57" s="165"/>
      <c r="D57" s="166"/>
      <c r="E57" s="166"/>
      <c r="F57" s="166"/>
    </row>
    <row r="58" spans="1:16" x14ac:dyDescent="0.25">
      <c r="A58" s="158"/>
      <c r="B58" s="158"/>
      <c r="C58" s="165"/>
      <c r="D58" s="166"/>
      <c r="E58" s="166"/>
      <c r="F58" s="166"/>
    </row>
    <row r="59" spans="1:16" x14ac:dyDescent="0.25">
      <c r="A59" s="158"/>
      <c r="B59" s="158"/>
      <c r="C59" s="165"/>
      <c r="D59" s="166"/>
      <c r="E59" s="166"/>
      <c r="F59" s="166"/>
    </row>
    <row r="60" spans="1:16" x14ac:dyDescent="0.25">
      <c r="A60" s="159"/>
      <c r="B60" s="159"/>
      <c r="C60" s="167"/>
      <c r="D60" s="168"/>
      <c r="E60" s="168"/>
      <c r="F60" s="168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3"/>
      <c r="B66" s="160"/>
      <c r="C66" s="164"/>
      <c r="D66" s="49" t="e">
        <f>INDEX(Parameters!$D$76:$D$87,MATCH(Inputs!A66,Parameters!$C$76:$C$87,0))</f>
        <v>#N/A</v>
      </c>
    </row>
    <row r="67" spans="1:48" x14ac:dyDescent="0.25">
      <c r="A67" s="144"/>
      <c r="B67" s="158"/>
      <c r="C67" s="166"/>
      <c r="D67" s="49" t="e">
        <f>INDEX(Parameters!$D$76:$D$87,MATCH(Inputs!A67,Parameters!$C$76:$C$87,0))</f>
        <v>#N/A</v>
      </c>
    </row>
    <row r="68" spans="1:48" x14ac:dyDescent="0.25">
      <c r="A68" s="144"/>
      <c r="B68" s="158"/>
      <c r="C68" s="166"/>
      <c r="D68" s="49" t="e">
        <f>INDEX(Parameters!$D$76:$D$87,MATCH(Inputs!A68,Parameters!$C$76:$C$87,0))</f>
        <v>#N/A</v>
      </c>
    </row>
    <row r="69" spans="1:48" x14ac:dyDescent="0.25">
      <c r="A69" s="144"/>
      <c r="B69" s="158"/>
      <c r="C69" s="166"/>
      <c r="D69" s="49" t="e">
        <f>INDEX(Parameters!$D$76:$D$87,MATCH(Inputs!A69,Parameters!$C$76:$C$87,0))</f>
        <v>#N/A</v>
      </c>
    </row>
    <row r="70" spans="1:48" x14ac:dyDescent="0.25">
      <c r="A70" s="144"/>
      <c r="B70" s="158"/>
      <c r="C70" s="166"/>
      <c r="D70" s="49" t="e">
        <f>INDEX(Parameters!$D$76:$D$87,MATCH(Inputs!A70,Parameters!$C$76:$C$87,0))</f>
        <v>#N/A</v>
      </c>
    </row>
    <row r="71" spans="1:48" x14ac:dyDescent="0.25">
      <c r="A71" s="145"/>
      <c r="B71" s="159"/>
      <c r="C71" s="168"/>
      <c r="D71" s="49" t="e">
        <f>INDEX(Parameters!$D$76:$D$87,MATCH(Inputs!A71,Parameters!$C$76:$C$87,0))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2"/>
    </row>
    <row r="76" spans="1:48" x14ac:dyDescent="0.25">
      <c r="A76" t="s">
        <v>215</v>
      </c>
      <c r="B76" s="169"/>
    </row>
    <row r="78" spans="1:48" ht="20.25" customHeight="1" x14ac:dyDescent="0.25">
      <c r="B78" s="128" t="s">
        <v>327</v>
      </c>
    </row>
    <row r="79" spans="1:48" x14ac:dyDescent="0.25">
      <c r="A79" t="s">
        <v>222</v>
      </c>
      <c r="B79" s="169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2"/>
    </row>
    <row r="82" spans="1:2" x14ac:dyDescent="0.25">
      <c r="A82" t="s">
        <v>265</v>
      </c>
      <c r="B82" s="162"/>
    </row>
    <row r="83" spans="1:2" x14ac:dyDescent="0.25">
      <c r="A83" t="s">
        <v>331</v>
      </c>
      <c r="B83" s="170"/>
    </row>
    <row r="84" spans="1:2" x14ac:dyDescent="0.25">
      <c r="A84" t="s">
        <v>334</v>
      </c>
      <c r="B84" s="170"/>
    </row>
    <row r="85" spans="1:2" x14ac:dyDescent="0.25">
      <c r="A85" t="s">
        <v>335</v>
      </c>
      <c r="B85" s="170"/>
    </row>
    <row r="86" spans="1:2" x14ac:dyDescent="0.25">
      <c r="A86" t="s">
        <v>267</v>
      </c>
      <c r="B86" s="162"/>
    </row>
    <row r="87" spans="1:2" x14ac:dyDescent="0.25">
      <c r="A87" t="s">
        <v>268</v>
      </c>
      <c r="B87" s="162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Parameters!$A$74:$A$75</xm:f>
          </x14:formula1>
          <xm:sqref>F19:F21</xm:sqref>
        </x14:dataValidation>
        <x14:dataValidation type="list" allowBlank="1" showInputMessage="1" showErrorMessage="1">
          <x14:formula1>
            <xm:f>Parameters!$A$74:$A$75</xm:f>
          </x14:formula1>
          <xm:sqref>B44</xm:sqref>
        </x14:dataValidation>
        <x14:dataValidation type="list" allowBlank="1" showInputMessage="1" showErrorMessage="1">
          <x14:formula1>
            <xm:f>Parameters!$A$74:$A$75</xm:f>
          </x14:formula1>
          <xm:sqref>B40</xm:sqref>
        </x14:dataValidation>
        <x14:dataValidation type="list" allowBlank="1" showInputMessage="1" showErrorMessage="1">
          <x14:formula1>
            <xm:f>Parameters!$A$74:$A$75</xm:f>
          </x14:formula1>
          <xm:sqref>H7:H11</xm:sqref>
        </x14:dataValidation>
        <x14:dataValidation type="list" allowBlank="1" showInputMessage="1" showErrorMessage="1">
          <x14:formula1>
            <xm:f>Parameters!$C$76:$C$87</xm:f>
          </x14:formula1>
          <xm:sqref>A66:A71</xm:sqref>
        </x14:dataValidation>
        <x14:dataValidation type="list" allowBlank="1" showInputMessage="1" showErrorMessage="1">
          <x14:formula1>
            <xm:f>Parameters!$C$75:$C$87</xm:f>
          </x14:formula1>
          <xm:sqref>B42</xm:sqref>
        </x14:dataValidation>
        <x14:dataValidation type="list" allowBlank="1" showInputMessage="1" showErrorMessage="1">
          <x14:formula1>
            <xm:f>Parameters!$B$74:$B$85</xm:f>
          </x14:formula1>
          <xm:sqref>M7:M11</xm:sqref>
        </x14:dataValidation>
        <x14:dataValidation type="list" allowBlank="1" showInputMessage="1" showErrorMessage="1">
          <x14:formula1>
            <xm:f>Parameters!$B$74:$B$85</xm:f>
          </x14:formula1>
          <xm:sqref>J19:K21</xm:sqref>
        </x14:dataValidation>
        <x14:dataValidation type="list" allowBlank="1" showInputMessage="1" showErrorMessage="1">
          <x14:formula1>
            <xm:f>Parameters!$A$74:$A$75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Parameters!$G$74:$G$76</xm:f>
          </x14:formula1>
          <xm:sqref>I19:I21</xm:sqref>
        </x14:dataValidation>
        <x14:dataValidation type="list" allowBlank="1" showInputMessage="1" showErrorMessage="1">
          <x14:formula1>
            <xm:f>Parameters!$H$74:$H$75</xm:f>
          </x14:formula1>
          <xm:sqref>B43</xm:sqref>
        </x14:dataValidation>
        <x14:dataValidation type="list" allowBlank="1" showInputMessage="1" showErrorMessage="1">
          <x14:formula1>
            <xm:f>Parameters!$E$74:$E$77</xm:f>
          </x14:formula1>
          <xm:sqref>F7:F11</xm:sqref>
        </x14:dataValidation>
        <x14:dataValidation type="list" allowBlank="1" showInputMessage="1" showErrorMessage="1">
          <x14:formula1>
            <xm:f>Parameters!$F$74:$F$77</xm:f>
          </x14:formula1>
          <xm:sqref>I7:I11</xm:sqref>
        </x14:dataValidation>
        <x14:dataValidation type="list" allowBlank="1" showInputMessage="1" showErrorMessage="1">
          <x14:formula1>
            <xm:f>Parameters!$I$74:$I$76</xm:f>
          </x14:formula1>
          <xm:sqref>B83</xm:sqref>
        </x14:dataValidation>
        <x14:dataValidation type="list" allowBlank="1" showInputMessage="1" showErrorMessage="1">
          <x14:formula1>
            <xm:f>Parameters!$J$74:$J$78</xm:f>
          </x14:formula1>
          <xm:sqref>E7:E11</xm:sqref>
        </x14:dataValidation>
        <x14:dataValidation type="list" allowBlank="1" showInputMessage="1" showErrorMessage="1">
          <x14:formula1>
            <xm:f>Parameters!$C$76:$C$87</xm:f>
          </x14:formula1>
          <xm:sqref>C35:C36</xm:sqref>
        </x14:dataValidation>
        <x14:dataValidation type="list" allowBlank="1" showInputMessage="1" showErrorMessage="1">
          <x14:formula1>
            <xm:f>Parameters!$C$75:$C$87</xm:f>
          </x14:formula1>
          <xm:sqref>K7:K11</xm:sqref>
        </x14:dataValidation>
        <x14:dataValidation type="list" allowBlank="1" showInputMessage="1" showErrorMessage="1">
          <x14:formula1>
            <xm:f>Parameters!$C$74:$C$87</xm:f>
          </x14:formula1>
          <xm:sqref>J7:J11</xm:sqref>
        </x14:dataValidation>
        <x14:dataValidation type="list" allowBlank="1" showInputMessage="1" showErrorMessage="1">
          <x14:formula1>
            <xm:f>Parameters!$B$74:$B$85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zoomScale="90" zoomScaleNormal="90" workbookViewId="0">
      <selection activeCell="F8" sqref="F8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2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9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Output!B3</f>
        <v>1</v>
      </c>
      <c r="AD3" s="59">
        <f>Output!C3</f>
        <v>32</v>
      </c>
      <c r="AE3" s="59">
        <f>Output!D3</f>
        <v>61</v>
      </c>
      <c r="AF3" s="59">
        <f>Output!E3</f>
        <v>92</v>
      </c>
      <c r="AG3" s="59">
        <f>Output!F3</f>
        <v>122</v>
      </c>
      <c r="AH3" s="59">
        <f>Output!G3</f>
        <v>153</v>
      </c>
      <c r="AI3" s="59">
        <f>Output!H3</f>
        <v>183</v>
      </c>
      <c r="AJ3" s="59">
        <f>Output!I3</f>
        <v>214</v>
      </c>
      <c r="AK3" s="59">
        <f>Output!J3</f>
        <v>245</v>
      </c>
      <c r="AL3" s="59">
        <f>Output!K3</f>
        <v>275</v>
      </c>
      <c r="AM3" s="59">
        <f>Output!L3</f>
        <v>306</v>
      </c>
      <c r="AN3" s="59">
        <f>Output!M3</f>
        <v>336</v>
      </c>
      <c r="AO3" s="59">
        <f>Output!N3</f>
        <v>367</v>
      </c>
      <c r="AP3" s="59">
        <f>Output!O3</f>
        <v>398</v>
      </c>
      <c r="AQ3" s="59">
        <f>Output!P3</f>
        <v>426</v>
      </c>
      <c r="AR3" s="59">
        <f>Output!Q3</f>
        <v>457</v>
      </c>
      <c r="AS3" s="59">
        <f>Output!R3</f>
        <v>487</v>
      </c>
      <c r="AT3" s="59">
        <f>Output!S3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$76:$D$87,2,0)+1,1)&gt;DATE(YEAR(Inputs!$B$76),MONTH(Inputs!$B$76),DAY(Inputs!$B$76))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8" t="str">
        <f>IFERROR(VLOOKUP(Inputs!E7,Parameters!$J$74:$K$78,2,0),"")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$76:$D$87,2,0)+1,1)&gt;DATE(YEAR(Inputs!$B$76),MONTH(Inputs!$B$76),DAY(Inputs!$B$76))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9" t="str">
        <f>IFERROR(VLOOKUP(Inputs!E8,Parameters!$J$74:$K$78,2,0),"")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$76:$D$87,2,0)+1,1)&gt;DATE(YEAR(Inputs!$B$76),MONTH(Inputs!$B$76),DAY(Inputs!$B$76))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9" t="str">
        <f>IFERROR(VLOOKUP(Inputs!E9,Parameters!$J$74:$K$78,2,0),"")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$76:$D$87,2,0)+1,1)&gt;DATE(YEAR(Inputs!$B$76),MONTH(Inputs!$B$76),DAY(Inputs!$B$76))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9" t="str">
        <f>IFERROR(VLOOKUP(Inputs!E10,Parameters!$J$74:$K$78,2,0),"")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$76:$D$87,2,0)+1,1)&gt;DATE(YEAR(Inputs!$B$76),MONTH(Inputs!$B$76),DAY(Inputs!$B$76))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20" t="str">
        <f>IFERROR(VLOOKUP(Inputs!E11,Parameters!$J$74:$K$78,2,0),"")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9" t="s">
        <v>310</v>
      </c>
      <c r="N13" s="179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1"/>
      <c r="M14" s="60">
        <f>Inputs!J19/100</f>
        <v>0</v>
      </c>
      <c r="N14" s="180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2"/>
      <c r="M15" s="22">
        <f>Inputs!J20/100</f>
        <v>0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1" t="str">
        <f>IF(A17="","",INDEX(G14:G16,MATCH(Parameters!B23,B14:B16,0)))</f>
        <v/>
      </c>
      <c r="H17" s="124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7"/>
      <c r="K17" s="61"/>
      <c r="L17" s="173" t="str">
        <f>IF(A17="","",DATE(YEAR(Inputs!$B$76),MONTH(Inputs!$B$76)+Parameters!O23-INDEX(Inputs!$L$19:$L$21,MATCH(Parameters!$A$23,Inputs!$A$19:$A$21,0)),1))</f>
        <v/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5" t="s">
        <v>154</v>
      </c>
      <c r="B22" s="75" t="s">
        <v>214</v>
      </c>
      <c r="C22" s="75" t="s">
        <v>261</v>
      </c>
      <c r="D22" s="75" t="s">
        <v>262</v>
      </c>
      <c r="E22" s="75" t="s">
        <v>216</v>
      </c>
    </row>
    <row r="23" spans="1:43" x14ac:dyDescent="0.25">
      <c r="A23" s="76">
        <f>Inputs!A56</f>
        <v>0</v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30" t="s">
        <v>211</v>
      </c>
      <c r="B32" s="130" t="s">
        <v>213</v>
      </c>
      <c r="C32" s="130" t="s">
        <v>212</v>
      </c>
      <c r="D32" s="130" t="s">
        <v>349</v>
      </c>
      <c r="F32" s="133" t="s">
        <v>270</v>
      </c>
      <c r="G32" s="133" t="s">
        <v>271</v>
      </c>
      <c r="I32" s="175" t="s">
        <v>336</v>
      </c>
      <c r="J32" s="176" t="e">
        <f>VLOOKUP(VALUE(Inputs!B75),Parameters!A54:B68,2,0)</f>
        <v>#N/A</v>
      </c>
    </row>
    <row r="33" spans="1:10" x14ac:dyDescent="0.25">
      <c r="A33">
        <v>1</v>
      </c>
      <c r="B33" s="129" t="str">
        <f>G34</f>
        <v/>
      </c>
      <c r="C33" s="27" t="str">
        <f>IF(B33&lt;&gt;"",IF(COUNT($A$33:A33)&lt;=$G$39,0,$G$41)+IF(COUNT($A$33:A33)&lt;=$G$40,0,$G$42),"")</f>
        <v/>
      </c>
      <c r="D33" s="182" t="str">
        <f>IFERROR(DATE(YEAR(B33),MONTH(B33),1),"")</f>
        <v/>
      </c>
      <c r="F33" t="s">
        <v>222</v>
      </c>
      <c r="G33" s="129" t="str">
        <f>IF(Inputs!B79="","",DATE(YEAR(Inputs!B79),MONTH(Inputs!B79),DAY(Inputs!B79)))</f>
        <v/>
      </c>
      <c r="J33" s="43"/>
    </row>
    <row r="34" spans="1:10" x14ac:dyDescent="0.25">
      <c r="A34">
        <f t="shared" ref="A34:A65" si="5"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 t="shared" ref="D34:D84" si="6">IFERROR(DATE(YEAR(B34),MONTH(B34),1),"")</f>
        <v/>
      </c>
      <c r="F34" t="s">
        <v>264</v>
      </c>
      <c r="G34" s="129" t="str">
        <f>IF(Inputs!B80="","",DATE(YEAR(Inputs!B80),MONTH(Inputs!B80),DAY(Inputs!B80)))</f>
        <v/>
      </c>
    </row>
    <row r="35" spans="1:10" x14ac:dyDescent="0.25">
      <c r="A35">
        <f t="shared" si="5"/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 t="shared" si="6"/>
        <v/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 t="shared" si="6"/>
        <v/>
      </c>
      <c r="F36" t="s">
        <v>265</v>
      </c>
      <c r="G36" s="131">
        <f>Inputs!B82/100</f>
        <v>0</v>
      </c>
    </row>
    <row r="37" spans="1:10" x14ac:dyDescent="0.25">
      <c r="A37">
        <f t="shared" si="5"/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 t="shared" si="6"/>
        <v/>
      </c>
      <c r="F37" t="s">
        <v>266</v>
      </c>
      <c r="G37" s="132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 t="shared" si="6"/>
        <v/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 t="shared" si="6"/>
        <v/>
      </c>
      <c r="F39" t="s">
        <v>267</v>
      </c>
      <c r="G39" s="27">
        <f>Inputs!B86</f>
        <v>0</v>
      </c>
    </row>
    <row r="40" spans="1:10" x14ac:dyDescent="0.25">
      <c r="A40">
        <f t="shared" si="5"/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 t="shared" si="6"/>
        <v/>
      </c>
      <c r="F40" t="s">
        <v>268</v>
      </c>
      <c r="G40" s="27">
        <f>Inputs!B87</f>
        <v>0</v>
      </c>
    </row>
    <row r="41" spans="1:10" x14ac:dyDescent="0.25">
      <c r="A41">
        <f t="shared" si="5"/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 t="shared" si="6"/>
        <v/>
      </c>
      <c r="F41" t="s">
        <v>272</v>
      </c>
      <c r="G41" s="74" t="str">
        <f>IFERROR(G35/(G38-G39),"")</f>
        <v/>
      </c>
      <c r="H41" s="74"/>
    </row>
    <row r="42" spans="1:10" x14ac:dyDescent="0.25">
      <c r="A42">
        <f t="shared" si="5"/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 t="shared" si="6"/>
        <v/>
      </c>
      <c r="F42" t="s">
        <v>273</v>
      </c>
      <c r="G42" s="74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 t="shared" si="6"/>
        <v/>
      </c>
    </row>
    <row r="44" spans="1:10" x14ac:dyDescent="0.25">
      <c r="A44">
        <f t="shared" si="5"/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 t="shared" si="6"/>
        <v/>
      </c>
    </row>
    <row r="45" spans="1:10" x14ac:dyDescent="0.25">
      <c r="A45">
        <f t="shared" si="5"/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 t="shared" si="6"/>
        <v/>
      </c>
    </row>
    <row r="46" spans="1:10" x14ac:dyDescent="0.25">
      <c r="A46">
        <f t="shared" si="5"/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 t="shared" si="6"/>
        <v/>
      </c>
    </row>
    <row r="47" spans="1:10" x14ac:dyDescent="0.25">
      <c r="A47">
        <f t="shared" si="5"/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 t="shared" si="6"/>
        <v/>
      </c>
    </row>
    <row r="48" spans="1:10" x14ac:dyDescent="0.25">
      <c r="A48">
        <f t="shared" si="5"/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 t="shared" si="6"/>
        <v/>
      </c>
    </row>
    <row r="49" spans="1:4" x14ac:dyDescent="0.25">
      <c r="A49">
        <f t="shared" si="5"/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 t="shared" si="6"/>
        <v/>
      </c>
    </row>
    <row r="50" spans="1:4" x14ac:dyDescent="0.25">
      <c r="A50">
        <f t="shared" si="5"/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 t="shared" si="6"/>
        <v/>
      </c>
    </row>
    <row r="51" spans="1:4" x14ac:dyDescent="0.25">
      <c r="A51">
        <f t="shared" si="5"/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 t="shared" si="6"/>
        <v/>
      </c>
    </row>
    <row r="52" spans="1:4" x14ac:dyDescent="0.25">
      <c r="A52">
        <f t="shared" si="5"/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 t="shared" si="6"/>
        <v/>
      </c>
    </row>
    <row r="53" spans="1:4" x14ac:dyDescent="0.25">
      <c r="A53">
        <f t="shared" si="5"/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 t="shared" si="6"/>
        <v/>
      </c>
    </row>
    <row r="54" spans="1:4" x14ac:dyDescent="0.25">
      <c r="A54">
        <f t="shared" si="5"/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 t="shared" si="6"/>
        <v/>
      </c>
    </row>
    <row r="55" spans="1:4" x14ac:dyDescent="0.25">
      <c r="A55">
        <f t="shared" si="5"/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 t="shared" si="6"/>
        <v/>
      </c>
    </row>
    <row r="56" spans="1:4" x14ac:dyDescent="0.25">
      <c r="A56">
        <f t="shared" si="5"/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 t="shared" si="6"/>
        <v/>
      </c>
    </row>
    <row r="57" spans="1:4" x14ac:dyDescent="0.25">
      <c r="A57">
        <f t="shared" si="5"/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 t="shared" si="6"/>
        <v/>
      </c>
    </row>
    <row r="58" spans="1:4" x14ac:dyDescent="0.25">
      <c r="A58">
        <f t="shared" si="5"/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 t="shared" si="6"/>
        <v/>
      </c>
    </row>
    <row r="59" spans="1:4" x14ac:dyDescent="0.25">
      <c r="A59">
        <f t="shared" si="5"/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 t="shared" si="6"/>
        <v/>
      </c>
    </row>
    <row r="60" spans="1:4" x14ac:dyDescent="0.25">
      <c r="A60">
        <f t="shared" si="5"/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 t="shared" si="6"/>
        <v/>
      </c>
    </row>
    <row r="61" spans="1:4" x14ac:dyDescent="0.25">
      <c r="A61">
        <f t="shared" si="5"/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 t="shared" si="6"/>
        <v/>
      </c>
    </row>
    <row r="62" spans="1:4" x14ac:dyDescent="0.25">
      <c r="A62">
        <f t="shared" si="5"/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 t="shared" si="6"/>
        <v/>
      </c>
    </row>
    <row r="63" spans="1:4" x14ac:dyDescent="0.25">
      <c r="A63">
        <f t="shared" si="5"/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 t="shared" si="6"/>
        <v/>
      </c>
    </row>
    <row r="64" spans="1:4" x14ac:dyDescent="0.25">
      <c r="A64">
        <f t="shared" si="5"/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 t="shared" si="6"/>
        <v/>
      </c>
    </row>
    <row r="65" spans="1:4" x14ac:dyDescent="0.25">
      <c r="A65">
        <f t="shared" si="5"/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 t="shared" si="6"/>
        <v/>
      </c>
    </row>
    <row r="66" spans="1:4" x14ac:dyDescent="0.25">
      <c r="A66">
        <f t="shared" ref="A66:A84" si="7"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 t="shared" si="6"/>
        <v/>
      </c>
    </row>
    <row r="67" spans="1:4" x14ac:dyDescent="0.25">
      <c r="A67">
        <f t="shared" si="7"/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 t="shared" si="6"/>
        <v/>
      </c>
    </row>
    <row r="68" spans="1:4" x14ac:dyDescent="0.25">
      <c r="A68">
        <f t="shared" si="7"/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 t="shared" si="6"/>
        <v/>
      </c>
    </row>
    <row r="69" spans="1:4" x14ac:dyDescent="0.25">
      <c r="A69">
        <f t="shared" si="7"/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 t="shared" si="6"/>
        <v/>
      </c>
    </row>
    <row r="70" spans="1:4" x14ac:dyDescent="0.25">
      <c r="A70">
        <f t="shared" si="7"/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 t="shared" si="6"/>
        <v/>
      </c>
    </row>
    <row r="71" spans="1:4" x14ac:dyDescent="0.25">
      <c r="A71">
        <f t="shared" si="7"/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 t="shared" si="6"/>
        <v/>
      </c>
    </row>
    <row r="72" spans="1:4" x14ac:dyDescent="0.25">
      <c r="A72">
        <f t="shared" si="7"/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 t="shared" si="6"/>
        <v/>
      </c>
    </row>
    <row r="73" spans="1:4" x14ac:dyDescent="0.25">
      <c r="A73">
        <f t="shared" si="7"/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 t="shared" si="6"/>
        <v/>
      </c>
    </row>
    <row r="74" spans="1:4" x14ac:dyDescent="0.25">
      <c r="A74">
        <f t="shared" si="7"/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 t="shared" si="6"/>
        <v/>
      </c>
    </row>
    <row r="75" spans="1:4" x14ac:dyDescent="0.25">
      <c r="A75">
        <f t="shared" si="7"/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 t="shared" si="6"/>
        <v/>
      </c>
    </row>
    <row r="76" spans="1:4" x14ac:dyDescent="0.25">
      <c r="A76">
        <f t="shared" si="7"/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 t="shared" si="6"/>
        <v/>
      </c>
    </row>
    <row r="77" spans="1:4" x14ac:dyDescent="0.25">
      <c r="A77">
        <f t="shared" si="7"/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 t="shared" si="6"/>
        <v/>
      </c>
    </row>
    <row r="78" spans="1:4" x14ac:dyDescent="0.25">
      <c r="A78">
        <f t="shared" si="7"/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 t="shared" si="6"/>
        <v/>
      </c>
    </row>
    <row r="79" spans="1:4" x14ac:dyDescent="0.25">
      <c r="A79">
        <f t="shared" si="7"/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 t="shared" si="6"/>
        <v/>
      </c>
    </row>
    <row r="80" spans="1:4" x14ac:dyDescent="0.25">
      <c r="A80">
        <f t="shared" si="7"/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 t="shared" si="6"/>
        <v/>
      </c>
    </row>
    <row r="81" spans="1:4" x14ac:dyDescent="0.25">
      <c r="A81">
        <f t="shared" si="7"/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 t="shared" si="6"/>
        <v/>
      </c>
    </row>
    <row r="82" spans="1:4" x14ac:dyDescent="0.25">
      <c r="A82">
        <f t="shared" si="7"/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 t="shared" si="6"/>
        <v/>
      </c>
    </row>
    <row r="83" spans="1:4" x14ac:dyDescent="0.25">
      <c r="A83">
        <f t="shared" si="7"/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 t="shared" si="6"/>
        <v/>
      </c>
    </row>
    <row r="84" spans="1:4" x14ac:dyDescent="0.25">
      <c r="A84">
        <f t="shared" si="7"/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 t="shared" si="6"/>
        <v/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showGridLines="0" topLeftCell="A44" zoomScale="90" zoomScaleNormal="90" workbookViewId="0">
      <pane xSplit="1" topLeftCell="B1" activePane="topRight" state="frozen"/>
      <selection pane="topRight" activeCell="A53" sqref="A53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4" customFormat="1" x14ac:dyDescent="0.25">
      <c r="A4" s="94" t="s">
        <v>7</v>
      </c>
      <c r="B4" s="95">
        <v>6609.7640000000001</v>
      </c>
      <c r="C4" s="96">
        <v>0.51291332035455417</v>
      </c>
      <c r="D4" s="97">
        <v>9.9999999999999978E-2</v>
      </c>
      <c r="E4" s="97">
        <v>0.19999999999999996</v>
      </c>
      <c r="F4" s="97">
        <v>0.14999999999999991</v>
      </c>
      <c r="G4" s="95">
        <f>B4*(1+C4)*(1+E4)*(1+F4)</f>
        <v>13799.999999999998</v>
      </c>
      <c r="H4" s="97">
        <v>0.8</v>
      </c>
      <c r="I4" s="95">
        <v>2000</v>
      </c>
      <c r="J4" s="95">
        <v>0</v>
      </c>
      <c r="K4" s="95">
        <v>0</v>
      </c>
      <c r="L4" s="95" t="s">
        <v>244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21</v>
      </c>
      <c r="X4" s="97">
        <f>1/12</f>
        <v>8.3333333333333329E-2</v>
      </c>
      <c r="Y4" s="97">
        <f t="shared" ref="Y4:AI4" si="0">1/12</f>
        <v>8.3333333333333329E-2</v>
      </c>
      <c r="Z4" s="97">
        <f t="shared" si="0"/>
        <v>8.3333333333333329E-2</v>
      </c>
      <c r="AA4" s="97">
        <f t="shared" si="0"/>
        <v>8.3333333333333329E-2</v>
      </c>
      <c r="AB4" s="97">
        <f t="shared" si="0"/>
        <v>8.3333333333333329E-2</v>
      </c>
      <c r="AC4" s="97">
        <f t="shared" si="0"/>
        <v>8.3333333333333329E-2</v>
      </c>
      <c r="AD4" s="97">
        <f t="shared" si="0"/>
        <v>8.3333333333333329E-2</v>
      </c>
      <c r="AE4" s="97">
        <f t="shared" si="0"/>
        <v>8.3333333333333329E-2</v>
      </c>
      <c r="AF4" s="97">
        <f t="shared" si="0"/>
        <v>8.3333333333333329E-2</v>
      </c>
      <c r="AG4" s="97">
        <f t="shared" si="0"/>
        <v>8.3333333333333329E-2</v>
      </c>
      <c r="AH4" s="97">
        <f t="shared" si="0"/>
        <v>8.3333333333333329E-2</v>
      </c>
      <c r="AI4" s="97">
        <f t="shared" si="0"/>
        <v>8.3333333333333329E-2</v>
      </c>
    </row>
    <row r="5" spans="1:35" s="94" customFormat="1" x14ac:dyDescent="0.25">
      <c r="A5" s="99" t="s">
        <v>15</v>
      </c>
      <c r="B5" s="100">
        <v>150</v>
      </c>
      <c r="C5" s="101">
        <v>1.0748881555994845</v>
      </c>
      <c r="D5" s="102">
        <v>0.31984431374229055</v>
      </c>
      <c r="E5" s="102">
        <v>0.67522688456705771</v>
      </c>
      <c r="F5" s="102">
        <v>0.91796384131044761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23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0.83333333333333337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5" s="94" customFormat="1" x14ac:dyDescent="0.25">
      <c r="A6" s="94" t="s">
        <v>13</v>
      </c>
      <c r="B6" s="95">
        <v>4606.6509999999998</v>
      </c>
      <c r="C6" s="96">
        <v>0.25175401861475355</v>
      </c>
      <c r="D6" s="97">
        <v>0.44189611030718146</v>
      </c>
      <c r="E6" s="97">
        <v>0.77331819303756744</v>
      </c>
      <c r="F6" s="97">
        <v>0.56469252326844188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23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5" s="94" customFormat="1" x14ac:dyDescent="0.25">
      <c r="A7" s="94" t="s">
        <v>92</v>
      </c>
      <c r="B7" s="95">
        <v>5000</v>
      </c>
      <c r="C7" s="96">
        <v>0.35493589835725103</v>
      </c>
      <c r="D7" s="97">
        <v>0.47226495803942853</v>
      </c>
      <c r="E7" s="97">
        <v>0.70839743705914282</v>
      </c>
      <c r="F7" s="97">
        <v>0.29602564190693603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23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5" s="94" customFormat="1" x14ac:dyDescent="0.25">
      <c r="A8" s="94" t="s">
        <v>10</v>
      </c>
      <c r="B8" s="95">
        <v>3956.3580000000002</v>
      </c>
      <c r="C8" s="96">
        <v>0.32571416198731051</v>
      </c>
      <c r="D8" s="97">
        <v>6.0879068533092995E-2</v>
      </c>
      <c r="E8" s="97">
        <v>0.12175813706618599</v>
      </c>
      <c r="F8" s="97">
        <v>1.9780124605623506E-2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22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9.3333333333333339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5" s="21" customFormat="1" x14ac:dyDescent="0.25">
      <c r="A9" s="21" t="s">
        <v>12</v>
      </c>
      <c r="B9" s="95">
        <v>110.40512</v>
      </c>
      <c r="C9" s="96">
        <v>0.72978016322670314</v>
      </c>
      <c r="D9" s="97">
        <v>0.95680214690403276</v>
      </c>
      <c r="E9" s="97">
        <v>1.5946702448400547</v>
      </c>
      <c r="F9" s="97">
        <v>1.4216922285173843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21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21</v>
      </c>
      <c r="X9" s="97">
        <v>0.12820512820512822</v>
      </c>
      <c r="Y9" s="97">
        <v>0.12820512820512822</v>
      </c>
      <c r="Z9" s="97">
        <v>0.10256410256410256</v>
      </c>
      <c r="AA9" s="97">
        <v>5.128205128205128E-2</v>
      </c>
      <c r="AB9" s="97">
        <v>0</v>
      </c>
      <c r="AC9" s="97">
        <v>0.12820512820512822</v>
      </c>
      <c r="AD9" s="97">
        <v>0.12820512820512822</v>
      </c>
      <c r="AE9" s="97">
        <v>5.128205128205128E-2</v>
      </c>
      <c r="AF9" s="97">
        <v>0</v>
      </c>
      <c r="AG9" s="97">
        <v>5.128205128205128E-2</v>
      </c>
      <c r="AH9" s="97">
        <v>0.10256410256410256</v>
      </c>
      <c r="AI9" s="97">
        <v>0.12820512820512822</v>
      </c>
    </row>
    <row r="10" spans="1:35" s="21" customFormat="1" x14ac:dyDescent="0.25">
      <c r="A10" s="21" t="s">
        <v>4</v>
      </c>
      <c r="B10" s="72">
        <v>400</v>
      </c>
      <c r="C10" s="106">
        <v>0.46268074827688555</v>
      </c>
      <c r="D10" s="107">
        <v>0.61871944545544477</v>
      </c>
      <c r="E10" s="107">
        <v>0.92807916818316727</v>
      </c>
      <c r="F10" s="107">
        <v>0.39619525971884539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10.100000000000001</v>
      </c>
      <c r="L10" s="95" t="s">
        <v>23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2.2999999999999998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5" s="94" customFormat="1" x14ac:dyDescent="0.25">
      <c r="A11" s="94" t="s">
        <v>14</v>
      </c>
      <c r="B11" s="95">
        <v>3000</v>
      </c>
      <c r="C11" s="96">
        <v>0.17631626935147504</v>
      </c>
      <c r="D11" s="97">
        <v>0.16487441311170337</v>
      </c>
      <c r="E11" s="97">
        <v>0.32974882622340673</v>
      </c>
      <c r="F11" s="97">
        <v>0.27860464059942958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21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4.1999999999999993</v>
      </c>
      <c r="T11" s="95">
        <v>10.120040000000001</v>
      </c>
      <c r="U11" s="97">
        <v>0</v>
      </c>
      <c r="V11" s="97">
        <v>0</v>
      </c>
      <c r="W11" s="95" t="s">
        <v>21</v>
      </c>
      <c r="X11" s="97">
        <v>0.22900763358778631</v>
      </c>
      <c r="Y11" s="97">
        <v>0.22900763358778631</v>
      </c>
      <c r="Z11" s="97">
        <v>0.13740458015267176</v>
      </c>
      <c r="AA11" s="97">
        <v>3.8167938931297718E-2</v>
      </c>
      <c r="AB11" s="97">
        <v>7.6335877862595426E-3</v>
      </c>
      <c r="AC11" s="97">
        <v>7.6335877862595426E-3</v>
      </c>
      <c r="AD11" s="97">
        <v>7.6335877862595426E-3</v>
      </c>
      <c r="AE11" s="97">
        <v>7.6335877862595426E-3</v>
      </c>
      <c r="AF11" s="97">
        <v>3.053435114503817E-2</v>
      </c>
      <c r="AG11" s="97">
        <v>4.5801526717557259E-2</v>
      </c>
      <c r="AH11" s="97">
        <v>7.6335877862595436E-2</v>
      </c>
      <c r="AI11" s="97">
        <v>0.18320610687022904</v>
      </c>
    </row>
    <row r="12" spans="1:35" s="94" customFormat="1" x14ac:dyDescent="0.25">
      <c r="A12" s="94" t="s">
        <v>91</v>
      </c>
      <c r="B12" s="95">
        <v>1634.8430000000001</v>
      </c>
      <c r="C12" s="96">
        <v>0.60958552114631037</v>
      </c>
      <c r="D12" s="97">
        <v>0.36227795775695193</v>
      </c>
      <c r="E12" s="97">
        <v>0.72455591551390386</v>
      </c>
      <c r="F12" s="97">
        <v>0.32215953522732632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23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5" s="21" customFormat="1" x14ac:dyDescent="0.25">
      <c r="A13" s="21" t="s">
        <v>6</v>
      </c>
      <c r="B13" s="95">
        <v>3000</v>
      </c>
      <c r="C13" s="106">
        <v>0.75274295119742529</v>
      </c>
      <c r="D13" s="107">
        <v>0.37637147559871265</v>
      </c>
      <c r="E13" s="107">
        <v>0.75274295119742529</v>
      </c>
      <c r="F13" s="107">
        <v>0.62754702611189517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23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5" s="21" customFormat="1" x14ac:dyDescent="0.25">
      <c r="A14" s="21" t="s">
        <v>8</v>
      </c>
      <c r="B14" s="72">
        <v>3000</v>
      </c>
      <c r="C14" s="96">
        <v>0.5</v>
      </c>
      <c r="D14" s="97">
        <v>4.9999999999999968E-2</v>
      </c>
      <c r="E14" s="97">
        <v>7.4999999999999956E-2</v>
      </c>
      <c r="F14" s="97">
        <v>5.0000000000000044E-2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22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5" s="21" customFormat="1" x14ac:dyDescent="0.25">
      <c r="A15" s="21" t="s">
        <v>5</v>
      </c>
      <c r="B15" s="72">
        <v>750</v>
      </c>
      <c r="C15" s="96">
        <v>0.11962273962856473</v>
      </c>
      <c r="D15" s="97">
        <v>0.62626844738570719</v>
      </c>
      <c r="E15" s="97">
        <v>1.1272832052942729</v>
      </c>
      <c r="F15" s="97">
        <v>0.11962273962856473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21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32.199999999999996</v>
      </c>
      <c r="T15" s="95">
        <v>32.199999999999996</v>
      </c>
      <c r="U15" s="97">
        <f>32/46</f>
        <v>0.69565217391304346</v>
      </c>
      <c r="V15" s="97">
        <v>0</v>
      </c>
      <c r="W15" s="95" t="s">
        <v>21</v>
      </c>
      <c r="X15" s="97">
        <v>8.3333333333333329E-2</v>
      </c>
      <c r="Y15" s="97">
        <v>8.3333333333333329E-2</v>
      </c>
      <c r="Z15" s="97">
        <v>8.3333333333333329E-2</v>
      </c>
      <c r="AA15" s="97">
        <v>8.3333333333333329E-2</v>
      </c>
      <c r="AB15" s="97">
        <v>8.3333333333333329E-2</v>
      </c>
      <c r="AC15" s="97">
        <v>8.3333333333333329E-2</v>
      </c>
      <c r="AD15" s="97">
        <v>8.3333333333333329E-2</v>
      </c>
      <c r="AE15" s="97">
        <v>8.3333333333333329E-2</v>
      </c>
      <c r="AF15" s="97">
        <v>8.3333333333333329E-2</v>
      </c>
      <c r="AG15" s="97">
        <v>8.3333333333333329E-2</v>
      </c>
      <c r="AH15" s="97">
        <v>8.3333333333333329E-2</v>
      </c>
      <c r="AI15" s="97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6">
        <v>0.28556214186804429</v>
      </c>
      <c r="D16" s="97">
        <v>9.3336373169866538E-2</v>
      </c>
      <c r="E16" s="97">
        <v>0.18667274633973308</v>
      </c>
      <c r="F16" s="97">
        <v>0.48334093292466651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23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5" s="21" customFormat="1" x14ac:dyDescent="0.25">
      <c r="A17" s="88" t="s">
        <v>11</v>
      </c>
      <c r="B17" s="111">
        <v>933.89800000000002</v>
      </c>
      <c r="C17" s="112">
        <v>0.26112435568470382</v>
      </c>
      <c r="D17" s="113">
        <v>0.18072831307446852</v>
      </c>
      <c r="E17" s="113">
        <v>0.40663870441755412</v>
      </c>
      <c r="F17" s="113">
        <v>0.35813392150660395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23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2.2999999999999998</v>
      </c>
      <c r="S17" s="31">
        <v>27.299999999999997</v>
      </c>
      <c r="T17" s="31">
        <v>27.299999999999997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5" x14ac:dyDescent="0.25">
      <c r="A18" s="16" t="s">
        <v>128</v>
      </c>
      <c r="O18" s="87">
        <f>AVERAGE(O4:O17)</f>
        <v>16364.285714285714</v>
      </c>
      <c r="P18" s="87">
        <f>AVERAGE(P4:P17)</f>
        <v>3039.2857142857142</v>
      </c>
      <c r="Q18" s="87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6">
        <f>240/532</f>
        <v>0.45112781954887216</v>
      </c>
      <c r="E23" s="107">
        <f>260/240-1</f>
        <v>8.3333333333333259E-2</v>
      </c>
      <c r="F23" s="107">
        <f>280/240-1</f>
        <v>0.16666666666666674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5" s="21" customFormat="1" x14ac:dyDescent="0.25">
      <c r="A24" s="21" t="s">
        <v>343</v>
      </c>
      <c r="B24" s="21" t="s">
        <v>205</v>
      </c>
      <c r="C24" s="117" t="s">
        <v>21</v>
      </c>
      <c r="D24" s="116" t="s">
        <v>21</v>
      </c>
      <c r="E24" s="107">
        <v>0.05</v>
      </c>
      <c r="F24" s="107">
        <v>0.1</v>
      </c>
      <c r="G24" s="107">
        <v>0.2</v>
      </c>
      <c r="H24" s="117" t="s">
        <v>21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8">
        <v>3</v>
      </c>
      <c r="E25" s="107">
        <f>7/D25-1</f>
        <v>1.3333333333333335</v>
      </c>
      <c r="F25" s="107">
        <f>9.5/D25-1</f>
        <v>2.1666666666666665</v>
      </c>
      <c r="G25" s="22">
        <f>25/9.5-1</f>
        <v>1.6315789473684212</v>
      </c>
      <c r="H25" s="117">
        <v>30</v>
      </c>
      <c r="I25" s="117" t="s">
        <v>21</v>
      </c>
      <c r="J25" s="72" t="s">
        <v>21</v>
      </c>
      <c r="K25" s="72" t="s">
        <v>21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5" s="21" customFormat="1" x14ac:dyDescent="0.25">
      <c r="A26" s="16" t="s">
        <v>345</v>
      </c>
      <c r="B26" s="16" t="s">
        <v>205</v>
      </c>
      <c r="C26" s="117" t="s">
        <v>21</v>
      </c>
      <c r="D26" s="116" t="s">
        <v>21</v>
      </c>
      <c r="E26" s="107">
        <v>0.2</v>
      </c>
      <c r="F26" s="107">
        <v>0.7</v>
      </c>
      <c r="G26" s="107">
        <v>2</v>
      </c>
      <c r="H26" s="117" t="s">
        <v>21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5" s="21" customFormat="1" x14ac:dyDescent="0.25">
      <c r="A27" s="21" t="s">
        <v>88</v>
      </c>
      <c r="B27" s="71" t="s">
        <v>205</v>
      </c>
      <c r="C27" s="117" t="s">
        <v>21</v>
      </c>
      <c r="D27" s="116" t="s">
        <v>21</v>
      </c>
      <c r="E27" s="107">
        <v>0.15</v>
      </c>
      <c r="F27" s="107">
        <v>0.25</v>
      </c>
      <c r="G27" s="107">
        <v>1</v>
      </c>
      <c r="H27" s="117" t="s">
        <v>21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5" s="21" customFormat="1" x14ac:dyDescent="0.25">
      <c r="A28" s="21" t="s">
        <v>107</v>
      </c>
      <c r="B28" s="71" t="s">
        <v>205</v>
      </c>
      <c r="C28" s="117" t="s">
        <v>21</v>
      </c>
      <c r="D28" s="116" t="s">
        <v>21</v>
      </c>
      <c r="E28" s="107">
        <v>0.15</v>
      </c>
      <c r="F28" s="107">
        <v>0.25</v>
      </c>
      <c r="G28" s="107">
        <v>1</v>
      </c>
      <c r="H28" s="117" t="s">
        <v>21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5" s="21" customFormat="1" x14ac:dyDescent="0.25">
      <c r="A29" s="23" t="s">
        <v>125</v>
      </c>
      <c r="B29" s="119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5" x14ac:dyDescent="0.25">
      <c r="A30" s="16" t="s">
        <v>129</v>
      </c>
      <c r="B30" s="70" t="s">
        <v>205</v>
      </c>
    </row>
    <row r="31" spans="1:35" x14ac:dyDescent="0.25">
      <c r="H31" s="87"/>
      <c r="I31" s="87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7"/>
    </row>
    <row r="36" spans="1:35" x14ac:dyDescent="0.25">
      <c r="A36" t="s">
        <v>245</v>
      </c>
      <c r="B36" s="72">
        <v>2000</v>
      </c>
      <c r="C36" s="87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2" t="s">
        <v>207</v>
      </c>
      <c r="C40" s="192"/>
    </row>
    <row r="41" spans="1:35" x14ac:dyDescent="0.25">
      <c r="B41" s="73" t="s">
        <v>28</v>
      </c>
      <c r="C41" s="73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9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90">
        <v>806.09046126287501</v>
      </c>
      <c r="E54" s="90">
        <v>2</v>
      </c>
      <c r="F54" s="90">
        <v>4</v>
      </c>
      <c r="G54" s="7" t="s">
        <v>27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90">
        <v>806.09046126287501</v>
      </c>
      <c r="E55" s="90">
        <v>2</v>
      </c>
      <c r="F55" s="90">
        <v>4</v>
      </c>
      <c r="G55" s="7" t="s">
        <v>27</v>
      </c>
      <c r="H55" s="90">
        <f t="shared" ref="H55:H57" si="1">I55</f>
        <v>16500000</v>
      </c>
      <c r="I55" s="90">
        <f t="shared" ref="I55:I57" si="2">AVERAGE(3000000,30000000)</f>
        <v>16500000</v>
      </c>
      <c r="J55" s="7"/>
      <c r="AJ55" s="12"/>
    </row>
    <row r="56" spans="1:36" x14ac:dyDescent="0.25">
      <c r="A56">
        <v>9</v>
      </c>
      <c r="B56" s="12" t="s">
        <v>179</v>
      </c>
      <c r="C56" s="12" t="s">
        <v>193</v>
      </c>
      <c r="D56" s="90">
        <v>806.09046126287501</v>
      </c>
      <c r="E56" s="90">
        <v>2</v>
      </c>
      <c r="F56" s="90">
        <v>4</v>
      </c>
      <c r="G56" s="7" t="s">
        <v>27</v>
      </c>
      <c r="H56" s="90">
        <f t="shared" si="1"/>
        <v>16500000</v>
      </c>
      <c r="I56" s="90">
        <f t="shared" si="2"/>
        <v>16500000</v>
      </c>
      <c r="J56" s="7"/>
      <c r="AJ56" s="12"/>
    </row>
    <row r="57" spans="1:36" x14ac:dyDescent="0.25">
      <c r="A57">
        <v>10</v>
      </c>
      <c r="B57" s="12" t="s">
        <v>180</v>
      </c>
      <c r="C57" s="12" t="s">
        <v>193</v>
      </c>
      <c r="D57" s="90">
        <v>806.09046126287501</v>
      </c>
      <c r="E57" s="90">
        <v>2</v>
      </c>
      <c r="F57" s="90">
        <v>4</v>
      </c>
      <c r="G57" s="7" t="s">
        <v>27</v>
      </c>
      <c r="H57" s="90">
        <f t="shared" si="1"/>
        <v>16500000</v>
      </c>
      <c r="I57" s="90">
        <f t="shared" si="2"/>
        <v>16500000</v>
      </c>
      <c r="J57" s="7"/>
      <c r="AJ57" s="12"/>
    </row>
    <row r="58" spans="1:36" x14ac:dyDescent="0.25">
      <c r="A58">
        <v>11</v>
      </c>
      <c r="B58" s="12" t="s">
        <v>181</v>
      </c>
      <c r="C58" s="12" t="s">
        <v>235</v>
      </c>
      <c r="D58" s="90">
        <v>806.09046126287501</v>
      </c>
      <c r="E58" s="90">
        <v>2</v>
      </c>
      <c r="F58" s="90">
        <v>4</v>
      </c>
      <c r="G58" s="7" t="s">
        <v>28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 x14ac:dyDescent="0.25">
      <c r="A59">
        <v>7</v>
      </c>
      <c r="B59" s="12" t="s">
        <v>182</v>
      </c>
      <c r="C59" s="12" t="s">
        <v>235</v>
      </c>
      <c r="D59" s="90">
        <v>806.09046126287501</v>
      </c>
      <c r="E59" s="90">
        <v>1</v>
      </c>
      <c r="F59" s="90">
        <v>5</v>
      </c>
      <c r="G59" s="7" t="s">
        <v>28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 x14ac:dyDescent="0.25">
      <c r="A60">
        <v>6</v>
      </c>
      <c r="B60" s="12" t="s">
        <v>183</v>
      </c>
      <c r="C60" s="12" t="s">
        <v>235</v>
      </c>
      <c r="D60" s="90">
        <v>806.09046126287501</v>
      </c>
      <c r="E60" s="90">
        <v>2</v>
      </c>
      <c r="F60" s="90">
        <v>4</v>
      </c>
      <c r="G60" s="7" t="s">
        <v>27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 x14ac:dyDescent="0.25">
      <c r="A61">
        <v>12</v>
      </c>
      <c r="B61" s="12" t="s">
        <v>184</v>
      </c>
      <c r="C61" s="12" t="s">
        <v>235</v>
      </c>
      <c r="D61" s="90">
        <v>268.69682042095832</v>
      </c>
      <c r="E61" s="90">
        <v>2</v>
      </c>
      <c r="F61" s="90">
        <v>4</v>
      </c>
      <c r="G61" s="7" t="s">
        <v>27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 x14ac:dyDescent="0.25">
      <c r="A62">
        <v>13</v>
      </c>
      <c r="B62" s="12" t="s">
        <v>185</v>
      </c>
      <c r="C62" s="12" t="s">
        <v>235</v>
      </c>
      <c r="D62" s="90">
        <v>806.09046126287501</v>
      </c>
      <c r="E62" s="90">
        <v>2</v>
      </c>
      <c r="F62" s="90">
        <v>4</v>
      </c>
      <c r="G62" s="7" t="s">
        <v>28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 x14ac:dyDescent="0.25">
      <c r="A63">
        <v>5</v>
      </c>
      <c r="B63" s="12" t="s">
        <v>186</v>
      </c>
      <c r="C63" s="12" t="s">
        <v>235</v>
      </c>
      <c r="D63" s="90">
        <v>806.09046126287501</v>
      </c>
      <c r="E63" s="90">
        <v>2</v>
      </c>
      <c r="F63" s="90">
        <v>4</v>
      </c>
      <c r="G63" s="7" t="s">
        <v>28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 x14ac:dyDescent="0.25">
      <c r="A64">
        <v>14</v>
      </c>
      <c r="B64" s="12" t="s">
        <v>187</v>
      </c>
      <c r="C64" s="12" t="s">
        <v>235</v>
      </c>
      <c r="D64" s="90">
        <v>1612.18092252575</v>
      </c>
      <c r="E64" s="90">
        <v>1</v>
      </c>
      <c r="F64" s="90">
        <v>6</v>
      </c>
      <c r="G64" s="7" t="s">
        <v>28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 x14ac:dyDescent="0.25">
      <c r="A65">
        <v>15</v>
      </c>
      <c r="B65" s="12" t="s">
        <v>188</v>
      </c>
      <c r="C65" s="12" t="s">
        <v>235</v>
      </c>
      <c r="D65" s="90">
        <v>1612.18092252575</v>
      </c>
      <c r="E65" s="90">
        <v>1</v>
      </c>
      <c r="F65" s="90">
        <v>6</v>
      </c>
      <c r="G65" s="7" t="s">
        <v>27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 x14ac:dyDescent="0.25">
      <c r="A66">
        <v>16</v>
      </c>
      <c r="B66" s="12" t="s">
        <v>189</v>
      </c>
      <c r="C66" s="12" t="s">
        <v>235</v>
      </c>
      <c r="D66" s="90">
        <v>806.09046126287501</v>
      </c>
      <c r="E66" s="90">
        <v>2</v>
      </c>
      <c r="F66" s="90">
        <v>4</v>
      </c>
      <c r="G66" s="7" t="s">
        <v>27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 x14ac:dyDescent="0.25">
      <c r="A67">
        <v>4</v>
      </c>
      <c r="B67" s="12" t="s">
        <v>190</v>
      </c>
      <c r="C67" s="12" t="s">
        <v>235</v>
      </c>
      <c r="D67" s="90">
        <v>806.09046126287501</v>
      </c>
      <c r="E67" s="90">
        <v>2</v>
      </c>
      <c r="F67" s="90">
        <v>4</v>
      </c>
      <c r="G67" s="7" t="s">
        <v>27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 x14ac:dyDescent="0.25">
      <c r="A68">
        <v>2</v>
      </c>
      <c r="B68" s="12" t="s">
        <v>191</v>
      </c>
      <c r="C68" s="12" t="s">
        <v>193</v>
      </c>
      <c r="D68" s="90">
        <v>806.09046126287501</v>
      </c>
      <c r="E68" s="90">
        <v>2</v>
      </c>
      <c r="F68" s="90">
        <v>4</v>
      </c>
      <c r="G68" s="7" t="s">
        <v>27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 x14ac:dyDescent="0.25">
      <c r="B69"/>
      <c r="AJ69" s="12"/>
    </row>
    <row r="70" spans="1:36" x14ac:dyDescent="0.25">
      <c r="B70"/>
      <c r="AJ70" s="12"/>
    </row>
    <row r="71" spans="1:36" x14ac:dyDescent="0.25">
      <c r="A71" s="3" t="s">
        <v>29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 x14ac:dyDescent="0.25">
      <c r="A73" s="5" t="s">
        <v>30</v>
      </c>
      <c r="B73" s="11" t="s">
        <v>127</v>
      </c>
      <c r="C73" s="11" t="s">
        <v>43</v>
      </c>
      <c r="D73" s="11" t="s">
        <v>56</v>
      </c>
      <c r="E73" s="11" t="s">
        <v>242</v>
      </c>
      <c r="F73" s="11" t="s">
        <v>243</v>
      </c>
      <c r="G73" s="11" t="s">
        <v>287</v>
      </c>
      <c r="H73" s="11" t="s">
        <v>144</v>
      </c>
      <c r="I73" s="11" t="s">
        <v>266</v>
      </c>
      <c r="J73" s="11" t="s">
        <v>291</v>
      </c>
      <c r="K73" s="11" t="s">
        <v>295</v>
      </c>
      <c r="AJ73" s="12"/>
    </row>
    <row r="74" spans="1:36" x14ac:dyDescent="0.25">
      <c r="A74" t="s">
        <v>27</v>
      </c>
      <c r="B74" s="177">
        <v>0</v>
      </c>
      <c r="C74" s="12" t="s">
        <v>297</v>
      </c>
      <c r="E74" s="12" t="s">
        <v>28</v>
      </c>
      <c r="F74" s="12" t="s">
        <v>28</v>
      </c>
      <c r="G74" s="12" t="s">
        <v>122</v>
      </c>
      <c r="H74" s="12" t="s">
        <v>145</v>
      </c>
      <c r="I74" s="12" t="s">
        <v>332</v>
      </c>
      <c r="J74" s="137" t="s">
        <v>292</v>
      </c>
      <c r="K74" s="12" t="s">
        <v>28</v>
      </c>
      <c r="AJ74" s="12"/>
    </row>
    <row r="75" spans="1:36" x14ac:dyDescent="0.25">
      <c r="A75" t="s">
        <v>28</v>
      </c>
      <c r="B75" s="177">
        <v>5</v>
      </c>
      <c r="C75" s="135" t="s">
        <v>316</v>
      </c>
      <c r="D75" s="134"/>
      <c r="E75" s="12" t="s">
        <v>281</v>
      </c>
      <c r="F75" s="12" t="s">
        <v>284</v>
      </c>
      <c r="G75" s="12" t="s">
        <v>123</v>
      </c>
      <c r="H75" s="12" t="s">
        <v>346</v>
      </c>
      <c r="I75" s="12" t="s">
        <v>333</v>
      </c>
      <c r="J75" s="70" t="s">
        <v>293</v>
      </c>
      <c r="K75" s="12" t="s">
        <v>28</v>
      </c>
      <c r="AJ75" s="12"/>
    </row>
    <row r="76" spans="1:36" x14ac:dyDescent="0.25">
      <c r="B76" s="177">
        <v>10</v>
      </c>
      <c r="C76" s="12" t="s">
        <v>44</v>
      </c>
      <c r="D76" s="12">
        <v>1</v>
      </c>
      <c r="E76" s="12" t="s">
        <v>282</v>
      </c>
      <c r="F76" s="12" t="s">
        <v>285</v>
      </c>
      <c r="G76" s="12" t="s">
        <v>124</v>
      </c>
      <c r="I76" s="12" t="s">
        <v>43</v>
      </c>
      <c r="J76" s="70" t="s">
        <v>347</v>
      </c>
      <c r="K76" s="12" t="s">
        <v>28</v>
      </c>
      <c r="AJ76" s="12"/>
    </row>
    <row r="77" spans="1:36" x14ac:dyDescent="0.25">
      <c r="B77" s="177">
        <v>20</v>
      </c>
      <c r="C77" s="12" t="s">
        <v>45</v>
      </c>
      <c r="D77" s="12">
        <f>D76+1</f>
        <v>2</v>
      </c>
      <c r="E77" s="12" t="s">
        <v>283</v>
      </c>
      <c r="F77" s="12" t="s">
        <v>286</v>
      </c>
      <c r="J77" s="70" t="s">
        <v>348</v>
      </c>
      <c r="K77" s="12" t="s">
        <v>27</v>
      </c>
      <c r="AJ77" s="12"/>
    </row>
    <row r="78" spans="1:36" x14ac:dyDescent="0.25">
      <c r="B78" s="177">
        <v>30.000000000000004</v>
      </c>
      <c r="C78" s="12" t="s">
        <v>46</v>
      </c>
      <c r="D78" s="12">
        <f t="shared" ref="D78:D87" si="3">D77+1</f>
        <v>3</v>
      </c>
      <c r="J78" s="70" t="s">
        <v>294</v>
      </c>
      <c r="K78" s="12" t="s">
        <v>27</v>
      </c>
    </row>
    <row r="79" spans="1:36" x14ac:dyDescent="0.25">
      <c r="B79" s="177">
        <v>40</v>
      </c>
      <c r="C79" s="12" t="s">
        <v>47</v>
      </c>
      <c r="D79" s="12">
        <f t="shared" si="3"/>
        <v>4</v>
      </c>
      <c r="J79" s="70"/>
    </row>
    <row r="80" spans="1:36" x14ac:dyDescent="0.25">
      <c r="B80" s="177">
        <v>50</v>
      </c>
      <c r="C80" s="12" t="s">
        <v>48</v>
      </c>
      <c r="D80" s="12">
        <f t="shared" si="3"/>
        <v>5</v>
      </c>
    </row>
    <row r="81" spans="1:35" x14ac:dyDescent="0.25">
      <c r="B81" s="177">
        <v>60</v>
      </c>
      <c r="C81" s="12" t="s">
        <v>49</v>
      </c>
      <c r="D81" s="12">
        <f t="shared" si="3"/>
        <v>6</v>
      </c>
    </row>
    <row r="82" spans="1:35" x14ac:dyDescent="0.25">
      <c r="B82" s="177">
        <v>70</v>
      </c>
      <c r="C82" s="12" t="s">
        <v>50</v>
      </c>
      <c r="D82" s="12">
        <f t="shared" si="3"/>
        <v>7</v>
      </c>
    </row>
    <row r="83" spans="1:35" x14ac:dyDescent="0.25">
      <c r="B83" s="177">
        <v>80</v>
      </c>
      <c r="C83" s="12" t="s">
        <v>51</v>
      </c>
      <c r="D83" s="12">
        <f t="shared" si="3"/>
        <v>8</v>
      </c>
    </row>
    <row r="84" spans="1:35" x14ac:dyDescent="0.25">
      <c r="B84" s="177">
        <v>89.999999999999986</v>
      </c>
      <c r="C84" s="12" t="s">
        <v>52</v>
      </c>
      <c r="D84" s="12">
        <f t="shared" si="3"/>
        <v>9</v>
      </c>
    </row>
    <row r="85" spans="1:35" x14ac:dyDescent="0.25">
      <c r="B85" s="177">
        <v>99.999999999999986</v>
      </c>
      <c r="C85" s="12" t="s">
        <v>53</v>
      </c>
      <c r="D85" s="12">
        <f t="shared" si="3"/>
        <v>10</v>
      </c>
    </row>
    <row r="86" spans="1:35" x14ac:dyDescent="0.25">
      <c r="C86" s="12" t="s">
        <v>54</v>
      </c>
      <c r="D86" s="12">
        <f t="shared" si="3"/>
        <v>11</v>
      </c>
    </row>
    <row r="87" spans="1:35" x14ac:dyDescent="0.25">
      <c r="C87" s="12" t="s">
        <v>55</v>
      </c>
      <c r="D87" s="12">
        <f t="shared" si="3"/>
        <v>12</v>
      </c>
    </row>
    <row r="90" spans="1:35" x14ac:dyDescent="0.2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2016-09-28T14:20:16Z</dcterms:modified>
</cp:coreProperties>
</file>