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seyin\Desktop\tawaf7\_KREDİ WEB TASARIM\final\"/>
    </mc:Choice>
  </mc:AlternateContent>
  <bookViews>
    <workbookView xWindow="0" yWindow="0" windowWidth="23040" windowHeight="9204" firstSheet="1" activeTab="2"/>
  </bookViews>
  <sheets>
    <sheet name="bileşik maliyet iterasyon" sheetId="6" state="hidden" r:id="rId1"/>
    <sheet name="sayfa 1-bileşik maliyet İVO" sheetId="7" r:id="rId2"/>
    <sheet name="sayfa 2-refinansman kararı" sheetId="9" r:id="rId3"/>
    <sheet name="refinansman avantajı kontrol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9" l="1"/>
  <c r="K154" i="9" l="1"/>
  <c r="J154" i="9"/>
  <c r="K153" i="9"/>
  <c r="J153" i="9"/>
  <c r="K152" i="9"/>
  <c r="J152" i="9"/>
  <c r="K151" i="9"/>
  <c r="J151" i="9"/>
  <c r="K150" i="9"/>
  <c r="J150" i="9"/>
  <c r="K149" i="9"/>
  <c r="J149" i="9"/>
  <c r="K148" i="9"/>
  <c r="J148" i="9"/>
  <c r="K147" i="9"/>
  <c r="J147" i="9"/>
  <c r="K146" i="9"/>
  <c r="J146" i="9"/>
  <c r="K145" i="9"/>
  <c r="J145" i="9"/>
  <c r="K144" i="9"/>
  <c r="J144" i="9"/>
  <c r="K143" i="9"/>
  <c r="J143" i="9"/>
  <c r="K142" i="9"/>
  <c r="J142" i="9"/>
  <c r="K141" i="9"/>
  <c r="J141" i="9"/>
  <c r="K140" i="9"/>
  <c r="J140" i="9"/>
  <c r="K139" i="9"/>
  <c r="J139" i="9"/>
  <c r="K138" i="9"/>
  <c r="J138" i="9"/>
  <c r="K137" i="9"/>
  <c r="J137" i="9"/>
  <c r="K136" i="9"/>
  <c r="J136" i="9"/>
  <c r="K135" i="9"/>
  <c r="J135" i="9"/>
  <c r="K134" i="9"/>
  <c r="J134" i="9"/>
  <c r="K133" i="9"/>
  <c r="J133" i="9"/>
  <c r="K132" i="9"/>
  <c r="J132" i="9"/>
  <c r="K131" i="9"/>
  <c r="J131" i="9"/>
  <c r="K130" i="9"/>
  <c r="J130" i="9"/>
  <c r="K129" i="9"/>
  <c r="J129" i="9"/>
  <c r="K128" i="9"/>
  <c r="J128" i="9"/>
  <c r="K127" i="9"/>
  <c r="J127" i="9"/>
  <c r="K126" i="9"/>
  <c r="J126" i="9"/>
  <c r="K125" i="9"/>
  <c r="J125" i="9"/>
  <c r="K124" i="9"/>
  <c r="J124" i="9"/>
  <c r="K123" i="9"/>
  <c r="J123" i="9"/>
  <c r="K122" i="9"/>
  <c r="J122" i="9"/>
  <c r="K121" i="9"/>
  <c r="J121" i="9"/>
  <c r="K120" i="9"/>
  <c r="J120" i="9"/>
  <c r="K119" i="9"/>
  <c r="J119" i="9"/>
  <c r="K118" i="9"/>
  <c r="J118" i="9"/>
  <c r="K117" i="9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I36" i="9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C36" i="9"/>
  <c r="J36" i="9" s="1"/>
  <c r="K35" i="9"/>
  <c r="J35" i="9"/>
  <c r="C27" i="9"/>
  <c r="C26" i="9"/>
  <c r="C15" i="9"/>
  <c r="C171" i="9" s="1"/>
  <c r="C168" i="7"/>
  <c r="C14" i="7"/>
  <c r="C24" i="7"/>
  <c r="C173" i="6"/>
  <c r="C172" i="6"/>
  <c r="C171" i="6"/>
  <c r="C25" i="9" l="1"/>
  <c r="C23" i="9"/>
  <c r="K34" i="9" s="1"/>
  <c r="C37" i="9"/>
  <c r="C38" i="9" s="1"/>
  <c r="C39" i="9" s="1"/>
  <c r="K36" i="9"/>
  <c r="L156" i="7"/>
  <c r="J156" i="7"/>
  <c r="L155" i="7"/>
  <c r="J155" i="7"/>
  <c r="L154" i="7"/>
  <c r="J154" i="7"/>
  <c r="L153" i="7"/>
  <c r="J153" i="7"/>
  <c r="L152" i="7"/>
  <c r="J152" i="7"/>
  <c r="L151" i="7"/>
  <c r="J151" i="7"/>
  <c r="L150" i="7"/>
  <c r="J150" i="7"/>
  <c r="L149" i="7"/>
  <c r="J149" i="7"/>
  <c r="L148" i="7"/>
  <c r="J148" i="7"/>
  <c r="L147" i="7"/>
  <c r="J147" i="7"/>
  <c r="L146" i="7"/>
  <c r="J146" i="7"/>
  <c r="L145" i="7"/>
  <c r="J145" i="7"/>
  <c r="L144" i="7"/>
  <c r="J144" i="7"/>
  <c r="L143" i="7"/>
  <c r="J143" i="7"/>
  <c r="L142" i="7"/>
  <c r="J142" i="7"/>
  <c r="L141" i="7"/>
  <c r="J141" i="7"/>
  <c r="L140" i="7"/>
  <c r="J140" i="7"/>
  <c r="L139" i="7"/>
  <c r="J139" i="7"/>
  <c r="L138" i="7"/>
  <c r="J138" i="7"/>
  <c r="L137" i="7"/>
  <c r="J137" i="7"/>
  <c r="L136" i="7"/>
  <c r="J136" i="7"/>
  <c r="L135" i="7"/>
  <c r="J135" i="7"/>
  <c r="L134" i="7"/>
  <c r="J134" i="7"/>
  <c r="L133" i="7"/>
  <c r="J133" i="7"/>
  <c r="L132" i="7"/>
  <c r="J132" i="7"/>
  <c r="L131" i="7"/>
  <c r="J131" i="7"/>
  <c r="L130" i="7"/>
  <c r="J130" i="7"/>
  <c r="L129" i="7"/>
  <c r="J129" i="7"/>
  <c r="L128" i="7"/>
  <c r="J128" i="7"/>
  <c r="L127" i="7"/>
  <c r="J127" i="7"/>
  <c r="L126" i="7"/>
  <c r="J126" i="7"/>
  <c r="L125" i="7"/>
  <c r="J125" i="7"/>
  <c r="L124" i="7"/>
  <c r="J124" i="7"/>
  <c r="L123" i="7"/>
  <c r="J123" i="7"/>
  <c r="L122" i="7"/>
  <c r="J122" i="7"/>
  <c r="L121" i="7"/>
  <c r="J121" i="7"/>
  <c r="L120" i="7"/>
  <c r="J120" i="7"/>
  <c r="L119" i="7"/>
  <c r="J119" i="7"/>
  <c r="L118" i="7"/>
  <c r="J118" i="7"/>
  <c r="L117" i="7"/>
  <c r="J117" i="7"/>
  <c r="L116" i="7"/>
  <c r="J116" i="7"/>
  <c r="L115" i="7"/>
  <c r="J115" i="7"/>
  <c r="L114" i="7"/>
  <c r="J114" i="7"/>
  <c r="L113" i="7"/>
  <c r="J113" i="7"/>
  <c r="L112" i="7"/>
  <c r="J112" i="7"/>
  <c r="L111" i="7"/>
  <c r="J111" i="7"/>
  <c r="L110" i="7"/>
  <c r="J110" i="7"/>
  <c r="L109" i="7"/>
  <c r="J109" i="7"/>
  <c r="L108" i="7"/>
  <c r="J108" i="7"/>
  <c r="L107" i="7"/>
  <c r="J107" i="7"/>
  <c r="L106" i="7"/>
  <c r="J106" i="7"/>
  <c r="L105" i="7"/>
  <c r="J105" i="7"/>
  <c r="L104" i="7"/>
  <c r="J104" i="7"/>
  <c r="L103" i="7"/>
  <c r="J103" i="7"/>
  <c r="L102" i="7"/>
  <c r="J102" i="7"/>
  <c r="L101" i="7"/>
  <c r="J101" i="7"/>
  <c r="L100" i="7"/>
  <c r="J100" i="7"/>
  <c r="L99" i="7"/>
  <c r="J99" i="7"/>
  <c r="L98" i="7"/>
  <c r="J98" i="7"/>
  <c r="L97" i="7"/>
  <c r="J97" i="7"/>
  <c r="L96" i="7"/>
  <c r="J96" i="7"/>
  <c r="L95" i="7"/>
  <c r="J95" i="7"/>
  <c r="L94" i="7"/>
  <c r="J94" i="7"/>
  <c r="L93" i="7"/>
  <c r="J93" i="7"/>
  <c r="L92" i="7"/>
  <c r="J92" i="7"/>
  <c r="L91" i="7"/>
  <c r="J91" i="7"/>
  <c r="L90" i="7"/>
  <c r="J90" i="7"/>
  <c r="L89" i="7"/>
  <c r="J89" i="7"/>
  <c r="L88" i="7"/>
  <c r="J88" i="7"/>
  <c r="L87" i="7"/>
  <c r="J87" i="7"/>
  <c r="L86" i="7"/>
  <c r="J86" i="7"/>
  <c r="L85" i="7"/>
  <c r="J85" i="7"/>
  <c r="L84" i="7"/>
  <c r="J84" i="7"/>
  <c r="L83" i="7"/>
  <c r="J83" i="7"/>
  <c r="L82" i="7"/>
  <c r="J82" i="7"/>
  <c r="L81" i="7"/>
  <c r="J81" i="7"/>
  <c r="L80" i="7"/>
  <c r="J80" i="7"/>
  <c r="L79" i="7"/>
  <c r="J79" i="7"/>
  <c r="L78" i="7"/>
  <c r="J78" i="7"/>
  <c r="L77" i="7"/>
  <c r="J77" i="7"/>
  <c r="L76" i="7"/>
  <c r="J76" i="7"/>
  <c r="L75" i="7"/>
  <c r="J75" i="7"/>
  <c r="L74" i="7"/>
  <c r="J74" i="7"/>
  <c r="L73" i="7"/>
  <c r="J73" i="7"/>
  <c r="C38" i="7"/>
  <c r="L37" i="7"/>
  <c r="I37" i="7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L36" i="7"/>
  <c r="C29" i="7"/>
  <c r="C28" i="7"/>
  <c r="J37" i="7"/>
  <c r="K37" i="9" l="1"/>
  <c r="J38" i="9"/>
  <c r="K38" i="9"/>
  <c r="J37" i="9"/>
  <c r="J39" i="9"/>
  <c r="C40" i="9"/>
  <c r="K39" i="9"/>
  <c r="C162" i="7"/>
  <c r="J36" i="7"/>
  <c r="C27" i="7"/>
  <c r="C39" i="7"/>
  <c r="L38" i="7"/>
  <c r="J38" i="7"/>
  <c r="C177" i="6"/>
  <c r="J40" i="9" l="1"/>
  <c r="C41" i="9"/>
  <c r="K40" i="9"/>
  <c r="F170" i="6"/>
  <c r="C40" i="7"/>
  <c r="L39" i="7"/>
  <c r="J39" i="7"/>
  <c r="I46" i="6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C46" i="6"/>
  <c r="D45" i="6"/>
  <c r="D44" i="6"/>
  <c r="I43" i="6"/>
  <c r="C33" i="6"/>
  <c r="C32" i="6"/>
  <c r="C28" i="6"/>
  <c r="C42" i="6" s="1"/>
  <c r="C16" i="6"/>
  <c r="C170" i="6" s="1"/>
  <c r="C42" i="9" l="1"/>
  <c r="K41" i="9"/>
  <c r="J41" i="9"/>
  <c r="L40" i="7"/>
  <c r="C41" i="7"/>
  <c r="J40" i="7"/>
  <c r="D46" i="6"/>
  <c r="C31" i="6"/>
  <c r="C43" i="6"/>
  <c r="D43" i="6" s="1"/>
  <c r="D42" i="6"/>
  <c r="D81" i="6"/>
  <c r="I82" i="6"/>
  <c r="C47" i="6"/>
  <c r="C41" i="6"/>
  <c r="C43" i="9" l="1"/>
  <c r="K42" i="9"/>
  <c r="J42" i="9"/>
  <c r="J41" i="7"/>
  <c r="C42" i="7"/>
  <c r="L41" i="7"/>
  <c r="D41" i="6"/>
  <c r="C48" i="6"/>
  <c r="D47" i="6"/>
  <c r="I83" i="6"/>
  <c r="D82" i="6"/>
  <c r="J43" i="9" l="1"/>
  <c r="C44" i="9"/>
  <c r="K43" i="9"/>
  <c r="J42" i="7"/>
  <c r="C43" i="7"/>
  <c r="L42" i="7"/>
  <c r="I84" i="6"/>
  <c r="D83" i="6"/>
  <c r="C49" i="6"/>
  <c r="D48" i="6"/>
  <c r="J44" i="9" l="1"/>
  <c r="C45" i="9"/>
  <c r="K44" i="9"/>
  <c r="L43" i="7"/>
  <c r="J43" i="7"/>
  <c r="C44" i="7"/>
  <c r="D49" i="6"/>
  <c r="C50" i="6"/>
  <c r="D84" i="6"/>
  <c r="I85" i="6"/>
  <c r="C46" i="9" l="1"/>
  <c r="K45" i="9"/>
  <c r="J45" i="9"/>
  <c r="J44" i="7"/>
  <c r="L44" i="7"/>
  <c r="C45" i="7"/>
  <c r="D85" i="6"/>
  <c r="I86" i="6"/>
  <c r="C51" i="6"/>
  <c r="D50" i="6"/>
  <c r="C47" i="9" l="1"/>
  <c r="K46" i="9"/>
  <c r="J46" i="9"/>
  <c r="C46" i="7"/>
  <c r="L45" i="7"/>
  <c r="J45" i="7"/>
  <c r="D51" i="6"/>
  <c r="C52" i="6"/>
  <c r="I87" i="6"/>
  <c r="D86" i="6"/>
  <c r="C48" i="9" l="1"/>
  <c r="J47" i="9"/>
  <c r="K47" i="9"/>
  <c r="C47" i="7"/>
  <c r="J46" i="7"/>
  <c r="L46" i="7"/>
  <c r="D87" i="6"/>
  <c r="I88" i="6"/>
  <c r="D52" i="6"/>
  <c r="C53" i="6"/>
  <c r="J48" i="9" l="1"/>
  <c r="K48" i="9"/>
  <c r="C49" i="9"/>
  <c r="C48" i="7"/>
  <c r="L47" i="7"/>
  <c r="J47" i="7"/>
  <c r="D88" i="6"/>
  <c r="I89" i="6"/>
  <c r="D53" i="6"/>
  <c r="C54" i="6"/>
  <c r="C50" i="9" l="1"/>
  <c r="K49" i="9"/>
  <c r="J49" i="9"/>
  <c r="L48" i="7"/>
  <c r="C49" i="7"/>
  <c r="J48" i="7"/>
  <c r="D54" i="6"/>
  <c r="C55" i="6"/>
  <c r="D89" i="6"/>
  <c r="I90" i="6"/>
  <c r="C51" i="9" l="1"/>
  <c r="K50" i="9"/>
  <c r="J50" i="9"/>
  <c r="C50" i="7"/>
  <c r="J49" i="7"/>
  <c r="L49" i="7"/>
  <c r="I91" i="6"/>
  <c r="D90" i="6"/>
  <c r="C56" i="6"/>
  <c r="D55" i="6"/>
  <c r="C52" i="9" l="1"/>
  <c r="J51" i="9"/>
  <c r="K51" i="9"/>
  <c r="L50" i="7"/>
  <c r="J50" i="7"/>
  <c r="C51" i="7"/>
  <c r="C57" i="6"/>
  <c r="D56" i="6"/>
  <c r="I92" i="6"/>
  <c r="D91" i="6"/>
  <c r="J52" i="9" l="1"/>
  <c r="C53" i="9"/>
  <c r="K52" i="9"/>
  <c r="C52" i="7"/>
  <c r="L51" i="7"/>
  <c r="J51" i="7"/>
  <c r="D92" i="6"/>
  <c r="I93" i="6"/>
  <c r="D57" i="6"/>
  <c r="C58" i="6"/>
  <c r="C54" i="9" l="1"/>
  <c r="K53" i="9"/>
  <c r="J53" i="9"/>
  <c r="J52" i="7"/>
  <c r="C53" i="7"/>
  <c r="L52" i="7"/>
  <c r="C59" i="6"/>
  <c r="D58" i="6"/>
  <c r="D93" i="6"/>
  <c r="I94" i="6"/>
  <c r="C55" i="9" l="1"/>
  <c r="K54" i="9"/>
  <c r="J54" i="9"/>
  <c r="J53" i="7"/>
  <c r="C54" i="7"/>
  <c r="L53" i="7"/>
  <c r="D94" i="6"/>
  <c r="I95" i="6"/>
  <c r="C60" i="6"/>
  <c r="D59" i="6"/>
  <c r="C56" i="9" l="1"/>
  <c r="J55" i="9"/>
  <c r="K55" i="9"/>
  <c r="C55" i="7"/>
  <c r="J54" i="7"/>
  <c r="L54" i="7"/>
  <c r="C61" i="6"/>
  <c r="D60" i="6"/>
  <c r="I96" i="6"/>
  <c r="D95" i="6"/>
  <c r="J56" i="9" l="1"/>
  <c r="C57" i="9"/>
  <c r="C34" i="9" s="1"/>
  <c r="K56" i="9"/>
  <c r="C56" i="7"/>
  <c r="L55" i="7"/>
  <c r="J55" i="7"/>
  <c r="D96" i="6"/>
  <c r="I97" i="6"/>
  <c r="C62" i="6"/>
  <c r="D61" i="6"/>
  <c r="K57" i="9" l="1"/>
  <c r="K155" i="9" s="1"/>
  <c r="C166" i="9" s="1"/>
  <c r="J57" i="9"/>
  <c r="L56" i="7"/>
  <c r="C57" i="7"/>
  <c r="J56" i="7"/>
  <c r="D97" i="6"/>
  <c r="I98" i="6"/>
  <c r="D62" i="6"/>
  <c r="C63" i="6"/>
  <c r="C167" i="9" l="1"/>
  <c r="E171" i="9" s="1"/>
  <c r="C58" i="7"/>
  <c r="J57" i="7"/>
  <c r="L57" i="7"/>
  <c r="C64" i="6"/>
  <c r="D63" i="6"/>
  <c r="I99" i="6"/>
  <c r="D98" i="6"/>
  <c r="L58" i="7" l="1"/>
  <c r="J58" i="7"/>
  <c r="C59" i="7"/>
  <c r="C65" i="6"/>
  <c r="D64" i="6"/>
  <c r="D99" i="6"/>
  <c r="I100" i="6"/>
  <c r="C60" i="7" l="1"/>
  <c r="L59" i="7"/>
  <c r="J59" i="7"/>
  <c r="D100" i="6"/>
  <c r="I101" i="6"/>
  <c r="D65" i="6"/>
  <c r="C66" i="6"/>
  <c r="J60" i="7" l="1"/>
  <c r="L60" i="7"/>
  <c r="C61" i="7"/>
  <c r="C67" i="6"/>
  <c r="D66" i="6"/>
  <c r="D101" i="6"/>
  <c r="I102" i="6"/>
  <c r="C62" i="7" l="1"/>
  <c r="L61" i="7"/>
  <c r="J61" i="7"/>
  <c r="D67" i="6"/>
  <c r="C68" i="6"/>
  <c r="I103" i="6"/>
  <c r="D102" i="6"/>
  <c r="C63" i="7" l="1"/>
  <c r="L62" i="7"/>
  <c r="J62" i="7"/>
  <c r="I104" i="6"/>
  <c r="D103" i="6"/>
  <c r="D68" i="6"/>
  <c r="C69" i="6"/>
  <c r="C64" i="7" l="1"/>
  <c r="L63" i="7"/>
  <c r="J63" i="7"/>
  <c r="D69" i="6"/>
  <c r="C70" i="6"/>
  <c r="D104" i="6"/>
  <c r="I105" i="6"/>
  <c r="L64" i="7" l="1"/>
  <c r="J64" i="7"/>
  <c r="C65" i="7"/>
  <c r="D105" i="6"/>
  <c r="I106" i="6"/>
  <c r="D70" i="6"/>
  <c r="C71" i="6"/>
  <c r="C66" i="7" l="1"/>
  <c r="J65" i="7"/>
  <c r="L65" i="7"/>
  <c r="C72" i="6"/>
  <c r="D71" i="6"/>
  <c r="I107" i="6"/>
  <c r="D106" i="6"/>
  <c r="C67" i="7" l="1"/>
  <c r="L66" i="7"/>
  <c r="J66" i="7"/>
  <c r="D107" i="6"/>
  <c r="I108" i="6"/>
  <c r="C73" i="6"/>
  <c r="D72" i="6"/>
  <c r="L67" i="7" l="1"/>
  <c r="J67" i="7"/>
  <c r="C68" i="7"/>
  <c r="D73" i="6"/>
  <c r="C74" i="6"/>
  <c r="D108" i="6"/>
  <c r="I109" i="6"/>
  <c r="C69" i="7" l="1"/>
  <c r="J68" i="7"/>
  <c r="L68" i="7"/>
  <c r="D109" i="6"/>
  <c r="I110" i="6"/>
  <c r="C75" i="6"/>
  <c r="D74" i="6"/>
  <c r="L69" i="7" l="1"/>
  <c r="J69" i="7"/>
  <c r="C70" i="7"/>
  <c r="C76" i="6"/>
  <c r="D75" i="6"/>
  <c r="I111" i="6"/>
  <c r="D110" i="6"/>
  <c r="C71" i="7" l="1"/>
  <c r="L70" i="7"/>
  <c r="J70" i="7"/>
  <c r="I112" i="6"/>
  <c r="D111" i="6"/>
  <c r="D76" i="6"/>
  <c r="C77" i="6"/>
  <c r="J71" i="7" l="1"/>
  <c r="C72" i="7"/>
  <c r="L71" i="7"/>
  <c r="D77" i="6"/>
  <c r="C78" i="6"/>
  <c r="D112" i="6"/>
  <c r="I113" i="6"/>
  <c r="L72" i="7" l="1"/>
  <c r="L157" i="7" s="1"/>
  <c r="J72" i="7"/>
  <c r="C36" i="7"/>
  <c r="D113" i="6"/>
  <c r="I114" i="6"/>
  <c r="D78" i="6"/>
  <c r="C79" i="6"/>
  <c r="J157" i="7" l="1"/>
  <c r="D37" i="7"/>
  <c r="C80" i="6"/>
  <c r="D79" i="6"/>
  <c r="I115" i="6"/>
  <c r="D114" i="6"/>
  <c r="C165" i="7" l="1"/>
  <c r="F173" i="6" s="1"/>
  <c r="F176" i="6"/>
  <c r="E37" i="7"/>
  <c r="D115" i="6"/>
  <c r="I116" i="6"/>
  <c r="D80" i="6"/>
  <c r="C40" i="6"/>
  <c r="C169" i="7" l="1"/>
  <c r="F177" i="6" s="1"/>
  <c r="F37" i="7"/>
  <c r="D116" i="6"/>
  <c r="I117" i="6"/>
  <c r="G37" i="7" l="1"/>
  <c r="D117" i="6"/>
  <c r="I118" i="6"/>
  <c r="D38" i="7" l="1"/>
  <c r="I119" i="6"/>
  <c r="D118" i="6"/>
  <c r="E38" i="7" l="1"/>
  <c r="F38" i="7" s="1"/>
  <c r="I120" i="6"/>
  <c r="D119" i="6"/>
  <c r="G38" i="7" l="1"/>
  <c r="D120" i="6"/>
  <c r="I121" i="6"/>
  <c r="D39" i="7" l="1"/>
  <c r="D121" i="6"/>
  <c r="I122" i="6"/>
  <c r="E39" i="7" l="1"/>
  <c r="F39" i="7"/>
  <c r="I123" i="6"/>
  <c r="D122" i="6"/>
  <c r="G39" i="7" l="1"/>
  <c r="D123" i="6"/>
  <c r="I124" i="6"/>
  <c r="D40" i="7" l="1"/>
  <c r="D124" i="6"/>
  <c r="I125" i="6"/>
  <c r="E40" i="7" l="1"/>
  <c r="F40" i="7"/>
  <c r="D125" i="6"/>
  <c r="I126" i="6"/>
  <c r="G40" i="7" l="1"/>
  <c r="I127" i="6"/>
  <c r="D126" i="6"/>
  <c r="D41" i="7" l="1"/>
  <c r="I128" i="6"/>
  <c r="D127" i="6"/>
  <c r="E41" i="7" l="1"/>
  <c r="F41" i="7" s="1"/>
  <c r="D128" i="6"/>
  <c r="I129" i="6"/>
  <c r="G41" i="7" l="1"/>
  <c r="D129" i="6"/>
  <c r="I130" i="6"/>
  <c r="D42" i="7" l="1"/>
  <c r="I131" i="6"/>
  <c r="D130" i="6"/>
  <c r="E42" i="7" l="1"/>
  <c r="F42" i="7" s="1"/>
  <c r="G42" i="7" s="1"/>
  <c r="I132" i="6"/>
  <c r="D131" i="6"/>
  <c r="D43" i="7" l="1"/>
  <c r="D132" i="6"/>
  <c r="I133" i="6"/>
  <c r="E43" i="7" l="1"/>
  <c r="F43" i="7" s="1"/>
  <c r="G43" i="7" s="1"/>
  <c r="D133" i="6"/>
  <c r="I134" i="6"/>
  <c r="D44" i="7" l="1"/>
  <c r="I135" i="6"/>
  <c r="D134" i="6"/>
  <c r="E44" i="7" l="1"/>
  <c r="F44" i="7" s="1"/>
  <c r="G44" i="7" s="1"/>
  <c r="D135" i="6"/>
  <c r="I136" i="6"/>
  <c r="D45" i="7" l="1"/>
  <c r="D136" i="6"/>
  <c r="I137" i="6"/>
  <c r="E45" i="7" l="1"/>
  <c r="F45" i="7"/>
  <c r="G45" i="7" s="1"/>
  <c r="D137" i="6"/>
  <c r="I138" i="6"/>
  <c r="D46" i="7" l="1"/>
  <c r="I139" i="6"/>
  <c r="D138" i="6"/>
  <c r="E46" i="7" l="1"/>
  <c r="F46" i="7" s="1"/>
  <c r="G46" i="7" s="1"/>
  <c r="I140" i="6"/>
  <c r="D139" i="6"/>
  <c r="D47" i="7" l="1"/>
  <c r="D140" i="6"/>
  <c r="I141" i="6"/>
  <c r="E47" i="7" l="1"/>
  <c r="F47" i="7" s="1"/>
  <c r="G47" i="7" s="1"/>
  <c r="D141" i="6"/>
  <c r="I142" i="6"/>
  <c r="D48" i="7" l="1"/>
  <c r="I143" i="6"/>
  <c r="D142" i="6"/>
  <c r="E48" i="7" l="1"/>
  <c r="F48" i="7" s="1"/>
  <c r="G48" i="7" s="1"/>
  <c r="I144" i="6"/>
  <c r="D143" i="6"/>
  <c r="D49" i="7" l="1"/>
  <c r="D144" i="6"/>
  <c r="I145" i="6"/>
  <c r="E49" i="7" l="1"/>
  <c r="F49" i="7" s="1"/>
  <c r="G49" i="7" s="1"/>
  <c r="D145" i="6"/>
  <c r="I146" i="6"/>
  <c r="D50" i="7" l="1"/>
  <c r="I147" i="6"/>
  <c r="D146" i="6"/>
  <c r="E50" i="7" l="1"/>
  <c r="F50" i="7"/>
  <c r="G50" i="7" s="1"/>
  <c r="I148" i="6"/>
  <c r="D147" i="6"/>
  <c r="D51" i="7" l="1"/>
  <c r="D148" i="6"/>
  <c r="I149" i="6"/>
  <c r="E51" i="7" l="1"/>
  <c r="F51" i="7"/>
  <c r="G51" i="7" s="1"/>
  <c r="D149" i="6"/>
  <c r="I150" i="6"/>
  <c r="D52" i="7" l="1"/>
  <c r="I151" i="6"/>
  <c r="D150" i="6"/>
  <c r="E52" i="7" l="1"/>
  <c r="F52" i="7" s="1"/>
  <c r="G52" i="7" s="1"/>
  <c r="I152" i="6"/>
  <c r="D151" i="6"/>
  <c r="D53" i="7" l="1"/>
  <c r="D152" i="6"/>
  <c r="I153" i="6"/>
  <c r="E53" i="7" l="1"/>
  <c r="F53" i="7"/>
  <c r="G53" i="7" s="1"/>
  <c r="D153" i="6"/>
  <c r="I154" i="6"/>
  <c r="D54" i="7" l="1"/>
  <c r="I155" i="6"/>
  <c r="D154" i="6"/>
  <c r="E54" i="7" l="1"/>
  <c r="F54" i="7" s="1"/>
  <c r="G54" i="7" s="1"/>
  <c r="D155" i="6"/>
  <c r="I156" i="6"/>
  <c r="D55" i="7" l="1"/>
  <c r="D156" i="6"/>
  <c r="I157" i="6"/>
  <c r="E55" i="7" l="1"/>
  <c r="F55" i="7" s="1"/>
  <c r="G55" i="7" s="1"/>
  <c r="D157" i="6"/>
  <c r="I158" i="6"/>
  <c r="D56" i="7" l="1"/>
  <c r="I159" i="6"/>
  <c r="D158" i="6"/>
  <c r="E56" i="7" l="1"/>
  <c r="F56" i="7"/>
  <c r="G56" i="7" s="1"/>
  <c r="I160" i="6"/>
  <c r="D159" i="6"/>
  <c r="D57" i="7" l="1"/>
  <c r="D160" i="6"/>
  <c r="I161" i="6"/>
  <c r="E57" i="7" l="1"/>
  <c r="F57" i="7"/>
  <c r="G57" i="7" s="1"/>
  <c r="D161" i="6"/>
  <c r="I162" i="6"/>
  <c r="D58" i="7" l="1"/>
  <c r="D162" i="6"/>
  <c r="I163" i="6"/>
  <c r="E58" i="7" l="1"/>
  <c r="F58" i="7"/>
  <c r="G58" i="7" s="1"/>
  <c r="D163" i="6"/>
  <c r="I164" i="6"/>
  <c r="D164" i="6" s="1"/>
  <c r="D40" i="6" s="1"/>
  <c r="D59" i="7" l="1"/>
  <c r="D176" i="6"/>
  <c r="E59" i="7" l="1"/>
  <c r="F59" i="7"/>
  <c r="G59" i="7" s="1"/>
  <c r="D60" i="7" l="1"/>
  <c r="E60" i="7" l="1"/>
  <c r="F60" i="7"/>
  <c r="G60" i="7" s="1"/>
  <c r="D61" i="7" l="1"/>
  <c r="E61" i="7" l="1"/>
  <c r="F61" i="7"/>
  <c r="G61" i="7" s="1"/>
  <c r="D62" i="7" l="1"/>
  <c r="E62" i="7" l="1"/>
  <c r="F62" i="7"/>
  <c r="G62" i="7" s="1"/>
  <c r="D63" i="7" l="1"/>
  <c r="E63" i="7" l="1"/>
  <c r="F63" i="7"/>
  <c r="G63" i="7" s="1"/>
  <c r="I30" i="4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C30" i="4"/>
  <c r="I29" i="4"/>
  <c r="D29" i="4"/>
  <c r="C29" i="4"/>
  <c r="D28" i="4"/>
  <c r="C17" i="4"/>
  <c r="C6" i="4"/>
  <c r="C26" i="4" s="1"/>
  <c r="D64" i="7" l="1"/>
  <c r="D30" i="4"/>
  <c r="D26" i="4"/>
  <c r="I65" i="4"/>
  <c r="D64" i="4"/>
  <c r="C31" i="4"/>
  <c r="E64" i="7" l="1"/>
  <c r="F64" i="7"/>
  <c r="G64" i="7" s="1"/>
  <c r="D31" i="4"/>
  <c r="C32" i="4"/>
  <c r="D65" i="4"/>
  <c r="I66" i="4"/>
  <c r="D65" i="7" l="1"/>
  <c r="I67" i="4"/>
  <c r="D66" i="4"/>
  <c r="C33" i="4"/>
  <c r="D32" i="4"/>
  <c r="E65" i="7" l="1"/>
  <c r="F65" i="7" s="1"/>
  <c r="G65" i="7" s="1"/>
  <c r="I68" i="4"/>
  <c r="D67" i="4"/>
  <c r="C34" i="4"/>
  <c r="D33" i="4"/>
  <c r="D66" i="7" l="1"/>
  <c r="I69" i="4"/>
  <c r="D68" i="4"/>
  <c r="C35" i="4"/>
  <c r="D34" i="4"/>
  <c r="E66" i="7" l="1"/>
  <c r="F66" i="7" s="1"/>
  <c r="G66" i="7" s="1"/>
  <c r="D35" i="4"/>
  <c r="C36" i="4"/>
  <c r="D69" i="4"/>
  <c r="I70" i="4"/>
  <c r="D67" i="7" l="1"/>
  <c r="C37" i="4"/>
  <c r="D36" i="4"/>
  <c r="I71" i="4"/>
  <c r="D70" i="4"/>
  <c r="E67" i="7" l="1"/>
  <c r="F67" i="7" s="1"/>
  <c r="G67" i="7" s="1"/>
  <c r="I72" i="4"/>
  <c r="D71" i="4"/>
  <c r="C38" i="4"/>
  <c r="D37" i="4"/>
  <c r="D68" i="7" l="1"/>
  <c r="I73" i="4"/>
  <c r="D72" i="4"/>
  <c r="D38" i="4"/>
  <c r="C39" i="4"/>
  <c r="E68" i="7" l="1"/>
  <c r="F68" i="7" s="1"/>
  <c r="G68" i="7" s="1"/>
  <c r="D73" i="4"/>
  <c r="I74" i="4"/>
  <c r="C40" i="4"/>
  <c r="D39" i="4"/>
  <c r="D69" i="7" l="1"/>
  <c r="I75" i="4"/>
  <c r="D74" i="4"/>
  <c r="C41" i="4"/>
  <c r="D40" i="4"/>
  <c r="E69" i="7" l="1"/>
  <c r="F69" i="7" s="1"/>
  <c r="G69" i="7" s="1"/>
  <c r="I76" i="4"/>
  <c r="D75" i="4"/>
  <c r="C42" i="4"/>
  <c r="D41" i="4"/>
  <c r="D70" i="7" l="1"/>
  <c r="C43" i="4"/>
  <c r="D42" i="4"/>
  <c r="I77" i="4"/>
  <c r="D76" i="4"/>
  <c r="E70" i="7" l="1"/>
  <c r="F70" i="7"/>
  <c r="G70" i="7" s="1"/>
  <c r="D43" i="4"/>
  <c r="C44" i="4"/>
  <c r="D77" i="4"/>
  <c r="I78" i="4"/>
  <c r="D71" i="7" l="1"/>
  <c r="I79" i="4"/>
  <c r="D78" i="4"/>
  <c r="C45" i="4"/>
  <c r="D44" i="4"/>
  <c r="E71" i="7" l="1"/>
  <c r="F71" i="7"/>
  <c r="G71" i="7" s="1"/>
  <c r="I80" i="4"/>
  <c r="D79" i="4"/>
  <c r="C46" i="4"/>
  <c r="D45" i="4"/>
  <c r="D72" i="7" l="1"/>
  <c r="I81" i="4"/>
  <c r="D80" i="4"/>
  <c r="D46" i="4"/>
  <c r="C47" i="4"/>
  <c r="E72" i="7" l="1"/>
  <c r="F72" i="7"/>
  <c r="G72" i="7" s="1"/>
  <c r="D81" i="4"/>
  <c r="I82" i="4"/>
  <c r="C48" i="4"/>
  <c r="D47" i="4"/>
  <c r="D73" i="7" l="1"/>
  <c r="I83" i="4"/>
  <c r="D82" i="4"/>
  <c r="C49" i="4"/>
  <c r="D48" i="4"/>
  <c r="E73" i="7" l="1"/>
  <c r="F73" i="7" s="1"/>
  <c r="G73" i="7" s="1"/>
  <c r="I84" i="4"/>
  <c r="D83" i="4"/>
  <c r="C50" i="4"/>
  <c r="D49" i="4"/>
  <c r="D74" i="7" l="1"/>
  <c r="D50" i="4"/>
  <c r="I85" i="4"/>
  <c r="D84" i="4"/>
  <c r="E74" i="7" l="1"/>
  <c r="F74" i="7"/>
  <c r="G74" i="7" s="1"/>
  <c r="D85" i="4"/>
  <c r="I86" i="4"/>
  <c r="D51" i="4"/>
  <c r="D75" i="7" l="1"/>
  <c r="D52" i="4"/>
  <c r="I87" i="4"/>
  <c r="D86" i="4"/>
  <c r="E75" i="7" l="1"/>
  <c r="F75" i="7" s="1"/>
  <c r="G75" i="7" s="1"/>
  <c r="I88" i="4"/>
  <c r="D87" i="4"/>
  <c r="D53" i="4"/>
  <c r="D76" i="7" l="1"/>
  <c r="D54" i="4"/>
  <c r="I89" i="4"/>
  <c r="D88" i="4"/>
  <c r="E76" i="7" l="1"/>
  <c r="F76" i="7" s="1"/>
  <c r="G76" i="7" s="1"/>
  <c r="D89" i="4"/>
  <c r="I90" i="4"/>
  <c r="D55" i="4"/>
  <c r="D77" i="7" l="1"/>
  <c r="E180" i="6"/>
  <c r="I91" i="4"/>
  <c r="D90" i="4"/>
  <c r="D56" i="4"/>
  <c r="E77" i="7" l="1"/>
  <c r="F77" i="7" s="1"/>
  <c r="G77" i="7" s="1"/>
  <c r="D57" i="4"/>
  <c r="I92" i="4"/>
  <c r="D91" i="4"/>
  <c r="D78" i="7" l="1"/>
  <c r="I93" i="4"/>
  <c r="D92" i="4"/>
  <c r="D58" i="4"/>
  <c r="E78" i="7" l="1"/>
  <c r="F78" i="7" s="1"/>
  <c r="G78" i="7" s="1"/>
  <c r="D59" i="4"/>
  <c r="D93" i="4"/>
  <c r="I94" i="4"/>
  <c r="D79" i="7" l="1"/>
  <c r="D60" i="4"/>
  <c r="I95" i="4"/>
  <c r="D94" i="4"/>
  <c r="E79" i="7" l="1"/>
  <c r="F79" i="7" s="1"/>
  <c r="G79" i="7" s="1"/>
  <c r="I96" i="4"/>
  <c r="D95" i="4"/>
  <c r="D61" i="4"/>
  <c r="D80" i="7" l="1"/>
  <c r="D62" i="4"/>
  <c r="I97" i="4"/>
  <c r="D96" i="4"/>
  <c r="E80" i="7" l="1"/>
  <c r="F80" i="7" s="1"/>
  <c r="G80" i="7" s="1"/>
  <c r="D63" i="4"/>
  <c r="C27" i="4"/>
  <c r="C25" i="4" s="1"/>
  <c r="D97" i="4"/>
  <c r="I98" i="4"/>
  <c r="D81" i="7" l="1"/>
  <c r="I99" i="4"/>
  <c r="D98" i="4"/>
  <c r="E81" i="7" l="1"/>
  <c r="F81" i="7" s="1"/>
  <c r="G81" i="7" s="1"/>
  <c r="I100" i="4"/>
  <c r="D99" i="4"/>
  <c r="D82" i="7" l="1"/>
  <c r="I101" i="4"/>
  <c r="D100" i="4"/>
  <c r="E82" i="7" l="1"/>
  <c r="F82" i="7" s="1"/>
  <c r="G82" i="7" s="1"/>
  <c r="D101" i="4"/>
  <c r="I102" i="4"/>
  <c r="D83" i="7" l="1"/>
  <c r="I103" i="4"/>
  <c r="D102" i="4"/>
  <c r="E83" i="7" l="1"/>
  <c r="F83" i="7" s="1"/>
  <c r="G83" i="7" s="1"/>
  <c r="I104" i="4"/>
  <c r="D103" i="4"/>
  <c r="D84" i="7" l="1"/>
  <c r="I105" i="4"/>
  <c r="D104" i="4"/>
  <c r="E84" i="7" l="1"/>
  <c r="F84" i="7" s="1"/>
  <c r="G84" i="7" s="1"/>
  <c r="D105" i="4"/>
  <c r="I106" i="4"/>
  <c r="D85" i="7" l="1"/>
  <c r="I107" i="4"/>
  <c r="D106" i="4"/>
  <c r="E85" i="7" l="1"/>
  <c r="F85" i="7"/>
  <c r="G85" i="7" s="1"/>
  <c r="I108" i="4"/>
  <c r="D107" i="4"/>
  <c r="D86" i="7" l="1"/>
  <c r="I109" i="4"/>
  <c r="D108" i="4"/>
  <c r="E86" i="7" l="1"/>
  <c r="F86" i="7" s="1"/>
  <c r="G86" i="7" s="1"/>
  <c r="D109" i="4"/>
  <c r="I110" i="4"/>
  <c r="D87" i="7" l="1"/>
  <c r="I111" i="4"/>
  <c r="D110" i="4"/>
  <c r="E87" i="7" l="1"/>
  <c r="F87" i="7"/>
  <c r="G87" i="7" s="1"/>
  <c r="I112" i="4"/>
  <c r="D111" i="4"/>
  <c r="D88" i="7" l="1"/>
  <c r="I113" i="4"/>
  <c r="D112" i="4"/>
  <c r="E88" i="7" l="1"/>
  <c r="F88" i="7" s="1"/>
  <c r="G88" i="7" s="1"/>
  <c r="D113" i="4"/>
  <c r="I114" i="4"/>
  <c r="D89" i="7" l="1"/>
  <c r="I115" i="4"/>
  <c r="D114" i="4"/>
  <c r="E89" i="7" l="1"/>
  <c r="F89" i="7" s="1"/>
  <c r="G89" i="7" s="1"/>
  <c r="I116" i="4"/>
  <c r="D115" i="4"/>
  <c r="D90" i="7" l="1"/>
  <c r="I117" i="4"/>
  <c r="D116" i="4"/>
  <c r="E90" i="7" l="1"/>
  <c r="F90" i="7"/>
  <c r="G90" i="7" s="1"/>
  <c r="D117" i="4"/>
  <c r="I118" i="4"/>
  <c r="D91" i="7" l="1"/>
  <c r="I119" i="4"/>
  <c r="D118" i="4"/>
  <c r="E91" i="7" l="1"/>
  <c r="F91" i="7" s="1"/>
  <c r="G91" i="7" s="1"/>
  <c r="I120" i="4"/>
  <c r="D119" i="4"/>
  <c r="D92" i="7" l="1"/>
  <c r="I121" i="4"/>
  <c r="D120" i="4"/>
  <c r="E92" i="7" l="1"/>
  <c r="F92" i="7" s="1"/>
  <c r="G92" i="7" s="1"/>
  <c r="D121" i="4"/>
  <c r="I122" i="4"/>
  <c r="D93" i="7" l="1"/>
  <c r="I123" i="4"/>
  <c r="D122" i="4"/>
  <c r="E93" i="7" l="1"/>
  <c r="F93" i="7"/>
  <c r="G93" i="7" s="1"/>
  <c r="I124" i="4"/>
  <c r="D123" i="4"/>
  <c r="D94" i="7" l="1"/>
  <c r="I125" i="4"/>
  <c r="D124" i="4"/>
  <c r="E94" i="7" l="1"/>
  <c r="F94" i="7" s="1"/>
  <c r="G94" i="7" s="1"/>
  <c r="D125" i="4"/>
  <c r="I126" i="4"/>
  <c r="D95" i="7" l="1"/>
  <c r="I127" i="4"/>
  <c r="D126" i="4"/>
  <c r="E95" i="7" l="1"/>
  <c r="F95" i="7"/>
  <c r="G95" i="7" s="1"/>
  <c r="I128" i="4"/>
  <c r="D127" i="4"/>
  <c r="D96" i="7" l="1"/>
  <c r="I129" i="4"/>
  <c r="D128" i="4"/>
  <c r="E96" i="7" l="1"/>
  <c r="F96" i="7" s="1"/>
  <c r="G96" i="7" s="1"/>
  <c r="D129" i="4"/>
  <c r="I130" i="4"/>
  <c r="D97" i="7" l="1"/>
  <c r="I131" i="4"/>
  <c r="D130" i="4"/>
  <c r="E97" i="7" l="1"/>
  <c r="F97" i="7" s="1"/>
  <c r="G97" i="7" s="1"/>
  <c r="I132" i="4"/>
  <c r="D131" i="4"/>
  <c r="D98" i="7" l="1"/>
  <c r="I133" i="4"/>
  <c r="D132" i="4"/>
  <c r="E98" i="7" l="1"/>
  <c r="F98" i="7"/>
  <c r="G98" i="7" s="1"/>
  <c r="D133" i="4"/>
  <c r="I134" i="4"/>
  <c r="D99" i="7" l="1"/>
  <c r="I135" i="4"/>
  <c r="D134" i="4"/>
  <c r="E99" i="7" l="1"/>
  <c r="F99" i="7" s="1"/>
  <c r="G99" i="7" s="1"/>
  <c r="I136" i="4"/>
  <c r="D135" i="4"/>
  <c r="D100" i="7" l="1"/>
  <c r="I137" i="4"/>
  <c r="D136" i="4"/>
  <c r="E100" i="7" l="1"/>
  <c r="F100" i="7" s="1"/>
  <c r="G100" i="7" s="1"/>
  <c r="D137" i="4"/>
  <c r="I138" i="4"/>
  <c r="D101" i="7" l="1"/>
  <c r="I139" i="4"/>
  <c r="D138" i="4"/>
  <c r="E101" i="7" l="1"/>
  <c r="F101" i="7"/>
  <c r="G101" i="7" s="1"/>
  <c r="I140" i="4"/>
  <c r="D139" i="4"/>
  <c r="D102" i="7" l="1"/>
  <c r="I141" i="4"/>
  <c r="D140" i="4"/>
  <c r="E102" i="7" l="1"/>
  <c r="F102" i="7" s="1"/>
  <c r="G102" i="7" s="1"/>
  <c r="D141" i="4"/>
  <c r="I142" i="4"/>
  <c r="D103" i="7" l="1"/>
  <c r="I143" i="4"/>
  <c r="D142" i="4"/>
  <c r="E103" i="7" l="1"/>
  <c r="F103" i="7"/>
  <c r="G103" i="7" s="1"/>
  <c r="I144" i="4"/>
  <c r="D143" i="4"/>
  <c r="D104" i="7" l="1"/>
  <c r="I145" i="4"/>
  <c r="D144" i="4"/>
  <c r="E104" i="7" l="1"/>
  <c r="F104" i="7" s="1"/>
  <c r="G104" i="7" s="1"/>
  <c r="D145" i="4"/>
  <c r="I146" i="4"/>
  <c r="D105" i="7" l="1"/>
  <c r="I147" i="4"/>
  <c r="D147" i="4" s="1"/>
  <c r="D146" i="4"/>
  <c r="E105" i="7" l="1"/>
  <c r="F105" i="7" s="1"/>
  <c r="G105" i="7" s="1"/>
  <c r="D27" i="4"/>
  <c r="D25" i="4" s="1"/>
  <c r="D106" i="7" l="1"/>
  <c r="E106" i="7" l="1"/>
  <c r="F106" i="7"/>
  <c r="G106" i="7" s="1"/>
  <c r="D107" i="7" l="1"/>
  <c r="E107" i="7" l="1"/>
  <c r="F107" i="7" s="1"/>
  <c r="G107" i="7" s="1"/>
  <c r="C4" i="4"/>
  <c r="F151" i="4" s="1"/>
  <c r="D108" i="7" l="1"/>
  <c r="E108" i="7" l="1"/>
  <c r="F108" i="7" s="1"/>
  <c r="G108" i="7" s="1"/>
  <c r="D109" i="7" l="1"/>
  <c r="E109" i="7" l="1"/>
  <c r="F109" i="7"/>
  <c r="G109" i="7" s="1"/>
  <c r="D110" i="7" l="1"/>
  <c r="E110" i="7" l="1"/>
  <c r="F110" i="7" s="1"/>
  <c r="G110" i="7" s="1"/>
  <c r="D111" i="7" l="1"/>
  <c r="E111" i="7" l="1"/>
  <c r="F111" i="7" s="1"/>
  <c r="G111" i="7" s="1"/>
  <c r="D112" i="7" l="1"/>
  <c r="E112" i="7" l="1"/>
  <c r="F112" i="7" s="1"/>
  <c r="G112" i="7" s="1"/>
  <c r="D113" i="7" l="1"/>
  <c r="E113" i="7" l="1"/>
  <c r="F113" i="7" s="1"/>
  <c r="G113" i="7" s="1"/>
  <c r="D114" i="7" l="1"/>
  <c r="E114" i="7" l="1"/>
  <c r="F114" i="7" s="1"/>
  <c r="G114" i="7" s="1"/>
  <c r="D115" i="7" l="1"/>
  <c r="E115" i="7" l="1"/>
  <c r="F115" i="7" s="1"/>
  <c r="G115" i="7" s="1"/>
  <c r="D116" i="7" l="1"/>
  <c r="E116" i="7" l="1"/>
  <c r="F116" i="7" s="1"/>
  <c r="G116" i="7" s="1"/>
  <c r="D117" i="7" l="1"/>
  <c r="E117" i="7" l="1"/>
  <c r="F117" i="7"/>
  <c r="G117" i="7" s="1"/>
  <c r="D118" i="7" l="1"/>
  <c r="E118" i="7" l="1"/>
  <c r="F118" i="7" s="1"/>
  <c r="G118" i="7" s="1"/>
  <c r="D119" i="7" l="1"/>
  <c r="E119" i="7" l="1"/>
  <c r="F119" i="7"/>
  <c r="G119" i="7" s="1"/>
  <c r="D120" i="7" l="1"/>
  <c r="E120" i="7" l="1"/>
  <c r="F120" i="7" s="1"/>
  <c r="G120" i="7" s="1"/>
  <c r="D121" i="7" l="1"/>
  <c r="E121" i="7" l="1"/>
  <c r="F121" i="7" s="1"/>
  <c r="G121" i="7" s="1"/>
  <c r="D122" i="7" l="1"/>
  <c r="E122" i="7" l="1"/>
  <c r="F122" i="7" s="1"/>
  <c r="G122" i="7" s="1"/>
  <c r="D123" i="7" l="1"/>
  <c r="E123" i="7" l="1"/>
  <c r="F123" i="7" s="1"/>
  <c r="G123" i="7" s="1"/>
  <c r="D124" i="7" l="1"/>
  <c r="E124" i="7" l="1"/>
  <c r="F124" i="7"/>
  <c r="G124" i="7" s="1"/>
  <c r="D125" i="7" l="1"/>
  <c r="E125" i="7" l="1"/>
  <c r="F125" i="7" s="1"/>
  <c r="G125" i="7" s="1"/>
  <c r="D126" i="7" l="1"/>
  <c r="E126" i="7" l="1"/>
  <c r="F126" i="7" s="1"/>
  <c r="G126" i="7" s="1"/>
  <c r="D127" i="7" l="1"/>
  <c r="E127" i="7" l="1"/>
  <c r="F127" i="7" s="1"/>
  <c r="G127" i="7" s="1"/>
  <c r="D128" i="7" l="1"/>
  <c r="E128" i="7" l="1"/>
  <c r="F128" i="7"/>
  <c r="G128" i="7" s="1"/>
  <c r="D129" i="7" l="1"/>
  <c r="E129" i="7" l="1"/>
  <c r="F129" i="7" s="1"/>
  <c r="G129" i="7" s="1"/>
  <c r="D130" i="7" l="1"/>
  <c r="E130" i="7" l="1"/>
  <c r="F130" i="7" s="1"/>
  <c r="G130" i="7" s="1"/>
  <c r="D131" i="7" l="1"/>
  <c r="E131" i="7" l="1"/>
  <c r="F131" i="7" s="1"/>
  <c r="G131" i="7" s="1"/>
  <c r="D132" i="7" l="1"/>
  <c r="E132" i="7" l="1"/>
  <c r="F132" i="7"/>
  <c r="G132" i="7" s="1"/>
  <c r="D133" i="7" l="1"/>
  <c r="E133" i="7" l="1"/>
  <c r="F133" i="7" s="1"/>
  <c r="G133" i="7" s="1"/>
  <c r="D134" i="7" l="1"/>
  <c r="E134" i="7" l="1"/>
  <c r="F134" i="7" s="1"/>
  <c r="G134" i="7" s="1"/>
  <c r="D135" i="7" l="1"/>
  <c r="E135" i="7" l="1"/>
  <c r="F135" i="7" s="1"/>
  <c r="G135" i="7" s="1"/>
  <c r="D136" i="7" l="1"/>
  <c r="E136" i="7" l="1"/>
  <c r="F136" i="7"/>
  <c r="G136" i="7" s="1"/>
  <c r="D137" i="7" l="1"/>
  <c r="E137" i="7" l="1"/>
  <c r="F137" i="7" s="1"/>
  <c r="G137" i="7" s="1"/>
  <c r="D138" i="7" l="1"/>
  <c r="E138" i="7" l="1"/>
  <c r="F138" i="7" s="1"/>
  <c r="G138" i="7" s="1"/>
  <c r="D139" i="7" l="1"/>
  <c r="E139" i="7" l="1"/>
  <c r="F139" i="7" s="1"/>
  <c r="G139" i="7" s="1"/>
  <c r="D140" i="7" l="1"/>
  <c r="E140" i="7" l="1"/>
  <c r="F140" i="7"/>
  <c r="G140" i="7" s="1"/>
  <c r="D141" i="7" l="1"/>
  <c r="E141" i="7" l="1"/>
  <c r="F141" i="7" s="1"/>
  <c r="G141" i="7" s="1"/>
  <c r="D142" i="7" l="1"/>
  <c r="E142" i="7" l="1"/>
  <c r="F142" i="7" s="1"/>
  <c r="G142" i="7" s="1"/>
  <c r="D143" i="7" l="1"/>
  <c r="E143" i="7" l="1"/>
  <c r="F143" i="7" s="1"/>
  <c r="G143" i="7" s="1"/>
  <c r="D144" i="7" l="1"/>
  <c r="E144" i="7" l="1"/>
  <c r="F144" i="7"/>
  <c r="G144" i="7" s="1"/>
  <c r="D145" i="7" l="1"/>
  <c r="E145" i="7" l="1"/>
  <c r="F145" i="7" s="1"/>
  <c r="G145" i="7" s="1"/>
  <c r="D146" i="7" l="1"/>
  <c r="E146" i="7" l="1"/>
  <c r="F146" i="7" s="1"/>
  <c r="G146" i="7" s="1"/>
  <c r="D147" i="7" l="1"/>
  <c r="E147" i="7" l="1"/>
  <c r="F147" i="7" s="1"/>
  <c r="G147" i="7" s="1"/>
  <c r="D148" i="7" l="1"/>
  <c r="E148" i="7" l="1"/>
  <c r="F148" i="7" s="1"/>
  <c r="G148" i="7" s="1"/>
  <c r="D149" i="7" l="1"/>
  <c r="E149" i="7" l="1"/>
  <c r="F149" i="7" s="1"/>
  <c r="G149" i="7" s="1"/>
  <c r="D150" i="7" l="1"/>
  <c r="E150" i="7" l="1"/>
  <c r="F150" i="7" s="1"/>
  <c r="G150" i="7" s="1"/>
  <c r="D151" i="7" l="1"/>
  <c r="E151" i="7" l="1"/>
  <c r="F151" i="7" s="1"/>
  <c r="G151" i="7" s="1"/>
  <c r="D152" i="7" l="1"/>
  <c r="E152" i="7" l="1"/>
  <c r="F152" i="7"/>
  <c r="G152" i="7" s="1"/>
  <c r="D153" i="7" l="1"/>
  <c r="E153" i="7" l="1"/>
  <c r="F153" i="7" s="1"/>
  <c r="G153" i="7" s="1"/>
  <c r="D154" i="7" l="1"/>
  <c r="E154" i="7" l="1"/>
  <c r="F154" i="7" s="1"/>
  <c r="G154" i="7" s="1"/>
  <c r="D155" i="7" l="1"/>
  <c r="E155" i="7" l="1"/>
  <c r="F155" i="7" s="1"/>
  <c r="G155" i="7" s="1"/>
  <c r="D156" i="7" l="1"/>
  <c r="E156" i="7" l="1"/>
  <c r="E36" i="7" s="1"/>
  <c r="C164" i="7" s="1"/>
  <c r="F156" i="7"/>
  <c r="D36" i="7"/>
  <c r="C163" i="7" s="1"/>
  <c r="C166" i="7" s="1"/>
  <c r="F36" i="7" l="1"/>
  <c r="G156" i="7"/>
  <c r="F171" i="6"/>
  <c r="C174" i="6"/>
  <c r="I174" i="6" l="1"/>
  <c r="F174" i="6"/>
  <c r="F172" i="6"/>
  <c r="J155" i="9"/>
  <c r="C160" i="9" s="1"/>
  <c r="C161" i="9" l="1"/>
  <c r="C162" i="9"/>
  <c r="D35" i="9"/>
  <c r="E35" i="9" l="1"/>
  <c r="F35" i="9" s="1"/>
  <c r="G35" i="9" l="1"/>
  <c r="D36" i="9" l="1"/>
  <c r="E36" i="9" l="1"/>
  <c r="F36" i="9" l="1"/>
  <c r="G36" i="9" l="1"/>
  <c r="D37" i="9" l="1"/>
  <c r="E37" i="9" l="1"/>
  <c r="F37" i="9"/>
  <c r="G37" i="9" l="1"/>
  <c r="D38" i="9" l="1"/>
  <c r="E38" i="9" l="1"/>
  <c r="F38" i="9" s="1"/>
  <c r="G38" i="9" l="1"/>
  <c r="D39" i="9" l="1"/>
  <c r="E39" i="9" l="1"/>
  <c r="F39" i="9" s="1"/>
  <c r="G39" i="9" l="1"/>
  <c r="D40" i="9" l="1"/>
  <c r="E40" i="9" l="1"/>
  <c r="F40" i="9" s="1"/>
  <c r="G40" i="9" s="1"/>
  <c r="D41" i="9" l="1"/>
  <c r="E41" i="9" l="1"/>
  <c r="F41" i="9"/>
  <c r="G41" i="9" s="1"/>
  <c r="D42" i="9" l="1"/>
  <c r="E42" i="9" l="1"/>
  <c r="F42" i="9" s="1"/>
  <c r="G42" i="9" s="1"/>
  <c r="D43" i="9" l="1"/>
  <c r="E43" i="9" l="1"/>
  <c r="F43" i="9"/>
  <c r="G43" i="9" s="1"/>
  <c r="D44" i="9" l="1"/>
  <c r="E44" i="9" l="1"/>
  <c r="F44" i="9"/>
  <c r="G44" i="9" s="1"/>
  <c r="D45" i="9" l="1"/>
  <c r="E45" i="9" l="1"/>
  <c r="F45" i="9" s="1"/>
  <c r="G45" i="9" s="1"/>
  <c r="D46" i="9" l="1"/>
  <c r="E46" i="9" l="1"/>
  <c r="F46" i="9" s="1"/>
  <c r="G46" i="9" s="1"/>
  <c r="D47" i="9" l="1"/>
  <c r="E47" i="9" l="1"/>
  <c r="F47" i="9" s="1"/>
  <c r="G47" i="9" s="1"/>
  <c r="D48" i="9" l="1"/>
  <c r="E48" i="9" l="1"/>
  <c r="F48" i="9" s="1"/>
  <c r="G48" i="9" s="1"/>
  <c r="D49" i="9" l="1"/>
  <c r="E49" i="9" l="1"/>
  <c r="F49" i="9" s="1"/>
  <c r="G49" i="9" s="1"/>
  <c r="D50" i="9" l="1"/>
  <c r="E50" i="9" l="1"/>
  <c r="F50" i="9" s="1"/>
  <c r="G50" i="9" s="1"/>
  <c r="D51" i="9" l="1"/>
  <c r="E51" i="9" l="1"/>
  <c r="F51" i="9" s="1"/>
  <c r="G51" i="9" s="1"/>
  <c r="D52" i="9" l="1"/>
  <c r="E52" i="9" l="1"/>
  <c r="F52" i="9" s="1"/>
  <c r="G52" i="9" s="1"/>
  <c r="D53" i="9" l="1"/>
  <c r="E53" i="9" l="1"/>
  <c r="F53" i="9" s="1"/>
  <c r="G53" i="9" s="1"/>
  <c r="D54" i="9" l="1"/>
  <c r="E54" i="9" l="1"/>
  <c r="F54" i="9" s="1"/>
  <c r="G54" i="9" s="1"/>
  <c r="D55" i="9" l="1"/>
  <c r="E55" i="9" l="1"/>
  <c r="F55" i="9" s="1"/>
  <c r="G55" i="9" s="1"/>
  <c r="D56" i="9" l="1"/>
  <c r="E56" i="9" l="1"/>
  <c r="F56" i="9" s="1"/>
  <c r="G56" i="9" s="1"/>
  <c r="D57" i="9" l="1"/>
  <c r="E57" i="9" l="1"/>
  <c r="F57" i="9"/>
  <c r="G57" i="9" s="1"/>
  <c r="D58" i="9" l="1"/>
  <c r="E58" i="9" l="1"/>
  <c r="F58" i="9" s="1"/>
  <c r="G58" i="9" s="1"/>
  <c r="D59" i="9" l="1"/>
  <c r="E59" i="9" l="1"/>
  <c r="F59" i="9"/>
  <c r="G59" i="9" s="1"/>
  <c r="D60" i="9" l="1"/>
  <c r="E60" i="9" l="1"/>
  <c r="F60" i="9" s="1"/>
  <c r="G60" i="9" s="1"/>
  <c r="D61" i="9" l="1"/>
  <c r="E61" i="9" l="1"/>
  <c r="F61" i="9" s="1"/>
  <c r="G61" i="9" s="1"/>
  <c r="D62" i="9" l="1"/>
  <c r="E62" i="9" l="1"/>
  <c r="F62" i="9" s="1"/>
  <c r="G62" i="9" s="1"/>
  <c r="D63" i="9" l="1"/>
  <c r="E63" i="9" l="1"/>
  <c r="F63" i="9" s="1"/>
  <c r="G63" i="9" s="1"/>
  <c r="D64" i="9" l="1"/>
  <c r="E64" i="9" l="1"/>
  <c r="F64" i="9" s="1"/>
  <c r="G64" i="9" s="1"/>
  <c r="D65" i="9" l="1"/>
  <c r="E65" i="9" l="1"/>
  <c r="F65" i="9"/>
  <c r="G65" i="9" s="1"/>
  <c r="D66" i="9" l="1"/>
  <c r="E66" i="9" l="1"/>
  <c r="F66" i="9" s="1"/>
  <c r="G66" i="9" s="1"/>
  <c r="D67" i="9" l="1"/>
  <c r="E67" i="9" l="1"/>
  <c r="F67" i="9" s="1"/>
  <c r="G67" i="9" s="1"/>
  <c r="D68" i="9" l="1"/>
  <c r="E68" i="9" l="1"/>
  <c r="F68" i="9" s="1"/>
  <c r="G68" i="9" s="1"/>
  <c r="D69" i="9" l="1"/>
  <c r="E69" i="9" l="1"/>
  <c r="F69" i="9" s="1"/>
  <c r="G69" i="9" s="1"/>
  <c r="D70" i="9" l="1"/>
  <c r="E70" i="9" l="1"/>
  <c r="F70" i="9"/>
  <c r="G70" i="9" s="1"/>
  <c r="D71" i="9" l="1"/>
  <c r="E71" i="9" l="1"/>
  <c r="F71" i="9" s="1"/>
  <c r="G71" i="9" s="1"/>
  <c r="D72" i="9" l="1"/>
  <c r="E72" i="9" l="1"/>
  <c r="F72" i="9" s="1"/>
  <c r="G72" i="9" s="1"/>
  <c r="D73" i="9" l="1"/>
  <c r="E73" i="9" l="1"/>
  <c r="F73" i="9"/>
  <c r="G73" i="9" s="1"/>
  <c r="D74" i="9" l="1"/>
  <c r="E74" i="9" l="1"/>
  <c r="F74" i="9" s="1"/>
  <c r="G74" i="9" s="1"/>
  <c r="D75" i="9" l="1"/>
  <c r="E75" i="9" l="1"/>
  <c r="F75" i="9" s="1"/>
  <c r="G75" i="9" s="1"/>
  <c r="D76" i="9" l="1"/>
  <c r="E76" i="9" l="1"/>
  <c r="F76" i="9" s="1"/>
  <c r="G76" i="9" s="1"/>
  <c r="D77" i="9" l="1"/>
  <c r="E77" i="9" l="1"/>
  <c r="F77" i="9" s="1"/>
  <c r="G77" i="9" s="1"/>
  <c r="D78" i="9" l="1"/>
  <c r="E78" i="9" l="1"/>
  <c r="F78" i="9" s="1"/>
  <c r="G78" i="9" s="1"/>
  <c r="D79" i="9" l="1"/>
  <c r="E79" i="9" l="1"/>
  <c r="F79" i="9" s="1"/>
  <c r="G79" i="9" s="1"/>
  <c r="D80" i="9" l="1"/>
  <c r="E80" i="9" l="1"/>
  <c r="F80" i="9"/>
  <c r="G80" i="9" s="1"/>
  <c r="D81" i="9" l="1"/>
  <c r="E81" i="9" l="1"/>
  <c r="F81" i="9" s="1"/>
  <c r="G81" i="9" s="1"/>
  <c r="D82" i="9" l="1"/>
  <c r="E82" i="9" l="1"/>
  <c r="F82" i="9" s="1"/>
  <c r="G82" i="9" s="1"/>
  <c r="D83" i="9" l="1"/>
  <c r="E83" i="9" l="1"/>
  <c r="F83" i="9" s="1"/>
  <c r="G83" i="9" s="1"/>
  <c r="D84" i="9" l="1"/>
  <c r="E84" i="9" l="1"/>
  <c r="F84" i="9" s="1"/>
  <c r="G84" i="9" s="1"/>
  <c r="D85" i="9" l="1"/>
  <c r="E85" i="9" l="1"/>
  <c r="F85" i="9" s="1"/>
  <c r="G85" i="9" s="1"/>
  <c r="D86" i="9" l="1"/>
  <c r="E86" i="9" l="1"/>
  <c r="F86" i="9"/>
  <c r="G86" i="9" s="1"/>
  <c r="D87" i="9" l="1"/>
  <c r="E87" i="9" l="1"/>
  <c r="F87" i="9"/>
  <c r="G87" i="9" s="1"/>
  <c r="D88" i="9" l="1"/>
  <c r="E88" i="9" l="1"/>
  <c r="F88" i="9" s="1"/>
  <c r="G88" i="9" s="1"/>
  <c r="D89" i="9" l="1"/>
  <c r="E89" i="9" l="1"/>
  <c r="F89" i="9" s="1"/>
  <c r="G89" i="9" s="1"/>
  <c r="D90" i="9" l="1"/>
  <c r="E90" i="9" l="1"/>
  <c r="F90" i="9" s="1"/>
  <c r="G90" i="9" s="1"/>
  <c r="D91" i="9" l="1"/>
  <c r="E91" i="9" l="1"/>
  <c r="F91" i="9"/>
  <c r="G91" i="9" s="1"/>
  <c r="D92" i="9" l="1"/>
  <c r="E92" i="9" l="1"/>
  <c r="F92" i="9"/>
  <c r="G92" i="9" s="1"/>
  <c r="D93" i="9" l="1"/>
  <c r="E93" i="9" l="1"/>
  <c r="F93" i="9"/>
  <c r="G93" i="9" s="1"/>
  <c r="D94" i="9" l="1"/>
  <c r="E94" i="9" l="1"/>
  <c r="F94" i="9" s="1"/>
  <c r="G94" i="9" s="1"/>
  <c r="D95" i="9" l="1"/>
  <c r="E95" i="9" l="1"/>
  <c r="F95" i="9"/>
  <c r="G95" i="9" s="1"/>
  <c r="D96" i="9" l="1"/>
  <c r="E96" i="9" l="1"/>
  <c r="F96" i="9" s="1"/>
  <c r="G96" i="9" s="1"/>
  <c r="D97" i="9" l="1"/>
  <c r="E97" i="9" l="1"/>
  <c r="F97" i="9"/>
  <c r="G97" i="9" s="1"/>
  <c r="D98" i="9" l="1"/>
  <c r="E98" i="9" l="1"/>
  <c r="F98" i="9" s="1"/>
  <c r="G98" i="9" s="1"/>
  <c r="D99" i="9" l="1"/>
  <c r="E99" i="9" l="1"/>
  <c r="F99" i="9" s="1"/>
  <c r="G99" i="9" s="1"/>
  <c r="D100" i="9" l="1"/>
  <c r="E100" i="9" l="1"/>
  <c r="F100" i="9" s="1"/>
  <c r="G100" i="9" s="1"/>
  <c r="D101" i="9" l="1"/>
  <c r="E101" i="9" l="1"/>
  <c r="F101" i="9"/>
  <c r="G101" i="9" s="1"/>
  <c r="D102" i="9" l="1"/>
  <c r="E102" i="9" l="1"/>
  <c r="F102" i="9"/>
  <c r="G102" i="9" s="1"/>
  <c r="D103" i="9" l="1"/>
  <c r="E103" i="9" l="1"/>
  <c r="F103" i="9" s="1"/>
  <c r="G103" i="9" s="1"/>
  <c r="D104" i="9" l="1"/>
  <c r="E104" i="9" l="1"/>
  <c r="F104" i="9" s="1"/>
  <c r="G104" i="9" s="1"/>
  <c r="D105" i="9" l="1"/>
  <c r="E105" i="9" l="1"/>
  <c r="F105" i="9"/>
  <c r="G105" i="9" s="1"/>
  <c r="D106" i="9" l="1"/>
  <c r="E106" i="9" l="1"/>
  <c r="F106" i="9" s="1"/>
  <c r="G106" i="9" s="1"/>
  <c r="D107" i="9" l="1"/>
  <c r="E107" i="9" l="1"/>
  <c r="F107" i="9" s="1"/>
  <c r="G107" i="9" s="1"/>
  <c r="D108" i="9" l="1"/>
  <c r="E108" i="9" l="1"/>
  <c r="F108" i="9"/>
  <c r="G108" i="9" s="1"/>
  <c r="D109" i="9" l="1"/>
  <c r="E109" i="9" l="1"/>
  <c r="F109" i="9"/>
  <c r="G109" i="9" s="1"/>
  <c r="D110" i="9" l="1"/>
  <c r="E110" i="9" l="1"/>
  <c r="F110" i="9"/>
  <c r="G110" i="9" s="1"/>
  <c r="D111" i="9" l="1"/>
  <c r="E111" i="9" l="1"/>
  <c r="F111" i="9" s="1"/>
  <c r="G111" i="9" s="1"/>
  <c r="D112" i="9" l="1"/>
  <c r="E112" i="9" l="1"/>
  <c r="F112" i="9"/>
  <c r="G112" i="9" s="1"/>
  <c r="D113" i="9" l="1"/>
  <c r="E113" i="9" l="1"/>
  <c r="F113" i="9" s="1"/>
  <c r="G113" i="9" s="1"/>
  <c r="D114" i="9" l="1"/>
  <c r="E114" i="9" l="1"/>
  <c r="F114" i="9"/>
  <c r="G114" i="9" s="1"/>
  <c r="D115" i="9" l="1"/>
  <c r="E115" i="9" l="1"/>
  <c r="F115" i="9"/>
  <c r="G115" i="9" s="1"/>
  <c r="D116" i="9" l="1"/>
  <c r="E116" i="9" l="1"/>
  <c r="F116" i="9"/>
  <c r="G116" i="9" s="1"/>
  <c r="D117" i="9" l="1"/>
  <c r="E117" i="9" l="1"/>
  <c r="F117" i="9" s="1"/>
  <c r="G117" i="9" s="1"/>
  <c r="D118" i="9" l="1"/>
  <c r="E118" i="9" l="1"/>
  <c r="F118" i="9" s="1"/>
  <c r="G118" i="9" s="1"/>
  <c r="D119" i="9" l="1"/>
  <c r="E119" i="9" l="1"/>
  <c r="F119" i="9" s="1"/>
  <c r="G119" i="9" s="1"/>
  <c r="D120" i="9" l="1"/>
  <c r="E120" i="9" l="1"/>
  <c r="F120" i="9"/>
  <c r="G120" i="9" s="1"/>
  <c r="D121" i="9" l="1"/>
  <c r="E121" i="9" l="1"/>
  <c r="F121" i="9" s="1"/>
  <c r="G121" i="9" s="1"/>
  <c r="D122" i="9" l="1"/>
  <c r="E122" i="9" l="1"/>
  <c r="F122" i="9" s="1"/>
  <c r="G122" i="9" s="1"/>
  <c r="D123" i="9" l="1"/>
  <c r="E123" i="9" l="1"/>
  <c r="F123" i="9" s="1"/>
  <c r="G123" i="9" s="1"/>
  <c r="D124" i="9" l="1"/>
  <c r="E124" i="9" l="1"/>
  <c r="F124" i="9"/>
  <c r="G124" i="9" s="1"/>
  <c r="D125" i="9" l="1"/>
  <c r="E125" i="9" l="1"/>
  <c r="F125" i="9" s="1"/>
  <c r="G125" i="9" s="1"/>
  <c r="D126" i="9" l="1"/>
  <c r="E126" i="9" l="1"/>
  <c r="F126" i="9" s="1"/>
  <c r="G126" i="9" s="1"/>
  <c r="D127" i="9" l="1"/>
  <c r="E127" i="9" l="1"/>
  <c r="F127" i="9" s="1"/>
  <c r="G127" i="9" s="1"/>
  <c r="D128" i="9" l="1"/>
  <c r="E128" i="9" l="1"/>
  <c r="F128" i="9"/>
  <c r="G128" i="9" s="1"/>
  <c r="D129" i="9" l="1"/>
  <c r="E129" i="9" l="1"/>
  <c r="F129" i="9" s="1"/>
  <c r="G129" i="9" s="1"/>
  <c r="D130" i="9" l="1"/>
  <c r="E130" i="9" l="1"/>
  <c r="F130" i="9" s="1"/>
  <c r="G130" i="9" s="1"/>
  <c r="D131" i="9" l="1"/>
  <c r="E131" i="9" l="1"/>
  <c r="F131" i="9" s="1"/>
  <c r="G131" i="9" s="1"/>
  <c r="D132" i="9" l="1"/>
  <c r="E132" i="9" l="1"/>
  <c r="F132" i="9" s="1"/>
  <c r="G132" i="9" s="1"/>
  <c r="D133" i="9" l="1"/>
  <c r="E133" i="9" l="1"/>
  <c r="F133" i="9"/>
  <c r="G133" i="9" s="1"/>
  <c r="D134" i="9" l="1"/>
  <c r="E134" i="9" l="1"/>
  <c r="F134" i="9" s="1"/>
  <c r="G134" i="9" s="1"/>
  <c r="D135" i="9" l="1"/>
  <c r="E135" i="9" l="1"/>
  <c r="F135" i="9"/>
  <c r="G135" i="9" s="1"/>
  <c r="D136" i="9" l="1"/>
  <c r="E136" i="9" l="1"/>
  <c r="F136" i="9" s="1"/>
  <c r="G136" i="9" s="1"/>
  <c r="D137" i="9" l="1"/>
  <c r="E137" i="9" l="1"/>
  <c r="F137" i="9"/>
  <c r="G137" i="9" s="1"/>
  <c r="D138" i="9" l="1"/>
  <c r="E138" i="9" l="1"/>
  <c r="F138" i="9"/>
  <c r="G138" i="9" s="1"/>
  <c r="D139" i="9" l="1"/>
  <c r="E139" i="9" l="1"/>
  <c r="F139" i="9"/>
  <c r="G139" i="9" s="1"/>
  <c r="D140" i="9" l="1"/>
  <c r="E140" i="9" l="1"/>
  <c r="F140" i="9"/>
  <c r="G140" i="9" s="1"/>
  <c r="D141" i="9" l="1"/>
  <c r="E141" i="9" l="1"/>
  <c r="F141" i="9"/>
  <c r="G141" i="9" s="1"/>
  <c r="D142" i="9" l="1"/>
  <c r="E142" i="9" l="1"/>
  <c r="F142" i="9" s="1"/>
  <c r="G142" i="9" s="1"/>
  <c r="D143" i="9" l="1"/>
  <c r="E143" i="9" l="1"/>
  <c r="F143" i="9"/>
  <c r="G143" i="9" s="1"/>
  <c r="D144" i="9" l="1"/>
  <c r="E144" i="9" l="1"/>
  <c r="F144" i="9" s="1"/>
  <c r="G144" i="9" s="1"/>
  <c r="D145" i="9" l="1"/>
  <c r="E145" i="9" l="1"/>
  <c r="F145" i="9"/>
  <c r="G145" i="9" s="1"/>
  <c r="D146" i="9" l="1"/>
  <c r="E146" i="9" l="1"/>
  <c r="F146" i="9"/>
  <c r="G146" i="9" s="1"/>
  <c r="D147" i="9" l="1"/>
  <c r="E147" i="9" l="1"/>
  <c r="F147" i="9"/>
  <c r="G147" i="9" s="1"/>
  <c r="D148" i="9" l="1"/>
  <c r="E148" i="9" l="1"/>
  <c r="F148" i="9"/>
  <c r="G148" i="9" s="1"/>
  <c r="D149" i="9" l="1"/>
  <c r="E149" i="9" l="1"/>
  <c r="F149" i="9"/>
  <c r="G149" i="9" s="1"/>
  <c r="D150" i="9" l="1"/>
  <c r="E150" i="9" l="1"/>
  <c r="F150" i="9" s="1"/>
  <c r="G150" i="9" s="1"/>
  <c r="D151" i="9" l="1"/>
  <c r="E151" i="9" l="1"/>
  <c r="F151" i="9"/>
  <c r="G151" i="9" s="1"/>
  <c r="D152" i="9" l="1"/>
  <c r="E152" i="9" l="1"/>
  <c r="F152" i="9" s="1"/>
  <c r="G152" i="9" s="1"/>
  <c r="D153" i="9" l="1"/>
  <c r="E153" i="9" l="1"/>
  <c r="F153" i="9" s="1"/>
  <c r="G153" i="9" s="1"/>
  <c r="D154" i="9" l="1"/>
  <c r="E154" i="9" l="1"/>
  <c r="E34" i="9" s="1"/>
  <c r="D34" i="9"/>
  <c r="F154" i="9" l="1"/>
  <c r="F34" i="9" l="1"/>
  <c r="G154" i="9"/>
</calcChain>
</file>

<file path=xl/comments1.xml><?xml version="1.0" encoding="utf-8"?>
<comments xmlns="http://schemas.openxmlformats.org/spreadsheetml/2006/main">
  <authors>
    <author>Huseyin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162"/>
          </rPr>
          <t>Ticari veya Bireysel seçilecek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  <charset val="162"/>
          </rPr>
          <t>Ticari veya Bireysel seçilecek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  <charset val="162"/>
          </rPr>
          <t>defaultta sıfır görünecek, eksi rakam giremez, sayfadaki hiçbir alana eksi rakam giremez, buraya girilebilecek en yüksek değer 99 olsun.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  <charset val="162"/>
          </rPr>
          <t>defaultta sıfır görünecek, gün sayısı pozitif girildiğinde kredi tutarı (anapara) nı gösterecek, ama elle rakamı düşürmesine de izin verilecek (daha yüksek rakam giremez)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2"/>
          </rPr>
          <t>Vergi oranları değiştiğinde bu tablo revize edilecek.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162"/>
          </rPr>
          <t>formülle biz hesaplıyoruz (ticari veya bireysel kredi seçimine bağlı olarak) ama elle giriş yapmasına da izin veriyoruz.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  <charset val="162"/>
          </rPr>
          <t>formülle biz hesaplıyoruz ama elle giriş yapmasına da izin veriyoruz.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6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6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6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6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  <charset val="162"/>
          </rPr>
          <t>makine esas olarak bunu hesaplayacak (D175 hücresini sıfıra getirecek değeri hesaplayacak), ben iterasyonla buldum.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  <charset val="162"/>
          </rPr>
          <t>sayfa linki karekodu koyabiliriz.</t>
        </r>
      </text>
    </comment>
  </commentList>
</comments>
</file>

<file path=xl/comments2.xml><?xml version="1.0" encoding="utf-8"?>
<comments xmlns="http://schemas.openxmlformats.org/spreadsheetml/2006/main">
  <authors>
    <author>Huseyin</author>
  </authors>
  <commentList>
    <comment ref="C4" authorId="0" shapeId="0">
      <text>
        <r>
          <rPr>
            <b/>
            <sz val="9"/>
            <color indexed="81"/>
            <rFont val="Tahoma"/>
            <family val="2"/>
            <charset val="162"/>
          </rPr>
          <t>Ticari veya Bireysel seçilecek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  <charset val="162"/>
          </rPr>
          <t>Ticari veya Bireysel seçilecek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  <charset val="162"/>
          </rPr>
          <t>Eğer yukarıda Bireysel seçildiyse bu alan gösterilecek, bunlardan biri seçilebilecek.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  <charset val="162"/>
          </rPr>
          <t>defaultta sıfır görünecek, eksi rakam giremez, sayfadaki hiçbir alana eksi rakam giremez, buraya girilebilecek en yüksek değer 99 olabilsin.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  <charset val="162"/>
          </rPr>
          <t>defaultta sıfır görünecek, gün sayısı pozitif girildiğinde kredi tutarı (anapara) nı gösterecek, ama elle rakamı düşürmesine de izin verilecek (daha yüksek rakam giremez)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  <charset val="162"/>
          </rPr>
          <t>Vergi oranları değiştiğinde bu tablo revize edilecek. (Bakım Tablosu)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  <charset val="162"/>
          </rPr>
          <t>vergi tablosuna göre biz getiriyoruz ama elle değişiklik yapmasına da izin veriyoruz.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  <charset val="162"/>
          </rPr>
          <t>vergi tablosuna göre biz getiriyoruz ama elle değişiklik yapmasına da izin veriyoruz.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 elle giriş yapmasına izin veriyoruz.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 elle giriş yapmasına izin veriyoruz.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 elle giriş yapmasına izin veriyoruz.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5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J157" authorId="0" shapeId="0">
      <text>
        <r>
          <rPr>
            <b/>
            <sz val="9"/>
            <color indexed="81"/>
            <rFont val="Tahoma"/>
            <family val="2"/>
            <charset val="162"/>
          </rPr>
          <t>masraflar dahil İVO</t>
        </r>
      </text>
    </comment>
    <comment ref="L157" authorId="0" shapeId="0">
      <text>
        <r>
          <rPr>
            <b/>
            <sz val="9"/>
            <color indexed="81"/>
            <rFont val="Tahoma"/>
            <family val="2"/>
            <charset val="162"/>
          </rPr>
          <t>masraflar hariç İVO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  <charset val="162"/>
          </rPr>
          <t>sayfa linki karekodu koyabiliriz.</t>
        </r>
      </text>
    </comment>
  </commentList>
</comments>
</file>

<file path=xl/comments3.xml><?xml version="1.0" encoding="utf-8"?>
<comments xmlns="http://schemas.openxmlformats.org/spreadsheetml/2006/main">
  <authors>
    <author>Huseyin</author>
  </authors>
  <commentList>
    <comment ref="C4" authorId="0" shapeId="0">
      <text>
        <r>
          <rPr>
            <b/>
            <sz val="9"/>
            <color indexed="81"/>
            <rFont val="Tahoma"/>
            <family val="2"/>
            <charset val="162"/>
          </rPr>
          <t>Ticari veya Bireysel seçilecek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  <charset val="162"/>
          </rPr>
          <t>Ticari veya Bireysel seçilecek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  <charset val="162"/>
          </rPr>
          <t>Eğer yukarıda Bireysel seçildiyse bu alan gösterilecek, bunlardan biri seçilebilecek.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  <charset val="162"/>
          </rPr>
          <t>Vergi oranları değiştiğinde bu tablo revize edilecek. (Bakım Tablosu)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  <charset val="162"/>
          </rPr>
          <t>eksi rakam giremez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  <charset val="162"/>
          </rPr>
          <t>vergi tablosuna göre biz getiriyoruz ama elle değişiklik yapmasına da izin veriyoruz.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  <charset val="162"/>
          </rPr>
          <t>vergi tablosuna göre biz getiriyoruz ama elle değişiklik yapmasına da izin veriyoruz.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 elle giriş yapmasına izin veriyoruz.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 elle giriş yapmasına izin veriyoruz.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  <charset val="162"/>
          </rPr>
          <t xml:space="preserve"> elle giriş yapmasına izin veriyoruz.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K155" authorId="0" shapeId="0">
      <text>
        <r>
          <rPr>
            <b/>
            <sz val="9"/>
            <color indexed="81"/>
            <rFont val="Tahoma"/>
            <family val="2"/>
            <charset val="162"/>
          </rPr>
          <t>masraflar dahil İVO</t>
        </r>
      </text>
    </comment>
    <comment ref="C166" authorId="0" shapeId="0">
      <text>
        <r>
          <rPr>
            <b/>
            <sz val="9"/>
            <color indexed="81"/>
            <rFont val="Tahoma"/>
            <family val="2"/>
            <charset val="162"/>
          </rPr>
          <t>makine esas olarak bunu hesaplayacak (D164 hücresi sıfır olacak), ben iterasyonla buldum.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  <charset val="162"/>
          </rPr>
          <t>sayfa linki karekodu koyabiliriz.</t>
        </r>
      </text>
    </comment>
  </commentList>
</comments>
</file>

<file path=xl/comments4.xml><?xml version="1.0" encoding="utf-8"?>
<comments xmlns="http://schemas.openxmlformats.org/spreadsheetml/2006/main">
  <authors>
    <author>Huseyin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0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2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3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  <comment ref="C147" authorId="0" shapeId="0">
      <text>
        <r>
          <rPr>
            <b/>
            <sz val="9"/>
            <color indexed="81"/>
            <rFont val="Tahoma"/>
            <family val="2"/>
            <charset val="162"/>
          </rPr>
          <t>bir üst hücre ile eşit olacak ama isterse değiştirebilecek veya silebilecek (sıfır)</t>
        </r>
      </text>
    </comment>
  </commentList>
</comments>
</file>

<file path=xl/sharedStrings.xml><?xml version="1.0" encoding="utf-8"?>
<sst xmlns="http://schemas.openxmlformats.org/spreadsheetml/2006/main" count="720" uniqueCount="362">
  <si>
    <t>Komisyon ve Masraflar</t>
  </si>
  <si>
    <t>Sigortalar</t>
  </si>
  <si>
    <t>BANKAYA YAPILAN PEŞİN ÖDEMELER (VERGİLER DAHİL)</t>
  </si>
  <si>
    <t>Diğer (buraya yazınız)</t>
  </si>
  <si>
    <t>AY</t>
  </si>
  <si>
    <t>1. Ay</t>
  </si>
  <si>
    <t>2. Ay</t>
  </si>
  <si>
    <t>3. Ay</t>
  </si>
  <si>
    <t>4. Ay</t>
  </si>
  <si>
    <t>5. Ay</t>
  </si>
  <si>
    <t>6. Ay</t>
  </si>
  <si>
    <t>7. Ay</t>
  </si>
  <si>
    <t>8. Ay</t>
  </si>
  <si>
    <t>9. Ay</t>
  </si>
  <si>
    <t>10. Ay</t>
  </si>
  <si>
    <t>11. Ay</t>
  </si>
  <si>
    <t>12. Ay</t>
  </si>
  <si>
    <t>13. Ay</t>
  </si>
  <si>
    <t>14. Ay</t>
  </si>
  <si>
    <t>15. Ay</t>
  </si>
  <si>
    <t>16. Ay</t>
  </si>
  <si>
    <t>17. Ay</t>
  </si>
  <si>
    <t>18. Ay</t>
  </si>
  <si>
    <t>19. Ay</t>
  </si>
  <si>
    <t>20. Ay</t>
  </si>
  <si>
    <t>21. Ay</t>
  </si>
  <si>
    <t>22. Ay</t>
  </si>
  <si>
    <t>23. Ay</t>
  </si>
  <si>
    <t>24. Ay</t>
  </si>
  <si>
    <t>25. Ay</t>
  </si>
  <si>
    <t>26. Ay</t>
  </si>
  <si>
    <t>27. Ay</t>
  </si>
  <si>
    <t>28. Ay</t>
  </si>
  <si>
    <t>29. Ay</t>
  </si>
  <si>
    <t>30. Ay</t>
  </si>
  <si>
    <t>31. Ay</t>
  </si>
  <si>
    <t>32. Ay</t>
  </si>
  <si>
    <t>33. Ay</t>
  </si>
  <si>
    <t>34. Ay</t>
  </si>
  <si>
    <t>35. Ay</t>
  </si>
  <si>
    <t>36. Ay</t>
  </si>
  <si>
    <t>37. Ay</t>
  </si>
  <si>
    <t>38. Ay</t>
  </si>
  <si>
    <t>39. Ay</t>
  </si>
  <si>
    <t>40. Ay</t>
  </si>
  <si>
    <t>41. Ay</t>
  </si>
  <si>
    <t>42. Ay</t>
  </si>
  <si>
    <t>43. Ay</t>
  </si>
  <si>
    <t>44. Ay</t>
  </si>
  <si>
    <t>45. Ay</t>
  </si>
  <si>
    <t>46. Ay</t>
  </si>
  <si>
    <t>47. Ay</t>
  </si>
  <si>
    <t>48. Ay</t>
  </si>
  <si>
    <t>49. Ay</t>
  </si>
  <si>
    <t>50. Ay</t>
  </si>
  <si>
    <t>51. Ay</t>
  </si>
  <si>
    <t>52. Ay</t>
  </si>
  <si>
    <t>53. Ay</t>
  </si>
  <si>
    <t>54. Ay</t>
  </si>
  <si>
    <t>55. Ay</t>
  </si>
  <si>
    <t>56. Ay</t>
  </si>
  <si>
    <t>57. Ay</t>
  </si>
  <si>
    <t>58. Ay</t>
  </si>
  <si>
    <t>59. Ay</t>
  </si>
  <si>
    <t>60. Ay</t>
  </si>
  <si>
    <t>61. Ay</t>
  </si>
  <si>
    <t>62. Ay</t>
  </si>
  <si>
    <t>63. Ay</t>
  </si>
  <si>
    <t>64. Ay</t>
  </si>
  <si>
    <t>65. Ay</t>
  </si>
  <si>
    <t>66. Ay</t>
  </si>
  <si>
    <t>67. Ay</t>
  </si>
  <si>
    <t>68. Ay</t>
  </si>
  <si>
    <t>69. Ay</t>
  </si>
  <si>
    <t>70. Ay</t>
  </si>
  <si>
    <t>71. Ay</t>
  </si>
  <si>
    <t>72. Ay</t>
  </si>
  <si>
    <t>73. Ay</t>
  </si>
  <si>
    <t>74. Ay</t>
  </si>
  <si>
    <t>75. Ay</t>
  </si>
  <si>
    <t>76. Ay</t>
  </si>
  <si>
    <t>77. Ay</t>
  </si>
  <si>
    <t>78. Ay</t>
  </si>
  <si>
    <t>79. Ay</t>
  </si>
  <si>
    <t>80. Ay</t>
  </si>
  <si>
    <t>81. Ay</t>
  </si>
  <si>
    <t>82. Ay</t>
  </si>
  <si>
    <t>83. Ay</t>
  </si>
  <si>
    <t>84. Ay</t>
  </si>
  <si>
    <t>85. Ay</t>
  </si>
  <si>
    <t>86. Ay</t>
  </si>
  <si>
    <t>87. Ay</t>
  </si>
  <si>
    <t>88. Ay</t>
  </si>
  <si>
    <t>89. Ay</t>
  </si>
  <si>
    <t>90. Ay</t>
  </si>
  <si>
    <t>91. Ay</t>
  </si>
  <si>
    <t>92. Ay</t>
  </si>
  <si>
    <t>93. Ay</t>
  </si>
  <si>
    <t>94. Ay</t>
  </si>
  <si>
    <t>95. Ay</t>
  </si>
  <si>
    <t>96. Ay</t>
  </si>
  <si>
    <t>97. Ay</t>
  </si>
  <si>
    <t>98. Ay</t>
  </si>
  <si>
    <t>99. Ay</t>
  </si>
  <si>
    <t>100. Ay</t>
  </si>
  <si>
    <t>101. Ay</t>
  </si>
  <si>
    <t>102. Ay</t>
  </si>
  <si>
    <t>103. Ay</t>
  </si>
  <si>
    <t>104. Ay</t>
  </si>
  <si>
    <t>105. Ay</t>
  </si>
  <si>
    <t>106. Ay</t>
  </si>
  <si>
    <t>107. Ay</t>
  </si>
  <si>
    <t>108. Ay</t>
  </si>
  <si>
    <t>109. Ay</t>
  </si>
  <si>
    <t>110. Ay</t>
  </si>
  <si>
    <t>111. Ay</t>
  </si>
  <si>
    <t>112. Ay</t>
  </si>
  <si>
    <t>113. Ay</t>
  </si>
  <si>
    <t>114. Ay</t>
  </si>
  <si>
    <t>115. Ay</t>
  </si>
  <si>
    <t>116. Ay</t>
  </si>
  <si>
    <t>117. Ay</t>
  </si>
  <si>
    <t>118. Ay</t>
  </si>
  <si>
    <t>119. Ay</t>
  </si>
  <si>
    <t>120. Ay</t>
  </si>
  <si>
    <t>YAZILIMCI NOTU: GİRİŞ YAPILACAK ALANLAR</t>
  </si>
  <si>
    <t>Faiz Ödemeleri</t>
  </si>
  <si>
    <t>Anapara Ödemeleri</t>
  </si>
  <si>
    <t>NOMİNAL</t>
  </si>
  <si>
    <t>NBD</t>
  </si>
  <si>
    <t>HESAPLA</t>
  </si>
  <si>
    <t>VERGİLER</t>
  </si>
  <si>
    <t>BSMV</t>
  </si>
  <si>
    <t>makine esas olarak bunu hesaplayacak (D20 hücresi ile C4 hücresini eşitleyen oranı hesaplıyoruz, bkz. F146 hücresi)</t>
  </si>
  <si>
    <t>YAZILIMCI NOTU: HESAPLAMA YAPILACAK ALANLAR</t>
  </si>
  <si>
    <t>https://www.verginet.net/maas-hesaplama.aspx</t>
  </si>
  <si>
    <t>BENZER BİR SAYFA (KONU FARKLI)</t>
  </si>
  <si>
    <t>Oran farklı ise düzeltiniz!</t>
  </si>
  <si>
    <t>EXCEL'E AT</t>
  </si>
  <si>
    <t>farklı para biriminden olan peşin ödemeleri kredi anaparası ile aynı para birimine çevirip girin!</t>
  </si>
  <si>
    <t>gönüllü olarak verdiğiniz ve/veya bir menfaat sağladığını düşündüğünüz ödemeleri (sigorta veya işlem paketi gibi şeyler) girmeyin!</t>
  </si>
  <si>
    <t>BANKAYA YAPILACAK VADELİ ÖDEMELER (VERGİLER DAHİL)</t>
  </si>
  <si>
    <t>BANKAYA YAPILACAK PEŞİN ÖDEMELER (VERGİLER DAHİL)</t>
  </si>
  <si>
    <t>BANKAYA YAPILACAK TOPLAM ÖDEMELER (VERGİLER DAHİL)</t>
  </si>
  <si>
    <t>Aylık Maliyet (Vergiler Dahil)</t>
  </si>
  <si>
    <t>Yıllık Bileşik Maliyet (Vergiler Dahil)</t>
  </si>
  <si>
    <t>Aylık Maliyet (Vergiler Hariç)</t>
  </si>
  <si>
    <t>Yıllık Bileşik Maliyet (Vergiler Hariç)</t>
  </si>
  <si>
    <t>KREDİ ANAPARA TUTARI + VERGİ</t>
  </si>
  <si>
    <t>tutarındaki yeni bir kredi</t>
  </si>
  <si>
    <t>KKDF</t>
  </si>
  <si>
    <t>yıllık daha az kredi maliyeti avantajı sağlayacaktır.</t>
  </si>
  <si>
    <t>HER ŞEY DAHİL YILLIK BİLEŞİK KREDİ MALİYETİNİZİ KOLAYCA HESAPLAYIN! YANILMAYIN!</t>
  </si>
  <si>
    <t>1 Ay Sonra</t>
  </si>
  <si>
    <t>2 Ay Sonra</t>
  </si>
  <si>
    <t>3 Ay Sonra</t>
  </si>
  <si>
    <t>4 Ay Sonra</t>
  </si>
  <si>
    <t>5 Ay Sonra</t>
  </si>
  <si>
    <t>6 Ay Sonra</t>
  </si>
  <si>
    <t>7 Ay Sonra</t>
  </si>
  <si>
    <t>8 Ay Sonra</t>
  </si>
  <si>
    <t>9 Ay Sonra</t>
  </si>
  <si>
    <t>10 Ay Sonra</t>
  </si>
  <si>
    <t>11 Ay Sonra</t>
  </si>
  <si>
    <t>12 Ay Sonra</t>
  </si>
  <si>
    <t>13 Ay Sonra</t>
  </si>
  <si>
    <t>14 Ay Sonra</t>
  </si>
  <si>
    <t>15 Ay Sonra</t>
  </si>
  <si>
    <t>16 Ay Sonra</t>
  </si>
  <si>
    <t>17 Ay Sonra</t>
  </si>
  <si>
    <t>18 Ay Sonra</t>
  </si>
  <si>
    <t>19 Ay Sonra</t>
  </si>
  <si>
    <t>20 Ay Sonra</t>
  </si>
  <si>
    <t>21 Ay Sonra</t>
  </si>
  <si>
    <t>22 Ay Sonra</t>
  </si>
  <si>
    <t>23 Ay Sonra</t>
  </si>
  <si>
    <t>24 Ay Sonra</t>
  </si>
  <si>
    <t>25 Ay Sonra</t>
  </si>
  <si>
    <t>26 Ay Sonra</t>
  </si>
  <si>
    <t>27 Ay Sonra</t>
  </si>
  <si>
    <t>28 Ay Sonra</t>
  </si>
  <si>
    <t>29 Ay Sonra</t>
  </si>
  <si>
    <t>30 Ay Sonra</t>
  </si>
  <si>
    <t>31 Ay Sonra</t>
  </si>
  <si>
    <t>32 Ay Sonra</t>
  </si>
  <si>
    <t>33 Ay Sonra</t>
  </si>
  <si>
    <t>34 Ay Sonra</t>
  </si>
  <si>
    <t>35 Ay Sonra</t>
  </si>
  <si>
    <t>36 Ay Sonra</t>
  </si>
  <si>
    <t>37 Ay Sonra</t>
  </si>
  <si>
    <t>38 Ay Sonra</t>
  </si>
  <si>
    <t>39 Ay Sonra</t>
  </si>
  <si>
    <t>40 Ay Sonra</t>
  </si>
  <si>
    <t>41 Ay Sonra</t>
  </si>
  <si>
    <t>42 Ay Sonra</t>
  </si>
  <si>
    <t>43 Ay Sonra</t>
  </si>
  <si>
    <t>44 Ay Sonra</t>
  </si>
  <si>
    <t>45 Ay Sonra</t>
  </si>
  <si>
    <t>46 Ay Sonra</t>
  </si>
  <si>
    <t>47 Ay Sonra</t>
  </si>
  <si>
    <t>48 Ay Sonra</t>
  </si>
  <si>
    <t>49 Ay Sonra</t>
  </si>
  <si>
    <t>50 Ay Sonra</t>
  </si>
  <si>
    <t>51 Ay Sonra</t>
  </si>
  <si>
    <t>52 Ay Sonra</t>
  </si>
  <si>
    <t>53 Ay Sonra</t>
  </si>
  <si>
    <t>54 Ay Sonra</t>
  </si>
  <si>
    <t>55 Ay Sonra</t>
  </si>
  <si>
    <t>56 Ay Sonra</t>
  </si>
  <si>
    <t>57 Ay Sonra</t>
  </si>
  <si>
    <t>58 Ay Sonra</t>
  </si>
  <si>
    <t>59 Ay Sonra</t>
  </si>
  <si>
    <t>60 Ay Sonra</t>
  </si>
  <si>
    <t>61 Ay Sonra</t>
  </si>
  <si>
    <t>62 Ay Sonra</t>
  </si>
  <si>
    <t>63 Ay Sonra</t>
  </si>
  <si>
    <t>64 Ay Sonra</t>
  </si>
  <si>
    <t>65 Ay Sonra</t>
  </si>
  <si>
    <t>66 Ay Sonra</t>
  </si>
  <si>
    <t>67 Ay Sonra</t>
  </si>
  <si>
    <t>68 Ay Sonra</t>
  </si>
  <si>
    <t>69 Ay Sonra</t>
  </si>
  <si>
    <t>70 Ay Sonra</t>
  </si>
  <si>
    <t>71 Ay Sonra</t>
  </si>
  <si>
    <t>72 Ay Sonra</t>
  </si>
  <si>
    <t>73 Ay Sonra</t>
  </si>
  <si>
    <t>74 Ay Sonra</t>
  </si>
  <si>
    <t>75 Ay Sonra</t>
  </si>
  <si>
    <t>76 Ay Sonra</t>
  </si>
  <si>
    <t>77 Ay Sonra</t>
  </si>
  <si>
    <t>78 Ay Sonra</t>
  </si>
  <si>
    <t>79 Ay Sonra</t>
  </si>
  <si>
    <t>80 Ay Sonra</t>
  </si>
  <si>
    <t>81 Ay Sonra</t>
  </si>
  <si>
    <t>82 Ay Sonra</t>
  </si>
  <si>
    <t>83 Ay Sonra</t>
  </si>
  <si>
    <t>84 Ay Sonra</t>
  </si>
  <si>
    <t>85 Ay Sonra</t>
  </si>
  <si>
    <t>86 Ay Sonra</t>
  </si>
  <si>
    <t>87 Ay Sonra</t>
  </si>
  <si>
    <t>88 Ay Sonra</t>
  </si>
  <si>
    <t>89 Ay Sonra</t>
  </si>
  <si>
    <t>90 Ay Sonra</t>
  </si>
  <si>
    <t>91 Ay Sonra</t>
  </si>
  <si>
    <t>92 Ay Sonra</t>
  </si>
  <si>
    <t>93 Ay Sonra</t>
  </si>
  <si>
    <t>94 Ay Sonra</t>
  </si>
  <si>
    <t>95 Ay Sonra</t>
  </si>
  <si>
    <t>96 Ay Sonra</t>
  </si>
  <si>
    <t>97 Ay Sonra</t>
  </si>
  <si>
    <t>98 Ay Sonra</t>
  </si>
  <si>
    <t>99 Ay Sonra</t>
  </si>
  <si>
    <t>100 Ay Sonra</t>
  </si>
  <si>
    <t>101 Ay Sonra</t>
  </si>
  <si>
    <t>102 Ay Sonra</t>
  </si>
  <si>
    <t>103 Ay Sonra</t>
  </si>
  <si>
    <t>104 Ay Sonra</t>
  </si>
  <si>
    <t>105 Ay Sonra</t>
  </si>
  <si>
    <t>106 Ay Sonra</t>
  </si>
  <si>
    <t>107 Ay Sonra</t>
  </si>
  <si>
    <t>108 Ay Sonra</t>
  </si>
  <si>
    <t>109 Ay Sonra</t>
  </si>
  <si>
    <t>110 Ay Sonra</t>
  </si>
  <si>
    <t>111 Ay Sonra</t>
  </si>
  <si>
    <t>112 Ay Sonra</t>
  </si>
  <si>
    <t>113 Ay Sonra</t>
  </si>
  <si>
    <t>114 Ay Sonra</t>
  </si>
  <si>
    <t>115 Ay Sonra</t>
  </si>
  <si>
    <t>116 Ay Sonra</t>
  </si>
  <si>
    <t>117 Ay Sonra</t>
  </si>
  <si>
    <t>118 Ay Sonra</t>
  </si>
  <si>
    <t>119 Ay Sonra</t>
  </si>
  <si>
    <t>120 Ay Sonra</t>
  </si>
  <si>
    <t>KREDİ TUTARI (ANAPARA)</t>
  </si>
  <si>
    <t>Blokeye Giren Kredi</t>
  </si>
  <si>
    <t>Blokeden Çıkan Kredi</t>
  </si>
  <si>
    <t>BLOKEDE KALACAK KREDİ TUTARI</t>
  </si>
  <si>
    <t>KREDİ TUTARININ BLOKEDE TUTULACAĞI GÜN SAYISI</t>
  </si>
  <si>
    <t>Ticari</t>
  </si>
  <si>
    <t>Bireysel</t>
  </si>
  <si>
    <t>Bu sayfayı arkadaşlarınızla paylaşın.</t>
  </si>
  <si>
    <t>TOPLAM</t>
  </si>
  <si>
    <t>ANAPARA</t>
  </si>
  <si>
    <t>0 Ay Sonra (Peşin Ödenen Kredi Taksitleri)</t>
  </si>
  <si>
    <t>Komisyon, ücret ve masraflar</t>
  </si>
  <si>
    <t>Diğer (buraya yazın)</t>
  </si>
  <si>
    <t>Bu sayfanın geliştirilmesi ile ilgili düşüncelerinizi iletin.</t>
  </si>
  <si>
    <t>ÖDEMELER</t>
  </si>
  <si>
    <t>KREDİ VERGİ ORANLARI</t>
  </si>
  <si>
    <t>PEŞİN ÖDENEN MASRAFLAR (VERGİLER DAHİL)</t>
  </si>
  <si>
    <t>Peşin Ödenen Masraflar</t>
  </si>
  <si>
    <t>FAİZ</t>
  </si>
  <si>
    <t>VERGİ</t>
  </si>
  <si>
    <t>REFİNANSMAN KARARINIZI KOLAYCA VERİN! FİNANSMAN MALİYETİNİZİ DÜŞÜRÜN!</t>
  </si>
  <si>
    <t>UYARI: FAİZE BAZ GÜN SAYISI FARKLILIKLARINDAN DOLAYI HESAPLAMALARDA KÜÇÜK FARKLAR OLUŞABİLİR.</t>
  </si>
  <si>
    <t>*Gönüllü olarak ödemediğiniz ve havaya gittiğini düşündüğünüz masrafları buraya girin.</t>
  </si>
  <si>
    <t>GÜNCEL VERGİ ORANLARI TABLOSU:</t>
  </si>
  <si>
    <t>*Kullandırım sonrası kredi tutarının tamamının veya bir kısmının bir süre bankada tutulması şartı varsa buraya giriş yapın.</t>
  </si>
  <si>
    <t>*Farklı para biriminden olan ödemeleri güncel kurdan kredi ile aynı para birimine çevirip girin.</t>
  </si>
  <si>
    <t>*Aylık taksitli olmayan krediler (spot, rotatif, BCH vb) için de ilgili aylara ödeme tutarlarını girerek kredi maliyetini hesaplayabilirsiniz.</t>
  </si>
  <si>
    <t>Kredi Blokesine İlişkin Faiz Maliyeti</t>
  </si>
  <si>
    <t>MEVCUT KREDİNİN KALAN BORÇ TUTARI (ANAPARA)</t>
  </si>
  <si>
    <t>MEVCUT KREDİNİN ERKEN KAPAMA MASRAFLARI (VERGİLER DAHİL)</t>
  </si>
  <si>
    <t>MEVCUT KREDİNİN VERGİ ORANLARI</t>
  </si>
  <si>
    <t>ERKEN KAPAMA İÇİN GEREKLİ OLAN YENİ KREDİ TUTARI</t>
  </si>
  <si>
    <t>TOPLAM ÖDEME</t>
  </si>
  <si>
    <t>BİREYSEL KREDİ TÜRÜ</t>
  </si>
  <si>
    <t>İhtiyaç</t>
  </si>
  <si>
    <t>Konut</t>
  </si>
  <si>
    <t>Taşıt</t>
  </si>
  <si>
    <t>KREDİ TÜRÜ</t>
  </si>
  <si>
    <t>TİCARİ</t>
  </si>
  <si>
    <t>BİREYSEL:</t>
  </si>
  <si>
    <t>Eğer yukarıda Bireysel seçildiyse bu alan gösterilecek</t>
  </si>
  <si>
    <t>TOPLAM MALİYET</t>
  </si>
  <si>
    <t>Ödenecek Kredi Faizleri</t>
  </si>
  <si>
    <t>Ödenecek Kredi Faizi Vergileri</t>
  </si>
  <si>
    <t>*Oranlar farklı ise oranları düzeltin.</t>
  </si>
  <si>
    <t>Aylık Maliyet (Vergiler Dahil) - İVO*</t>
  </si>
  <si>
    <t>Yıllık Bileşik Maliyet (Vergiler Dahil) - İVO*</t>
  </si>
  <si>
    <t>*NBD: Net Bugünkü Değer</t>
  </si>
  <si>
    <t>*İVO: İç Verim Oranı</t>
  </si>
  <si>
    <t>*Kredi blokesine ilişkin faiz maliyeti İVO hesaplamasında dikkate alınmıştır.</t>
  </si>
  <si>
    <t>KALAN ANAPARA</t>
  </si>
  <si>
    <t>İTFA İÇİN</t>
  </si>
  <si>
    <t>KREDİ GERİ ÖDEMELERİ TOPLAMI</t>
  </si>
  <si>
    <t>İVO İÇİN</t>
  </si>
  <si>
    <t>*Oranlar farklı ise düzeltin.</t>
  </si>
  <si>
    <t>Yıllık Bileşik Maliyet - İVO</t>
  </si>
  <si>
    <t>Aylık Maliyet - İVO</t>
  </si>
  <si>
    <t>Peşin Ödenen Masraflar (Vergiler Dahil)</t>
  </si>
  <si>
    <t>*Erken kapama masraflarını (varsa) mevcut kredi sözleşmesine göre ve bankanızla mutabık kalarak girin.</t>
  </si>
  <si>
    <t>*Gün sayısı farklarından dolayı faiz, vergi, anapara tutarları banka hesaplaması ile küçük farklar gösterebilir.</t>
  </si>
  <si>
    <t>YAZILIMCI NOTU: BASİT HESAPLAMA YAPILACAK ALANLAR</t>
  </si>
  <si>
    <t>YAZILIMCI NOTU: HESAPLA'YA TIKLAYINCA HESAPLAMA YAPILACAK ALANLAR</t>
  </si>
  <si>
    <t>YAZILIMCI NOTU: ARKA PLAN HESAPLAMALARI (HESAPLA'YA TIKLAYINCA), KULLANICIYA GÖSTERİLMEZ</t>
  </si>
  <si>
    <t>YAZILIMCI NOTU: VERGİ ORANLARI TABLOSU, KULLANICIYA GÖSTERİLMEZ</t>
  </si>
  <si>
    <t>YAZILIMCI NOTU: KULLANICI TARAFINDAN GİRİŞ YAPILACAK ALANLAR</t>
  </si>
  <si>
    <t>ÖRNEK ALINABİLECEK BENZER BİR SAYFA (KONU FARKLI)</t>
  </si>
  <si>
    <t>*Gönüllü olarak ödemediğiniz ve havaya gittiğini düşündüğünüz masrafları girin.</t>
  </si>
  <si>
    <t>*Kredi tutarının tamamının veya bir kısmının bir süre bankada tutulması şartı varsa girin.</t>
  </si>
  <si>
    <t>*İVO: İç Verim Oranı (tüm maliyetler ve vergiler dahil)</t>
  </si>
  <si>
    <t>*Erken kapamaya (refinansmana) konu olan kredinin kalan borcunu (anapara) mevcut kredi sözleşmesine göre ve bankanızla mutabık kalarak girin.</t>
  </si>
  <si>
    <t>KALAN KREDİ GERİ ÖDEMELERİ TOPLAMI</t>
  </si>
  <si>
    <t>Mevcut Kredi Fiili Aylık Faiz Oranı (Vergiler Hariç)</t>
  </si>
  <si>
    <t>Mevcut Kredi Fiili Yıllık Basit Faiz Oranı (Vergiler Hariç)</t>
  </si>
  <si>
    <t>Mevcut Kredi Fiili Yıllık Bileşik Faiz Oranı (Vergiler Hariç)</t>
  </si>
  <si>
    <t>*Krediyi tam ay dönümünde kapatacağınız varsayılmaktadır.</t>
  </si>
  <si>
    <t>*İtfa tablosu, bankanın erken  kapama için istediği kalan anapara tutarı ile kalan kredi geri ödemeleri dikkate alınarak hesaplanmıştır.</t>
  </si>
  <si>
    <t>*Fiili faiz oranı, bankanın erken  kapama için istediği kalan anapara tutarı ile kalan kredi geri ödemeleri dikkate alınarak hesaplanmıştır.</t>
  </si>
  <si>
    <t>Refinansman Kredisi Başabaş Aylık Maliyet - İVO</t>
  </si>
  <si>
    <t>Refinansman Kredisi Başabaş Yıllık Bileşik Maliyet - İVO</t>
  </si>
  <si>
    <t>*İVO, bankanın erken  kapama için istediği kalan anapara tutarı, kalan kredi geri ödemeleri ve erken kapama masrafları dikkate alınarak hesaplanmıştır.</t>
  </si>
  <si>
    <t>*Başabaş Yıllık Bileşik Maliyet-İVO'ya göre her 1 puanlık (%1) daha düşük oranlı</t>
  </si>
  <si>
    <t>KREDİ FİİLİ FAİZİ</t>
  </si>
  <si>
    <t>REFİNANSMAN İVO</t>
  </si>
  <si>
    <t>aynı zamanda sarı</t>
  </si>
  <si>
    <t>GERİ ÖDEME</t>
  </si>
  <si>
    <t>*Aylık taksitli olmayan krediler (spot, rotatif, BCH vb) için de ilgili aylara kredi geri ödeme tutarlarını girerek kredi maliyetini hesaplayabilirsiniz.</t>
  </si>
  <si>
    <t>*UYARI: Fiili faiz oranı kredi sözleşmesindeki faiz oranından daha düşük çıkıyorsa banka sizden daha yüksek erken kapama anapara tutarı istiyor olabilir. Kontrol edin!</t>
  </si>
  <si>
    <t>*İVO'dan daha düşük maliyetle (tüm maliyetler ve vergiler dahil) başka bir kredi bulabiliyorsan mevcut kredini kapat.</t>
  </si>
  <si>
    <t>*Refinansman için kullanacağın yeni kredi teklifinin Yıllık Bileşik Maliyet-İVO'sunu hesaplamak için bu sayfaya git.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</si>
</sst>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%"/>
    <numFmt numFmtId="167" formatCode="0.0%"/>
  </numFmts>
  <fonts count="1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color theme="9" tint="-0.499984740745262"/>
      <name val="Calibri"/>
      <family val="2"/>
      <charset val="162"/>
      <scheme val="minor"/>
    </font>
    <font>
      <sz val="11"/>
      <color rgb="FF7030A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3"/>
      <name val="Calibri"/>
      <family val="2"/>
      <charset val="162"/>
      <scheme val="minor"/>
    </font>
    <font>
      <i/>
      <sz val="11"/>
      <name val="Calibri"/>
      <family val="2"/>
      <charset val="162"/>
      <scheme val="minor"/>
    </font>
    <font>
      <i/>
      <sz val="11"/>
      <color rgb="FFFF0000"/>
      <name val="Calibri"/>
      <family val="2"/>
      <charset val="162"/>
      <scheme val="minor"/>
    </font>
    <font>
      <i/>
      <u/>
      <sz val="11"/>
      <color theme="1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" fontId="3" fillId="3" borderId="0" xfId="0" applyNumberFormat="1" applyFont="1" applyFill="1"/>
    <xf numFmtId="4" fontId="0" fillId="3" borderId="0" xfId="0" applyNumberFormat="1" applyFill="1"/>
    <xf numFmtId="0" fontId="0" fillId="3" borderId="0" xfId="0" applyFill="1"/>
    <xf numFmtId="0" fontId="0" fillId="4" borderId="0" xfId="0" applyFont="1" applyFill="1"/>
    <xf numFmtId="4" fontId="3" fillId="3" borderId="0" xfId="0" applyNumberFormat="1" applyFont="1" applyFill="1" applyAlignment="1">
      <alignment horizontal="center"/>
    </xf>
    <xf numFmtId="4" fontId="3" fillId="4" borderId="0" xfId="0" applyNumberFormat="1" applyFont="1" applyFill="1"/>
    <xf numFmtId="4" fontId="0" fillId="4" borderId="0" xfId="0" applyNumberFormat="1" applyFont="1" applyFill="1"/>
    <xf numFmtId="4" fontId="0" fillId="3" borderId="0" xfId="0" applyNumberFormat="1" applyFont="1" applyFill="1"/>
    <xf numFmtId="10" fontId="0" fillId="3" borderId="0" xfId="1" applyNumberFormat="1" applyFont="1" applyFill="1" applyAlignment="1">
      <alignment horizontal="center"/>
    </xf>
    <xf numFmtId="10" fontId="1" fillId="4" borderId="0" xfId="1" applyNumberFormat="1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10" fontId="3" fillId="2" borderId="0" xfId="1" applyNumberFormat="1" applyFont="1" applyFill="1" applyAlignment="1">
      <alignment horizontal="center"/>
    </xf>
    <xf numFmtId="0" fontId="0" fillId="5" borderId="0" xfId="0" applyFill="1"/>
    <xf numFmtId="0" fontId="5" fillId="5" borderId="0" xfId="2" applyFill="1"/>
    <xf numFmtId="0" fontId="2" fillId="0" borderId="0" xfId="0" applyFont="1" applyAlignment="1">
      <alignment horizontal="right"/>
    </xf>
    <xf numFmtId="10" fontId="2" fillId="4" borderId="0" xfId="1" applyNumberFormat="1" applyFont="1" applyFill="1" applyAlignment="1">
      <alignment horizontal="center"/>
    </xf>
    <xf numFmtId="4" fontId="2" fillId="0" borderId="0" xfId="0" applyNumberFormat="1" applyFont="1"/>
    <xf numFmtId="10" fontId="3" fillId="4" borderId="0" xfId="1" applyNumberFormat="1" applyFont="1" applyFill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/>
    </xf>
    <xf numFmtId="4" fontId="7" fillId="3" borderId="0" xfId="0" applyNumberFormat="1" applyFont="1" applyFill="1"/>
    <xf numFmtId="0" fontId="2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Fill="1"/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right"/>
    </xf>
    <xf numFmtId="165" fontId="9" fillId="0" borderId="0" xfId="0" applyNumberFormat="1" applyFont="1"/>
    <xf numFmtId="3" fontId="0" fillId="3" borderId="0" xfId="0" applyNumberFormat="1" applyFill="1"/>
    <xf numFmtId="10" fontId="3" fillId="2" borderId="0" xfId="1" applyNumberFormat="1" applyFont="1" applyFill="1" applyAlignment="1">
      <alignment horizontal="right"/>
    </xf>
    <xf numFmtId="10" fontId="0" fillId="3" borderId="0" xfId="1" applyNumberFormat="1" applyFont="1" applyFill="1" applyAlignment="1">
      <alignment horizontal="right"/>
    </xf>
    <xf numFmtId="0" fontId="5" fillId="0" borderId="0" xfId="2"/>
    <xf numFmtId="3" fontId="3" fillId="3" borderId="0" xfId="0" applyNumberFormat="1" applyFont="1" applyFill="1"/>
    <xf numFmtId="166" fontId="9" fillId="0" borderId="0" xfId="1" applyNumberFormat="1" applyFont="1"/>
    <xf numFmtId="164" fontId="8" fillId="0" borderId="0" xfId="0" applyNumberFormat="1" applyFont="1"/>
    <xf numFmtId="0" fontId="11" fillId="0" borderId="0" xfId="0" applyFont="1" applyAlignment="1">
      <alignment horizontal="left"/>
    </xf>
    <xf numFmtId="2" fontId="0" fillId="6" borderId="0" xfId="0" applyNumberFormat="1" applyFill="1"/>
    <xf numFmtId="2" fontId="9" fillId="6" borderId="0" xfId="0" applyNumberFormat="1" applyFont="1" applyFill="1"/>
    <xf numFmtId="0" fontId="11" fillId="0" borderId="0" xfId="0" applyFont="1"/>
    <xf numFmtId="0" fontId="12" fillId="0" borderId="0" xfId="0" applyFont="1"/>
    <xf numFmtId="10" fontId="0" fillId="0" borderId="0" xfId="0" applyNumberFormat="1"/>
    <xf numFmtId="0" fontId="3" fillId="0" borderId="0" xfId="0" applyFont="1" applyFill="1"/>
    <xf numFmtId="4" fontId="3" fillId="0" borderId="0" xfId="0" applyNumberFormat="1" applyFont="1" applyFill="1" applyAlignment="1">
      <alignment horizontal="right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0" fillId="0" borderId="4" xfId="0" applyBorder="1"/>
    <xf numFmtId="0" fontId="9" fillId="0" borderId="0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167" fontId="9" fillId="0" borderId="0" xfId="1" applyNumberFormat="1" applyFont="1" applyBorder="1" applyAlignment="1">
      <alignment horizontal="right"/>
    </xf>
    <xf numFmtId="167" fontId="9" fillId="0" borderId="5" xfId="1" applyNumberFormat="1" applyFont="1" applyBorder="1" applyAlignment="1">
      <alignment horizontal="right"/>
    </xf>
    <xf numFmtId="0" fontId="0" fillId="0" borderId="4" xfId="0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167" fontId="9" fillId="0" borderId="7" xfId="1" applyNumberFormat="1" applyFont="1" applyBorder="1" applyAlignment="1">
      <alignment horizontal="right"/>
    </xf>
    <xf numFmtId="167" fontId="9" fillId="0" borderId="8" xfId="1" applyNumberFormat="1" applyFont="1" applyBorder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11" xfId="0" applyFill="1" applyBorder="1" applyAlignment="1">
      <alignment horizontal="center"/>
    </xf>
    <xf numFmtId="4" fontId="0" fillId="7" borderId="12" xfId="0" applyNumberFormat="1" applyFill="1" applyBorder="1"/>
    <xf numFmtId="4" fontId="0" fillId="7" borderId="16" xfId="0" applyNumberFormat="1" applyFill="1" applyBorder="1"/>
    <xf numFmtId="0" fontId="0" fillId="7" borderId="13" xfId="0" applyFill="1" applyBorder="1" applyAlignment="1">
      <alignment horizontal="center"/>
    </xf>
    <xf numFmtId="4" fontId="0" fillId="7" borderId="14" xfId="0" applyNumberFormat="1" applyFill="1" applyBorder="1"/>
    <xf numFmtId="4" fontId="0" fillId="7" borderId="17" xfId="0" applyNumberFormat="1" applyFill="1" applyBorder="1"/>
    <xf numFmtId="0" fontId="0" fillId="7" borderId="0" xfId="0" applyFill="1"/>
    <xf numFmtId="10" fontId="0" fillId="7" borderId="0" xfId="0" applyNumberFormat="1" applyFill="1"/>
    <xf numFmtId="0" fontId="2" fillId="7" borderId="0" xfId="0" applyFont="1" applyFill="1"/>
    <xf numFmtId="4" fontId="0" fillId="7" borderId="0" xfId="0" applyNumberForma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2" fillId="8" borderId="0" xfId="0" applyFont="1" applyFill="1"/>
    <xf numFmtId="0" fontId="2" fillId="6" borderId="0" xfId="0" applyFont="1" applyFill="1"/>
    <xf numFmtId="0" fontId="11" fillId="6" borderId="1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right"/>
    </xf>
    <xf numFmtId="0" fontId="11" fillId="6" borderId="3" xfId="0" applyFont="1" applyFill="1" applyBorder="1" applyAlignment="1">
      <alignment horizontal="right"/>
    </xf>
    <xf numFmtId="0" fontId="11" fillId="6" borderId="4" xfId="0" applyFont="1" applyFill="1" applyBorder="1"/>
    <xf numFmtId="0" fontId="11" fillId="6" borderId="0" xfId="0" applyFont="1" applyFill="1" applyBorder="1" applyAlignment="1">
      <alignment horizontal="right"/>
    </xf>
    <xf numFmtId="0" fontId="11" fillId="6" borderId="5" xfId="0" applyFont="1" applyFill="1" applyBorder="1" applyAlignment="1">
      <alignment horizontal="right"/>
    </xf>
    <xf numFmtId="167" fontId="11" fillId="6" borderId="0" xfId="1" applyNumberFormat="1" applyFont="1" applyFill="1" applyBorder="1" applyAlignment="1">
      <alignment horizontal="right"/>
    </xf>
    <xf numFmtId="167" fontId="11" fillId="6" borderId="5" xfId="1" applyNumberFormat="1" applyFont="1" applyFill="1" applyBorder="1" applyAlignment="1">
      <alignment horizontal="right"/>
    </xf>
    <xf numFmtId="0" fontId="11" fillId="6" borderId="4" xfId="0" applyFont="1" applyFill="1" applyBorder="1" applyAlignment="1">
      <alignment horizontal="left"/>
    </xf>
    <xf numFmtId="0" fontId="11" fillId="6" borderId="0" xfId="0" applyFont="1" applyFill="1" applyBorder="1"/>
    <xf numFmtId="0" fontId="11" fillId="6" borderId="5" xfId="0" applyFont="1" applyFill="1" applyBorder="1"/>
    <xf numFmtId="0" fontId="11" fillId="6" borderId="6" xfId="0" applyFont="1" applyFill="1" applyBorder="1"/>
    <xf numFmtId="167" fontId="11" fillId="6" borderId="7" xfId="1" applyNumberFormat="1" applyFont="1" applyFill="1" applyBorder="1" applyAlignment="1">
      <alignment horizontal="right"/>
    </xf>
    <xf numFmtId="167" fontId="11" fillId="6" borderId="8" xfId="1" applyNumberFormat="1" applyFont="1" applyFill="1" applyBorder="1" applyAlignment="1">
      <alignment horizontal="right"/>
    </xf>
    <xf numFmtId="10" fontId="3" fillId="4" borderId="0" xfId="1" applyNumberFormat="1" applyFont="1" applyFill="1"/>
    <xf numFmtId="4" fontId="3" fillId="8" borderId="0" xfId="0" applyNumberFormat="1" applyFont="1" applyFill="1"/>
    <xf numFmtId="4" fontId="0" fillId="8" borderId="0" xfId="0" applyNumberFormat="1" applyFont="1" applyFill="1"/>
    <xf numFmtId="10" fontId="3" fillId="8" borderId="0" xfId="1" applyNumberFormat="1" applyFont="1" applyFill="1" applyAlignment="1">
      <alignment horizontal="center"/>
    </xf>
    <xf numFmtId="0" fontId="0" fillId="9" borderId="0" xfId="0" applyFill="1"/>
    <xf numFmtId="0" fontId="5" fillId="9" borderId="0" xfId="2" applyFill="1"/>
    <xf numFmtId="0" fontId="13" fillId="0" borderId="0" xfId="0" applyFont="1"/>
    <xf numFmtId="0" fontId="10" fillId="0" borderId="0" xfId="0" applyFont="1"/>
    <xf numFmtId="4" fontId="3" fillId="8" borderId="0" xfId="0" applyNumberFormat="1" applyFont="1" applyFill="1" applyAlignment="1">
      <alignment horizontal="center"/>
    </xf>
    <xf numFmtId="0" fontId="0" fillId="7" borderId="0" xfId="0" applyFill="1" applyAlignment="1">
      <alignment horizontal="right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10" fontId="1" fillId="4" borderId="0" xfId="1" applyNumberFormat="1" applyFont="1" applyFill="1"/>
    <xf numFmtId="0" fontId="15" fillId="0" borderId="0" xfId="2" applyFont="1"/>
  </cellXfs>
  <cellStyles count="3">
    <cellStyle name="Köprü" xfId="2" builtinId="8"/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h%C3%BCseyin-ba%C4%9Fr%C4%B1yan%C4%B1k-51bb6165/?originalSubdomain=tr" TargetMode="External"/><Relationship Id="rId1" Type="http://schemas.openxmlformats.org/officeDocument/2006/relationships/hyperlink" Target="https://www.verginet.net/maas-hesaplama.asp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inkedin.com/in/h%C3%BCseyin-ba%C4%9Fr%C4%B1yan%C4%B1k-51bb6165/?originalSubdomain=tr" TargetMode="External"/><Relationship Id="rId1" Type="http://schemas.openxmlformats.org/officeDocument/2006/relationships/hyperlink" Target="https://www.verginet.net/maas-hesaplama.aspx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ginet.net/maas-hesaplama.aspx" TargetMode="External"/><Relationship Id="rId1" Type="http://schemas.openxmlformats.org/officeDocument/2006/relationships/hyperlink" Target="https://www.linkedin.com/in/h%C3%BCseyin-ba%C4%9Fr%C4%B1yan%C4%B1k-51bb6165/?originalSubdomain=tr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ginet.net/maas-hesaplama.aspx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188"/>
  <sheetViews>
    <sheetView workbookViewId="0">
      <selection activeCell="B3" sqref="B3"/>
    </sheetView>
  </sheetViews>
  <sheetFormatPr defaultRowHeight="14.4" x14ac:dyDescent="0.3"/>
  <cols>
    <col min="2" max="2" width="57.77734375" customWidth="1"/>
    <col min="3" max="3" width="12.77734375" style="2" customWidth="1"/>
    <col min="4" max="4" width="16.5546875" customWidth="1"/>
    <col min="5" max="5" width="19.33203125" bestFit="1" customWidth="1"/>
    <col min="6" max="6" width="16.5546875" customWidth="1"/>
    <col min="7" max="8" width="18" bestFit="1" customWidth="1"/>
    <col min="9" max="9" width="8.88671875" style="38"/>
    <col min="10" max="10" width="27.33203125" customWidth="1"/>
    <col min="11" max="11" width="8.109375" customWidth="1"/>
  </cols>
  <sheetData>
    <row r="1" spans="2:12" ht="25.8" x14ac:dyDescent="0.5">
      <c r="B1" s="34" t="s">
        <v>152</v>
      </c>
    </row>
    <row r="3" spans="2:12" ht="17.399999999999999" x14ac:dyDescent="0.35">
      <c r="B3" s="55" t="s">
        <v>294</v>
      </c>
      <c r="G3" s="25" t="s">
        <v>125</v>
      </c>
      <c r="H3" s="25"/>
      <c r="I3" s="13"/>
      <c r="J3" s="38"/>
    </row>
    <row r="4" spans="2:12" x14ac:dyDescent="0.3">
      <c r="G4" s="26" t="s">
        <v>134</v>
      </c>
      <c r="H4" s="26"/>
      <c r="I4" s="26"/>
      <c r="J4" s="38"/>
    </row>
    <row r="5" spans="2:12" x14ac:dyDescent="0.3">
      <c r="B5" s="1" t="s">
        <v>310</v>
      </c>
      <c r="D5" s="8"/>
      <c r="E5" s="8"/>
      <c r="F5" s="8"/>
      <c r="G5" s="8"/>
      <c r="H5" s="8"/>
      <c r="J5" s="8"/>
    </row>
    <row r="6" spans="2:12" x14ac:dyDescent="0.3">
      <c r="B6" t="s">
        <v>278</v>
      </c>
      <c r="C6" s="44">
        <v>1</v>
      </c>
    </row>
    <row r="7" spans="2:12" x14ac:dyDescent="0.3">
      <c r="B7" t="s">
        <v>279</v>
      </c>
      <c r="C7" s="44"/>
    </row>
    <row r="8" spans="2:12" x14ac:dyDescent="0.3">
      <c r="G8" s="4"/>
      <c r="H8" s="4"/>
      <c r="I8"/>
      <c r="L8" s="38"/>
    </row>
    <row r="9" spans="2:12" x14ac:dyDescent="0.3">
      <c r="B9" s="1" t="s">
        <v>306</v>
      </c>
      <c r="D9" s="9" t="s">
        <v>313</v>
      </c>
      <c r="E9" s="8"/>
      <c r="G9" s="3"/>
      <c r="H9" s="3"/>
      <c r="I9"/>
      <c r="L9" s="38"/>
    </row>
    <row r="10" spans="2:12" x14ac:dyDescent="0.3">
      <c r="B10" t="s">
        <v>307</v>
      </c>
      <c r="C10" s="44"/>
      <c r="G10" s="4"/>
      <c r="H10" s="4"/>
      <c r="I10"/>
      <c r="L10" s="38"/>
    </row>
    <row r="11" spans="2:12" x14ac:dyDescent="0.3">
      <c r="B11" t="s">
        <v>308</v>
      </c>
      <c r="C11" s="44"/>
      <c r="G11" s="4"/>
      <c r="H11" s="4"/>
      <c r="I11"/>
      <c r="L11" s="38"/>
    </row>
    <row r="12" spans="2:12" x14ac:dyDescent="0.3">
      <c r="B12" t="s">
        <v>309</v>
      </c>
      <c r="C12" s="44"/>
      <c r="G12" s="4"/>
      <c r="H12" s="4"/>
      <c r="I12"/>
      <c r="L12" s="38"/>
    </row>
    <row r="14" spans="2:12" x14ac:dyDescent="0.3">
      <c r="B14" s="1" t="s">
        <v>273</v>
      </c>
      <c r="C14" s="11">
        <v>1380000</v>
      </c>
      <c r="D14" s="8"/>
      <c r="E14" s="8"/>
      <c r="F14" s="8"/>
      <c r="G14" s="8"/>
      <c r="H14" s="8"/>
      <c r="J14" s="8"/>
    </row>
    <row r="16" spans="2:12" x14ac:dyDescent="0.3">
      <c r="B16" s="1" t="s">
        <v>289</v>
      </c>
      <c r="C16" s="16">
        <f>SUM(C17:C21)</f>
        <v>45180</v>
      </c>
      <c r="D16" s="9"/>
      <c r="E16" s="9"/>
      <c r="F16" s="9"/>
      <c r="G16" s="9"/>
      <c r="H16" s="9"/>
      <c r="J16" s="8"/>
    </row>
    <row r="17" spans="2:10" x14ac:dyDescent="0.3">
      <c r="B17" t="s">
        <v>284</v>
      </c>
      <c r="C17" s="12">
        <v>15180</v>
      </c>
    </row>
    <row r="18" spans="2:10" x14ac:dyDescent="0.3">
      <c r="B18" t="s">
        <v>1</v>
      </c>
      <c r="C18" s="12">
        <v>30000</v>
      </c>
    </row>
    <row r="19" spans="2:10" x14ac:dyDescent="0.3">
      <c r="B19" s="13" t="s">
        <v>285</v>
      </c>
      <c r="C19" s="12"/>
    </row>
    <row r="20" spans="2:10" x14ac:dyDescent="0.3">
      <c r="B20" s="13" t="s">
        <v>285</v>
      </c>
      <c r="C20" s="12"/>
    </row>
    <row r="21" spans="2:10" x14ac:dyDescent="0.3">
      <c r="B21" s="13" t="s">
        <v>285</v>
      </c>
      <c r="C21" s="12"/>
    </row>
    <row r="22" spans="2:10" x14ac:dyDescent="0.3">
      <c r="B22" s="13" t="s">
        <v>285</v>
      </c>
      <c r="C22" s="12"/>
    </row>
    <row r="23" spans="2:10" x14ac:dyDescent="0.3">
      <c r="B23" s="13" t="s">
        <v>285</v>
      </c>
      <c r="C23" s="12"/>
    </row>
    <row r="24" spans="2:10" x14ac:dyDescent="0.3">
      <c r="B24" s="73" t="s">
        <v>295</v>
      </c>
    </row>
    <row r="25" spans="2:10" x14ac:dyDescent="0.3">
      <c r="B25" s="73" t="s">
        <v>298</v>
      </c>
    </row>
    <row r="27" spans="2:10" x14ac:dyDescent="0.3">
      <c r="B27" s="1" t="s">
        <v>277</v>
      </c>
      <c r="C27" s="48">
        <v>10</v>
      </c>
      <c r="D27" s="8"/>
      <c r="E27" s="8"/>
      <c r="J27" s="8"/>
    </row>
    <row r="28" spans="2:10" x14ac:dyDescent="0.3">
      <c r="B28" s="1" t="s">
        <v>276</v>
      </c>
      <c r="C28" s="11">
        <f>+IF(C27=0,0,C14)</f>
        <v>1380000</v>
      </c>
      <c r="D28" s="8"/>
      <c r="E28" s="8"/>
      <c r="J28" s="8"/>
    </row>
    <row r="29" spans="2:10" x14ac:dyDescent="0.3">
      <c r="B29" s="73" t="s">
        <v>297</v>
      </c>
    </row>
    <row r="30" spans="2:10" ht="15" thickBot="1" x14ac:dyDescent="0.35"/>
    <row r="31" spans="2:10" x14ac:dyDescent="0.3">
      <c r="B31" s="1" t="s">
        <v>288</v>
      </c>
      <c r="C31" s="45">
        <f>SUM(C32:C36)</f>
        <v>0.05</v>
      </c>
      <c r="F31" s="59" t="s">
        <v>296</v>
      </c>
      <c r="G31" s="60"/>
      <c r="H31" s="61"/>
    </row>
    <row r="32" spans="2:10" x14ac:dyDescent="0.3">
      <c r="B32" t="s">
        <v>132</v>
      </c>
      <c r="C32" s="46">
        <f>+IF(C6=1,G33,0.15)</f>
        <v>0.05</v>
      </c>
      <c r="F32" s="62"/>
      <c r="G32" s="63" t="s">
        <v>132</v>
      </c>
      <c r="H32" s="64" t="s">
        <v>150</v>
      </c>
    </row>
    <row r="33" spans="2:11" x14ac:dyDescent="0.3">
      <c r="B33" t="s">
        <v>150</v>
      </c>
      <c r="C33" s="46">
        <f>+IF(C6=1,H33,H35)</f>
        <v>0</v>
      </c>
      <c r="F33" s="62" t="s">
        <v>311</v>
      </c>
      <c r="G33" s="65">
        <v>0.05</v>
      </c>
      <c r="H33" s="66">
        <v>0</v>
      </c>
    </row>
    <row r="34" spans="2:11" x14ac:dyDescent="0.3">
      <c r="B34" s="13" t="s">
        <v>285</v>
      </c>
      <c r="C34" s="46"/>
      <c r="F34" s="67" t="s">
        <v>312</v>
      </c>
      <c r="G34" s="68"/>
      <c r="H34" s="69"/>
    </row>
    <row r="35" spans="2:11" x14ac:dyDescent="0.3">
      <c r="B35" s="13" t="s">
        <v>285</v>
      </c>
      <c r="C35" s="46"/>
      <c r="F35" s="62" t="s">
        <v>307</v>
      </c>
      <c r="G35" s="65">
        <v>0.15</v>
      </c>
      <c r="H35" s="66">
        <v>0.15</v>
      </c>
    </row>
    <row r="36" spans="2:11" x14ac:dyDescent="0.3">
      <c r="B36" s="13" t="s">
        <v>285</v>
      </c>
      <c r="C36" s="46"/>
      <c r="F36" s="62" t="s">
        <v>308</v>
      </c>
      <c r="G36" s="65">
        <v>0</v>
      </c>
      <c r="H36" s="66">
        <v>0</v>
      </c>
    </row>
    <row r="37" spans="2:11" ht="15" thickBot="1" x14ac:dyDescent="0.35">
      <c r="B37" s="73" t="s">
        <v>317</v>
      </c>
      <c r="F37" s="70" t="s">
        <v>309</v>
      </c>
      <c r="G37" s="71">
        <v>0.15</v>
      </c>
      <c r="H37" s="72">
        <v>0.15</v>
      </c>
    </row>
    <row r="38" spans="2:11" x14ac:dyDescent="0.3">
      <c r="C38" s="7"/>
      <c r="D38" s="7"/>
    </row>
    <row r="39" spans="2:11" x14ac:dyDescent="0.3">
      <c r="C39" s="58" t="s">
        <v>287</v>
      </c>
      <c r="D39" s="58" t="s">
        <v>129</v>
      </c>
    </row>
    <row r="40" spans="2:11" x14ac:dyDescent="0.3">
      <c r="B40" s="57" t="s">
        <v>305</v>
      </c>
      <c r="C40" s="16">
        <f>SUM(C41:C164)</f>
        <v>2548110.2399999998</v>
      </c>
      <c r="D40" s="16">
        <f>SUM(D41:D164)</f>
        <v>1380000.002810034</v>
      </c>
      <c r="K40" s="41"/>
    </row>
    <row r="41" spans="2:11" x14ac:dyDescent="0.3">
      <c r="B41" s="9" t="s">
        <v>290</v>
      </c>
      <c r="C41" s="17">
        <f>+C16</f>
        <v>45180</v>
      </c>
      <c r="D41" s="17">
        <f>+C41/((1+C$176)^I41)</f>
        <v>45180</v>
      </c>
      <c r="E41" s="2"/>
      <c r="I41" s="41">
        <v>0</v>
      </c>
      <c r="J41" s="2"/>
      <c r="K41" s="41"/>
    </row>
    <row r="42" spans="2:11" x14ac:dyDescent="0.3">
      <c r="B42" s="9" t="s">
        <v>274</v>
      </c>
      <c r="C42" s="17">
        <f>IF(C27=0,0,C28)</f>
        <v>1380000</v>
      </c>
      <c r="D42" s="17">
        <f>+C42/((1+C$176)^I42)</f>
        <v>1380000</v>
      </c>
      <c r="E42" s="2"/>
      <c r="I42" s="42">
        <v>0</v>
      </c>
      <c r="J42" s="1"/>
      <c r="K42" s="43"/>
    </row>
    <row r="43" spans="2:11" x14ac:dyDescent="0.3">
      <c r="B43" s="9" t="s">
        <v>275</v>
      </c>
      <c r="C43" s="17">
        <f>-C42</f>
        <v>-1380000</v>
      </c>
      <c r="D43" s="17">
        <f>+C43/((1+C$176)^I43)</f>
        <v>-1362131.8811726894</v>
      </c>
      <c r="I43" s="42">
        <f>+C27/30</f>
        <v>0.33333333333333331</v>
      </c>
      <c r="J43" s="1"/>
      <c r="K43" s="41"/>
    </row>
    <row r="44" spans="2:11" x14ac:dyDescent="0.3">
      <c r="B44" s="9" t="s">
        <v>283</v>
      </c>
      <c r="C44" s="12"/>
      <c r="D44" s="17">
        <f>+C44/((1+C$176)^I44)</f>
        <v>0</v>
      </c>
      <c r="E44" s="2"/>
      <c r="I44" s="41">
        <v>0</v>
      </c>
      <c r="J44" s="2"/>
      <c r="K44" s="41"/>
    </row>
    <row r="45" spans="2:11" x14ac:dyDescent="0.3">
      <c r="B45" s="9" t="s">
        <v>153</v>
      </c>
      <c r="C45" s="12">
        <v>69525.84</v>
      </c>
      <c r="D45" s="17">
        <f>+C45/((1+C$176)^I45)</f>
        <v>66860.013359714605</v>
      </c>
      <c r="E45" s="2"/>
      <c r="I45" s="41">
        <v>1</v>
      </c>
      <c r="J45" s="2"/>
      <c r="K45" s="41"/>
    </row>
    <row r="46" spans="2:11" x14ac:dyDescent="0.3">
      <c r="B46" s="10" t="s">
        <v>154</v>
      </c>
      <c r="C46" s="18">
        <f>+C45</f>
        <v>69525.84</v>
      </c>
      <c r="D46" s="17">
        <f>+C46/((1+C$176)^I46)</f>
        <v>64296.402408963571</v>
      </c>
      <c r="E46" s="2"/>
      <c r="I46" s="41">
        <f t="shared" ref="I46:I109" si="0">+I45+1</f>
        <v>2</v>
      </c>
      <c r="J46" s="5"/>
      <c r="K46" s="41"/>
    </row>
    <row r="47" spans="2:11" ht="14.4" hidden="1" customHeight="1" x14ac:dyDescent="0.3">
      <c r="B47" s="10" t="s">
        <v>155</v>
      </c>
      <c r="C47" s="18">
        <f t="shared" ref="C47:C80" si="1">+C46</f>
        <v>69525.84</v>
      </c>
      <c r="D47" s="17">
        <f>+C47/((1+C$176)^I47)</f>
        <v>61831.087895448531</v>
      </c>
      <c r="E47" s="2"/>
      <c r="I47" s="41">
        <f t="shared" si="0"/>
        <v>3</v>
      </c>
      <c r="J47" s="5"/>
      <c r="K47" s="41"/>
    </row>
    <row r="48" spans="2:11" ht="14.4" hidden="1" customHeight="1" x14ac:dyDescent="0.3">
      <c r="B48" s="10" t="s">
        <v>156</v>
      </c>
      <c r="C48" s="18">
        <f t="shared" si="1"/>
        <v>69525.84</v>
      </c>
      <c r="D48" s="17">
        <f>+C48/((1+C$176)^I48)</f>
        <v>59460.300842613004</v>
      </c>
      <c r="E48" s="2"/>
      <c r="I48" s="41">
        <f t="shared" si="0"/>
        <v>4</v>
      </c>
      <c r="J48" s="5"/>
      <c r="K48" s="41"/>
    </row>
    <row r="49" spans="2:11" ht="14.4" hidden="1" customHeight="1" x14ac:dyDescent="0.3">
      <c r="B49" s="10" t="s">
        <v>157</v>
      </c>
      <c r="C49" s="18">
        <f t="shared" si="1"/>
        <v>69525.84</v>
      </c>
      <c r="D49" s="17">
        <f>+C49/((1+C$176)^I49)</f>
        <v>57180.41678762537</v>
      </c>
      <c r="E49" s="2"/>
      <c r="I49" s="41">
        <f t="shared" si="0"/>
        <v>5</v>
      </c>
      <c r="J49" s="5"/>
      <c r="K49" s="41"/>
    </row>
    <row r="50" spans="2:11" ht="14.4" hidden="1" customHeight="1" x14ac:dyDescent="0.3">
      <c r="B50" s="10" t="s">
        <v>158</v>
      </c>
      <c r="C50" s="18">
        <f t="shared" si="1"/>
        <v>69525.84</v>
      </c>
      <c r="D50" s="17">
        <f>+C50/((1+C$176)^I50)</f>
        <v>54987.950240294573</v>
      </c>
      <c r="E50" s="2"/>
      <c r="I50" s="41">
        <f t="shared" si="0"/>
        <v>6</v>
      </c>
      <c r="J50" s="5"/>
      <c r="K50" s="41"/>
    </row>
    <row r="51" spans="2:11" ht="14.4" hidden="1" customHeight="1" x14ac:dyDescent="0.3">
      <c r="B51" s="10" t="s">
        <v>159</v>
      </c>
      <c r="C51" s="18">
        <f t="shared" si="1"/>
        <v>69525.84</v>
      </c>
      <c r="D51" s="17">
        <f>+C51/((1+C$176)^I51)</f>
        <v>52879.549354447459</v>
      </c>
      <c r="E51" s="2"/>
      <c r="I51" s="41">
        <f t="shared" si="0"/>
        <v>7</v>
      </c>
      <c r="J51" s="5"/>
      <c r="K51" s="41"/>
    </row>
    <row r="52" spans="2:11" ht="14.4" hidden="1" customHeight="1" x14ac:dyDescent="0.3">
      <c r="B52" s="10" t="s">
        <v>160</v>
      </c>
      <c r="C52" s="18">
        <f t="shared" si="1"/>
        <v>69525.84</v>
      </c>
      <c r="D52" s="17">
        <f>+C52/((1+C$176)^I52)</f>
        <v>50851.990803621287</v>
      </c>
      <c r="E52" s="2"/>
      <c r="I52" s="41">
        <f t="shared" si="0"/>
        <v>8</v>
      </c>
      <c r="J52" s="5"/>
      <c r="K52" s="41"/>
    </row>
    <row r="53" spans="2:11" ht="14.4" hidden="1" customHeight="1" x14ac:dyDescent="0.3">
      <c r="B53" s="10" t="s">
        <v>161</v>
      </c>
      <c r="C53" s="18">
        <f t="shared" si="1"/>
        <v>69525.84</v>
      </c>
      <c r="D53" s="17">
        <f>+C53/((1+C$176)^I53)</f>
        <v>48902.17485323736</v>
      </c>
      <c r="E53" s="2"/>
      <c r="I53" s="41">
        <f t="shared" si="0"/>
        <v>9</v>
      </c>
      <c r="J53" s="5"/>
      <c r="K53" s="41"/>
    </row>
    <row r="54" spans="2:11" ht="14.4" hidden="1" customHeight="1" x14ac:dyDescent="0.3">
      <c r="B54" s="10" t="s">
        <v>162</v>
      </c>
      <c r="C54" s="18">
        <f t="shared" si="1"/>
        <v>69525.84</v>
      </c>
      <c r="D54" s="17">
        <f>+C54/((1+C$176)^I54)</f>
        <v>47027.120621722075</v>
      </c>
      <c r="E54" s="2"/>
      <c r="I54" s="41">
        <f t="shared" si="0"/>
        <v>10</v>
      </c>
      <c r="J54" s="5"/>
      <c r="K54" s="41"/>
    </row>
    <row r="55" spans="2:11" ht="14.4" hidden="1" customHeight="1" x14ac:dyDescent="0.3">
      <c r="B55" s="10" t="s">
        <v>163</v>
      </c>
      <c r="C55" s="18">
        <f t="shared" si="1"/>
        <v>69525.84</v>
      </c>
      <c r="D55" s="17">
        <f>+C55/((1+C$176)^I55)</f>
        <v>45223.961523330727</v>
      </c>
      <c r="E55" s="2"/>
      <c r="I55" s="41">
        <f t="shared" si="0"/>
        <v>11</v>
      </c>
      <c r="J55" s="5"/>
      <c r="K55" s="41"/>
    </row>
    <row r="56" spans="2:11" ht="14.4" hidden="1" customHeight="1" x14ac:dyDescent="0.3">
      <c r="B56" s="10" t="s">
        <v>164</v>
      </c>
      <c r="C56" s="18">
        <f t="shared" si="1"/>
        <v>69525.84</v>
      </c>
      <c r="D56" s="17">
        <f>+C56/((1+C$176)^I56)</f>
        <v>43489.940885706834</v>
      </c>
      <c r="E56" s="2"/>
      <c r="I56" s="41">
        <f t="shared" si="0"/>
        <v>12</v>
      </c>
      <c r="J56" s="5"/>
      <c r="K56" s="41"/>
    </row>
    <row r="57" spans="2:11" ht="14.4" hidden="1" customHeight="1" x14ac:dyDescent="0.3">
      <c r="B57" s="10" t="s">
        <v>165</v>
      </c>
      <c r="C57" s="18">
        <f t="shared" si="1"/>
        <v>69525.84</v>
      </c>
      <c r="D57" s="17">
        <f>+C57/((1+C$176)^I57)</f>
        <v>41822.407735477311</v>
      </c>
      <c r="E57" s="2"/>
      <c r="I57" s="41">
        <f t="shared" si="0"/>
        <v>13</v>
      </c>
      <c r="J57" s="5"/>
      <c r="K57" s="41"/>
    </row>
    <row r="58" spans="2:11" ht="14.4" hidden="1" customHeight="1" x14ac:dyDescent="0.3">
      <c r="B58" s="10" t="s">
        <v>166</v>
      </c>
      <c r="C58" s="18">
        <f t="shared" si="1"/>
        <v>69525.84</v>
      </c>
      <c r="D58" s="17">
        <f>+C58/((1+C$176)^I58)</f>
        <v>40218.812745440322</v>
      </c>
      <c r="E58" s="2"/>
      <c r="I58" s="41">
        <f t="shared" si="0"/>
        <v>14</v>
      </c>
      <c r="J58" s="5"/>
      <c r="K58" s="41"/>
    </row>
    <row r="59" spans="2:11" ht="14.4" hidden="1" customHeight="1" x14ac:dyDescent="0.3">
      <c r="B59" s="10" t="s">
        <v>167</v>
      </c>
      <c r="C59" s="18">
        <f t="shared" si="1"/>
        <v>69525.84</v>
      </c>
      <c r="D59" s="17">
        <f>+C59/((1+C$176)^I59)</f>
        <v>38676.704337150048</v>
      </c>
      <c r="E59" s="2"/>
      <c r="I59" s="41">
        <f t="shared" si="0"/>
        <v>15</v>
      </c>
      <c r="J59" s="5"/>
      <c r="K59" s="41"/>
    </row>
    <row r="60" spans="2:11" ht="14.4" hidden="1" customHeight="1" x14ac:dyDescent="0.3">
      <c r="B60" s="10" t="s">
        <v>168</v>
      </c>
      <c r="C60" s="18">
        <f t="shared" si="1"/>
        <v>69525.84</v>
      </c>
      <c r="D60" s="17">
        <f>+C60/((1+C$176)^I60)</f>
        <v>37193.724932939811</v>
      </c>
      <c r="E60" s="2"/>
      <c r="I60" s="41">
        <f t="shared" si="0"/>
        <v>16</v>
      </c>
      <c r="J60" s="5"/>
      <c r="K60" s="41"/>
    </row>
    <row r="61" spans="2:11" ht="14.4" hidden="1" customHeight="1" x14ac:dyDescent="0.3">
      <c r="B61" s="10" t="s">
        <v>169</v>
      </c>
      <c r="C61" s="18">
        <f t="shared" si="1"/>
        <v>69525.84</v>
      </c>
      <c r="D61" s="17">
        <f>+C61/((1+C$176)^I61)</f>
        <v>35767.607351653809</v>
      </c>
      <c r="E61" s="2"/>
      <c r="I61" s="41">
        <f t="shared" si="0"/>
        <v>17</v>
      </c>
      <c r="J61" s="5"/>
      <c r="K61" s="41"/>
    </row>
    <row r="62" spans="2:11" ht="14.4" hidden="1" customHeight="1" x14ac:dyDescent="0.3">
      <c r="B62" s="10" t="s">
        <v>170</v>
      </c>
      <c r="C62" s="18">
        <f t="shared" si="1"/>
        <v>69525.84</v>
      </c>
      <c r="D62" s="17">
        <f>+C62/((1+C$176)^I62)</f>
        <v>34396.171342577094</v>
      </c>
      <c r="E62" s="2"/>
      <c r="I62" s="41">
        <f t="shared" si="0"/>
        <v>18</v>
      </c>
      <c r="J62" s="5"/>
      <c r="K62" s="41"/>
    </row>
    <row r="63" spans="2:11" ht="14.4" hidden="1" customHeight="1" x14ac:dyDescent="0.3">
      <c r="B63" s="10" t="s">
        <v>171</v>
      </c>
      <c r="C63" s="18">
        <f t="shared" si="1"/>
        <v>69525.84</v>
      </c>
      <c r="D63" s="17">
        <f>+C63/((1+C$176)^I63)</f>
        <v>33077.32025226501</v>
      </c>
      <c r="E63" s="2"/>
      <c r="I63" s="41">
        <f t="shared" si="0"/>
        <v>19</v>
      </c>
      <c r="J63" s="5"/>
      <c r="K63" s="41"/>
    </row>
    <row r="64" spans="2:11" ht="14.4" hidden="1" customHeight="1" x14ac:dyDescent="0.3">
      <c r="B64" s="10" t="s">
        <v>172</v>
      </c>
      <c r="C64" s="18">
        <f t="shared" si="1"/>
        <v>69525.84</v>
      </c>
      <c r="D64" s="17">
        <f>+C64/((1+C$176)^I64)</f>
        <v>31809.037819176257</v>
      </c>
      <c r="E64" s="2"/>
      <c r="I64" s="41">
        <f t="shared" si="0"/>
        <v>20</v>
      </c>
      <c r="J64" s="5"/>
      <c r="K64" s="41"/>
    </row>
    <row r="65" spans="2:11" ht="14.4" hidden="1" customHeight="1" x14ac:dyDescent="0.3">
      <c r="B65" s="10" t="s">
        <v>173</v>
      </c>
      <c r="C65" s="18">
        <f t="shared" si="1"/>
        <v>69525.84</v>
      </c>
      <c r="D65" s="17">
        <f>+C65/((1+C$176)^I65)</f>
        <v>30589.38509120914</v>
      </c>
      <c r="E65" s="2"/>
      <c r="I65" s="41">
        <f t="shared" si="0"/>
        <v>21</v>
      </c>
      <c r="J65" s="5"/>
      <c r="K65" s="41"/>
    </row>
    <row r="66" spans="2:11" ht="14.4" hidden="1" customHeight="1" x14ac:dyDescent="0.3">
      <c r="B66" s="10" t="s">
        <v>174</v>
      </c>
      <c r="C66" s="18">
        <f t="shared" si="1"/>
        <v>69525.84</v>
      </c>
      <c r="D66" s="17">
        <f>+C66/((1+C$176)^I66)</f>
        <v>29416.497461428702</v>
      </c>
      <c r="E66" s="2"/>
      <c r="I66" s="41">
        <f t="shared" si="0"/>
        <v>22</v>
      </c>
      <c r="J66" s="5"/>
      <c r="K66" s="41"/>
    </row>
    <row r="67" spans="2:11" ht="14.4" hidden="1" customHeight="1" x14ac:dyDescent="0.3">
      <c r="B67" s="10" t="s">
        <v>175</v>
      </c>
      <c r="C67" s="18">
        <f t="shared" si="1"/>
        <v>69525.84</v>
      </c>
      <c r="D67" s="17">
        <f>+C67/((1+C$176)^I67)</f>
        <v>28288.581817452818</v>
      </c>
      <c r="E67" s="2"/>
      <c r="I67" s="41">
        <f t="shared" si="0"/>
        <v>23</v>
      </c>
      <c r="J67" s="5"/>
      <c r="K67" s="41"/>
    </row>
    <row r="68" spans="2:11" ht="14.4" hidden="1" customHeight="1" x14ac:dyDescent="0.3">
      <c r="B68" s="10" t="s">
        <v>176</v>
      </c>
      <c r="C68" s="18">
        <f t="shared" si="1"/>
        <v>69525.84</v>
      </c>
      <c r="D68" s="17">
        <f>+C68/((1+C$176)^I68)</f>
        <v>27203.913800139275</v>
      </c>
      <c r="E68" s="2"/>
      <c r="I68" s="41">
        <f t="shared" si="0"/>
        <v>24</v>
      </c>
      <c r="J68" s="5"/>
      <c r="K68" s="41"/>
    </row>
    <row r="69" spans="2:11" ht="14.4" hidden="1" customHeight="1" x14ac:dyDescent="0.3">
      <c r="B69" s="10" t="s">
        <v>177</v>
      </c>
      <c r="C69" s="18">
        <f t="shared" si="1"/>
        <v>69525.84</v>
      </c>
      <c r="D69" s="17">
        <f>+C69/((1+C$176)^I69)</f>
        <v>26160.835167382902</v>
      </c>
      <c r="E69" s="2"/>
      <c r="I69" s="41">
        <f t="shared" si="0"/>
        <v>25</v>
      </c>
      <c r="J69" s="5"/>
      <c r="K69" s="41"/>
    </row>
    <row r="70" spans="2:11" ht="14.4" hidden="1" customHeight="1" x14ac:dyDescent="0.3">
      <c r="B70" s="10" t="s">
        <v>178</v>
      </c>
      <c r="C70" s="18">
        <f t="shared" si="1"/>
        <v>69525.84</v>
      </c>
      <c r="D70" s="17">
        <f>+C70/((1+C$176)^I70)</f>
        <v>25157.751258992517</v>
      </c>
      <c r="E70" s="2"/>
      <c r="I70" s="41">
        <f t="shared" si="0"/>
        <v>26</v>
      </c>
      <c r="J70" s="5"/>
      <c r="K70" s="41"/>
    </row>
    <row r="71" spans="2:11" ht="14.4" hidden="1" customHeight="1" x14ac:dyDescent="0.3">
      <c r="B71" s="10" t="s">
        <v>179</v>
      </c>
      <c r="C71" s="18">
        <f t="shared" si="1"/>
        <v>69525.84</v>
      </c>
      <c r="D71" s="17">
        <f>+C71/((1+C$176)^I71)</f>
        <v>24193.128558772063</v>
      </c>
      <c r="E71" s="2"/>
      <c r="I71" s="41">
        <f t="shared" si="0"/>
        <v>27</v>
      </c>
      <c r="J71" s="5"/>
      <c r="K71" s="41"/>
    </row>
    <row r="72" spans="2:11" ht="14.4" hidden="1" customHeight="1" x14ac:dyDescent="0.3">
      <c r="B72" s="10" t="s">
        <v>180</v>
      </c>
      <c r="C72" s="18">
        <f t="shared" si="1"/>
        <v>69525.84</v>
      </c>
      <c r="D72" s="17">
        <f>+C72/((1+C$176)^I72)</f>
        <v>23265.492350078657</v>
      </c>
      <c r="E72" s="2"/>
      <c r="I72" s="41">
        <f t="shared" si="0"/>
        <v>28</v>
      </c>
      <c r="J72" s="5"/>
      <c r="K72" s="41"/>
    </row>
    <row r="73" spans="2:11" ht="14.4" hidden="1" customHeight="1" x14ac:dyDescent="0.3">
      <c r="B73" s="10" t="s">
        <v>181</v>
      </c>
      <c r="C73" s="18">
        <f t="shared" si="1"/>
        <v>69525.84</v>
      </c>
      <c r="D73" s="17">
        <f>+C73/((1+C$176)^I73)</f>
        <v>22373.42446127364</v>
      </c>
      <c r="E73" s="2"/>
      <c r="I73" s="41">
        <f t="shared" si="0"/>
        <v>29</v>
      </c>
      <c r="J73" s="5"/>
      <c r="K73" s="41"/>
    </row>
    <row r="74" spans="2:11" ht="14.4" hidden="1" customHeight="1" x14ac:dyDescent="0.3">
      <c r="B74" s="10" t="s">
        <v>182</v>
      </c>
      <c r="C74" s="18">
        <f t="shared" si="1"/>
        <v>69525.84</v>
      </c>
      <c r="D74" s="17">
        <f>+C74/((1+C$176)^I74)</f>
        <v>21515.561097619553</v>
      </c>
      <c r="E74" s="2"/>
      <c r="I74" s="41">
        <f t="shared" si="0"/>
        <v>30</v>
      </c>
      <c r="J74" s="5"/>
      <c r="K74" s="41"/>
    </row>
    <row r="75" spans="2:11" ht="14.4" hidden="1" customHeight="1" x14ac:dyDescent="0.3">
      <c r="B75" s="10" t="s">
        <v>183</v>
      </c>
      <c r="C75" s="18">
        <f t="shared" si="1"/>
        <v>69525.84</v>
      </c>
      <c r="D75" s="17">
        <f>+C75/((1+C$176)^I75)</f>
        <v>20690.59075630872</v>
      </c>
      <c r="E75" s="2"/>
      <c r="I75" s="41">
        <f t="shared" si="0"/>
        <v>31</v>
      </c>
      <c r="J75" s="5"/>
      <c r="K75" s="41"/>
    </row>
    <row r="76" spans="2:11" ht="14.4" hidden="1" customHeight="1" x14ac:dyDescent="0.3">
      <c r="B76" s="10" t="s">
        <v>184</v>
      </c>
      <c r="C76" s="18">
        <f t="shared" si="1"/>
        <v>69525.84</v>
      </c>
      <c r="D76" s="17">
        <f>+C76/((1+C$176)^I76)</f>
        <v>19897.252221435781</v>
      </c>
      <c r="E76" s="2"/>
      <c r="I76" s="41">
        <f t="shared" si="0"/>
        <v>32</v>
      </c>
      <c r="J76" s="5"/>
      <c r="K76" s="41"/>
    </row>
    <row r="77" spans="2:11" ht="14.4" hidden="1" customHeight="1" x14ac:dyDescent="0.3">
      <c r="B77" s="10" t="s">
        <v>185</v>
      </c>
      <c r="C77" s="18">
        <f t="shared" si="1"/>
        <v>69525.84</v>
      </c>
      <c r="D77" s="17">
        <f>+C77/((1+C$176)^I77)</f>
        <v>19134.332635848881</v>
      </c>
      <c r="E77" s="2"/>
      <c r="I77" s="41">
        <f t="shared" si="0"/>
        <v>33</v>
      </c>
      <c r="J77" s="5"/>
      <c r="K77" s="41"/>
    </row>
    <row r="78" spans="2:11" ht="14.4" hidden="1" customHeight="1" x14ac:dyDescent="0.3">
      <c r="B78" s="10" t="s">
        <v>186</v>
      </c>
      <c r="C78" s="18">
        <f t="shared" si="1"/>
        <v>69525.84</v>
      </c>
      <c r="D78" s="17">
        <f>+C78/((1+C$176)^I78)</f>
        <v>18400.665646931837</v>
      </c>
      <c r="E78" s="2"/>
      <c r="I78" s="41">
        <f t="shared" si="0"/>
        <v>34</v>
      </c>
      <c r="J78" s="5"/>
      <c r="K78" s="41"/>
    </row>
    <row r="79" spans="2:11" x14ac:dyDescent="0.3">
      <c r="B79" s="10" t="s">
        <v>187</v>
      </c>
      <c r="C79" s="18">
        <f t="shared" si="1"/>
        <v>69525.84</v>
      </c>
      <c r="D79" s="17">
        <f>+C79/((1+C$176)^I79)</f>
        <v>17695.129623482499</v>
      </c>
      <c r="E79" s="2"/>
      <c r="I79" s="41">
        <f t="shared" si="0"/>
        <v>35</v>
      </c>
      <c r="J79" s="5"/>
      <c r="K79" s="41"/>
    </row>
    <row r="80" spans="2:11" x14ac:dyDescent="0.3">
      <c r="B80" s="10" t="s">
        <v>188</v>
      </c>
      <c r="C80" s="18">
        <f t="shared" si="1"/>
        <v>69525.84</v>
      </c>
      <c r="D80" s="17">
        <f>+C80/((1+C$176)^I80)</f>
        <v>17016.645940961251</v>
      </c>
      <c r="E80" s="2"/>
      <c r="I80" s="41">
        <f t="shared" si="0"/>
        <v>36</v>
      </c>
      <c r="J80" s="5"/>
      <c r="K80" s="41"/>
    </row>
    <row r="81" spans="2:11" x14ac:dyDescent="0.3">
      <c r="B81" s="10" t="s">
        <v>189</v>
      </c>
      <c r="C81" s="18"/>
      <c r="D81" s="17">
        <f>+C81/((1+C$176)^I81)</f>
        <v>0</v>
      </c>
      <c r="E81" s="2"/>
      <c r="I81" s="41">
        <f t="shared" si="0"/>
        <v>37</v>
      </c>
      <c r="J81" s="5"/>
      <c r="K81" s="41"/>
    </row>
    <row r="82" spans="2:11" ht="14.4" hidden="1" customHeight="1" x14ac:dyDescent="0.3">
      <c r="B82" s="10" t="s">
        <v>190</v>
      </c>
      <c r="C82" s="18"/>
      <c r="D82" s="17">
        <f>+C82/((1+C$176)^I82)</f>
        <v>0</v>
      </c>
      <c r="E82" s="2"/>
      <c r="I82" s="41">
        <f t="shared" si="0"/>
        <v>38</v>
      </c>
      <c r="J82" s="5"/>
      <c r="K82" s="41"/>
    </row>
    <row r="83" spans="2:11" ht="14.4" hidden="1" customHeight="1" x14ac:dyDescent="0.3">
      <c r="B83" s="10" t="s">
        <v>191</v>
      </c>
      <c r="C83" s="18"/>
      <c r="D83" s="17">
        <f>+C83/((1+C$176)^I83)</f>
        <v>0</v>
      </c>
      <c r="E83" s="2"/>
      <c r="I83" s="41">
        <f t="shared" si="0"/>
        <v>39</v>
      </c>
      <c r="J83" s="5"/>
      <c r="K83" s="41"/>
    </row>
    <row r="84" spans="2:11" ht="14.4" hidden="1" customHeight="1" x14ac:dyDescent="0.3">
      <c r="B84" s="10" t="s">
        <v>192</v>
      </c>
      <c r="C84" s="18"/>
      <c r="D84" s="17">
        <f>+C84/((1+C$176)^I84)</f>
        <v>0</v>
      </c>
      <c r="E84" s="2"/>
      <c r="I84" s="41">
        <f t="shared" si="0"/>
        <v>40</v>
      </c>
      <c r="J84" s="5"/>
      <c r="K84" s="41"/>
    </row>
    <row r="85" spans="2:11" ht="14.4" hidden="1" customHeight="1" x14ac:dyDescent="0.3">
      <c r="B85" s="10" t="s">
        <v>193</v>
      </c>
      <c r="C85" s="18"/>
      <c r="D85" s="17">
        <f>+C85/((1+C$176)^I85)</f>
        <v>0</v>
      </c>
      <c r="E85" s="2"/>
      <c r="I85" s="41">
        <f t="shared" si="0"/>
        <v>41</v>
      </c>
      <c r="J85" s="5"/>
      <c r="K85" s="41"/>
    </row>
    <row r="86" spans="2:11" ht="14.4" hidden="1" customHeight="1" x14ac:dyDescent="0.3">
      <c r="B86" s="10" t="s">
        <v>194</v>
      </c>
      <c r="C86" s="18"/>
      <c r="D86" s="17">
        <f>+C86/((1+C$176)^I86)</f>
        <v>0</v>
      </c>
      <c r="E86" s="2"/>
      <c r="I86" s="41">
        <f t="shared" si="0"/>
        <v>42</v>
      </c>
      <c r="J86" s="5"/>
      <c r="K86" s="41"/>
    </row>
    <row r="87" spans="2:11" ht="14.4" hidden="1" customHeight="1" x14ac:dyDescent="0.3">
      <c r="B87" s="10" t="s">
        <v>195</v>
      </c>
      <c r="C87" s="18"/>
      <c r="D87" s="17">
        <f>+C87/((1+C$176)^I87)</f>
        <v>0</v>
      </c>
      <c r="E87" s="2"/>
      <c r="I87" s="41">
        <f t="shared" si="0"/>
        <v>43</v>
      </c>
      <c r="J87" s="5"/>
      <c r="K87" s="41"/>
    </row>
    <row r="88" spans="2:11" ht="14.4" hidden="1" customHeight="1" x14ac:dyDescent="0.3">
      <c r="B88" s="10" t="s">
        <v>196</v>
      </c>
      <c r="C88" s="18"/>
      <c r="D88" s="17">
        <f>+C88/((1+C$176)^I88)</f>
        <v>0</v>
      </c>
      <c r="E88" s="2"/>
      <c r="I88" s="41">
        <f t="shared" si="0"/>
        <v>44</v>
      </c>
      <c r="J88" s="5"/>
      <c r="K88" s="41"/>
    </row>
    <row r="89" spans="2:11" ht="14.4" hidden="1" customHeight="1" x14ac:dyDescent="0.3">
      <c r="B89" s="10" t="s">
        <v>197</v>
      </c>
      <c r="C89" s="18"/>
      <c r="D89" s="17">
        <f>+C89/((1+C$176)^I89)</f>
        <v>0</v>
      </c>
      <c r="E89" s="2"/>
      <c r="I89" s="41">
        <f t="shared" si="0"/>
        <v>45</v>
      </c>
      <c r="J89" s="5"/>
      <c r="K89" s="41"/>
    </row>
    <row r="90" spans="2:11" ht="14.4" hidden="1" customHeight="1" x14ac:dyDescent="0.3">
      <c r="B90" s="10" t="s">
        <v>198</v>
      </c>
      <c r="C90" s="18"/>
      <c r="D90" s="17">
        <f>+C90/((1+C$176)^I90)</f>
        <v>0</v>
      </c>
      <c r="E90" s="2"/>
      <c r="I90" s="41">
        <f t="shared" si="0"/>
        <v>46</v>
      </c>
      <c r="J90" s="5"/>
      <c r="K90" s="41"/>
    </row>
    <row r="91" spans="2:11" ht="14.4" hidden="1" customHeight="1" x14ac:dyDescent="0.3">
      <c r="B91" s="10" t="s">
        <v>199</v>
      </c>
      <c r="C91" s="18"/>
      <c r="D91" s="17">
        <f>+C91/((1+C$176)^I91)</f>
        <v>0</v>
      </c>
      <c r="E91" s="2"/>
      <c r="I91" s="41">
        <f t="shared" si="0"/>
        <v>47</v>
      </c>
      <c r="J91" s="5"/>
      <c r="K91" s="41"/>
    </row>
    <row r="92" spans="2:11" ht="14.4" hidden="1" customHeight="1" x14ac:dyDescent="0.3">
      <c r="B92" s="10" t="s">
        <v>200</v>
      </c>
      <c r="C92" s="18"/>
      <c r="D92" s="17">
        <f>+C92/((1+C$176)^I92)</f>
        <v>0</v>
      </c>
      <c r="E92" s="2"/>
      <c r="I92" s="41">
        <f t="shared" si="0"/>
        <v>48</v>
      </c>
      <c r="J92" s="5"/>
      <c r="K92" s="41"/>
    </row>
    <row r="93" spans="2:11" ht="14.4" hidden="1" customHeight="1" x14ac:dyDescent="0.3">
      <c r="B93" s="10" t="s">
        <v>201</v>
      </c>
      <c r="C93" s="18"/>
      <c r="D93" s="17">
        <f>+C93/((1+C$176)^I93)</f>
        <v>0</v>
      </c>
      <c r="E93" s="2"/>
      <c r="I93" s="41">
        <f t="shared" si="0"/>
        <v>49</v>
      </c>
      <c r="J93" s="5"/>
      <c r="K93" s="41"/>
    </row>
    <row r="94" spans="2:11" ht="14.4" hidden="1" customHeight="1" x14ac:dyDescent="0.3">
      <c r="B94" s="10" t="s">
        <v>202</v>
      </c>
      <c r="C94" s="18"/>
      <c r="D94" s="17">
        <f>+C94/((1+C$176)^I94)</f>
        <v>0</v>
      </c>
      <c r="E94" s="2"/>
      <c r="I94" s="41">
        <f t="shared" si="0"/>
        <v>50</v>
      </c>
      <c r="J94" s="5"/>
      <c r="K94" s="41"/>
    </row>
    <row r="95" spans="2:11" ht="14.4" hidden="1" customHeight="1" x14ac:dyDescent="0.3">
      <c r="B95" s="10" t="s">
        <v>203</v>
      </c>
      <c r="C95" s="18"/>
      <c r="D95" s="17">
        <f>+C95/((1+C$176)^I95)</f>
        <v>0</v>
      </c>
      <c r="E95" s="2"/>
      <c r="I95" s="41">
        <f t="shared" si="0"/>
        <v>51</v>
      </c>
      <c r="J95" s="5"/>
      <c r="K95" s="41"/>
    </row>
    <row r="96" spans="2:11" ht="14.4" hidden="1" customHeight="1" x14ac:dyDescent="0.3">
      <c r="B96" s="10" t="s">
        <v>204</v>
      </c>
      <c r="C96" s="18"/>
      <c r="D96" s="17">
        <f>+C96/((1+C$176)^I96)</f>
        <v>0</v>
      </c>
      <c r="E96" s="2"/>
      <c r="I96" s="41">
        <f t="shared" si="0"/>
        <v>52</v>
      </c>
      <c r="J96" s="5"/>
      <c r="K96" s="41"/>
    </row>
    <row r="97" spans="2:11" ht="14.4" hidden="1" customHeight="1" x14ac:dyDescent="0.3">
      <c r="B97" s="10" t="s">
        <v>205</v>
      </c>
      <c r="C97" s="18"/>
      <c r="D97" s="17">
        <f>+C97/((1+C$176)^I97)</f>
        <v>0</v>
      </c>
      <c r="E97" s="2"/>
      <c r="I97" s="41">
        <f t="shared" si="0"/>
        <v>53</v>
      </c>
      <c r="J97" s="5"/>
      <c r="K97" s="41"/>
    </row>
    <row r="98" spans="2:11" ht="14.4" hidden="1" customHeight="1" x14ac:dyDescent="0.3">
      <c r="B98" s="10" t="s">
        <v>206</v>
      </c>
      <c r="C98" s="18"/>
      <c r="D98" s="17">
        <f>+C98/((1+C$176)^I98)</f>
        <v>0</v>
      </c>
      <c r="E98" s="2"/>
      <c r="I98" s="41">
        <f t="shared" si="0"/>
        <v>54</v>
      </c>
      <c r="J98" s="5"/>
      <c r="K98" s="41"/>
    </row>
    <row r="99" spans="2:11" ht="14.4" hidden="1" customHeight="1" x14ac:dyDescent="0.3">
      <c r="B99" s="10" t="s">
        <v>207</v>
      </c>
      <c r="C99" s="18"/>
      <c r="D99" s="17">
        <f>+C99/((1+C$176)^I99)</f>
        <v>0</v>
      </c>
      <c r="E99" s="2"/>
      <c r="I99" s="41">
        <f t="shared" si="0"/>
        <v>55</v>
      </c>
      <c r="J99" s="5"/>
      <c r="K99" s="41"/>
    </row>
    <row r="100" spans="2:11" ht="14.4" hidden="1" customHeight="1" x14ac:dyDescent="0.3">
      <c r="B100" s="10" t="s">
        <v>208</v>
      </c>
      <c r="C100" s="18"/>
      <c r="D100" s="17">
        <f>+C100/((1+C$176)^I100)</f>
        <v>0</v>
      </c>
      <c r="E100" s="2"/>
      <c r="I100" s="41">
        <f t="shared" si="0"/>
        <v>56</v>
      </c>
      <c r="J100" s="5"/>
      <c r="K100" s="41"/>
    </row>
    <row r="101" spans="2:11" ht="14.4" hidden="1" customHeight="1" x14ac:dyDescent="0.3">
      <c r="B101" s="10" t="s">
        <v>209</v>
      </c>
      <c r="C101" s="18"/>
      <c r="D101" s="17">
        <f>+C101/((1+C$176)^I101)</f>
        <v>0</v>
      </c>
      <c r="E101" s="2"/>
      <c r="I101" s="41">
        <f t="shared" si="0"/>
        <v>57</v>
      </c>
      <c r="J101" s="5"/>
      <c r="K101" s="41"/>
    </row>
    <row r="102" spans="2:11" ht="14.4" hidden="1" customHeight="1" x14ac:dyDescent="0.3">
      <c r="B102" s="10" t="s">
        <v>210</v>
      </c>
      <c r="C102" s="18"/>
      <c r="D102" s="17">
        <f>+C102/((1+C$176)^I102)</f>
        <v>0</v>
      </c>
      <c r="E102" s="2"/>
      <c r="I102" s="41">
        <f t="shared" si="0"/>
        <v>58</v>
      </c>
      <c r="J102" s="5"/>
      <c r="K102" s="41"/>
    </row>
    <row r="103" spans="2:11" ht="14.4" hidden="1" customHeight="1" x14ac:dyDescent="0.3">
      <c r="B103" s="10" t="s">
        <v>211</v>
      </c>
      <c r="C103" s="18"/>
      <c r="D103" s="17">
        <f>+C103/((1+C$176)^I103)</f>
        <v>0</v>
      </c>
      <c r="E103" s="2"/>
      <c r="I103" s="41">
        <f t="shared" si="0"/>
        <v>59</v>
      </c>
      <c r="J103" s="5"/>
      <c r="K103" s="41"/>
    </row>
    <row r="104" spans="2:11" ht="14.4" hidden="1" customHeight="1" x14ac:dyDescent="0.3">
      <c r="B104" s="10" t="s">
        <v>212</v>
      </c>
      <c r="C104" s="18"/>
      <c r="D104" s="17">
        <f>+C104/((1+C$176)^I104)</f>
        <v>0</v>
      </c>
      <c r="E104" s="2"/>
      <c r="I104" s="41">
        <f t="shared" si="0"/>
        <v>60</v>
      </c>
      <c r="J104" s="5"/>
      <c r="K104" s="41"/>
    </row>
    <row r="105" spans="2:11" ht="14.4" hidden="1" customHeight="1" x14ac:dyDescent="0.3">
      <c r="B105" s="10" t="s">
        <v>213</v>
      </c>
      <c r="C105" s="18"/>
      <c r="D105" s="17">
        <f>+C105/((1+C$176)^I105)</f>
        <v>0</v>
      </c>
      <c r="E105" s="2"/>
      <c r="I105" s="41">
        <f t="shared" si="0"/>
        <v>61</v>
      </c>
      <c r="J105" s="5"/>
      <c r="K105" s="41"/>
    </row>
    <row r="106" spans="2:11" ht="14.4" hidden="1" customHeight="1" x14ac:dyDescent="0.3">
      <c r="B106" s="10" t="s">
        <v>214</v>
      </c>
      <c r="C106" s="18"/>
      <c r="D106" s="17">
        <f>+C106/((1+C$176)^I106)</f>
        <v>0</v>
      </c>
      <c r="E106" s="2"/>
      <c r="I106" s="41">
        <f t="shared" si="0"/>
        <v>62</v>
      </c>
      <c r="J106" s="5"/>
      <c r="K106" s="41"/>
    </row>
    <row r="107" spans="2:11" ht="14.4" hidden="1" customHeight="1" x14ac:dyDescent="0.3">
      <c r="B107" s="10" t="s">
        <v>215</v>
      </c>
      <c r="C107" s="18"/>
      <c r="D107" s="17">
        <f>+C107/((1+C$176)^I107)</f>
        <v>0</v>
      </c>
      <c r="E107" s="2"/>
      <c r="I107" s="41">
        <f t="shared" si="0"/>
        <v>63</v>
      </c>
      <c r="J107" s="5"/>
      <c r="K107" s="41"/>
    </row>
    <row r="108" spans="2:11" ht="14.4" hidden="1" customHeight="1" x14ac:dyDescent="0.3">
      <c r="B108" s="10" t="s">
        <v>216</v>
      </c>
      <c r="C108" s="18"/>
      <c r="D108" s="17">
        <f>+C108/((1+C$176)^I108)</f>
        <v>0</v>
      </c>
      <c r="E108" s="2"/>
      <c r="I108" s="41">
        <f t="shared" si="0"/>
        <v>64</v>
      </c>
      <c r="J108" s="5"/>
      <c r="K108" s="41"/>
    </row>
    <row r="109" spans="2:11" ht="14.4" hidden="1" customHeight="1" x14ac:dyDescent="0.3">
      <c r="B109" s="10" t="s">
        <v>217</v>
      </c>
      <c r="C109" s="18"/>
      <c r="D109" s="17">
        <f>+C109/((1+C$176)^I109)</f>
        <v>0</v>
      </c>
      <c r="E109" s="2"/>
      <c r="I109" s="41">
        <f t="shared" si="0"/>
        <v>65</v>
      </c>
      <c r="J109" s="5"/>
      <c r="K109" s="41"/>
    </row>
    <row r="110" spans="2:11" ht="14.4" hidden="1" customHeight="1" x14ac:dyDescent="0.3">
      <c r="B110" s="10" t="s">
        <v>218</v>
      </c>
      <c r="C110" s="18"/>
      <c r="D110" s="17">
        <f>+C110/((1+C$176)^I110)</f>
        <v>0</v>
      </c>
      <c r="E110" s="2"/>
      <c r="I110" s="41">
        <f t="shared" ref="I110:I164" si="2">+I109+1</f>
        <v>66</v>
      </c>
      <c r="J110" s="5"/>
      <c r="K110" s="41"/>
    </row>
    <row r="111" spans="2:11" ht="14.4" hidden="1" customHeight="1" x14ac:dyDescent="0.3">
      <c r="B111" s="10" t="s">
        <v>219</v>
      </c>
      <c r="C111" s="18"/>
      <c r="D111" s="17">
        <f>+C111/((1+C$176)^I111)</f>
        <v>0</v>
      </c>
      <c r="E111" s="2"/>
      <c r="I111" s="41">
        <f t="shared" si="2"/>
        <v>67</v>
      </c>
      <c r="J111" s="5"/>
      <c r="K111" s="41"/>
    </row>
    <row r="112" spans="2:11" ht="14.4" hidden="1" customHeight="1" x14ac:dyDescent="0.3">
      <c r="B112" s="10" t="s">
        <v>220</v>
      </c>
      <c r="C112" s="18"/>
      <c r="D112" s="17">
        <f>+C112/((1+C$176)^I112)</f>
        <v>0</v>
      </c>
      <c r="E112" s="2"/>
      <c r="I112" s="41">
        <f t="shared" si="2"/>
        <v>68</v>
      </c>
      <c r="J112" s="5"/>
      <c r="K112" s="41"/>
    </row>
    <row r="113" spans="2:11" ht="14.4" hidden="1" customHeight="1" x14ac:dyDescent="0.3">
      <c r="B113" s="10" t="s">
        <v>221</v>
      </c>
      <c r="C113" s="18"/>
      <c r="D113" s="17">
        <f>+C113/((1+C$176)^I113)</f>
        <v>0</v>
      </c>
      <c r="E113" s="2"/>
      <c r="I113" s="41">
        <f t="shared" si="2"/>
        <v>69</v>
      </c>
      <c r="J113" s="5"/>
      <c r="K113" s="41"/>
    </row>
    <row r="114" spans="2:11" ht="14.4" hidden="1" customHeight="1" x14ac:dyDescent="0.3">
      <c r="B114" s="10" t="s">
        <v>222</v>
      </c>
      <c r="C114" s="18"/>
      <c r="D114" s="17">
        <f>+C114/((1+C$176)^I114)</f>
        <v>0</v>
      </c>
      <c r="E114" s="2"/>
      <c r="I114" s="41">
        <f t="shared" si="2"/>
        <v>70</v>
      </c>
      <c r="J114" s="5"/>
      <c r="K114" s="41"/>
    </row>
    <row r="115" spans="2:11" ht="14.4" hidden="1" customHeight="1" x14ac:dyDescent="0.3">
      <c r="B115" s="10" t="s">
        <v>223</v>
      </c>
      <c r="C115" s="18"/>
      <c r="D115" s="17">
        <f>+C115/((1+C$176)^I115)</f>
        <v>0</v>
      </c>
      <c r="E115" s="2"/>
      <c r="I115" s="41">
        <f t="shared" si="2"/>
        <v>71</v>
      </c>
      <c r="J115" s="5"/>
      <c r="K115" s="41"/>
    </row>
    <row r="116" spans="2:11" ht="14.4" hidden="1" customHeight="1" x14ac:dyDescent="0.3">
      <c r="B116" s="10" t="s">
        <v>224</v>
      </c>
      <c r="C116" s="18"/>
      <c r="D116" s="17">
        <f>+C116/((1+C$176)^I116)</f>
        <v>0</v>
      </c>
      <c r="E116" s="2"/>
      <c r="I116" s="41">
        <f t="shared" si="2"/>
        <v>72</v>
      </c>
      <c r="J116" s="5"/>
      <c r="K116" s="41"/>
    </row>
    <row r="117" spans="2:11" ht="14.4" hidden="1" customHeight="1" x14ac:dyDescent="0.3">
      <c r="B117" s="10" t="s">
        <v>225</v>
      </c>
      <c r="C117" s="18"/>
      <c r="D117" s="17">
        <f>+C117/((1+C$176)^I117)</f>
        <v>0</v>
      </c>
      <c r="E117" s="2"/>
      <c r="I117" s="41">
        <f t="shared" si="2"/>
        <v>73</v>
      </c>
      <c r="J117" s="5"/>
      <c r="K117" s="41"/>
    </row>
    <row r="118" spans="2:11" ht="14.4" hidden="1" customHeight="1" x14ac:dyDescent="0.3">
      <c r="B118" s="10" t="s">
        <v>226</v>
      </c>
      <c r="C118" s="18"/>
      <c r="D118" s="17">
        <f>+C118/((1+C$176)^I118)</f>
        <v>0</v>
      </c>
      <c r="E118" s="2"/>
      <c r="I118" s="41">
        <f t="shared" si="2"/>
        <v>74</v>
      </c>
      <c r="J118" s="5"/>
      <c r="K118" s="41"/>
    </row>
    <row r="119" spans="2:11" ht="14.4" hidden="1" customHeight="1" x14ac:dyDescent="0.3">
      <c r="B119" s="10" t="s">
        <v>227</v>
      </c>
      <c r="C119" s="18"/>
      <c r="D119" s="17">
        <f>+C119/((1+C$176)^I119)</f>
        <v>0</v>
      </c>
      <c r="E119" s="2"/>
      <c r="I119" s="41">
        <f t="shared" si="2"/>
        <v>75</v>
      </c>
      <c r="J119" s="5"/>
      <c r="K119" s="41"/>
    </row>
    <row r="120" spans="2:11" ht="14.4" hidden="1" customHeight="1" x14ac:dyDescent="0.3">
      <c r="B120" s="10" t="s">
        <v>228</v>
      </c>
      <c r="C120" s="18"/>
      <c r="D120" s="17">
        <f>+C120/((1+C$176)^I120)</f>
        <v>0</v>
      </c>
      <c r="E120" s="2"/>
      <c r="I120" s="41">
        <f t="shared" si="2"/>
        <v>76</v>
      </c>
      <c r="J120" s="5"/>
      <c r="K120" s="41"/>
    </row>
    <row r="121" spans="2:11" ht="14.4" hidden="1" customHeight="1" x14ac:dyDescent="0.3">
      <c r="B121" s="10" t="s">
        <v>229</v>
      </c>
      <c r="C121" s="18"/>
      <c r="D121" s="17">
        <f>+C121/((1+C$176)^I121)</f>
        <v>0</v>
      </c>
      <c r="E121" s="2"/>
      <c r="I121" s="41">
        <f t="shared" si="2"/>
        <v>77</v>
      </c>
      <c r="J121" s="5"/>
      <c r="K121" s="41"/>
    </row>
    <row r="122" spans="2:11" ht="14.4" hidden="1" customHeight="1" x14ac:dyDescent="0.3">
      <c r="B122" s="10" t="s">
        <v>230</v>
      </c>
      <c r="C122" s="18"/>
      <c r="D122" s="17">
        <f>+C122/((1+C$176)^I122)</f>
        <v>0</v>
      </c>
      <c r="E122" s="2"/>
      <c r="I122" s="41">
        <f t="shared" si="2"/>
        <v>78</v>
      </c>
      <c r="J122" s="5"/>
      <c r="K122" s="41"/>
    </row>
    <row r="123" spans="2:11" ht="14.4" hidden="1" customHeight="1" x14ac:dyDescent="0.3">
      <c r="B123" s="10" t="s">
        <v>231</v>
      </c>
      <c r="C123" s="18"/>
      <c r="D123" s="17">
        <f>+C123/((1+C$176)^I123)</f>
        <v>0</v>
      </c>
      <c r="E123" s="2"/>
      <c r="I123" s="41">
        <f t="shared" si="2"/>
        <v>79</v>
      </c>
      <c r="J123" s="5"/>
      <c r="K123" s="41"/>
    </row>
    <row r="124" spans="2:11" ht="14.4" hidden="1" customHeight="1" x14ac:dyDescent="0.3">
      <c r="B124" s="10" t="s">
        <v>232</v>
      </c>
      <c r="C124" s="18"/>
      <c r="D124" s="17">
        <f>+C124/((1+C$176)^I124)</f>
        <v>0</v>
      </c>
      <c r="E124" s="2"/>
      <c r="I124" s="41">
        <f t="shared" si="2"/>
        <v>80</v>
      </c>
      <c r="J124" s="5"/>
      <c r="K124" s="41"/>
    </row>
    <row r="125" spans="2:11" ht="14.4" hidden="1" customHeight="1" x14ac:dyDescent="0.3">
      <c r="B125" s="10" t="s">
        <v>233</v>
      </c>
      <c r="C125" s="18"/>
      <c r="D125" s="17">
        <f>+C125/((1+C$176)^I125)</f>
        <v>0</v>
      </c>
      <c r="E125" s="2"/>
      <c r="I125" s="41">
        <f t="shared" si="2"/>
        <v>81</v>
      </c>
      <c r="J125" s="5"/>
      <c r="K125" s="41"/>
    </row>
    <row r="126" spans="2:11" ht="14.4" hidden="1" customHeight="1" x14ac:dyDescent="0.3">
      <c r="B126" s="10" t="s">
        <v>234</v>
      </c>
      <c r="C126" s="18"/>
      <c r="D126" s="17">
        <f>+C126/((1+C$176)^I126)</f>
        <v>0</v>
      </c>
      <c r="E126" s="2"/>
      <c r="I126" s="41">
        <f t="shared" si="2"/>
        <v>82</v>
      </c>
      <c r="J126" s="5"/>
      <c r="K126" s="41"/>
    </row>
    <row r="127" spans="2:11" ht="14.4" hidden="1" customHeight="1" x14ac:dyDescent="0.3">
      <c r="B127" s="10" t="s">
        <v>235</v>
      </c>
      <c r="C127" s="18"/>
      <c r="D127" s="17">
        <f>+C127/((1+C$176)^I127)</f>
        <v>0</v>
      </c>
      <c r="E127" s="2"/>
      <c r="I127" s="41">
        <f t="shared" si="2"/>
        <v>83</v>
      </c>
      <c r="J127" s="5"/>
      <c r="K127" s="41"/>
    </row>
    <row r="128" spans="2:11" ht="14.4" hidden="1" customHeight="1" x14ac:dyDescent="0.3">
      <c r="B128" s="10" t="s">
        <v>236</v>
      </c>
      <c r="C128" s="18"/>
      <c r="D128" s="17">
        <f>+C128/((1+C$176)^I128)</f>
        <v>0</v>
      </c>
      <c r="E128" s="2"/>
      <c r="I128" s="41">
        <f t="shared" si="2"/>
        <v>84</v>
      </c>
      <c r="J128" s="5"/>
      <c r="K128" s="41"/>
    </row>
    <row r="129" spans="2:11" ht="14.4" hidden="1" customHeight="1" x14ac:dyDescent="0.3">
      <c r="B129" s="10" t="s">
        <v>237</v>
      </c>
      <c r="C129" s="18"/>
      <c r="D129" s="17">
        <f>+C129/((1+C$176)^I129)</f>
        <v>0</v>
      </c>
      <c r="E129" s="2"/>
      <c r="I129" s="41">
        <f t="shared" si="2"/>
        <v>85</v>
      </c>
      <c r="J129" s="5"/>
      <c r="K129" s="41"/>
    </row>
    <row r="130" spans="2:11" ht="14.4" hidden="1" customHeight="1" x14ac:dyDescent="0.3">
      <c r="B130" s="10" t="s">
        <v>238</v>
      </c>
      <c r="C130" s="18"/>
      <c r="D130" s="17">
        <f>+C130/((1+C$176)^I130)</f>
        <v>0</v>
      </c>
      <c r="E130" s="2"/>
      <c r="I130" s="41">
        <f t="shared" si="2"/>
        <v>86</v>
      </c>
      <c r="J130" s="5"/>
      <c r="K130" s="41"/>
    </row>
    <row r="131" spans="2:11" ht="14.4" hidden="1" customHeight="1" x14ac:dyDescent="0.3">
      <c r="B131" s="10" t="s">
        <v>239</v>
      </c>
      <c r="C131" s="18"/>
      <c r="D131" s="17">
        <f>+C131/((1+C$176)^I131)</f>
        <v>0</v>
      </c>
      <c r="E131" s="2"/>
      <c r="I131" s="41">
        <f t="shared" si="2"/>
        <v>87</v>
      </c>
      <c r="J131" s="5"/>
      <c r="K131" s="41"/>
    </row>
    <row r="132" spans="2:11" ht="14.4" hidden="1" customHeight="1" x14ac:dyDescent="0.3">
      <c r="B132" s="10" t="s">
        <v>240</v>
      </c>
      <c r="C132" s="18"/>
      <c r="D132" s="17">
        <f>+C132/((1+C$176)^I132)</f>
        <v>0</v>
      </c>
      <c r="E132" s="2"/>
      <c r="I132" s="41">
        <f t="shared" si="2"/>
        <v>88</v>
      </c>
      <c r="J132" s="5"/>
      <c r="K132" s="41"/>
    </row>
    <row r="133" spans="2:11" ht="14.4" hidden="1" customHeight="1" x14ac:dyDescent="0.3">
      <c r="B133" s="10" t="s">
        <v>241</v>
      </c>
      <c r="C133" s="18"/>
      <c r="D133" s="17">
        <f>+C133/((1+C$176)^I133)</f>
        <v>0</v>
      </c>
      <c r="E133" s="2"/>
      <c r="I133" s="41">
        <f t="shared" si="2"/>
        <v>89</v>
      </c>
      <c r="J133" s="5"/>
      <c r="K133" s="41"/>
    </row>
    <row r="134" spans="2:11" ht="14.4" hidden="1" customHeight="1" x14ac:dyDescent="0.3">
      <c r="B134" s="10" t="s">
        <v>242</v>
      </c>
      <c r="C134" s="18"/>
      <c r="D134" s="17">
        <f>+C134/((1+C$176)^I134)</f>
        <v>0</v>
      </c>
      <c r="E134" s="2"/>
      <c r="I134" s="41">
        <f t="shared" si="2"/>
        <v>90</v>
      </c>
      <c r="J134" s="5"/>
      <c r="K134" s="41"/>
    </row>
    <row r="135" spans="2:11" ht="14.4" hidden="1" customHeight="1" x14ac:dyDescent="0.3">
      <c r="B135" s="10" t="s">
        <v>243</v>
      </c>
      <c r="C135" s="18"/>
      <c r="D135" s="17">
        <f>+C135/((1+C$176)^I135)</f>
        <v>0</v>
      </c>
      <c r="E135" s="2"/>
      <c r="I135" s="41">
        <f t="shared" si="2"/>
        <v>91</v>
      </c>
      <c r="J135" s="5"/>
      <c r="K135" s="41"/>
    </row>
    <row r="136" spans="2:11" ht="14.4" hidden="1" customHeight="1" x14ac:dyDescent="0.3">
      <c r="B136" s="10" t="s">
        <v>244</v>
      </c>
      <c r="C136" s="18"/>
      <c r="D136" s="17">
        <f>+C136/((1+C$176)^I136)</f>
        <v>0</v>
      </c>
      <c r="E136" s="2"/>
      <c r="I136" s="41">
        <f t="shared" si="2"/>
        <v>92</v>
      </c>
      <c r="J136" s="5"/>
      <c r="K136" s="41"/>
    </row>
    <row r="137" spans="2:11" ht="14.4" hidden="1" customHeight="1" x14ac:dyDescent="0.3">
      <c r="B137" s="10" t="s">
        <v>245</v>
      </c>
      <c r="C137" s="18"/>
      <c r="D137" s="17">
        <f>+C137/((1+C$176)^I137)</f>
        <v>0</v>
      </c>
      <c r="E137" s="2"/>
      <c r="I137" s="41">
        <f t="shared" si="2"/>
        <v>93</v>
      </c>
      <c r="J137" s="5"/>
      <c r="K137" s="41"/>
    </row>
    <row r="138" spans="2:11" ht="14.4" hidden="1" customHeight="1" x14ac:dyDescent="0.3">
      <c r="B138" s="10" t="s">
        <v>246</v>
      </c>
      <c r="C138" s="18"/>
      <c r="D138" s="17">
        <f>+C138/((1+C$176)^I138)</f>
        <v>0</v>
      </c>
      <c r="E138" s="2"/>
      <c r="I138" s="41">
        <f t="shared" si="2"/>
        <v>94</v>
      </c>
      <c r="J138" s="5"/>
      <c r="K138" s="41"/>
    </row>
    <row r="139" spans="2:11" ht="14.4" hidden="1" customHeight="1" x14ac:dyDescent="0.3">
      <c r="B139" s="10" t="s">
        <v>247</v>
      </c>
      <c r="C139" s="18"/>
      <c r="D139" s="17">
        <f>+C139/((1+C$176)^I139)</f>
        <v>0</v>
      </c>
      <c r="E139" s="2"/>
      <c r="I139" s="41">
        <f t="shared" si="2"/>
        <v>95</v>
      </c>
      <c r="J139" s="5"/>
      <c r="K139" s="41"/>
    </row>
    <row r="140" spans="2:11" ht="14.4" hidden="1" customHeight="1" x14ac:dyDescent="0.3">
      <c r="B140" s="10" t="s">
        <v>248</v>
      </c>
      <c r="C140" s="18"/>
      <c r="D140" s="17">
        <f>+C140/((1+C$176)^I140)</f>
        <v>0</v>
      </c>
      <c r="E140" s="2"/>
      <c r="I140" s="41">
        <f t="shared" si="2"/>
        <v>96</v>
      </c>
      <c r="J140" s="5"/>
      <c r="K140" s="41"/>
    </row>
    <row r="141" spans="2:11" ht="14.4" hidden="1" customHeight="1" x14ac:dyDescent="0.3">
      <c r="B141" s="10" t="s">
        <v>249</v>
      </c>
      <c r="C141" s="18"/>
      <c r="D141" s="17">
        <f>+C141/((1+C$176)^I141)</f>
        <v>0</v>
      </c>
      <c r="E141" s="2"/>
      <c r="I141" s="41">
        <f t="shared" si="2"/>
        <v>97</v>
      </c>
      <c r="J141" s="5"/>
      <c r="K141" s="41"/>
    </row>
    <row r="142" spans="2:11" ht="14.4" hidden="1" customHeight="1" x14ac:dyDescent="0.3">
      <c r="B142" s="10" t="s">
        <v>250</v>
      </c>
      <c r="C142" s="18"/>
      <c r="D142" s="17">
        <f>+C142/((1+C$176)^I142)</f>
        <v>0</v>
      </c>
      <c r="E142" s="2"/>
      <c r="I142" s="41">
        <f t="shared" si="2"/>
        <v>98</v>
      </c>
      <c r="J142" s="5"/>
      <c r="K142" s="41"/>
    </row>
    <row r="143" spans="2:11" ht="14.4" hidden="1" customHeight="1" x14ac:dyDescent="0.3">
      <c r="B143" s="10" t="s">
        <v>251</v>
      </c>
      <c r="C143" s="18"/>
      <c r="D143" s="17">
        <f>+C143/((1+C$176)^I143)</f>
        <v>0</v>
      </c>
      <c r="E143" s="2"/>
      <c r="I143" s="41">
        <f t="shared" si="2"/>
        <v>99</v>
      </c>
      <c r="J143" s="5"/>
      <c r="K143" s="41"/>
    </row>
    <row r="144" spans="2:11" ht="14.4" hidden="1" customHeight="1" x14ac:dyDescent="0.3">
      <c r="B144" s="10" t="s">
        <v>252</v>
      </c>
      <c r="C144" s="18"/>
      <c r="D144" s="17">
        <f>+C144/((1+C$176)^I144)</f>
        <v>0</v>
      </c>
      <c r="E144" s="2"/>
      <c r="I144" s="41">
        <f t="shared" si="2"/>
        <v>100</v>
      </c>
      <c r="J144" s="5"/>
      <c r="K144" s="41"/>
    </row>
    <row r="145" spans="2:11" ht="14.4" hidden="1" customHeight="1" x14ac:dyDescent="0.3">
      <c r="B145" s="10" t="s">
        <v>253</v>
      </c>
      <c r="C145" s="18"/>
      <c r="D145" s="17">
        <f>+C145/((1+C$176)^I145)</f>
        <v>0</v>
      </c>
      <c r="E145" s="2"/>
      <c r="I145" s="41">
        <f t="shared" si="2"/>
        <v>101</v>
      </c>
      <c r="J145" s="5"/>
      <c r="K145" s="41"/>
    </row>
    <row r="146" spans="2:11" ht="14.4" hidden="1" customHeight="1" x14ac:dyDescent="0.3">
      <c r="B146" s="10" t="s">
        <v>254</v>
      </c>
      <c r="C146" s="18"/>
      <c r="D146" s="17">
        <f>+C146/((1+C$176)^I146)</f>
        <v>0</v>
      </c>
      <c r="E146" s="2"/>
      <c r="I146" s="41">
        <f t="shared" si="2"/>
        <v>102</v>
      </c>
      <c r="J146" s="5"/>
      <c r="K146" s="41"/>
    </row>
    <row r="147" spans="2:11" ht="14.4" hidden="1" customHeight="1" x14ac:dyDescent="0.3">
      <c r="B147" s="10" t="s">
        <v>255</v>
      </c>
      <c r="C147" s="18"/>
      <c r="D147" s="17">
        <f>+C147/((1+C$176)^I147)</f>
        <v>0</v>
      </c>
      <c r="E147" s="2"/>
      <c r="I147" s="41">
        <f t="shared" si="2"/>
        <v>103</v>
      </c>
      <c r="J147" s="5"/>
      <c r="K147" s="41"/>
    </row>
    <row r="148" spans="2:11" ht="14.4" hidden="1" customHeight="1" x14ac:dyDescent="0.3">
      <c r="B148" s="10" t="s">
        <v>256</v>
      </c>
      <c r="C148" s="18"/>
      <c r="D148" s="17">
        <f>+C148/((1+C$176)^I148)</f>
        <v>0</v>
      </c>
      <c r="E148" s="2"/>
      <c r="I148" s="41">
        <f t="shared" si="2"/>
        <v>104</v>
      </c>
      <c r="J148" s="5"/>
      <c r="K148" s="41"/>
    </row>
    <row r="149" spans="2:11" ht="14.4" hidden="1" customHeight="1" x14ac:dyDescent="0.3">
      <c r="B149" s="10" t="s">
        <v>257</v>
      </c>
      <c r="C149" s="18"/>
      <c r="D149" s="17">
        <f>+C149/((1+C$176)^I149)</f>
        <v>0</v>
      </c>
      <c r="E149" s="2"/>
      <c r="I149" s="41">
        <f t="shared" si="2"/>
        <v>105</v>
      </c>
      <c r="J149" s="5"/>
      <c r="K149" s="41"/>
    </row>
    <row r="150" spans="2:11" ht="14.4" hidden="1" customHeight="1" x14ac:dyDescent="0.3">
      <c r="B150" s="10" t="s">
        <v>258</v>
      </c>
      <c r="C150" s="18"/>
      <c r="D150" s="17">
        <f>+C150/((1+C$176)^I150)</f>
        <v>0</v>
      </c>
      <c r="E150" s="2"/>
      <c r="I150" s="41">
        <f t="shared" si="2"/>
        <v>106</v>
      </c>
      <c r="J150" s="5"/>
      <c r="K150" s="41"/>
    </row>
    <row r="151" spans="2:11" ht="14.4" hidden="1" customHeight="1" x14ac:dyDescent="0.3">
      <c r="B151" s="10" t="s">
        <v>259</v>
      </c>
      <c r="C151" s="18"/>
      <c r="D151" s="17">
        <f>+C151/((1+C$176)^I151)</f>
        <v>0</v>
      </c>
      <c r="E151" s="2"/>
      <c r="I151" s="41">
        <f t="shared" si="2"/>
        <v>107</v>
      </c>
      <c r="J151" s="5"/>
      <c r="K151" s="41"/>
    </row>
    <row r="152" spans="2:11" ht="14.4" hidden="1" customHeight="1" x14ac:dyDescent="0.3">
      <c r="B152" s="10" t="s">
        <v>260</v>
      </c>
      <c r="C152" s="18"/>
      <c r="D152" s="17">
        <f>+C152/((1+C$176)^I152)</f>
        <v>0</v>
      </c>
      <c r="E152" s="2"/>
      <c r="I152" s="41">
        <f t="shared" si="2"/>
        <v>108</v>
      </c>
      <c r="J152" s="5"/>
      <c r="K152" s="41"/>
    </row>
    <row r="153" spans="2:11" ht="14.4" hidden="1" customHeight="1" x14ac:dyDescent="0.3">
      <c r="B153" s="10" t="s">
        <v>261</v>
      </c>
      <c r="C153" s="18"/>
      <c r="D153" s="17">
        <f>+C153/((1+C$176)^I153)</f>
        <v>0</v>
      </c>
      <c r="E153" s="2"/>
      <c r="I153" s="41">
        <f t="shared" si="2"/>
        <v>109</v>
      </c>
      <c r="J153" s="5"/>
      <c r="K153" s="41"/>
    </row>
    <row r="154" spans="2:11" ht="14.4" hidden="1" customHeight="1" x14ac:dyDescent="0.3">
      <c r="B154" s="10" t="s">
        <v>262</v>
      </c>
      <c r="C154" s="18"/>
      <c r="D154" s="17">
        <f>+C154/((1+C$176)^I154)</f>
        <v>0</v>
      </c>
      <c r="E154" s="2"/>
      <c r="I154" s="41">
        <f t="shared" si="2"/>
        <v>110</v>
      </c>
      <c r="J154" s="5"/>
      <c r="K154" s="41"/>
    </row>
    <row r="155" spans="2:11" ht="14.4" hidden="1" customHeight="1" x14ac:dyDescent="0.3">
      <c r="B155" s="10" t="s">
        <v>263</v>
      </c>
      <c r="C155" s="18"/>
      <c r="D155" s="17">
        <f>+C155/((1+C$176)^I155)</f>
        <v>0</v>
      </c>
      <c r="E155" s="2"/>
      <c r="I155" s="41">
        <f t="shared" si="2"/>
        <v>111</v>
      </c>
      <c r="J155" s="5"/>
      <c r="K155" s="41"/>
    </row>
    <row r="156" spans="2:11" ht="14.4" hidden="1" customHeight="1" x14ac:dyDescent="0.3">
      <c r="B156" s="10" t="s">
        <v>264</v>
      </c>
      <c r="C156" s="18"/>
      <c r="D156" s="17">
        <f>+C156/((1+C$176)^I156)</f>
        <v>0</v>
      </c>
      <c r="E156" s="2"/>
      <c r="I156" s="41">
        <f t="shared" si="2"/>
        <v>112</v>
      </c>
      <c r="J156" s="5"/>
      <c r="K156" s="41"/>
    </row>
    <row r="157" spans="2:11" ht="14.4" hidden="1" customHeight="1" x14ac:dyDescent="0.3">
      <c r="B157" s="10" t="s">
        <v>265</v>
      </c>
      <c r="C157" s="18"/>
      <c r="D157" s="17">
        <f>+C157/((1+C$176)^I157)</f>
        <v>0</v>
      </c>
      <c r="E157" s="2"/>
      <c r="I157" s="41">
        <f t="shared" si="2"/>
        <v>113</v>
      </c>
      <c r="J157" s="5"/>
      <c r="K157" s="41"/>
    </row>
    <row r="158" spans="2:11" ht="14.4" hidden="1" customHeight="1" x14ac:dyDescent="0.3">
      <c r="B158" s="10" t="s">
        <v>266</v>
      </c>
      <c r="C158" s="18"/>
      <c r="D158" s="17">
        <f>+C158/((1+C$176)^I158)</f>
        <v>0</v>
      </c>
      <c r="E158" s="2"/>
      <c r="I158" s="41">
        <f t="shared" si="2"/>
        <v>114</v>
      </c>
      <c r="J158" s="5"/>
      <c r="K158" s="41"/>
    </row>
    <row r="159" spans="2:11" ht="14.4" hidden="1" customHeight="1" x14ac:dyDescent="0.3">
      <c r="B159" s="10" t="s">
        <v>267</v>
      </c>
      <c r="C159" s="18"/>
      <c r="D159" s="17">
        <f>+C159/((1+C$176)^I159)</f>
        <v>0</v>
      </c>
      <c r="E159" s="2"/>
      <c r="I159" s="41">
        <f t="shared" si="2"/>
        <v>115</v>
      </c>
      <c r="J159" s="5"/>
      <c r="K159" s="41"/>
    </row>
    <row r="160" spans="2:11" ht="14.4" hidden="1" customHeight="1" x14ac:dyDescent="0.3">
      <c r="B160" s="10" t="s">
        <v>268</v>
      </c>
      <c r="C160" s="18"/>
      <c r="D160" s="17">
        <f>+C160/((1+C$176)^I160)</f>
        <v>0</v>
      </c>
      <c r="E160" s="2"/>
      <c r="I160" s="41">
        <f t="shared" si="2"/>
        <v>116</v>
      </c>
      <c r="J160" s="5"/>
      <c r="K160" s="41"/>
    </row>
    <row r="161" spans="2:34" ht="14.4" hidden="1" customHeight="1" x14ac:dyDescent="0.3">
      <c r="B161" s="10" t="s">
        <v>269</v>
      </c>
      <c r="C161" s="18"/>
      <c r="D161" s="17">
        <f>+C161/((1+C$176)^I161)</f>
        <v>0</v>
      </c>
      <c r="E161" s="2"/>
      <c r="I161" s="41">
        <f t="shared" si="2"/>
        <v>117</v>
      </c>
      <c r="J161" s="5"/>
      <c r="K161" s="41"/>
    </row>
    <row r="162" spans="2:34" ht="14.4" hidden="1" customHeight="1" x14ac:dyDescent="0.3">
      <c r="B162" s="10" t="s">
        <v>270</v>
      </c>
      <c r="C162" s="18"/>
      <c r="D162" s="17">
        <f>+C162/((1+C$176)^I162)</f>
        <v>0</v>
      </c>
      <c r="E162" s="2"/>
      <c r="I162" s="41">
        <f t="shared" si="2"/>
        <v>118</v>
      </c>
      <c r="J162" s="5"/>
      <c r="K162" s="41"/>
    </row>
    <row r="163" spans="2:34" x14ac:dyDescent="0.3">
      <c r="B163" s="10" t="s">
        <v>271</v>
      </c>
      <c r="C163" s="18"/>
      <c r="D163" s="17">
        <f>+C163/((1+C$176)^I163)</f>
        <v>0</v>
      </c>
      <c r="E163" s="2"/>
      <c r="I163" s="41">
        <f t="shared" si="2"/>
        <v>119</v>
      </c>
      <c r="J163" s="5"/>
      <c r="K163" s="41"/>
    </row>
    <row r="164" spans="2:34" x14ac:dyDescent="0.3">
      <c r="B164" s="10" t="s">
        <v>272</v>
      </c>
      <c r="C164" s="18"/>
      <c r="D164" s="17">
        <f>+C164/((1+C$176)^I164)</f>
        <v>0</v>
      </c>
      <c r="E164" s="2"/>
      <c r="I164" s="41">
        <f t="shared" si="2"/>
        <v>120</v>
      </c>
      <c r="J164" s="5"/>
      <c r="K164" s="41"/>
    </row>
    <row r="165" spans="2:34" x14ac:dyDescent="0.3">
      <c r="B165" s="73" t="s">
        <v>320</v>
      </c>
    </row>
    <row r="166" spans="2:34" x14ac:dyDescent="0.3">
      <c r="B166" s="73" t="s">
        <v>299</v>
      </c>
    </row>
    <row r="167" spans="2:34" x14ac:dyDescent="0.3">
      <c r="B167" s="51"/>
    </row>
    <row r="168" spans="2:34" x14ac:dyDescent="0.3">
      <c r="C168" s="15" t="s">
        <v>130</v>
      </c>
    </row>
    <row r="170" spans="2:34" x14ac:dyDescent="0.3">
      <c r="B170" s="57" t="s">
        <v>290</v>
      </c>
      <c r="C170" s="16">
        <f>+C16</f>
        <v>45180</v>
      </c>
      <c r="D170" s="23"/>
      <c r="E170" s="23"/>
      <c r="F170" s="23">
        <f>+C170-'sayfa 1-bileşik maliyet İVO'!C162</f>
        <v>0</v>
      </c>
      <c r="G170" s="23"/>
      <c r="H170" s="23"/>
      <c r="I170" s="39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</row>
    <row r="171" spans="2:34" x14ac:dyDescent="0.3">
      <c r="B171" s="57" t="s">
        <v>315</v>
      </c>
      <c r="C171" s="16">
        <f>+(C40-(C14+C170))/(1+C31)</f>
        <v>1069457.3714285712</v>
      </c>
      <c r="D171" s="23"/>
      <c r="E171" s="23"/>
      <c r="F171" s="23">
        <f>+C171-'sayfa 1-bileşik maliyet İVO'!C163</f>
        <v>6.5425410866737366E-8</v>
      </c>
      <c r="G171" s="40"/>
      <c r="H171" s="23"/>
      <c r="I171" s="40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</row>
    <row r="172" spans="2:34" x14ac:dyDescent="0.3">
      <c r="B172" s="57" t="s">
        <v>316</v>
      </c>
      <c r="C172" s="16">
        <f>+C171*C31</f>
        <v>53472.86857142856</v>
      </c>
      <c r="D172" s="40"/>
      <c r="E172" s="23"/>
      <c r="F172" s="23">
        <f>+C172-'sayfa 1-bileşik maliyet İVO'!C164</f>
        <v>3.245077095925808E-9</v>
      </c>
      <c r="G172" s="40"/>
      <c r="H172" s="23"/>
      <c r="I172" s="40"/>
    </row>
    <row r="173" spans="2:34" x14ac:dyDescent="0.3">
      <c r="B173" s="57" t="s">
        <v>300</v>
      </c>
      <c r="C173" s="16">
        <f>+D42+D43</f>
        <v>17868.118827310624</v>
      </c>
      <c r="D173" s="40"/>
      <c r="E173" s="40"/>
      <c r="F173" s="23">
        <f>+C173-'sayfa 1-bileşik maliyet İVO'!C165</f>
        <v>5.6405888528097421</v>
      </c>
      <c r="G173" s="40"/>
      <c r="H173" s="40"/>
      <c r="I173" s="40"/>
    </row>
    <row r="174" spans="2:34" x14ac:dyDescent="0.3">
      <c r="B174" s="57" t="s">
        <v>281</v>
      </c>
      <c r="C174" s="16">
        <f>SUM(C170:C173)</f>
        <v>1185978.3588273104</v>
      </c>
      <c r="D174" s="2"/>
      <c r="E174" s="23"/>
      <c r="F174" s="23">
        <f>+C174-'sayfa 1-bileşik maliyet İVO'!C166</f>
        <v>5.640588921494782</v>
      </c>
      <c r="G174" s="40"/>
      <c r="H174" s="23"/>
      <c r="I174" s="52">
        <f>+C40-D40-C174</f>
        <v>-17868.121637344593</v>
      </c>
      <c r="J174" s="49"/>
    </row>
    <row r="175" spans="2:34" x14ac:dyDescent="0.3">
      <c r="E175" s="23"/>
      <c r="F175" s="23"/>
      <c r="G175" s="40"/>
      <c r="H175" s="23"/>
      <c r="I175" s="40"/>
    </row>
    <row r="176" spans="2:34" x14ac:dyDescent="0.3">
      <c r="B176" s="57" t="s">
        <v>318</v>
      </c>
      <c r="C176" s="33">
        <v>3.9871763499999997E-2</v>
      </c>
      <c r="D176" s="53">
        <f>+C14-D40</f>
        <v>-2.8100339695811272E-3</v>
      </c>
      <c r="E176" s="23"/>
      <c r="F176" s="88">
        <f>+C176-'sayfa 1-bileşik maliyet İVO'!C168</f>
        <v>1.2918221607212399E-5</v>
      </c>
      <c r="G176" s="40"/>
      <c r="H176" s="23"/>
      <c r="I176" s="40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2:9" x14ac:dyDescent="0.3">
      <c r="B177" s="57" t="s">
        <v>319</v>
      </c>
      <c r="C177" s="33">
        <f>((1+C$176)^12)-1</f>
        <v>0.59866485408008407</v>
      </c>
      <c r="E177" s="23"/>
      <c r="F177" s="88">
        <f>+C177-'sayfa 1-bileşik maliyet İVO'!C169</f>
        <v>2.3830433616667257E-4</v>
      </c>
      <c r="G177" s="40"/>
      <c r="H177" s="23"/>
      <c r="I177" s="40"/>
    </row>
    <row r="178" spans="2:9" x14ac:dyDescent="0.3">
      <c r="B178" s="73" t="s">
        <v>321</v>
      </c>
      <c r="E178" s="23"/>
      <c r="F178" s="40"/>
      <c r="G178" s="40"/>
      <c r="H178" s="23"/>
      <c r="I178" s="40"/>
    </row>
    <row r="179" spans="2:9" x14ac:dyDescent="0.3">
      <c r="B179" s="74" t="s">
        <v>322</v>
      </c>
      <c r="E179" s="23"/>
      <c r="F179" s="40"/>
      <c r="G179" s="40"/>
      <c r="H179" s="23"/>
      <c r="I179" s="40"/>
    </row>
    <row r="180" spans="2:9" x14ac:dyDescent="0.3">
      <c r="E180" s="33" t="e">
        <f>+C176-#REF!</f>
        <v>#REF!</v>
      </c>
      <c r="F180" s="40"/>
      <c r="G180" s="40"/>
      <c r="H180" s="23"/>
      <c r="I180" s="40"/>
    </row>
    <row r="181" spans="2:9" x14ac:dyDescent="0.3">
      <c r="C181" s="15" t="s">
        <v>138</v>
      </c>
      <c r="G181" s="40"/>
      <c r="I181" s="50"/>
    </row>
    <row r="182" spans="2:9" x14ac:dyDescent="0.3">
      <c r="G182" s="40"/>
    </row>
    <row r="183" spans="2:9" x14ac:dyDescent="0.3">
      <c r="B183" s="47" t="s">
        <v>286</v>
      </c>
    </row>
    <row r="184" spans="2:9" x14ac:dyDescent="0.3">
      <c r="B184" s="47"/>
    </row>
    <row r="185" spans="2:9" x14ac:dyDescent="0.3">
      <c r="B185" t="s">
        <v>280</v>
      </c>
    </row>
    <row r="187" spans="2:9" x14ac:dyDescent="0.3">
      <c r="B187" s="28" t="s">
        <v>136</v>
      </c>
    </row>
    <row r="188" spans="2:9" x14ac:dyDescent="0.3">
      <c r="B188" s="29" t="s">
        <v>135</v>
      </c>
    </row>
  </sheetData>
  <hyperlinks>
    <hyperlink ref="B188" r:id="rId1"/>
    <hyperlink ref="B183" r:id="rId2" display="Bu sayfanın geliştirilmesi ile ilgili düşüncelerinizi bana iletebilirsiniz."/>
  </hyperlinks>
  <pageMargins left="0.7" right="0.7" top="0.75" bottom="0.75" header="0.3" footer="0.3"/>
  <pageSetup paperSize="9" orientation="portrait" verticalDpi="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178"/>
  <sheetViews>
    <sheetView topLeftCell="A21" workbookViewId="0">
      <selection activeCell="B49" sqref="B49"/>
    </sheetView>
  </sheetViews>
  <sheetFormatPr defaultRowHeight="14.4" x14ac:dyDescent="0.3"/>
  <cols>
    <col min="1" max="1" width="5.21875" customWidth="1"/>
    <col min="2" max="2" width="57.77734375" customWidth="1"/>
    <col min="3" max="3" width="12.77734375" style="2" customWidth="1"/>
    <col min="4" max="4" width="16.5546875" customWidth="1"/>
    <col min="5" max="5" width="13.6640625" customWidth="1"/>
    <col min="6" max="6" width="12.77734375" customWidth="1"/>
    <col min="7" max="7" width="15.77734375" bestFit="1" customWidth="1"/>
    <col min="8" max="8" width="15.77734375" customWidth="1"/>
    <col min="9" max="9" width="9.33203125" customWidth="1"/>
    <col min="10" max="10" width="11.5546875" bestFit="1" customWidth="1"/>
    <col min="11" max="11" width="8.109375" customWidth="1"/>
    <col min="12" max="13" width="11.5546875" bestFit="1" customWidth="1"/>
  </cols>
  <sheetData>
    <row r="1" spans="2:12" ht="25.8" x14ac:dyDescent="0.5">
      <c r="B1" s="34" t="s">
        <v>152</v>
      </c>
    </row>
    <row r="3" spans="2:12" x14ac:dyDescent="0.3">
      <c r="B3" s="1" t="s">
        <v>310</v>
      </c>
      <c r="D3" s="8"/>
      <c r="E3" s="25" t="s">
        <v>337</v>
      </c>
      <c r="F3" s="25"/>
      <c r="G3" s="25"/>
      <c r="H3" s="25"/>
      <c r="J3" s="8"/>
    </row>
    <row r="4" spans="2:12" x14ac:dyDescent="0.3">
      <c r="B4" t="s">
        <v>278</v>
      </c>
      <c r="C4" s="44">
        <v>1</v>
      </c>
      <c r="E4" s="26" t="s">
        <v>333</v>
      </c>
      <c r="F4" s="26"/>
      <c r="G4" s="26"/>
      <c r="H4" s="26"/>
    </row>
    <row r="5" spans="2:12" x14ac:dyDescent="0.3">
      <c r="B5" t="s">
        <v>279</v>
      </c>
      <c r="C5" s="44"/>
      <c r="E5" s="90" t="s">
        <v>334</v>
      </c>
      <c r="F5" s="90"/>
      <c r="G5" s="90"/>
      <c r="H5" s="90"/>
    </row>
    <row r="6" spans="2:12" x14ac:dyDescent="0.3">
      <c r="E6" s="86" t="s">
        <v>335</v>
      </c>
      <c r="F6" s="86"/>
      <c r="G6" s="86"/>
      <c r="H6" s="86"/>
      <c r="J6" s="4"/>
      <c r="L6" s="38"/>
    </row>
    <row r="7" spans="2:12" x14ac:dyDescent="0.3">
      <c r="B7" s="1" t="s">
        <v>306</v>
      </c>
      <c r="C7" s="9"/>
      <c r="D7" s="9"/>
      <c r="E7" s="91" t="s">
        <v>336</v>
      </c>
      <c r="F7" s="91"/>
      <c r="G7" s="91"/>
      <c r="H7" s="91"/>
      <c r="I7" s="3"/>
      <c r="J7" s="3"/>
      <c r="L7" s="38"/>
    </row>
    <row r="8" spans="2:12" x14ac:dyDescent="0.3">
      <c r="B8" t="s">
        <v>307</v>
      </c>
      <c r="C8" s="44"/>
      <c r="I8" s="4"/>
      <c r="J8" s="4"/>
      <c r="L8" s="38"/>
    </row>
    <row r="9" spans="2:12" x14ac:dyDescent="0.3">
      <c r="B9" t="s">
        <v>308</v>
      </c>
      <c r="C9" s="44"/>
      <c r="E9" s="110" t="s">
        <v>338</v>
      </c>
      <c r="F9" s="110"/>
      <c r="G9" s="110"/>
      <c r="H9" s="110"/>
      <c r="I9" s="4"/>
      <c r="J9" s="4"/>
      <c r="L9" s="38"/>
    </row>
    <row r="10" spans="2:12" x14ac:dyDescent="0.3">
      <c r="B10" t="s">
        <v>309</v>
      </c>
      <c r="C10" s="44"/>
      <c r="E10" s="111" t="s">
        <v>135</v>
      </c>
      <c r="F10" s="110"/>
      <c r="G10" s="110"/>
      <c r="H10" s="110"/>
      <c r="I10" s="4"/>
      <c r="J10" s="4"/>
      <c r="L10" s="38"/>
    </row>
    <row r="12" spans="2:12" x14ac:dyDescent="0.3">
      <c r="B12" s="1" t="s">
        <v>273</v>
      </c>
      <c r="C12" s="11">
        <v>1380000</v>
      </c>
      <c r="D12" s="8"/>
      <c r="E12" s="8"/>
      <c r="F12" s="8"/>
      <c r="G12" s="8"/>
      <c r="H12" s="8"/>
      <c r="I12" s="8"/>
      <c r="J12" s="8"/>
    </row>
    <row r="14" spans="2:12" x14ac:dyDescent="0.3">
      <c r="B14" s="1" t="s">
        <v>289</v>
      </c>
      <c r="C14" s="16">
        <f>SUM(C15:C19)</f>
        <v>45180</v>
      </c>
      <c r="D14" s="9"/>
      <c r="E14" s="9"/>
      <c r="F14" s="9"/>
      <c r="G14" s="9"/>
      <c r="H14" s="9"/>
      <c r="I14" s="9"/>
      <c r="J14" s="9"/>
    </row>
    <row r="15" spans="2:12" x14ac:dyDescent="0.3">
      <c r="B15" t="s">
        <v>284</v>
      </c>
      <c r="C15" s="12">
        <v>15180</v>
      </c>
    </row>
    <row r="16" spans="2:12" x14ac:dyDescent="0.3">
      <c r="B16" t="s">
        <v>1</v>
      </c>
      <c r="C16" s="12">
        <v>30000</v>
      </c>
    </row>
    <row r="17" spans="2:10" x14ac:dyDescent="0.3">
      <c r="B17" s="13" t="s">
        <v>285</v>
      </c>
      <c r="C17" s="12"/>
    </row>
    <row r="18" spans="2:10" x14ac:dyDescent="0.3">
      <c r="B18" s="13" t="s">
        <v>285</v>
      </c>
      <c r="C18" s="12"/>
    </row>
    <row r="19" spans="2:10" x14ac:dyDescent="0.3">
      <c r="B19" s="13" t="s">
        <v>285</v>
      </c>
      <c r="C19" s="12"/>
    </row>
    <row r="20" spans="2:10" x14ac:dyDescent="0.3">
      <c r="B20" s="73" t="s">
        <v>339</v>
      </c>
    </row>
    <row r="21" spans="2:10" x14ac:dyDescent="0.3">
      <c r="B21" s="73" t="s">
        <v>298</v>
      </c>
    </row>
    <row r="23" spans="2:10" x14ac:dyDescent="0.3">
      <c r="B23" s="1" t="s">
        <v>277</v>
      </c>
      <c r="C23" s="48">
        <v>10</v>
      </c>
      <c r="D23" s="8"/>
      <c r="E23" s="8"/>
      <c r="F23" s="8"/>
      <c r="G23" s="8"/>
      <c r="H23" s="8"/>
    </row>
    <row r="24" spans="2:10" ht="15" thickBot="1" x14ac:dyDescent="0.35">
      <c r="B24" s="1" t="s">
        <v>276</v>
      </c>
      <c r="C24" s="11">
        <f>+IF(C23=0,0,C12)</f>
        <v>1380000</v>
      </c>
      <c r="D24" s="8"/>
      <c r="E24" s="8"/>
      <c r="F24" s="8"/>
      <c r="G24" s="8"/>
      <c r="H24" s="8"/>
    </row>
    <row r="25" spans="2:10" x14ac:dyDescent="0.3">
      <c r="B25" s="73" t="s">
        <v>340</v>
      </c>
      <c r="H25" s="92" t="s">
        <v>296</v>
      </c>
      <c r="I25" s="93"/>
      <c r="J25" s="94"/>
    </row>
    <row r="26" spans="2:10" x14ac:dyDescent="0.3">
      <c r="H26" s="95"/>
      <c r="I26" s="96" t="s">
        <v>132</v>
      </c>
      <c r="J26" s="97" t="s">
        <v>150</v>
      </c>
    </row>
    <row r="27" spans="2:10" x14ac:dyDescent="0.3">
      <c r="B27" s="1" t="s">
        <v>288</v>
      </c>
      <c r="C27" s="106">
        <f>SUM(C28:C32)</f>
        <v>0.05</v>
      </c>
      <c r="H27" s="95" t="s">
        <v>311</v>
      </c>
      <c r="I27" s="98">
        <v>0.05</v>
      </c>
      <c r="J27" s="99">
        <v>0</v>
      </c>
    </row>
    <row r="28" spans="2:10" x14ac:dyDescent="0.3">
      <c r="B28" t="s">
        <v>132</v>
      </c>
      <c r="C28" s="118">
        <f>+IF(C4=1,I27,IF(C8=1,I29,IF(C9=1,I30,IF(C10=1,I31))))</f>
        <v>0.05</v>
      </c>
      <c r="D28" t="s">
        <v>356</v>
      </c>
      <c r="H28" s="100" t="s">
        <v>312</v>
      </c>
      <c r="I28" s="101"/>
      <c r="J28" s="102"/>
    </row>
    <row r="29" spans="2:10" x14ac:dyDescent="0.3">
      <c r="B29" t="s">
        <v>150</v>
      </c>
      <c r="C29" s="118">
        <f>+IF(C4=1,J27,IF(C8=1,J29,IF(C9=1,J30,IF(C10=1,J31))))</f>
        <v>0</v>
      </c>
      <c r="D29" t="s">
        <v>356</v>
      </c>
      <c r="H29" s="95" t="s">
        <v>307</v>
      </c>
      <c r="I29" s="98">
        <v>0.15</v>
      </c>
      <c r="J29" s="99">
        <v>0.15</v>
      </c>
    </row>
    <row r="30" spans="2:10" x14ac:dyDescent="0.3">
      <c r="B30" s="13" t="s">
        <v>285</v>
      </c>
      <c r="C30" s="46"/>
      <c r="H30" s="95" t="s">
        <v>308</v>
      </c>
      <c r="I30" s="98">
        <v>0</v>
      </c>
      <c r="J30" s="99">
        <v>0</v>
      </c>
    </row>
    <row r="31" spans="2:10" ht="15" thickBot="1" x14ac:dyDescent="0.35">
      <c r="B31" s="13" t="s">
        <v>285</v>
      </c>
      <c r="C31" s="46"/>
      <c r="H31" s="103" t="s">
        <v>309</v>
      </c>
      <c r="I31" s="104">
        <v>0.15</v>
      </c>
      <c r="J31" s="105">
        <v>0.15</v>
      </c>
    </row>
    <row r="32" spans="2:10" x14ac:dyDescent="0.3">
      <c r="B32" s="13" t="s">
        <v>285</v>
      </c>
      <c r="C32" s="46"/>
    </row>
    <row r="33" spans="2:12" x14ac:dyDescent="0.3">
      <c r="B33" s="73" t="s">
        <v>327</v>
      </c>
    </row>
    <row r="34" spans="2:12" x14ac:dyDescent="0.3">
      <c r="C34" s="7"/>
      <c r="D34" s="7"/>
    </row>
    <row r="35" spans="2:12" x14ac:dyDescent="0.3">
      <c r="C35" s="58" t="s">
        <v>357</v>
      </c>
      <c r="D35" s="6" t="s">
        <v>291</v>
      </c>
      <c r="E35" s="6" t="s">
        <v>292</v>
      </c>
      <c r="F35" s="6" t="s">
        <v>282</v>
      </c>
      <c r="G35" s="6" t="s">
        <v>323</v>
      </c>
      <c r="I35" s="75" t="s">
        <v>4</v>
      </c>
      <c r="J35" s="76" t="s">
        <v>326</v>
      </c>
      <c r="L35" s="77" t="s">
        <v>324</v>
      </c>
    </row>
    <row r="36" spans="2:12" x14ac:dyDescent="0.3">
      <c r="B36" s="57" t="s">
        <v>325</v>
      </c>
      <c r="C36" s="16">
        <f>SUM(C37:C156)</f>
        <v>2502930.2400000002</v>
      </c>
      <c r="D36" s="107">
        <f t="shared" ref="D36:F36" si="0">SUM(D37:D156)</f>
        <v>1069457.3714285058</v>
      </c>
      <c r="E36" s="107">
        <f t="shared" si="0"/>
        <v>53472.868571425315</v>
      </c>
      <c r="F36" s="107">
        <f t="shared" si="0"/>
        <v>1380000.0000000689</v>
      </c>
      <c r="G36" s="107"/>
      <c r="I36" s="78">
        <v>0</v>
      </c>
      <c r="J36" s="79">
        <f>+C12-C14-C24*C23/30</f>
        <v>874820</v>
      </c>
      <c r="L36" s="80">
        <f>+C12</f>
        <v>1380000</v>
      </c>
    </row>
    <row r="37" spans="2:12" x14ac:dyDescent="0.3">
      <c r="B37" s="9" t="s">
        <v>153</v>
      </c>
      <c r="C37" s="12">
        <v>69525.84</v>
      </c>
      <c r="D37" s="108">
        <f>+L$157*C$12/(1+C$27)</f>
        <v>48024.004503630531</v>
      </c>
      <c r="E37" s="108">
        <f>+D37*C$27</f>
        <v>2401.2002251815265</v>
      </c>
      <c r="F37" s="108">
        <f>+C37-D37-E37</f>
        <v>19100.635271187937</v>
      </c>
      <c r="G37" s="108">
        <f>+C12-F37</f>
        <v>1360899.3647288121</v>
      </c>
      <c r="I37" s="78">
        <f t="shared" ref="I37:I100" si="1">+I36+1</f>
        <v>1</v>
      </c>
      <c r="J37" s="79">
        <f>-C37+C24*C23/30</f>
        <v>390474.16000000003</v>
      </c>
      <c r="L37" s="80">
        <f>-C37</f>
        <v>-69525.84</v>
      </c>
    </row>
    <row r="38" spans="2:12" x14ac:dyDescent="0.3">
      <c r="B38" s="10" t="s">
        <v>154</v>
      </c>
      <c r="C38" s="18">
        <f>+C37</f>
        <v>69525.84</v>
      </c>
      <c r="D38" s="108">
        <f>+L$157*G37/(1+C$27)</f>
        <v>47359.302333858257</v>
      </c>
      <c r="E38" s="108">
        <f>+D38*C$27</f>
        <v>2367.9651166929129</v>
      </c>
      <c r="F38" s="108">
        <f>+C38-D38-E38</f>
        <v>19798.572549448825</v>
      </c>
      <c r="G38" s="108">
        <f>+G37-F38</f>
        <v>1341100.7921793633</v>
      </c>
      <c r="I38" s="78">
        <f t="shared" si="1"/>
        <v>2</v>
      </c>
      <c r="J38" s="79">
        <f>-C38</f>
        <v>-69525.84</v>
      </c>
      <c r="L38" s="80">
        <f>-C38</f>
        <v>-69525.84</v>
      </c>
    </row>
    <row r="39" spans="2:12" ht="14.4" customHeight="1" x14ac:dyDescent="0.3">
      <c r="B39" s="10" t="s">
        <v>155</v>
      </c>
      <c r="C39" s="18">
        <f t="shared" ref="C39:C72" si="2">+C38</f>
        <v>69525.84</v>
      </c>
      <c r="D39" s="108">
        <f>+L$157*G38/(1+C$27)</f>
        <v>46670.311944524794</v>
      </c>
      <c r="E39" s="108">
        <f>+D39*C$27</f>
        <v>2333.5155972262396</v>
      </c>
      <c r="F39" s="108">
        <f>+C39-D39-E39</f>
        <v>20522.012458248963</v>
      </c>
      <c r="G39" s="108">
        <f t="shared" ref="G39:G102" si="3">+G38-F39</f>
        <v>1320578.7797211143</v>
      </c>
      <c r="I39" s="78">
        <f t="shared" si="1"/>
        <v>3</v>
      </c>
      <c r="J39" s="79">
        <f>-C39</f>
        <v>-69525.84</v>
      </c>
      <c r="L39" s="80">
        <f>-C39</f>
        <v>-69525.84</v>
      </c>
    </row>
    <row r="40" spans="2:12" ht="14.4" customHeight="1" x14ac:dyDescent="0.3">
      <c r="B40" s="10" t="s">
        <v>156</v>
      </c>
      <c r="C40" s="18">
        <f t="shared" si="2"/>
        <v>69525.84</v>
      </c>
      <c r="D40" s="108">
        <f>+L$157*G39/(1+C$27)</f>
        <v>45956.145844004132</v>
      </c>
      <c r="E40" s="108">
        <f>+D40*C$27</f>
        <v>2297.8072922002066</v>
      </c>
      <c r="F40" s="108">
        <f>+C40-D40-E40</f>
        <v>21271.886863795658</v>
      </c>
      <c r="G40" s="108">
        <f t="shared" si="3"/>
        <v>1299306.8928573187</v>
      </c>
      <c r="I40" s="78">
        <f t="shared" si="1"/>
        <v>4</v>
      </c>
      <c r="J40" s="79">
        <f>-C40</f>
        <v>-69525.84</v>
      </c>
      <c r="L40" s="80">
        <f>-C40</f>
        <v>-69525.84</v>
      </c>
    </row>
    <row r="41" spans="2:12" ht="14.4" customHeight="1" x14ac:dyDescent="0.3">
      <c r="B41" s="10" t="s">
        <v>157</v>
      </c>
      <c r="C41" s="18">
        <f t="shared" si="2"/>
        <v>69525.84</v>
      </c>
      <c r="D41" s="108">
        <f>+L$157*G40/(1+C$27)</f>
        <v>45215.884111723237</v>
      </c>
      <c r="E41" s="108">
        <f>+D41*C$27</f>
        <v>2260.7942055861618</v>
      </c>
      <c r="F41" s="108">
        <f>+C41-D41-E41</f>
        <v>22049.161682690599</v>
      </c>
      <c r="G41" s="108">
        <f t="shared" si="3"/>
        <v>1277257.7311746283</v>
      </c>
      <c r="I41" s="78">
        <f t="shared" si="1"/>
        <v>5</v>
      </c>
      <c r="J41" s="79">
        <f>-C41</f>
        <v>-69525.84</v>
      </c>
      <c r="L41" s="80">
        <f>-C41</f>
        <v>-69525.84</v>
      </c>
    </row>
    <row r="42" spans="2:12" ht="14.4" customHeight="1" x14ac:dyDescent="0.3">
      <c r="B42" s="10" t="s">
        <v>158</v>
      </c>
      <c r="C42" s="18">
        <f t="shared" si="2"/>
        <v>69525.84</v>
      </c>
      <c r="D42" s="108">
        <f>+L$157*G41/(1+C$27)</f>
        <v>44448.573213208161</v>
      </c>
      <c r="E42" s="108">
        <f>+D42*C$27</f>
        <v>2222.4286606604082</v>
      </c>
      <c r="F42" s="108">
        <f>+C42-D42-E42</f>
        <v>22854.838126131428</v>
      </c>
      <c r="G42" s="108">
        <f t="shared" si="3"/>
        <v>1254402.8930484969</v>
      </c>
      <c r="I42" s="78">
        <f t="shared" si="1"/>
        <v>6</v>
      </c>
      <c r="J42" s="79">
        <f>-C42</f>
        <v>-69525.84</v>
      </c>
      <c r="L42" s="80">
        <f>-C42</f>
        <v>-69525.84</v>
      </c>
    </row>
    <row r="43" spans="2:12" ht="14.4" customHeight="1" x14ac:dyDescent="0.3">
      <c r="B43" s="10" t="s">
        <v>159</v>
      </c>
      <c r="C43" s="18">
        <f t="shared" si="2"/>
        <v>69525.84</v>
      </c>
      <c r="D43" s="108">
        <f>+L$157*G42/(1+C$27)</f>
        <v>43653.224771832014</v>
      </c>
      <c r="E43" s="108">
        <f>+D43*C$27</f>
        <v>2182.661238591601</v>
      </c>
      <c r="F43" s="108">
        <f>+C43-D43-E43</f>
        <v>23689.953989576381</v>
      </c>
      <c r="G43" s="108">
        <f t="shared" si="3"/>
        <v>1230712.9390589206</v>
      </c>
      <c r="I43" s="78">
        <f t="shared" si="1"/>
        <v>7</v>
      </c>
      <c r="J43" s="79">
        <f>-C43</f>
        <v>-69525.84</v>
      </c>
      <c r="L43" s="80">
        <f>-C43</f>
        <v>-69525.84</v>
      </c>
    </row>
    <row r="44" spans="2:12" ht="14.4" customHeight="1" x14ac:dyDescent="0.3">
      <c r="B44" s="10" t="s">
        <v>160</v>
      </c>
      <c r="C44" s="18">
        <f t="shared" si="2"/>
        <v>69525.84</v>
      </c>
      <c r="D44" s="108">
        <f>+L$157*G43/(1+C$27)</f>
        <v>42828.814295682583</v>
      </c>
      <c r="E44" s="108">
        <f>+D44*C$27</f>
        <v>2141.4407147841293</v>
      </c>
      <c r="F44" s="108">
        <f>+C44-D44-E44</f>
        <v>24555.584989533283</v>
      </c>
      <c r="G44" s="108">
        <f t="shared" si="3"/>
        <v>1206157.3540693873</v>
      </c>
      <c r="I44" s="78">
        <f t="shared" si="1"/>
        <v>8</v>
      </c>
      <c r="J44" s="79">
        <f>-C44</f>
        <v>-69525.84</v>
      </c>
      <c r="L44" s="80">
        <f>-C44</f>
        <v>-69525.84</v>
      </c>
    </row>
    <row r="45" spans="2:12" ht="14.4" customHeight="1" x14ac:dyDescent="0.3">
      <c r="B45" s="10" t="s">
        <v>161</v>
      </c>
      <c r="C45" s="18">
        <f t="shared" si="2"/>
        <v>69525.84</v>
      </c>
      <c r="D45" s="108">
        <f>+L$157*G44/(1+C$27)</f>
        <v>41974.279857909663</v>
      </c>
      <c r="E45" s="108">
        <f>+D45*C$27</f>
        <v>2098.7139928954834</v>
      </c>
      <c r="F45" s="108">
        <f>+C45-D45-E45</f>
        <v>25452.846149194851</v>
      </c>
      <c r="G45" s="108">
        <f t="shared" si="3"/>
        <v>1180704.5079201926</v>
      </c>
      <c r="I45" s="78">
        <f t="shared" si="1"/>
        <v>9</v>
      </c>
      <c r="J45" s="79">
        <f>-C45</f>
        <v>-69525.84</v>
      </c>
      <c r="L45" s="80">
        <f>-C45</f>
        <v>-69525.84</v>
      </c>
    </row>
    <row r="46" spans="2:12" ht="14.4" customHeight="1" x14ac:dyDescent="0.3">
      <c r="B46" s="10" t="s">
        <v>162</v>
      </c>
      <c r="C46" s="18">
        <f t="shared" si="2"/>
        <v>69525.84</v>
      </c>
      <c r="D46" s="108">
        <f>+L$157*G45/(1+C$27)</f>
        <v>41088.520728852316</v>
      </c>
      <c r="E46" s="108">
        <f>+D46*C$27</f>
        <v>2054.4260364426159</v>
      </c>
      <c r="F46" s="108">
        <f>+C46-D46-E46</f>
        <v>26382.893234705065</v>
      </c>
      <c r="G46" s="108">
        <f t="shared" si="3"/>
        <v>1154321.6146854875</v>
      </c>
      <c r="I46" s="78">
        <f t="shared" si="1"/>
        <v>10</v>
      </c>
      <c r="J46" s="79">
        <f>-C46</f>
        <v>-69525.84</v>
      </c>
      <c r="L46" s="80">
        <f>-C46</f>
        <v>-69525.84</v>
      </c>
    </row>
    <row r="47" spans="2:12" ht="14.4" customHeight="1" x14ac:dyDescent="0.3">
      <c r="B47" s="10" t="s">
        <v>163</v>
      </c>
      <c r="C47" s="18">
        <f t="shared" si="2"/>
        <v>69525.84</v>
      </c>
      <c r="D47" s="108">
        <f>+L$157*G46/(1+C$27)</f>
        <v>40170.395958183995</v>
      </c>
      <c r="E47" s="108">
        <f>+D47*C$27</f>
        <v>2008.5197979092</v>
      </c>
      <c r="F47" s="108">
        <f>+C47-D47-E47</f>
        <v>27346.9242439068</v>
      </c>
      <c r="G47" s="108">
        <f t="shared" si="3"/>
        <v>1126974.6904415807</v>
      </c>
      <c r="I47" s="78">
        <f t="shared" si="1"/>
        <v>11</v>
      </c>
      <c r="J47" s="79">
        <f>-C47</f>
        <v>-69525.84</v>
      </c>
      <c r="L47" s="80">
        <f>-C47</f>
        <v>-69525.84</v>
      </c>
    </row>
    <row r="48" spans="2:12" ht="14.4" customHeight="1" x14ac:dyDescent="0.3">
      <c r="B48" s="10" t="s">
        <v>164</v>
      </c>
      <c r="C48" s="18">
        <f t="shared" si="2"/>
        <v>69525.84</v>
      </c>
      <c r="D48" s="108">
        <f>+L$157*G47/(1+C$27)</f>
        <v>39218.722905249342</v>
      </c>
      <c r="E48" s="108">
        <f>+D48*C$27</f>
        <v>1960.9361452624671</v>
      </c>
      <c r="F48" s="108">
        <f>+C48-D48-E48</f>
        <v>28346.180949488189</v>
      </c>
      <c r="G48" s="108">
        <f t="shared" si="3"/>
        <v>1098628.5094920925</v>
      </c>
      <c r="I48" s="78">
        <f t="shared" si="1"/>
        <v>12</v>
      </c>
      <c r="J48" s="79">
        <f>-C48</f>
        <v>-69525.84</v>
      </c>
      <c r="L48" s="80">
        <f>-C48</f>
        <v>-69525.84</v>
      </c>
    </row>
    <row r="49" spans="2:12" ht="14.4" customHeight="1" x14ac:dyDescent="0.3">
      <c r="B49" s="10" t="s">
        <v>165</v>
      </c>
      <c r="C49" s="18">
        <f t="shared" si="2"/>
        <v>69525.84</v>
      </c>
      <c r="D49" s="108">
        <f>+L$157*G48/(1+C$27)</f>
        <v>38232.275715699383</v>
      </c>
      <c r="E49" s="108">
        <f>+D49*C$27</f>
        <v>1911.6137857849692</v>
      </c>
      <c r="F49" s="108">
        <f>+C49-D49-E49</f>
        <v>29381.950498515645</v>
      </c>
      <c r="G49" s="108">
        <f t="shared" si="3"/>
        <v>1069246.5589935768</v>
      </c>
      <c r="I49" s="78">
        <f t="shared" si="1"/>
        <v>13</v>
      </c>
      <c r="J49" s="79">
        <f>-C49</f>
        <v>-69525.84</v>
      </c>
      <c r="L49" s="80">
        <f>-C49</f>
        <v>-69525.84</v>
      </c>
    </row>
    <row r="50" spans="2:12" ht="14.4" customHeight="1" x14ac:dyDescent="0.3">
      <c r="B50" s="10" t="s">
        <v>166</v>
      </c>
      <c r="C50" s="18">
        <f t="shared" si="2"/>
        <v>69525.84</v>
      </c>
      <c r="D50" s="108">
        <f>+L$157*G49/(1+C$27)</f>
        <v>37209.783742463027</v>
      </c>
      <c r="E50" s="108">
        <f>+D50*C$27</f>
        <v>1860.4891871231514</v>
      </c>
      <c r="F50" s="108">
        <f>+C50-D50-E50</f>
        <v>30455.567070413817</v>
      </c>
      <c r="G50" s="108">
        <f t="shared" si="3"/>
        <v>1038790.9919231629</v>
      </c>
      <c r="I50" s="78">
        <f t="shared" si="1"/>
        <v>14</v>
      </c>
      <c r="J50" s="79">
        <f>-C50</f>
        <v>-69525.84</v>
      </c>
      <c r="L50" s="80">
        <f>-C50</f>
        <v>-69525.84</v>
      </c>
    </row>
    <row r="51" spans="2:12" ht="14.4" customHeight="1" x14ac:dyDescent="0.3">
      <c r="B51" s="10" t="s">
        <v>167</v>
      </c>
      <c r="C51" s="18">
        <f t="shared" si="2"/>
        <v>69525.84</v>
      </c>
      <c r="D51" s="108">
        <f>+L$157*G50/(1+C$27)</f>
        <v>36149.929909020873</v>
      </c>
      <c r="E51" s="108">
        <f>+D51*C$27</f>
        <v>1807.4964954510438</v>
      </c>
      <c r="F51" s="108">
        <f>+C51-D51-E51</f>
        <v>31568.41359552808</v>
      </c>
      <c r="G51" s="108">
        <f t="shared" si="3"/>
        <v>1007222.5783276348</v>
      </c>
      <c r="I51" s="78">
        <f t="shared" si="1"/>
        <v>15</v>
      </c>
      <c r="J51" s="79">
        <f>-C51</f>
        <v>-69525.84</v>
      </c>
      <c r="L51" s="80">
        <f>-C51</f>
        <v>-69525.84</v>
      </c>
    </row>
    <row r="52" spans="2:12" ht="14.4" customHeight="1" x14ac:dyDescent="0.3">
      <c r="B52" s="10" t="s">
        <v>168</v>
      </c>
      <c r="C52" s="18">
        <f t="shared" si="2"/>
        <v>69525.84</v>
      </c>
      <c r="D52" s="108">
        <f>+L$157*G51/(1+C$27)</f>
        <v>35051.349012872968</v>
      </c>
      <c r="E52" s="108">
        <f>+D52*C$27</f>
        <v>1752.5674506436485</v>
      </c>
      <c r="F52" s="108">
        <f>+C52-D52-E52</f>
        <v>32721.92353648338</v>
      </c>
      <c r="G52" s="108">
        <f t="shared" si="3"/>
        <v>974500.65479115141</v>
      </c>
      <c r="I52" s="78">
        <f t="shared" si="1"/>
        <v>16</v>
      </c>
      <c r="J52" s="79">
        <f>-C52</f>
        <v>-69525.84</v>
      </c>
      <c r="L52" s="80">
        <f>-C52</f>
        <v>-69525.84</v>
      </c>
    </row>
    <row r="53" spans="2:12" ht="14.4" customHeight="1" x14ac:dyDescent="0.3">
      <c r="B53" s="10" t="s">
        <v>169</v>
      </c>
      <c r="C53" s="18">
        <f t="shared" si="2"/>
        <v>69525.84</v>
      </c>
      <c r="D53" s="108">
        <f>+L$157*G52/(1+C$27)</f>
        <v>33912.62596701533</v>
      </c>
      <c r="E53" s="108">
        <f>+D53*C$27</f>
        <v>1695.6312983507667</v>
      </c>
      <c r="F53" s="108">
        <f>+C53-D53-E53</f>
        <v>33917.582734633899</v>
      </c>
      <c r="G53" s="108">
        <f t="shared" si="3"/>
        <v>940583.07205651747</v>
      </c>
      <c r="I53" s="78">
        <f t="shared" si="1"/>
        <v>17</v>
      </c>
      <c r="J53" s="79">
        <f>-C53</f>
        <v>-69525.84</v>
      </c>
      <c r="L53" s="80">
        <f>-C53</f>
        <v>-69525.84</v>
      </c>
    </row>
    <row r="54" spans="2:12" ht="14.4" customHeight="1" x14ac:dyDescent="0.3">
      <c r="B54" s="10" t="s">
        <v>170</v>
      </c>
      <c r="C54" s="18">
        <f t="shared" si="2"/>
        <v>69525.84</v>
      </c>
      <c r="D54" s="108">
        <f>+L$157*G53/(1+C$27)</f>
        <v>32732.293977160025</v>
      </c>
      <c r="E54" s="108">
        <f>+D54*C$27</f>
        <v>1636.6146988580012</v>
      </c>
      <c r="F54" s="108">
        <f>+C54-D54-E54</f>
        <v>35156.931323981975</v>
      </c>
      <c r="G54" s="108">
        <f t="shared" si="3"/>
        <v>905426.14073253551</v>
      </c>
      <c r="I54" s="78">
        <f t="shared" si="1"/>
        <v>18</v>
      </c>
      <c r="J54" s="79">
        <f>-C54</f>
        <v>-69525.84</v>
      </c>
      <c r="L54" s="80">
        <f>-C54</f>
        <v>-69525.84</v>
      </c>
    </row>
    <row r="55" spans="2:12" ht="14.4" customHeight="1" x14ac:dyDescent="0.3">
      <c r="B55" s="10" t="s">
        <v>171</v>
      </c>
      <c r="C55" s="18">
        <f t="shared" si="2"/>
        <v>69525.84</v>
      </c>
      <c r="D55" s="108">
        <f>+L$157*G54/(1+C$27)</f>
        <v>31508.832652350793</v>
      </c>
      <c r="E55" s="108">
        <f>+D55*C$27</f>
        <v>1575.4416326175397</v>
      </c>
      <c r="F55" s="108">
        <f>+C55-D55-E55</f>
        <v>36441.565715031662</v>
      </c>
      <c r="G55" s="108">
        <f t="shared" si="3"/>
        <v>868984.57501750381</v>
      </c>
      <c r="I55" s="78">
        <f t="shared" si="1"/>
        <v>19</v>
      </c>
      <c r="J55" s="79">
        <f>-C55</f>
        <v>-69525.84</v>
      </c>
      <c r="L55" s="80">
        <f>-C55</f>
        <v>-69525.84</v>
      </c>
    </row>
    <row r="56" spans="2:12" ht="14.4" customHeight="1" x14ac:dyDescent="0.3">
      <c r="B56" s="10" t="s">
        <v>172</v>
      </c>
      <c r="C56" s="18">
        <f t="shared" si="2"/>
        <v>69525.84</v>
      </c>
      <c r="D56" s="108">
        <f>+L$157*G55/(1+C$27)</f>
        <v>30240.666046540628</v>
      </c>
      <c r="E56" s="108">
        <f>+D56*C$27</f>
        <v>1512.0333023270314</v>
      </c>
      <c r="F56" s="108">
        <f>+C56-D56-E56</f>
        <v>37773.140651132337</v>
      </c>
      <c r="G56" s="108">
        <f t="shared" si="3"/>
        <v>831211.43436637148</v>
      </c>
      <c r="I56" s="78">
        <f t="shared" si="1"/>
        <v>20</v>
      </c>
      <c r="J56" s="79">
        <f>-C56</f>
        <v>-69525.84</v>
      </c>
      <c r="L56" s="80">
        <f>-C56</f>
        <v>-69525.84</v>
      </c>
    </row>
    <row r="57" spans="2:12" ht="14.4" customHeight="1" x14ac:dyDescent="0.3">
      <c r="B57" s="10" t="s">
        <v>173</v>
      </c>
      <c r="C57" s="18">
        <f t="shared" si="2"/>
        <v>69525.84</v>
      </c>
      <c r="D57" s="108">
        <f>+L$157*G56/(1+C$27)</f>
        <v>28926.160628608563</v>
      </c>
      <c r="E57" s="108">
        <f>+D57*C$27</f>
        <v>1446.3080314304282</v>
      </c>
      <c r="F57" s="108">
        <f>+C57-D57-E57</f>
        <v>39153.371339961006</v>
      </c>
      <c r="G57" s="108">
        <f t="shared" si="3"/>
        <v>792058.06302641053</v>
      </c>
      <c r="I57" s="78">
        <f t="shared" si="1"/>
        <v>21</v>
      </c>
      <c r="J57" s="79">
        <f>-C57</f>
        <v>-69525.84</v>
      </c>
      <c r="L57" s="80">
        <f>-C57</f>
        <v>-69525.84</v>
      </c>
    </row>
    <row r="58" spans="2:12" ht="14.4" customHeight="1" x14ac:dyDescent="0.3">
      <c r="B58" s="10" t="s">
        <v>174</v>
      </c>
      <c r="C58" s="18">
        <f t="shared" si="2"/>
        <v>69525.84</v>
      </c>
      <c r="D58" s="108">
        <f>+L$157*G57/(1+C$27)</f>
        <v>27563.62317820088</v>
      </c>
      <c r="E58" s="108">
        <f>+D58*C$27</f>
        <v>1378.1811589100441</v>
      </c>
      <c r="F58" s="108">
        <f>+C58-D58-E58</f>
        <v>40584.035662889066</v>
      </c>
      <c r="G58" s="108">
        <f t="shared" si="3"/>
        <v>751474.02736352151</v>
      </c>
      <c r="I58" s="78">
        <f t="shared" si="1"/>
        <v>22</v>
      </c>
      <c r="J58" s="79">
        <f>-C58</f>
        <v>-69525.84</v>
      </c>
      <c r="L58" s="80">
        <f>-C58</f>
        <v>-69525.84</v>
      </c>
    </row>
    <row r="59" spans="2:12" ht="14.4" customHeight="1" x14ac:dyDescent="0.3">
      <c r="B59" s="10" t="s">
        <v>175</v>
      </c>
      <c r="C59" s="18">
        <f t="shared" si="2"/>
        <v>69525.84</v>
      </c>
      <c r="D59" s="108">
        <f>+L$157*G58/(1+C$27)</f>
        <v>26151.298604686323</v>
      </c>
      <c r="E59" s="108">
        <f>+D59*C$27</f>
        <v>1307.5649302343163</v>
      </c>
      <c r="F59" s="108">
        <f>+C59-D59-E59</f>
        <v>42066.976465079359</v>
      </c>
      <c r="G59" s="108">
        <f t="shared" si="3"/>
        <v>709407.05089844216</v>
      </c>
      <c r="I59" s="78">
        <f t="shared" si="1"/>
        <v>23</v>
      </c>
      <c r="J59" s="79">
        <f>-C59</f>
        <v>-69525.84</v>
      </c>
      <c r="L59" s="80">
        <f>-C59</f>
        <v>-69525.84</v>
      </c>
    </row>
    <row r="60" spans="2:12" ht="14.4" customHeight="1" x14ac:dyDescent="0.3">
      <c r="B60" s="10" t="s">
        <v>176</v>
      </c>
      <c r="C60" s="18">
        <f t="shared" si="2"/>
        <v>69525.84</v>
      </c>
      <c r="D60" s="108">
        <f>+L$157*G59/(1+C$27)</f>
        <v>24687.367686415972</v>
      </c>
      <c r="E60" s="108">
        <f>+D60*C$27</f>
        <v>1234.3683843207987</v>
      </c>
      <c r="F60" s="108">
        <f>+C60-D60-E60</f>
        <v>43604.103929263227</v>
      </c>
      <c r="G60" s="108">
        <f t="shared" si="3"/>
        <v>665802.94696917897</v>
      </c>
      <c r="I60" s="78">
        <f t="shared" si="1"/>
        <v>24</v>
      </c>
      <c r="J60" s="79">
        <f>-C60</f>
        <v>-69525.84</v>
      </c>
      <c r="L60" s="80">
        <f>-C60</f>
        <v>-69525.84</v>
      </c>
    </row>
    <row r="61" spans="2:12" ht="14.4" customHeight="1" x14ac:dyDescent="0.3">
      <c r="B61" s="10" t="s">
        <v>177</v>
      </c>
      <c r="C61" s="18">
        <f t="shared" si="2"/>
        <v>69525.84</v>
      </c>
      <c r="D61" s="108">
        <f>+L$157*G60/(1+C$27)</f>
        <v>23169.944727375601</v>
      </c>
      <c r="E61" s="108">
        <f>+D61*C$27</f>
        <v>1158.49723636878</v>
      </c>
      <c r="F61" s="108">
        <f>+C61-D61-E61</f>
        <v>45197.398036255618</v>
      </c>
      <c r="G61" s="108">
        <f t="shared" si="3"/>
        <v>620605.54893292335</v>
      </c>
      <c r="I61" s="78">
        <f t="shared" si="1"/>
        <v>25</v>
      </c>
      <c r="J61" s="79">
        <f>-C61</f>
        <v>-69525.84</v>
      </c>
      <c r="L61" s="80">
        <f>-C61</f>
        <v>-69525.84</v>
      </c>
    </row>
    <row r="62" spans="2:12" ht="14.4" customHeight="1" x14ac:dyDescent="0.3">
      <c r="B62" s="10" t="s">
        <v>178</v>
      </c>
      <c r="C62" s="18">
        <f t="shared" si="2"/>
        <v>69525.84</v>
      </c>
      <c r="D62" s="108">
        <f>+L$157*G61/(1+C$27)</f>
        <v>21597.075128212182</v>
      </c>
      <c r="E62" s="108">
        <f>+D62*C$27</f>
        <v>1079.8537564106091</v>
      </c>
      <c r="F62" s="108">
        <f>+C62-D62-E62</f>
        <v>46848.91111537721</v>
      </c>
      <c r="G62" s="108">
        <f t="shared" si="3"/>
        <v>573756.63781754614</v>
      </c>
      <c r="I62" s="78">
        <f t="shared" si="1"/>
        <v>26</v>
      </c>
      <c r="J62" s="79">
        <f>-C62</f>
        <v>-69525.84</v>
      </c>
      <c r="L62" s="80">
        <f>-C62</f>
        <v>-69525.84</v>
      </c>
    </row>
    <row r="63" spans="2:12" ht="14.4" customHeight="1" x14ac:dyDescent="0.3">
      <c r="B63" s="10" t="s">
        <v>179</v>
      </c>
      <c r="C63" s="18">
        <f t="shared" si="2"/>
        <v>69525.84</v>
      </c>
      <c r="D63" s="108">
        <f>+L$157*G62/(1+C$27)</f>
        <v>19966.732868505613</v>
      </c>
      <c r="E63" s="108">
        <f>+D63*C$27</f>
        <v>998.33664342528073</v>
      </c>
      <c r="F63" s="108">
        <f>+C63-D63-E63</f>
        <v>48560.770488069102</v>
      </c>
      <c r="G63" s="108">
        <f t="shared" si="3"/>
        <v>525195.8673294771</v>
      </c>
      <c r="I63" s="78">
        <f t="shared" si="1"/>
        <v>27</v>
      </c>
      <c r="J63" s="79">
        <f>-C63</f>
        <v>-69525.84</v>
      </c>
      <c r="L63" s="80">
        <f>-C63</f>
        <v>-69525.84</v>
      </c>
    </row>
    <row r="64" spans="2:12" ht="14.4" customHeight="1" x14ac:dyDescent="0.3">
      <c r="B64" s="10" t="s">
        <v>180</v>
      </c>
      <c r="C64" s="18">
        <f t="shared" si="2"/>
        <v>69525.84</v>
      </c>
      <c r="D64" s="108">
        <f>+L$157*G63/(1+C$27)</f>
        <v>18276.817897042718</v>
      </c>
      <c r="E64" s="108">
        <f>+D64*C$27</f>
        <v>913.84089485213599</v>
      </c>
      <c r="F64" s="108">
        <f>+C64-D64-E64</f>
        <v>50335.181208105139</v>
      </c>
      <c r="G64" s="108">
        <f t="shared" si="3"/>
        <v>474860.68612137198</v>
      </c>
      <c r="I64" s="78">
        <f t="shared" si="1"/>
        <v>28</v>
      </c>
      <c r="J64" s="79">
        <f>-C64</f>
        <v>-69525.84</v>
      </c>
      <c r="L64" s="80">
        <f>-C64</f>
        <v>-69525.84</v>
      </c>
    </row>
    <row r="65" spans="2:12" ht="14.4" customHeight="1" x14ac:dyDescent="0.3">
      <c r="B65" s="10" t="s">
        <v>181</v>
      </c>
      <c r="C65" s="18">
        <f t="shared" si="2"/>
        <v>69525.84</v>
      </c>
      <c r="D65" s="108">
        <f>+L$157*G64/(1+C$27)</f>
        <v>16525.153426731777</v>
      </c>
      <c r="E65" s="108">
        <f>+D65*C$27</f>
        <v>826.25767133658883</v>
      </c>
      <c r="F65" s="108">
        <f>+C65-D65-E65</f>
        <v>52174.428901931635</v>
      </c>
      <c r="G65" s="108">
        <f t="shared" si="3"/>
        <v>422686.25721944036</v>
      </c>
      <c r="I65" s="78">
        <f t="shared" si="1"/>
        <v>29</v>
      </c>
      <c r="J65" s="79">
        <f>-C65</f>
        <v>-69525.84</v>
      </c>
      <c r="L65" s="80">
        <f>-C65</f>
        <v>-69525.84</v>
      </c>
    </row>
    <row r="66" spans="2:12" ht="14.4" customHeight="1" x14ac:dyDescent="0.3">
      <c r="B66" s="10" t="s">
        <v>182</v>
      </c>
      <c r="C66" s="18">
        <f t="shared" si="2"/>
        <v>69525.84</v>
      </c>
      <c r="D66" s="108">
        <f>+L$157*G65/(1+C$27)</f>
        <v>14709.483130673289</v>
      </c>
      <c r="E66" s="108">
        <f>+D66*C$27</f>
        <v>735.47415653366443</v>
      </c>
      <c r="F66" s="108">
        <f>+C66-D66-E66</f>
        <v>54080.882712793042</v>
      </c>
      <c r="G66" s="108">
        <f t="shared" si="3"/>
        <v>368605.37450664735</v>
      </c>
      <c r="I66" s="78">
        <f t="shared" si="1"/>
        <v>30</v>
      </c>
      <c r="J66" s="79">
        <f>-C66</f>
        <v>-69525.84</v>
      </c>
      <c r="L66" s="80">
        <f>-C66</f>
        <v>-69525.84</v>
      </c>
    </row>
    <row r="67" spans="2:12" ht="14.4" customHeight="1" x14ac:dyDescent="0.3">
      <c r="B67" s="10" t="s">
        <v>183</v>
      </c>
      <c r="C67" s="18">
        <f t="shared" si="2"/>
        <v>69525.84</v>
      </c>
      <c r="D67" s="108">
        <f>+L$157*G66/(1+C$27)</f>
        <v>12827.468235775108</v>
      </c>
      <c r="E67" s="108">
        <f>+D67*C$27</f>
        <v>641.37341178875545</v>
      </c>
      <c r="F67" s="108">
        <f>+C67-D67-E67</f>
        <v>56056.998352436131</v>
      </c>
      <c r="G67" s="108">
        <f t="shared" si="3"/>
        <v>312548.37615421123</v>
      </c>
      <c r="I67" s="78">
        <f t="shared" si="1"/>
        <v>31</v>
      </c>
      <c r="J67" s="79">
        <f>-C67</f>
        <v>-69525.84</v>
      </c>
      <c r="L67" s="80">
        <f>-C67</f>
        <v>-69525.84</v>
      </c>
    </row>
    <row r="68" spans="2:12" ht="14.4" customHeight="1" x14ac:dyDescent="0.3">
      <c r="B68" s="10" t="s">
        <v>184</v>
      </c>
      <c r="C68" s="18">
        <f t="shared" si="2"/>
        <v>69525.84</v>
      </c>
      <c r="D68" s="108">
        <f>+L$157*G67/(1+C$27)</f>
        <v>10876.684510168296</v>
      </c>
      <c r="E68" s="108">
        <f>+D68*C$27</f>
        <v>543.83422550841476</v>
      </c>
      <c r="F68" s="108">
        <f>+C68-D68-E68</f>
        <v>58105.321264323284</v>
      </c>
      <c r="G68" s="108">
        <f t="shared" si="3"/>
        <v>254443.05488988795</v>
      </c>
      <c r="I68" s="78">
        <f t="shared" si="1"/>
        <v>32</v>
      </c>
      <c r="J68" s="79">
        <f>-C68</f>
        <v>-69525.84</v>
      </c>
      <c r="L68" s="80">
        <f>-C68</f>
        <v>-69525.84</v>
      </c>
    </row>
    <row r="69" spans="2:12" ht="14.4" customHeight="1" x14ac:dyDescent="0.3">
      <c r="B69" s="10" t="s">
        <v>185</v>
      </c>
      <c r="C69" s="18">
        <f t="shared" si="2"/>
        <v>69525.84</v>
      </c>
      <c r="D69" s="108">
        <f>+L$157*G68/(1+C$27)</f>
        <v>8854.6191405431091</v>
      </c>
      <c r="E69" s="108">
        <f>+D69*C$27</f>
        <v>442.73095702715545</v>
      </c>
      <c r="F69" s="108">
        <f>+C69-D69-E69</f>
        <v>60228.489902429734</v>
      </c>
      <c r="G69" s="108">
        <f t="shared" si="3"/>
        <v>194214.56498745823</v>
      </c>
      <c r="I69" s="78">
        <f t="shared" si="1"/>
        <v>33</v>
      </c>
      <c r="J69" s="79">
        <f>-C69</f>
        <v>-69525.84</v>
      </c>
      <c r="L69" s="80">
        <f>-C69</f>
        <v>-69525.84</v>
      </c>
    </row>
    <row r="70" spans="2:12" ht="14.4" customHeight="1" x14ac:dyDescent="0.3">
      <c r="B70" s="10" t="s">
        <v>186</v>
      </c>
      <c r="C70" s="18">
        <f t="shared" si="2"/>
        <v>69525.84</v>
      </c>
      <c r="D70" s="108">
        <f>+L$157*G69/(1+C$27)</f>
        <v>6758.6674953828542</v>
      </c>
      <c r="E70" s="108">
        <f>+D70*C$27</f>
        <v>337.93337476914274</v>
      </c>
      <c r="F70" s="108">
        <f>+C70-D70-E70</f>
        <v>62429.239129848</v>
      </c>
      <c r="G70" s="108">
        <f t="shared" si="3"/>
        <v>131785.32585761024</v>
      </c>
      <c r="I70" s="78">
        <f t="shared" si="1"/>
        <v>34</v>
      </c>
      <c r="J70" s="79">
        <f>-C70</f>
        <v>-69525.84</v>
      </c>
      <c r="L70" s="80">
        <f>-C70</f>
        <v>-69525.84</v>
      </c>
    </row>
    <row r="71" spans="2:12" x14ac:dyDescent="0.3">
      <c r="B71" s="10" t="s">
        <v>187</v>
      </c>
      <c r="C71" s="18">
        <f t="shared" si="2"/>
        <v>69525.84</v>
      </c>
      <c r="D71" s="108">
        <f>+L$157*G70/(1+C$27)</f>
        <v>4586.1297699262977</v>
      </c>
      <c r="E71" s="108">
        <f>+D71*C$27</f>
        <v>229.3064884963149</v>
      </c>
      <c r="F71" s="108">
        <f>+C71-D71-E71</f>
        <v>64710.403741577386</v>
      </c>
      <c r="G71" s="108">
        <f t="shared" si="3"/>
        <v>67074.92211603286</v>
      </c>
      <c r="I71" s="78">
        <f t="shared" si="1"/>
        <v>35</v>
      </c>
      <c r="J71" s="79">
        <f>-C71</f>
        <v>-69525.84</v>
      </c>
      <c r="L71" s="80">
        <f>-C71</f>
        <v>-69525.84</v>
      </c>
    </row>
    <row r="72" spans="2:12" x14ac:dyDescent="0.3">
      <c r="B72" s="10" t="s">
        <v>188</v>
      </c>
      <c r="C72" s="18">
        <f t="shared" si="2"/>
        <v>69525.84</v>
      </c>
      <c r="D72" s="108">
        <f>+L$157*G71/(1+C$27)</f>
        <v>2334.2075085369775</v>
      </c>
      <c r="E72" s="108">
        <f>+D72*C$27</f>
        <v>116.71037542684888</v>
      </c>
      <c r="F72" s="108">
        <f>+C72-D72-E72</f>
        <v>67074.922116036178</v>
      </c>
      <c r="G72" s="108">
        <f t="shared" si="3"/>
        <v>-3.3178366720676422E-9</v>
      </c>
      <c r="I72" s="78">
        <f t="shared" si="1"/>
        <v>36</v>
      </c>
      <c r="J72" s="79">
        <f>-C72</f>
        <v>-69525.84</v>
      </c>
      <c r="L72" s="80">
        <f>-C72</f>
        <v>-69525.84</v>
      </c>
    </row>
    <row r="73" spans="2:12" x14ac:dyDescent="0.3">
      <c r="B73" s="10" t="s">
        <v>189</v>
      </c>
      <c r="C73" s="18"/>
      <c r="D73" s="108">
        <f>+L$157*G72/(1+C$27)</f>
        <v>-1.154607270157152E-10</v>
      </c>
      <c r="E73" s="108">
        <f>+D73*C$27</f>
        <v>-5.7730363507857599E-12</v>
      </c>
      <c r="F73" s="108">
        <f>+C73-D73-E73</f>
        <v>1.2123376336650097E-10</v>
      </c>
      <c r="G73" s="108">
        <f t="shared" si="3"/>
        <v>-3.439070435434143E-9</v>
      </c>
      <c r="I73" s="78">
        <f t="shared" si="1"/>
        <v>37</v>
      </c>
      <c r="J73" s="79">
        <f>-C73</f>
        <v>0</v>
      </c>
      <c r="L73" s="80">
        <f>-C73</f>
        <v>0</v>
      </c>
    </row>
    <row r="74" spans="2:12" ht="14.4" hidden="1" customHeight="1" x14ac:dyDescent="0.3">
      <c r="B74" s="10" t="s">
        <v>190</v>
      </c>
      <c r="C74" s="18"/>
      <c r="D74" s="108">
        <f>+L$157*G73/(1+C$27)</f>
        <v>-1.1967966237651586E-10</v>
      </c>
      <c r="E74" s="108">
        <f>+D74*C$27</f>
        <v>-5.9839831188257933E-12</v>
      </c>
      <c r="F74" s="108">
        <f>+C74-D74-E74</f>
        <v>1.2566364549534164E-10</v>
      </c>
      <c r="G74" s="108">
        <f t="shared" si="3"/>
        <v>-3.5647340809294846E-9</v>
      </c>
      <c r="I74" s="78">
        <f t="shared" si="1"/>
        <v>38</v>
      </c>
      <c r="J74" s="79">
        <f>-C74</f>
        <v>0</v>
      </c>
      <c r="L74" s="80">
        <f>-C74</f>
        <v>0</v>
      </c>
    </row>
    <row r="75" spans="2:12" ht="14.4" hidden="1" customHeight="1" x14ac:dyDescent="0.3">
      <c r="B75" s="10" t="s">
        <v>191</v>
      </c>
      <c r="C75" s="18"/>
      <c r="D75" s="108">
        <f>+L$157*G74/(1+C$27)</f>
        <v>-1.2405275764985709E-10</v>
      </c>
      <c r="E75" s="108">
        <f>+D75*C$27</f>
        <v>-6.2026378824928543E-12</v>
      </c>
      <c r="F75" s="108">
        <f>+C75-D75-E75</f>
        <v>1.3025539553234995E-10</v>
      </c>
      <c r="G75" s="108">
        <f t="shared" si="3"/>
        <v>-3.6949894764618346E-9</v>
      </c>
      <c r="I75" s="78">
        <f t="shared" si="1"/>
        <v>39</v>
      </c>
      <c r="J75" s="79">
        <f>-C75</f>
        <v>0</v>
      </c>
      <c r="L75" s="80">
        <f>-C75</f>
        <v>0</v>
      </c>
    </row>
    <row r="76" spans="2:12" ht="14.4" hidden="1" customHeight="1" x14ac:dyDescent="0.3">
      <c r="B76" s="10" t="s">
        <v>192</v>
      </c>
      <c r="C76" s="18"/>
      <c r="D76" s="108">
        <f>+L$157*G75/(1+C$27)</f>
        <v>-1.2858564583947144E-10</v>
      </c>
      <c r="E76" s="108">
        <f>+D76*C$27</f>
        <v>-6.4292822919735724E-12</v>
      </c>
      <c r="F76" s="108">
        <f>+C76-D76-E76</f>
        <v>1.3501492813144501E-10</v>
      </c>
      <c r="G76" s="108">
        <f t="shared" si="3"/>
        <v>-3.8300044045932793E-9</v>
      </c>
      <c r="I76" s="78">
        <f t="shared" si="1"/>
        <v>40</v>
      </c>
      <c r="J76" s="79">
        <f>-C76</f>
        <v>0</v>
      </c>
      <c r="L76" s="80">
        <f>-C76</f>
        <v>0</v>
      </c>
    </row>
    <row r="77" spans="2:12" ht="14.4" hidden="1" customHeight="1" x14ac:dyDescent="0.3">
      <c r="B77" s="10" t="s">
        <v>193</v>
      </c>
      <c r="C77" s="18"/>
      <c r="D77" s="108">
        <f>+L$157*G76/(1+C$27)</f>
        <v>-1.3328416577906698E-10</v>
      </c>
      <c r="E77" s="108">
        <f>+D77*C$27</f>
        <v>-6.6642082889533492E-12</v>
      </c>
      <c r="F77" s="108">
        <f>+C77-D77-E77</f>
        <v>1.3994837406802033E-10</v>
      </c>
      <c r="G77" s="108">
        <f t="shared" si="3"/>
        <v>-3.9699527786612995E-9</v>
      </c>
      <c r="I77" s="78">
        <f t="shared" si="1"/>
        <v>41</v>
      </c>
      <c r="J77" s="79">
        <f>-C77</f>
        <v>0</v>
      </c>
      <c r="L77" s="80">
        <f>-C77</f>
        <v>0</v>
      </c>
    </row>
    <row r="78" spans="2:12" ht="14.4" hidden="1" customHeight="1" x14ac:dyDescent="0.3">
      <c r="B78" s="10" t="s">
        <v>194</v>
      </c>
      <c r="C78" s="18"/>
      <c r="D78" s="108">
        <f>+L$157*G77/(1+C$27)</f>
        <v>-1.3815436965335563E-10</v>
      </c>
      <c r="E78" s="108">
        <f>+D78*C$27</f>
        <v>-6.9077184826677816E-12</v>
      </c>
      <c r="F78" s="108">
        <f>+C78-D78-E78</f>
        <v>1.4506208813602342E-10</v>
      </c>
      <c r="G78" s="108">
        <f t="shared" si="3"/>
        <v>-4.1150148667973232E-9</v>
      </c>
      <c r="I78" s="78">
        <f t="shared" si="1"/>
        <v>42</v>
      </c>
      <c r="J78" s="79">
        <f>-C78</f>
        <v>0</v>
      </c>
      <c r="L78" s="80">
        <f>-C78</f>
        <v>0</v>
      </c>
    </row>
    <row r="79" spans="2:12" ht="14.4" hidden="1" customHeight="1" x14ac:dyDescent="0.3">
      <c r="B79" s="10" t="s">
        <v>195</v>
      </c>
      <c r="C79" s="18"/>
      <c r="D79" s="108">
        <f>+L$157*G78/(1+C$27)</f>
        <v>-1.4320253079389945E-10</v>
      </c>
      <c r="E79" s="108">
        <f>+D79*C$27</f>
        <v>-7.1601265396949724E-12</v>
      </c>
      <c r="F79" s="108">
        <f>+C79-D79-E79</f>
        <v>1.5036265733359441E-10</v>
      </c>
      <c r="G79" s="108">
        <f t="shared" si="3"/>
        <v>-4.2653775241309174E-9</v>
      </c>
      <c r="I79" s="78">
        <f t="shared" si="1"/>
        <v>43</v>
      </c>
      <c r="J79" s="79">
        <f>-C79</f>
        <v>0</v>
      </c>
      <c r="L79" s="80">
        <f>-C79</f>
        <v>0</v>
      </c>
    </row>
    <row r="80" spans="2:12" ht="14.4" hidden="1" customHeight="1" x14ac:dyDescent="0.3">
      <c r="B80" s="10" t="s">
        <v>196</v>
      </c>
      <c r="C80" s="18"/>
      <c r="D80" s="108">
        <f>+L$157*G79/(1+C$27)</f>
        <v>-1.4843515175981712E-10</v>
      </c>
      <c r="E80" s="108">
        <f>+D80*C$27</f>
        <v>-7.4217575879908565E-12</v>
      </c>
      <c r="F80" s="108">
        <f>+C80-D80-E80</f>
        <v>1.5585690934780798E-10</v>
      </c>
      <c r="G80" s="108">
        <f t="shared" si="3"/>
        <v>-4.4212344334787256E-9</v>
      </c>
      <c r="I80" s="78">
        <f t="shared" si="1"/>
        <v>44</v>
      </c>
      <c r="J80" s="79">
        <f>-C80</f>
        <v>0</v>
      </c>
      <c r="L80" s="80">
        <f>-C80</f>
        <v>0</v>
      </c>
    </row>
    <row r="81" spans="2:12" ht="14.4" hidden="1" customHeight="1" x14ac:dyDescent="0.3">
      <c r="B81" s="10" t="s">
        <v>197</v>
      </c>
      <c r="C81" s="18"/>
      <c r="D81" s="108">
        <f>+L$157*G80/(1+C$27)</f>
        <v>-1.5385897271375991E-10</v>
      </c>
      <c r="E81" s="108">
        <f>+D81*C$27</f>
        <v>-7.6929486356879957E-12</v>
      </c>
      <c r="F81" s="108">
        <f>+C81-D81-E81</f>
        <v>1.615519213494479E-10</v>
      </c>
      <c r="G81" s="108">
        <f t="shared" si="3"/>
        <v>-4.5827863548281731E-9</v>
      </c>
      <c r="I81" s="78">
        <f t="shared" si="1"/>
        <v>45</v>
      </c>
      <c r="J81" s="79">
        <f>-C81</f>
        <v>0</v>
      </c>
      <c r="L81" s="80">
        <f>-C81</f>
        <v>0</v>
      </c>
    </row>
    <row r="82" spans="2:12" ht="14.4" hidden="1" customHeight="1" x14ac:dyDescent="0.3">
      <c r="B82" s="10" t="s">
        <v>198</v>
      </c>
      <c r="C82" s="18"/>
      <c r="D82" s="108">
        <f>+L$157*G81/(1+C$27)</f>
        <v>-1.5948098010394545E-10</v>
      </c>
      <c r="E82" s="108">
        <f>+D82*C$27</f>
        <v>-7.9740490051972733E-12</v>
      </c>
      <c r="F82" s="108">
        <f>+C82-D82-E82</f>
        <v>1.6745502910914274E-10</v>
      </c>
      <c r="G82" s="108">
        <f t="shared" si="3"/>
        <v>-4.7502413839373159E-9</v>
      </c>
      <c r="I82" s="78">
        <f t="shared" si="1"/>
        <v>46</v>
      </c>
      <c r="J82" s="79">
        <f>-C82</f>
        <v>0</v>
      </c>
      <c r="L82" s="80">
        <f>-C82</f>
        <v>0</v>
      </c>
    </row>
    <row r="83" spans="2:12" ht="14.4" hidden="1" customHeight="1" x14ac:dyDescent="0.3">
      <c r="B83" s="10" t="s">
        <v>199</v>
      </c>
      <c r="C83" s="18"/>
      <c r="D83" s="108">
        <f>+L$157*G82/(1+C$27)</f>
        <v>-1.6530841566343317E-10</v>
      </c>
      <c r="E83" s="108">
        <f>+D83*C$27</f>
        <v>-8.2654207831716589E-12</v>
      </c>
      <c r="F83" s="108">
        <f>+C83-D83-E83</f>
        <v>1.7357383644660483E-10</v>
      </c>
      <c r="G83" s="108">
        <f t="shared" si="3"/>
        <v>-4.9238152203839204E-9</v>
      </c>
      <c r="I83" s="78">
        <f t="shared" si="1"/>
        <v>47</v>
      </c>
      <c r="J83" s="79">
        <f>-C83</f>
        <v>0</v>
      </c>
      <c r="L83" s="80">
        <f>-C83</f>
        <v>0</v>
      </c>
    </row>
    <row r="84" spans="2:12" ht="14.4" hidden="1" customHeight="1" x14ac:dyDescent="0.3">
      <c r="B84" s="10" t="s">
        <v>200</v>
      </c>
      <c r="C84" s="18"/>
      <c r="D84" s="108">
        <f>+L$157*G83/(1+C$27)</f>
        <v>-1.7134878573823328E-10</v>
      </c>
      <c r="E84" s="108">
        <f>+D84*C$27</f>
        <v>-8.5674392869116642E-12</v>
      </c>
      <c r="F84" s="108">
        <f>+C84-D84-E84</f>
        <v>1.7991622502514494E-10</v>
      </c>
      <c r="G84" s="108">
        <f t="shared" si="3"/>
        <v>-5.103731445409065E-9</v>
      </c>
      <c r="I84" s="78">
        <f t="shared" si="1"/>
        <v>48</v>
      </c>
      <c r="J84" s="79">
        <f>-C84</f>
        <v>0</v>
      </c>
      <c r="L84" s="80">
        <f>-C84</f>
        <v>0</v>
      </c>
    </row>
    <row r="85" spans="2:12" ht="14.4" hidden="1" customHeight="1" x14ac:dyDescent="0.3">
      <c r="B85" s="10" t="s">
        <v>201</v>
      </c>
      <c r="C85" s="18"/>
      <c r="D85" s="108">
        <f>+L$157*G84/(1+C$27)</f>
        <v>-1.77609870956265E-10</v>
      </c>
      <c r="E85" s="108">
        <f>+D85*C$27</f>
        <v>-8.880493547813251E-12</v>
      </c>
      <c r="F85" s="108">
        <f>+C85-D85-E85</f>
        <v>1.8649036450407825E-10</v>
      </c>
      <c r="G85" s="108">
        <f t="shared" si="3"/>
        <v>-5.2902218099131435E-9</v>
      </c>
      <c r="I85" s="78">
        <f t="shared" si="1"/>
        <v>49</v>
      </c>
      <c r="J85" s="79">
        <f>-C85</f>
        <v>0</v>
      </c>
      <c r="L85" s="80">
        <f>-C85</f>
        <v>0</v>
      </c>
    </row>
    <row r="86" spans="2:12" ht="14.4" hidden="1" customHeight="1" x14ac:dyDescent="0.3">
      <c r="B86" s="10" t="s">
        <v>202</v>
      </c>
      <c r="C86" s="18"/>
      <c r="D86" s="108">
        <f>+L$157*G85/(1+C$27)</f>
        <v>-1.8409973624961831E-10</v>
      </c>
      <c r="E86" s="108">
        <f>+D86*C$27</f>
        <v>-9.2049868124809156E-12</v>
      </c>
      <c r="F86" s="108">
        <f>+C86-D86-E86</f>
        <v>1.9330472306209923E-10</v>
      </c>
      <c r="G86" s="108">
        <f t="shared" si="3"/>
        <v>-5.4835265329752426E-9</v>
      </c>
      <c r="I86" s="78">
        <f t="shared" si="1"/>
        <v>50</v>
      </c>
      <c r="J86" s="79">
        <f>-C86</f>
        <v>0</v>
      </c>
      <c r="L86" s="80">
        <f>-C86</f>
        <v>0</v>
      </c>
    </row>
    <row r="87" spans="2:12" ht="14.4" hidden="1" customHeight="1" x14ac:dyDescent="0.3">
      <c r="B87" s="10" t="s">
        <v>203</v>
      </c>
      <c r="C87" s="18"/>
      <c r="D87" s="108">
        <f>+L$157*G86/(1+C$27)</f>
        <v>-1.9082674124302939E-10</v>
      </c>
      <c r="E87" s="108">
        <f>+D87*C$27</f>
        <v>-9.5413370621514703E-12</v>
      </c>
      <c r="F87" s="108">
        <f>+C87-D87-E87</f>
        <v>2.0036807830518086E-10</v>
      </c>
      <c r="G87" s="108">
        <f t="shared" si="3"/>
        <v>-5.6838946112804234E-9</v>
      </c>
      <c r="I87" s="78">
        <f t="shared" si="1"/>
        <v>51</v>
      </c>
      <c r="J87" s="79">
        <f>-C87</f>
        <v>0</v>
      </c>
      <c r="L87" s="80">
        <f>-C87</f>
        <v>0</v>
      </c>
    </row>
    <row r="88" spans="2:12" ht="14.4" hidden="1" customHeight="1" x14ac:dyDescent="0.3">
      <c r="B88" s="10" t="s">
        <v>204</v>
      </c>
      <c r="C88" s="18"/>
      <c r="D88" s="108">
        <f>+L$157*G87/(1+C$27)</f>
        <v>-1.9779955102195098E-10</v>
      </c>
      <c r="E88" s="108">
        <f>+D88*C$27</f>
        <v>-9.88997755109755E-12</v>
      </c>
      <c r="F88" s="108">
        <f>+C88-D88-E88</f>
        <v>2.0768952857304852E-10</v>
      </c>
      <c r="G88" s="108">
        <f t="shared" si="3"/>
        <v>-5.8915841398534723E-9</v>
      </c>
      <c r="I88" s="78">
        <f t="shared" si="1"/>
        <v>52</v>
      </c>
      <c r="J88" s="79">
        <f>-C88</f>
        <v>0</v>
      </c>
      <c r="L88" s="80">
        <f>-C88</f>
        <v>0</v>
      </c>
    </row>
    <row r="89" spans="2:12" ht="14.4" hidden="1" customHeight="1" x14ac:dyDescent="0.3">
      <c r="B89" s="10" t="s">
        <v>205</v>
      </c>
      <c r="C89" s="18"/>
      <c r="D89" s="108">
        <f>+L$157*G88/(1+C$27)</f>
        <v>-2.0502714729408794E-10</v>
      </c>
      <c r="E89" s="108">
        <f>+D89*C$27</f>
        <v>-1.0251357364704397E-11</v>
      </c>
      <c r="F89" s="108">
        <f>+C89-D89-E89</f>
        <v>2.1527850465879233E-10</v>
      </c>
      <c r="G89" s="108">
        <f t="shared" si="3"/>
        <v>-6.1068626445122644E-9</v>
      </c>
      <c r="I89" s="78">
        <f t="shared" si="1"/>
        <v>53</v>
      </c>
      <c r="J89" s="79">
        <f>-C89</f>
        <v>0</v>
      </c>
      <c r="L89" s="80">
        <f>-C89</f>
        <v>0</v>
      </c>
    </row>
    <row r="90" spans="2:12" ht="14.4" hidden="1" customHeight="1" x14ac:dyDescent="0.3">
      <c r="B90" s="10" t="s">
        <v>206</v>
      </c>
      <c r="C90" s="18"/>
      <c r="D90" s="108">
        <f>+L$157*G89/(1+C$27)</f>
        <v>-2.1251883995877537E-10</v>
      </c>
      <c r="E90" s="108">
        <f>+D90*C$27</f>
        <v>-1.0625941997938769E-11</v>
      </c>
      <c r="F90" s="108">
        <f>+C90-D90-E90</f>
        <v>2.2314478195671413E-10</v>
      </c>
      <c r="G90" s="108">
        <f t="shared" si="3"/>
        <v>-6.3300074264689782E-9</v>
      </c>
      <c r="I90" s="78">
        <f t="shared" si="1"/>
        <v>54</v>
      </c>
      <c r="J90" s="79">
        <f>-C90</f>
        <v>0</v>
      </c>
      <c r="L90" s="80">
        <f>-C90</f>
        <v>0</v>
      </c>
    </row>
    <row r="91" spans="2:12" ht="14.4" hidden="1" customHeight="1" x14ac:dyDescent="0.3">
      <c r="B91" s="10" t="s">
        <v>207</v>
      </c>
      <c r="C91" s="18"/>
      <c r="D91" s="108">
        <f>+L$157*G90/(1+C$27)</f>
        <v>-2.2028427909910211E-10</v>
      </c>
      <c r="E91" s="108">
        <f>+D91*C$27</f>
        <v>-1.1014213954955106E-11</v>
      </c>
      <c r="F91" s="108">
        <f>+C91-D91-E91</f>
        <v>2.3129849305405723E-10</v>
      </c>
      <c r="G91" s="108">
        <f t="shared" si="3"/>
        <v>-6.5613059195230356E-9</v>
      </c>
      <c r="I91" s="78">
        <f t="shared" si="1"/>
        <v>55</v>
      </c>
      <c r="J91" s="79">
        <f>-C91</f>
        <v>0</v>
      </c>
      <c r="L91" s="80">
        <f>-C91</f>
        <v>0</v>
      </c>
    </row>
    <row r="92" spans="2:12" ht="14.4" hidden="1" customHeight="1" x14ac:dyDescent="0.3">
      <c r="B92" s="10" t="s">
        <v>208</v>
      </c>
      <c r="C92" s="18"/>
      <c r="D92" s="108">
        <f>+L$157*G91/(1+C$27)</f>
        <v>-2.2833346741222605E-10</v>
      </c>
      <c r="E92" s="108">
        <f>+D92*C$27</f>
        <v>-1.1416673370611304E-11</v>
      </c>
      <c r="F92" s="108">
        <f>+C92-D92-E92</f>
        <v>2.3975014078283735E-10</v>
      </c>
      <c r="G92" s="108">
        <f t="shared" si="3"/>
        <v>-6.8010560603058727E-9</v>
      </c>
      <c r="I92" s="78">
        <f t="shared" si="1"/>
        <v>56</v>
      </c>
      <c r="J92" s="79">
        <f>-C92</f>
        <v>0</v>
      </c>
      <c r="L92" s="80">
        <f>-C92</f>
        <v>0</v>
      </c>
    </row>
    <row r="93" spans="2:12" ht="14.4" hidden="1" customHeight="1" x14ac:dyDescent="0.3">
      <c r="B93" s="10" t="s">
        <v>209</v>
      </c>
      <c r="C93" s="18"/>
      <c r="D93" s="108">
        <f>+L$157*G92/(1+C$27)</f>
        <v>-2.3667677309389345E-10</v>
      </c>
      <c r="E93" s="108">
        <f>+D93*C$27</f>
        <v>-1.1833838654694674E-11</v>
      </c>
      <c r="F93" s="108">
        <f>+C93-D93-E93</f>
        <v>2.4851061174858814E-10</v>
      </c>
      <c r="G93" s="108">
        <f t="shared" si="3"/>
        <v>-7.049566672054461E-9</v>
      </c>
      <c r="I93" s="78">
        <f t="shared" si="1"/>
        <v>57</v>
      </c>
      <c r="J93" s="79">
        <f>-C93</f>
        <v>0</v>
      </c>
      <c r="L93" s="80">
        <f>-C93</f>
        <v>0</v>
      </c>
    </row>
    <row r="94" spans="2:12" ht="14.4" hidden="1" customHeight="1" x14ac:dyDescent="0.3">
      <c r="B94" s="10" t="s">
        <v>210</v>
      </c>
      <c r="C94" s="18"/>
      <c r="D94" s="108">
        <f>+L$157*G93/(1+C$27)</f>
        <v>-2.4532494319375879E-10</v>
      </c>
      <c r="E94" s="108">
        <f>+D94*C$27</f>
        <v>-1.2266247159687939E-11</v>
      </c>
      <c r="F94" s="108">
        <f>+C94-D94-E94</f>
        <v>2.5759119035344674E-10</v>
      </c>
      <c r="G94" s="108">
        <f t="shared" si="3"/>
        <v>-7.3071578624079081E-9</v>
      </c>
      <c r="I94" s="78">
        <f t="shared" si="1"/>
        <v>58</v>
      </c>
      <c r="J94" s="79">
        <f>-C94</f>
        <v>0</v>
      </c>
      <c r="L94" s="80">
        <f>-C94</f>
        <v>0</v>
      </c>
    </row>
    <row r="95" spans="2:12" ht="14.4" hidden="1" customHeight="1" x14ac:dyDescent="0.3">
      <c r="B95" s="10" t="s">
        <v>211</v>
      </c>
      <c r="C95" s="18"/>
      <c r="D95" s="108">
        <f>+L$157*G94/(1+C$27)</f>
        <v>-2.5428911745870772E-10</v>
      </c>
      <c r="E95" s="108">
        <f>+D95*C$27</f>
        <v>-1.2714455872935386E-11</v>
      </c>
      <c r="F95" s="108">
        <f>+C95-D95-E95</f>
        <v>2.670035733316431E-10</v>
      </c>
      <c r="G95" s="108">
        <f t="shared" si="3"/>
        <v>-7.5741614357395517E-9</v>
      </c>
      <c r="I95" s="78">
        <f t="shared" si="1"/>
        <v>59</v>
      </c>
      <c r="J95" s="79">
        <f>-C95</f>
        <v>0</v>
      </c>
      <c r="L95" s="80">
        <f>-C95</f>
        <v>0</v>
      </c>
    </row>
    <row r="96" spans="2:12" ht="14.4" hidden="1" customHeight="1" x14ac:dyDescent="0.3">
      <c r="B96" s="10" t="s">
        <v>212</v>
      </c>
      <c r="C96" s="18"/>
      <c r="D96" s="108">
        <f>+L$157*G95/(1+C$27)</f>
        <v>-2.6358084268201516E-10</v>
      </c>
      <c r="E96" s="108">
        <f>+D96*C$27</f>
        <v>-1.3179042134100759E-11</v>
      </c>
      <c r="F96" s="108">
        <f>+C96-D96-E96</f>
        <v>2.7675988481611593E-10</v>
      </c>
      <c r="G96" s="108">
        <f t="shared" si="3"/>
        <v>-7.8509213205556682E-9</v>
      </c>
      <c r="I96" s="78">
        <f t="shared" si="1"/>
        <v>60</v>
      </c>
      <c r="J96" s="79">
        <f>-C96</f>
        <v>0</v>
      </c>
      <c r="L96" s="80">
        <f>-C96</f>
        <v>0</v>
      </c>
    </row>
    <row r="97" spans="2:12" ht="14.4" hidden="1" customHeight="1" x14ac:dyDescent="0.3">
      <c r="B97" s="10" t="s">
        <v>213</v>
      </c>
      <c r="C97" s="18"/>
      <c r="D97" s="108">
        <f>+L$157*G96/(1+C$27)</f>
        <v>-2.7321208757682199E-10</v>
      </c>
      <c r="E97" s="108">
        <f>+D97*C$27</f>
        <v>-1.3660604378841101E-11</v>
      </c>
      <c r="F97" s="108">
        <f>+C97-D97-E97</f>
        <v>2.8687269195566311E-10</v>
      </c>
      <c r="G97" s="108">
        <f t="shared" si="3"/>
        <v>-8.1377940125113321E-9</v>
      </c>
      <c r="I97" s="78">
        <f t="shared" si="1"/>
        <v>61</v>
      </c>
      <c r="J97" s="79">
        <f>-C97</f>
        <v>0</v>
      </c>
      <c r="L97" s="80">
        <f>-C97</f>
        <v>0</v>
      </c>
    </row>
    <row r="98" spans="2:12" ht="14.4" hidden="1" customHeight="1" x14ac:dyDescent="0.3">
      <c r="B98" s="10" t="s">
        <v>214</v>
      </c>
      <c r="C98" s="18"/>
      <c r="D98" s="108">
        <f>+L$157*G97/(1+C$27)</f>
        <v>-2.8319525819308826E-10</v>
      </c>
      <c r="E98" s="108">
        <f>+D98*C$27</f>
        <v>-1.4159762909654414E-11</v>
      </c>
      <c r="F98" s="108">
        <f>+C98-D98-E98</f>
        <v>2.9735502110274269E-10</v>
      </c>
      <c r="G98" s="108">
        <f t="shared" si="3"/>
        <v>-8.4351490336140743E-9</v>
      </c>
      <c r="I98" s="78">
        <f t="shared" si="1"/>
        <v>62</v>
      </c>
      <c r="J98" s="79">
        <f>-C98</f>
        <v>0</v>
      </c>
      <c r="L98" s="80">
        <f>-C98</f>
        <v>0</v>
      </c>
    </row>
    <row r="99" spans="2:12" ht="14.4" hidden="1" customHeight="1" x14ac:dyDescent="0.3">
      <c r="B99" s="10" t="s">
        <v>215</v>
      </c>
      <c r="C99" s="18"/>
      <c r="D99" s="108">
        <f>+L$157*G98/(1+C$27)</f>
        <v>-2.9354321389788187E-10</v>
      </c>
      <c r="E99" s="108">
        <f>+D99*C$27</f>
        <v>-1.4677160694894096E-11</v>
      </c>
      <c r="F99" s="108">
        <f>+C99-D99-E99</f>
        <v>3.0822037459277595E-10</v>
      </c>
      <c r="G99" s="108">
        <f t="shared" si="3"/>
        <v>-8.7433694082068505E-9</v>
      </c>
      <c r="I99" s="78">
        <f t="shared" si="1"/>
        <v>63</v>
      </c>
      <c r="J99" s="79">
        <f>-C99</f>
        <v>0</v>
      </c>
      <c r="L99" s="80">
        <f>-C99</f>
        <v>0</v>
      </c>
    </row>
    <row r="100" spans="2:12" ht="14.4" hidden="1" customHeight="1" x14ac:dyDescent="0.3">
      <c r="B100" s="10" t="s">
        <v>216</v>
      </c>
      <c r="C100" s="18"/>
      <c r="D100" s="108">
        <f>+L$157*G99/(1+C$27)</f>
        <v>-3.0426928393958785E-10</v>
      </c>
      <c r="E100" s="108">
        <f>+D100*C$27</f>
        <v>-1.5213464196979393E-11</v>
      </c>
      <c r="F100" s="108">
        <f>+C100-D100-E100</f>
        <v>3.1948274813656724E-10</v>
      </c>
      <c r="G100" s="108">
        <f t="shared" si="3"/>
        <v>-9.062852156343418E-9</v>
      </c>
      <c r="I100" s="78">
        <f t="shared" si="1"/>
        <v>64</v>
      </c>
      <c r="J100" s="79">
        <f>-C100</f>
        <v>0</v>
      </c>
      <c r="L100" s="80">
        <f>-C100</f>
        <v>0</v>
      </c>
    </row>
    <row r="101" spans="2:12" ht="14.4" hidden="1" customHeight="1" x14ac:dyDescent="0.3">
      <c r="B101" s="10" t="s">
        <v>217</v>
      </c>
      <c r="C101" s="18"/>
      <c r="D101" s="108">
        <f>+L$157*G100/(1+C$27)</f>
        <v>-3.1538728461737245E-10</v>
      </c>
      <c r="E101" s="108">
        <f>+D101*C$27</f>
        <v>-1.5769364230868622E-11</v>
      </c>
      <c r="F101" s="108">
        <f>+C101-D101-E101</f>
        <v>3.3115664884824105E-10</v>
      </c>
      <c r="G101" s="108">
        <f t="shared" si="3"/>
        <v>-9.3940088051916593E-9</v>
      </c>
      <c r="I101" s="78">
        <f t="shared" ref="I101:I156" si="4">+I100+1</f>
        <v>65</v>
      </c>
      <c r="J101" s="79">
        <f>-C101</f>
        <v>0</v>
      </c>
      <c r="L101" s="80">
        <f>-C101</f>
        <v>0</v>
      </c>
    </row>
    <row r="102" spans="2:12" ht="14.4" hidden="1" customHeight="1" x14ac:dyDescent="0.3">
      <c r="B102" s="10" t="s">
        <v>218</v>
      </c>
      <c r="C102" s="18"/>
      <c r="D102" s="108">
        <f>+L$157*G101/(1+C$27)</f>
        <v>-3.2691153707802108E-10</v>
      </c>
      <c r="E102" s="108">
        <f>+D102*C$27</f>
        <v>-1.6345576853901056E-11</v>
      </c>
      <c r="F102" s="108">
        <f>+C102-D102-E102</f>
        <v>3.4325711393192214E-10</v>
      </c>
      <c r="G102" s="108">
        <f t="shared" si="3"/>
        <v>-9.7372659191235821E-9</v>
      </c>
      <c r="I102" s="78">
        <f t="shared" si="4"/>
        <v>66</v>
      </c>
      <c r="J102" s="79">
        <f>-C102</f>
        <v>0</v>
      </c>
      <c r="L102" s="80">
        <f>-C102</f>
        <v>0</v>
      </c>
    </row>
    <row r="103" spans="2:12" ht="14.4" hidden="1" customHeight="1" x14ac:dyDescent="0.3">
      <c r="B103" s="10" t="s">
        <v>219</v>
      </c>
      <c r="C103" s="18"/>
      <c r="D103" s="108">
        <f>+L$157*G102/(1+C$27)</f>
        <v>-3.3885688576307172E-10</v>
      </c>
      <c r="E103" s="108">
        <f>+D103*C$27</f>
        <v>-1.6942844288153587E-11</v>
      </c>
      <c r="F103" s="108">
        <f>+C103-D103-E103</f>
        <v>3.5579973005122532E-10</v>
      </c>
      <c r="G103" s="108">
        <f t="shared" ref="G103:G156" si="5">+G102-F103</f>
        <v>-1.0093065649174808E-8</v>
      </c>
      <c r="I103" s="78">
        <f t="shared" si="4"/>
        <v>67</v>
      </c>
      <c r="J103" s="79">
        <f>-C103</f>
        <v>0</v>
      </c>
      <c r="L103" s="80">
        <f>-C103</f>
        <v>0</v>
      </c>
    </row>
    <row r="104" spans="2:12" ht="14.4" hidden="1" customHeight="1" x14ac:dyDescent="0.3">
      <c r="B104" s="10" t="s">
        <v>220</v>
      </c>
      <c r="C104" s="18"/>
      <c r="D104" s="108">
        <f>+L$157*G103/(1+C$27)</f>
        <v>-3.5123871753000695E-10</v>
      </c>
      <c r="E104" s="108">
        <f>+D104*C$27</f>
        <v>-1.756193587650035E-11</v>
      </c>
      <c r="F104" s="108">
        <f>+C104-D104-E104</f>
        <v>3.6880065340650731E-10</v>
      </c>
      <c r="G104" s="108">
        <f t="shared" si="5"/>
        <v>-1.0461866302581315E-8</v>
      </c>
      <c r="I104" s="78">
        <f t="shared" si="4"/>
        <v>68</v>
      </c>
      <c r="J104" s="79">
        <f>-C104</f>
        <v>0</v>
      </c>
      <c r="L104" s="80">
        <f>-C104</f>
        <v>0</v>
      </c>
    </row>
    <row r="105" spans="2:12" ht="14.4" hidden="1" customHeight="1" x14ac:dyDescent="0.3">
      <c r="B105" s="10" t="s">
        <v>221</v>
      </c>
      <c r="C105" s="18"/>
      <c r="D105" s="108">
        <f>+L$157*G104/(1+C$27)</f>
        <v>-3.6407298147213443E-10</v>
      </c>
      <c r="E105" s="108">
        <f>+D105*C$27</f>
        <v>-1.8203649073606724E-11</v>
      </c>
      <c r="F105" s="108">
        <f>+C105-D105-E105</f>
        <v>3.8227663054574112E-10</v>
      </c>
      <c r="G105" s="108">
        <f t="shared" si="5"/>
        <v>-1.0844142933127055E-8</v>
      </c>
      <c r="I105" s="78">
        <f t="shared" si="4"/>
        <v>69</v>
      </c>
      <c r="J105" s="79">
        <f>-C105</f>
        <v>0</v>
      </c>
      <c r="L105" s="80">
        <f>-C105</f>
        <v>0</v>
      </c>
    </row>
    <row r="106" spans="2:12" ht="14.4" hidden="1" customHeight="1" x14ac:dyDescent="0.3">
      <c r="B106" s="10" t="s">
        <v>222</v>
      </c>
      <c r="C106" s="18"/>
      <c r="D106" s="108">
        <f>+L$157*G105/(1+C$27)</f>
        <v>-3.7737620946268613E-10</v>
      </c>
      <c r="E106" s="108">
        <f>+D106*C$27</f>
        <v>-1.8868810473134308E-11</v>
      </c>
      <c r="F106" s="108">
        <f>+C106-D106-E106</f>
        <v>3.9624501993582045E-10</v>
      </c>
      <c r="G106" s="108">
        <f t="shared" si="5"/>
        <v>-1.1240387953062875E-8</v>
      </c>
      <c r="I106" s="78">
        <f t="shared" si="4"/>
        <v>70</v>
      </c>
      <c r="J106" s="79">
        <f>-C106</f>
        <v>0</v>
      </c>
      <c r="L106" s="80">
        <f>-C106</f>
        <v>0</v>
      </c>
    </row>
    <row r="107" spans="2:12" ht="14.4" hidden="1" customHeight="1" x14ac:dyDescent="0.3">
      <c r="B107" s="10" t="s">
        <v>223</v>
      </c>
      <c r="C107" s="18"/>
      <c r="D107" s="108">
        <f>+L$157*G106/(1+C$27)</f>
        <v>-3.9116553744959842E-10</v>
      </c>
      <c r="E107" s="108">
        <f>+D107*C$27</f>
        <v>-1.9558276872479923E-11</v>
      </c>
      <c r="F107" s="108">
        <f>+C107-D107-E107</f>
        <v>4.1072381432207833E-10</v>
      </c>
      <c r="G107" s="108">
        <f t="shared" si="5"/>
        <v>-1.1651111767384954E-8</v>
      </c>
      <c r="I107" s="78">
        <f t="shared" si="4"/>
        <v>71</v>
      </c>
      <c r="J107" s="79">
        <f>-C107</f>
        <v>0</v>
      </c>
      <c r="L107" s="80">
        <f>-C107</f>
        <v>0</v>
      </c>
    </row>
    <row r="108" spans="2:12" ht="14.4" hidden="1" customHeight="1" x14ac:dyDescent="0.3">
      <c r="B108" s="10" t="s">
        <v>224</v>
      </c>
      <c r="C108" s="18"/>
      <c r="D108" s="108">
        <f>+L$157*G107/(1+C$27)</f>
        <v>-4.0545872752840412E-10</v>
      </c>
      <c r="E108" s="108">
        <f>+D108*C$27</f>
        <v>-2.0272936376420209E-11</v>
      </c>
      <c r="F108" s="108">
        <f>+C108-D108-E108</f>
        <v>4.2573166390482436E-10</v>
      </c>
      <c r="G108" s="108">
        <f t="shared" si="5"/>
        <v>-1.2076843431289778E-8</v>
      </c>
      <c r="I108" s="78">
        <f t="shared" si="4"/>
        <v>72</v>
      </c>
      <c r="J108" s="79">
        <f>-C108</f>
        <v>0</v>
      </c>
      <c r="L108" s="80">
        <f>-C108</f>
        <v>0</v>
      </c>
    </row>
    <row r="109" spans="2:12" ht="14.4" hidden="1" customHeight="1" x14ac:dyDescent="0.3">
      <c r="B109" s="10" t="s">
        <v>225</v>
      </c>
      <c r="C109" s="18"/>
      <c r="D109" s="108">
        <f>+L$157*G108/(1+C$27)</f>
        <v>-4.2027419082166744E-10</v>
      </c>
      <c r="E109" s="108">
        <f>+D109*C$27</f>
        <v>-2.1013709541083372E-11</v>
      </c>
      <c r="F109" s="108">
        <f>+C109-D109-E109</f>
        <v>4.4128790036275084E-10</v>
      </c>
      <c r="G109" s="108">
        <f t="shared" si="5"/>
        <v>-1.251813133165253E-8</v>
      </c>
      <c r="I109" s="78">
        <f t="shared" si="4"/>
        <v>73</v>
      </c>
      <c r="J109" s="79">
        <f>-C109</f>
        <v>0</v>
      </c>
      <c r="L109" s="80">
        <f>-C109</f>
        <v>0</v>
      </c>
    </row>
    <row r="110" spans="2:12" ht="14.4" hidden="1" customHeight="1" x14ac:dyDescent="0.3">
      <c r="B110" s="10" t="s">
        <v>226</v>
      </c>
      <c r="C110" s="18"/>
      <c r="D110" s="108">
        <f>+L$157*G109/(1+C$27)</f>
        <v>-4.3563101119443446E-10</v>
      </c>
      <c r="E110" s="108">
        <f>+D110*C$27</f>
        <v>-2.1781550559721724E-11</v>
      </c>
      <c r="F110" s="108">
        <f>+C110-D110-E110</f>
        <v>4.5741256175415618E-10</v>
      </c>
      <c r="G110" s="108">
        <f t="shared" si="5"/>
        <v>-1.2975543893406686E-8</v>
      </c>
      <c r="I110" s="78">
        <f t="shared" si="4"/>
        <v>74</v>
      </c>
      <c r="J110" s="79">
        <f>-C110</f>
        <v>0</v>
      </c>
      <c r="L110" s="80">
        <f>-C110</f>
        <v>0</v>
      </c>
    </row>
    <row r="111" spans="2:12" ht="14.4" hidden="1" customHeight="1" x14ac:dyDescent="0.3">
      <c r="B111" s="10" t="s">
        <v>227</v>
      </c>
      <c r="C111" s="18"/>
      <c r="D111" s="108">
        <f>+L$157*G110/(1+C$27)</f>
        <v>-4.5154896983624514E-10</v>
      </c>
      <c r="E111" s="108">
        <f>+D111*C$27</f>
        <v>-2.2577448491812258E-11</v>
      </c>
      <c r="F111" s="108">
        <f>+C111-D111-E111</f>
        <v>4.7412641832805744E-10</v>
      </c>
      <c r="G111" s="108">
        <f t="shared" si="5"/>
        <v>-1.3449670311734744E-8</v>
      </c>
      <c r="I111" s="78">
        <f t="shared" si="4"/>
        <v>75</v>
      </c>
      <c r="J111" s="79">
        <f>-C111</f>
        <v>0</v>
      </c>
      <c r="L111" s="80">
        <f>-C111</f>
        <v>0</v>
      </c>
    </row>
    <row r="112" spans="2:12" ht="14.4" hidden="1" customHeight="1" x14ac:dyDescent="0.3">
      <c r="B112" s="10" t="s">
        <v>228</v>
      </c>
      <c r="C112" s="18"/>
      <c r="D112" s="108">
        <f>+L$157*G111/(1+C$27)</f>
        <v>-4.6804857074137333E-10</v>
      </c>
      <c r="E112" s="108">
        <f>+D112*C$27</f>
        <v>-2.3402428537068669E-11</v>
      </c>
      <c r="F112" s="108">
        <f>+C112-D112-E112</f>
        <v>4.9145099927844198E-10</v>
      </c>
      <c r="G112" s="108">
        <f t="shared" si="5"/>
        <v>-1.3941121311013185E-8</v>
      </c>
      <c r="I112" s="78">
        <f t="shared" si="4"/>
        <v>76</v>
      </c>
      <c r="J112" s="79">
        <f>-C112</f>
        <v>0</v>
      </c>
      <c r="L112" s="80">
        <f>-C112</f>
        <v>0</v>
      </c>
    </row>
    <row r="113" spans="2:12" ht="14.4" hidden="1" customHeight="1" x14ac:dyDescent="0.3">
      <c r="B113" s="10" t="s">
        <v>229</v>
      </c>
      <c r="C113" s="18"/>
      <c r="D113" s="108">
        <f>+L$157*G112/(1+C$27)</f>
        <v>-4.8515106712011366E-10</v>
      </c>
      <c r="E113" s="108">
        <f>+D113*C$27</f>
        <v>-2.4257553356005684E-11</v>
      </c>
      <c r="F113" s="108">
        <f>+C113-D113-E113</f>
        <v>5.0940862047611933E-10</v>
      </c>
      <c r="G113" s="108">
        <f t="shared" si="5"/>
        <v>-1.4450529931489304E-8</v>
      </c>
      <c r="I113" s="78">
        <f t="shared" si="4"/>
        <v>77</v>
      </c>
      <c r="J113" s="79">
        <f>-C113</f>
        <v>0</v>
      </c>
      <c r="L113" s="80">
        <f>-C113</f>
        <v>0</v>
      </c>
    </row>
    <row r="114" spans="2:12" ht="14.4" hidden="1" customHeight="1" x14ac:dyDescent="0.3">
      <c r="B114" s="10" t="s">
        <v>230</v>
      </c>
      <c r="C114" s="18"/>
      <c r="D114" s="108">
        <f>+L$157*G113/(1+C$27)</f>
        <v>-5.0287848877513775E-10</v>
      </c>
      <c r="E114" s="108">
        <f>+D114*C$27</f>
        <v>-2.5143924438756889E-11</v>
      </c>
      <c r="F114" s="108">
        <f>+C114-D114-E114</f>
        <v>5.2802241321389466E-10</v>
      </c>
      <c r="G114" s="108">
        <f t="shared" si="5"/>
        <v>-1.4978552344703199E-8</v>
      </c>
      <c r="I114" s="78">
        <f t="shared" si="4"/>
        <v>78</v>
      </c>
      <c r="J114" s="79">
        <f>-C114</f>
        <v>0</v>
      </c>
      <c r="L114" s="80">
        <f>-C114</f>
        <v>0</v>
      </c>
    </row>
    <row r="115" spans="2:12" ht="14.4" hidden="1" customHeight="1" x14ac:dyDescent="0.3">
      <c r="B115" s="10" t="s">
        <v>231</v>
      </c>
      <c r="C115" s="18"/>
      <c r="D115" s="108">
        <f>+L$157*G114/(1+C$27)</f>
        <v>-5.2125367047818261E-10</v>
      </c>
      <c r="E115" s="108">
        <f>+D115*C$27</f>
        <v>-2.6062683523909132E-11</v>
      </c>
      <c r="F115" s="108">
        <f>+C115-D115-E115</f>
        <v>5.4731635400209171E-10</v>
      </c>
      <c r="G115" s="108">
        <f t="shared" si="5"/>
        <v>-1.5525868698705289E-8</v>
      </c>
      <c r="I115" s="78">
        <f t="shared" si="4"/>
        <v>79</v>
      </c>
      <c r="J115" s="79">
        <f>-C115</f>
        <v>0</v>
      </c>
      <c r="L115" s="80">
        <f>-C115</f>
        <v>0</v>
      </c>
    </row>
    <row r="116" spans="2:12" ht="14.4" hidden="1" customHeight="1" x14ac:dyDescent="0.3">
      <c r="B116" s="10" t="s">
        <v>232</v>
      </c>
      <c r="C116" s="18"/>
      <c r="D116" s="108">
        <f>+L$157*G115/(1+C$27)</f>
        <v>-5.4030028138362252E-10</v>
      </c>
      <c r="E116" s="108">
        <f>+D116*C$27</f>
        <v>-2.7015014069181126E-11</v>
      </c>
      <c r="F116" s="108">
        <f>+C116-D116-E116</f>
        <v>5.6731529545280362E-10</v>
      </c>
      <c r="G116" s="108">
        <f t="shared" si="5"/>
        <v>-1.6093183994158093E-8</v>
      </c>
      <c r="I116" s="78">
        <f t="shared" si="4"/>
        <v>80</v>
      </c>
      <c r="J116" s="79">
        <f>-C116</f>
        <v>0</v>
      </c>
      <c r="L116" s="80">
        <f>-C116</f>
        <v>0</v>
      </c>
    </row>
    <row r="117" spans="2:12" ht="14.4" hidden="1" customHeight="1" x14ac:dyDescent="0.3">
      <c r="B117" s="10" t="s">
        <v>233</v>
      </c>
      <c r="C117" s="18"/>
      <c r="D117" s="108">
        <f>+L$157*G116/(1+C$27)</f>
        <v>-5.6004285551681372E-10</v>
      </c>
      <c r="E117" s="108">
        <f>+D117*C$27</f>
        <v>-2.8002142775840687E-11</v>
      </c>
      <c r="F117" s="108">
        <f>+C117-D117-E117</f>
        <v>5.8804499829265445E-10</v>
      </c>
      <c r="G117" s="108">
        <f t="shared" si="5"/>
        <v>-1.6681228992450749E-8</v>
      </c>
      <c r="I117" s="78">
        <f t="shared" si="4"/>
        <v>81</v>
      </c>
      <c r="J117" s="79">
        <f>-C117</f>
        <v>0</v>
      </c>
      <c r="L117" s="80">
        <f>-C117</f>
        <v>0</v>
      </c>
    </row>
    <row r="118" spans="2:12" ht="14.4" hidden="1" customHeight="1" x14ac:dyDescent="0.3">
      <c r="B118" s="10" t="s">
        <v>234</v>
      </c>
      <c r="C118" s="18"/>
      <c r="D118" s="108">
        <f>+L$157*G117/(1+C$27)</f>
        <v>-5.8050682337648332E-10</v>
      </c>
      <c r="E118" s="108">
        <f>+D118*C$27</f>
        <v>-2.9025341168824168E-11</v>
      </c>
      <c r="F118" s="108">
        <f>+C118-D118-E118</f>
        <v>6.0953216454530749E-10</v>
      </c>
      <c r="G118" s="108">
        <f t="shared" si="5"/>
        <v>-1.7290761156996057E-8</v>
      </c>
      <c r="I118" s="78">
        <f t="shared" si="4"/>
        <v>82</v>
      </c>
      <c r="J118" s="79">
        <f>-C118</f>
        <v>0</v>
      </c>
      <c r="L118" s="80">
        <f>-C118</f>
        <v>0</v>
      </c>
    </row>
    <row r="119" spans="2:12" ht="14.4" hidden="1" customHeight="1" x14ac:dyDescent="0.3">
      <c r="B119" s="10" t="s">
        <v>235</v>
      </c>
      <c r="C119" s="18"/>
      <c r="D119" s="108">
        <f>+L$157*G118/(1+C$27)</f>
        <v>-6.017185446918684E-10</v>
      </c>
      <c r="E119" s="108">
        <f>+D119*C$27</f>
        <v>-3.0085927234593421E-11</v>
      </c>
      <c r="F119" s="108">
        <f>+C119-D119-E119</f>
        <v>6.3180447192646186E-10</v>
      </c>
      <c r="G119" s="108">
        <f t="shared" si="5"/>
        <v>-1.7922565628922517E-8</v>
      </c>
      <c r="I119" s="78">
        <f t="shared" si="4"/>
        <v>83</v>
      </c>
      <c r="J119" s="79">
        <f>-C119</f>
        <v>0</v>
      </c>
      <c r="L119" s="80">
        <f>-C119</f>
        <v>0</v>
      </c>
    </row>
    <row r="120" spans="2:12" ht="14.4" hidden="1" customHeight="1" x14ac:dyDescent="0.3">
      <c r="B120" s="10" t="s">
        <v>236</v>
      </c>
      <c r="C120" s="18"/>
      <c r="D120" s="108">
        <f>+L$157*G119/(1+C$27)</f>
        <v>-6.2370534237680344E-10</v>
      </c>
      <c r="E120" s="108">
        <f>+D120*C$27</f>
        <v>-3.1185267118840172E-11</v>
      </c>
      <c r="F120" s="108">
        <f>+C120-D120-E120</f>
        <v>6.5489060949564361E-10</v>
      </c>
      <c r="G120" s="108">
        <f t="shared" si="5"/>
        <v>-1.857745623841816E-8</v>
      </c>
      <c r="I120" s="78">
        <f t="shared" si="4"/>
        <v>84</v>
      </c>
      <c r="J120" s="79">
        <f>-C120</f>
        <v>0</v>
      </c>
      <c r="L120" s="80">
        <f>-C120</f>
        <v>0</v>
      </c>
    </row>
    <row r="121" spans="2:12" ht="14.4" hidden="1" customHeight="1" x14ac:dyDescent="0.3">
      <c r="B121" s="10" t="s">
        <v>237</v>
      </c>
      <c r="C121" s="18"/>
      <c r="D121" s="108">
        <f>+L$157*G120/(1+C$27)</f>
        <v>-6.4649553772448753E-10</v>
      </c>
      <c r="E121" s="108">
        <f>+D121*C$27</f>
        <v>-3.2324776886224379E-11</v>
      </c>
      <c r="F121" s="108">
        <f>+C121-D121-E121</f>
        <v>6.7882031461071195E-10</v>
      </c>
      <c r="G121" s="108">
        <f t="shared" si="5"/>
        <v>-1.9256276553028873E-8</v>
      </c>
      <c r="I121" s="78">
        <f t="shared" si="4"/>
        <v>85</v>
      </c>
      <c r="J121" s="79">
        <f>-C121</f>
        <v>0</v>
      </c>
      <c r="L121" s="80">
        <f>-C121</f>
        <v>0</v>
      </c>
    </row>
    <row r="122" spans="2:12" ht="14.4" hidden="1" customHeight="1" x14ac:dyDescent="0.3">
      <c r="B122" s="10" t="s">
        <v>238</v>
      </c>
      <c r="C122" s="18"/>
      <c r="D122" s="108">
        <f>+L$157*G121/(1+C$27)</f>
        <v>-6.7011848688827077E-10</v>
      </c>
      <c r="E122" s="108">
        <f>+D122*C$27</f>
        <v>-3.3505924344413542E-11</v>
      </c>
      <c r="F122" s="108">
        <f>+C122-D122-E122</f>
        <v>7.0362441123268429E-10</v>
      </c>
      <c r="G122" s="108">
        <f t="shared" si="5"/>
        <v>-1.9959900964261555E-8</v>
      </c>
      <c r="I122" s="78">
        <f t="shared" si="4"/>
        <v>86</v>
      </c>
      <c r="J122" s="79">
        <f>-C122</f>
        <v>0</v>
      </c>
      <c r="L122" s="80">
        <f>-C122</f>
        <v>0</v>
      </c>
    </row>
    <row r="123" spans="2:12" ht="14.4" hidden="1" customHeight="1" x14ac:dyDescent="0.3">
      <c r="B123" s="10" t="s">
        <v>239</v>
      </c>
      <c r="C123" s="18"/>
      <c r="D123" s="108">
        <f>+L$157*G122/(1+C$27)</f>
        <v>-6.946046186954466E-10</v>
      </c>
      <c r="E123" s="108">
        <f>+D123*C$27</f>
        <v>-3.4730230934772334E-11</v>
      </c>
      <c r="F123" s="108">
        <f>+C123-D123-E123</f>
        <v>7.2933484963021894E-10</v>
      </c>
      <c r="G123" s="108">
        <f t="shared" si="5"/>
        <v>-2.0689235813891774E-8</v>
      </c>
      <c r="I123" s="78">
        <f t="shared" si="4"/>
        <v>87</v>
      </c>
      <c r="J123" s="79">
        <f>-C123</f>
        <v>0</v>
      </c>
      <c r="L123" s="80">
        <f>-C123</f>
        <v>0</v>
      </c>
    </row>
    <row r="124" spans="2:12" ht="14.4" hidden="1" customHeight="1" x14ac:dyDescent="0.3">
      <c r="B124" s="10" t="s">
        <v>240</v>
      </c>
      <c r="C124" s="18"/>
      <c r="D124" s="108">
        <f>+L$157*G123/(1+C$27)</f>
        <v>-7.1998547384276276E-10</v>
      </c>
      <c r="E124" s="108">
        <f>+D124*C$27</f>
        <v>-3.5999273692138142E-11</v>
      </c>
      <c r="F124" s="108">
        <f>+C124-D124-E124</f>
        <v>7.5598474753490093E-10</v>
      </c>
      <c r="G124" s="108">
        <f t="shared" si="5"/>
        <v>-2.1445220561426674E-8</v>
      </c>
      <c r="I124" s="78">
        <f t="shared" si="4"/>
        <v>88</v>
      </c>
      <c r="J124" s="79">
        <f>-C124</f>
        <v>0</v>
      </c>
      <c r="L124" s="80">
        <f>-C124</f>
        <v>0</v>
      </c>
    </row>
    <row r="125" spans="2:12" ht="14.4" hidden="1" customHeight="1" x14ac:dyDescent="0.3">
      <c r="B125" s="10" t="s">
        <v>241</v>
      </c>
      <c r="C125" s="18"/>
      <c r="D125" s="108">
        <f>+L$157*G124/(1+C$27)</f>
        <v>-7.4629374552413384E-10</v>
      </c>
      <c r="E125" s="108">
        <f>+D125*C$27</f>
        <v>-3.7314687276206692E-11</v>
      </c>
      <c r="F125" s="108">
        <f>+C125-D125-E125</f>
        <v>7.8360843280034054E-10</v>
      </c>
      <c r="G125" s="108">
        <f t="shared" si="5"/>
        <v>-2.2228828994227016E-8</v>
      </c>
      <c r="I125" s="78">
        <f t="shared" si="4"/>
        <v>89</v>
      </c>
      <c r="J125" s="79">
        <f>-C125</f>
        <v>0</v>
      </c>
      <c r="L125" s="80">
        <f>-C125</f>
        <v>0</v>
      </c>
    </row>
    <row r="126" spans="2:12" ht="14.4" hidden="1" customHeight="1" x14ac:dyDescent="0.3">
      <c r="B126" s="10" t="s">
        <v>242</v>
      </c>
      <c r="C126" s="18"/>
      <c r="D126" s="108">
        <f>+L$157*G125/(1+C$27)</f>
        <v>-7.7356332154289209E-10</v>
      </c>
      <c r="E126" s="108">
        <f>+D126*C$27</f>
        <v>-3.8678166077144606E-11</v>
      </c>
      <c r="F126" s="108">
        <f>+C126-D126-E126</f>
        <v>8.1224148762003666E-10</v>
      </c>
      <c r="G126" s="108">
        <f t="shared" si="5"/>
        <v>-2.3041070481847054E-8</v>
      </c>
      <c r="I126" s="78">
        <f t="shared" si="4"/>
        <v>90</v>
      </c>
      <c r="J126" s="79">
        <f>-C126</f>
        <v>0</v>
      </c>
      <c r="L126" s="80">
        <f>-C126</f>
        <v>0</v>
      </c>
    </row>
    <row r="127" spans="2:12" ht="14.4" hidden="1" customHeight="1" x14ac:dyDescent="0.3">
      <c r="B127" s="10" t="s">
        <v>243</v>
      </c>
      <c r="C127" s="18"/>
      <c r="D127" s="108">
        <f>+L$157*G126/(1+C$27)</f>
        <v>-8.0182932796281982E-10</v>
      </c>
      <c r="E127" s="108">
        <f>+D127*C$27</f>
        <v>-4.0091466398140996E-11</v>
      </c>
      <c r="F127" s="108">
        <f>+C127-D127-E127</f>
        <v>8.4192079436096084E-10</v>
      </c>
      <c r="G127" s="108">
        <f t="shared" si="5"/>
        <v>-2.3882991276208014E-8</v>
      </c>
      <c r="I127" s="78">
        <f t="shared" si="4"/>
        <v>91</v>
      </c>
      <c r="J127" s="79">
        <f>-C127</f>
        <v>0</v>
      </c>
      <c r="L127" s="80">
        <f>-C127</f>
        <v>0</v>
      </c>
    </row>
    <row r="128" spans="2:12" ht="14.4" hidden="1" customHeight="1" x14ac:dyDescent="0.3">
      <c r="B128" s="10" t="s">
        <v>244</v>
      </c>
      <c r="C128" s="18"/>
      <c r="D128" s="108">
        <f>+L$157*G127/(1+C$27)</f>
        <v>-8.3112817435419015E-10</v>
      </c>
      <c r="E128" s="108">
        <f>+D128*C$27</f>
        <v>-4.1556408717709511E-11</v>
      </c>
      <c r="F128" s="108">
        <f>+C128-D128-E128</f>
        <v>8.7268458307189967E-10</v>
      </c>
      <c r="G128" s="108">
        <f t="shared" si="5"/>
        <v>-2.4755675859279914E-8</v>
      </c>
      <c r="I128" s="78">
        <f t="shared" si="4"/>
        <v>92</v>
      </c>
      <c r="J128" s="79">
        <f>-C128</f>
        <v>0</v>
      </c>
      <c r="L128" s="80">
        <f>-C128</f>
        <v>0</v>
      </c>
    </row>
    <row r="129" spans="2:12" ht="14.4" hidden="1" customHeight="1" x14ac:dyDescent="0.3">
      <c r="B129" s="10" t="s">
        <v>245</v>
      </c>
      <c r="C129" s="18"/>
      <c r="D129" s="108">
        <f>+L$157*G128/(1+C$27)</f>
        <v>-8.614976006930987E-10</v>
      </c>
      <c r="E129" s="108">
        <f>+D129*C$27</f>
        <v>-4.3074880034654938E-11</v>
      </c>
      <c r="F129" s="108">
        <f>+C129-D129-E129</f>
        <v>9.045724807277536E-10</v>
      </c>
      <c r="G129" s="108">
        <f t="shared" si="5"/>
        <v>-2.5660248340007667E-8</v>
      </c>
      <c r="I129" s="78">
        <f t="shared" si="4"/>
        <v>93</v>
      </c>
      <c r="J129" s="79">
        <f>-C129</f>
        <v>0</v>
      </c>
      <c r="L129" s="80">
        <f>-C129</f>
        <v>0</v>
      </c>
    </row>
    <row r="130" spans="2:12" ht="14.4" hidden="1" customHeight="1" x14ac:dyDescent="0.3">
      <c r="B130" s="10" t="s">
        <v>246</v>
      </c>
      <c r="C130" s="18"/>
      <c r="D130" s="108">
        <f>+L$157*G129/(1+C$27)</f>
        <v>-8.9297672597449718E-10</v>
      </c>
      <c r="E130" s="108">
        <f>+D130*C$27</f>
        <v>-4.4648836298724862E-11</v>
      </c>
      <c r="F130" s="108">
        <f>+C130-D130-E130</f>
        <v>9.3762556227322205E-10</v>
      </c>
      <c r="G130" s="108">
        <f t="shared" si="5"/>
        <v>-2.659787390228089E-8</v>
      </c>
      <c r="I130" s="78">
        <f t="shared" si="4"/>
        <v>94</v>
      </c>
      <c r="J130" s="79">
        <f>-C130</f>
        <v>0</v>
      </c>
      <c r="L130" s="80">
        <f>-C130</f>
        <v>0</v>
      </c>
    </row>
    <row r="131" spans="2:12" ht="14.4" hidden="1" customHeight="1" x14ac:dyDescent="0.3">
      <c r="B131" s="10" t="s">
        <v>247</v>
      </c>
      <c r="C131" s="18"/>
      <c r="D131" s="108">
        <f>+L$157*G130/(1+C$27)</f>
        <v>-9.2560609860154661E-10</v>
      </c>
      <c r="E131" s="108">
        <f>+D131*C$27</f>
        <v>-4.6280304930077333E-11</v>
      </c>
      <c r="F131" s="108">
        <f>+C131-D131-E131</f>
        <v>9.7188640353162398E-10</v>
      </c>
      <c r="G131" s="108">
        <f t="shared" si="5"/>
        <v>-2.7569760305812515E-8</v>
      </c>
      <c r="I131" s="78">
        <f t="shared" si="4"/>
        <v>95</v>
      </c>
      <c r="J131" s="79">
        <f>-C131</f>
        <v>0</v>
      </c>
      <c r="L131" s="80">
        <f>-C131</f>
        <v>0</v>
      </c>
    </row>
    <row r="132" spans="2:12" ht="14.4" hidden="1" customHeight="1" x14ac:dyDescent="0.3">
      <c r="B132" s="10" t="s">
        <v>248</v>
      </c>
      <c r="C132" s="18"/>
      <c r="D132" s="108">
        <f>+L$157*G131/(1+C$27)</f>
        <v>-9.5942774861619877E-10</v>
      </c>
      <c r="E132" s="108">
        <f>+D132*C$27</f>
        <v>-4.7971387430809941E-11</v>
      </c>
      <c r="F132" s="108">
        <f>+C132-D132-E132</f>
        <v>1.0073991360470086E-9</v>
      </c>
      <c r="G132" s="108">
        <f t="shared" si="5"/>
        <v>-2.8577159441859524E-8</v>
      </c>
      <c r="I132" s="78">
        <f t="shared" si="4"/>
        <v>96</v>
      </c>
      <c r="J132" s="79">
        <f>-C132</f>
        <v>0</v>
      </c>
      <c r="L132" s="80">
        <f>-C132</f>
        <v>0</v>
      </c>
    </row>
    <row r="133" spans="2:12" ht="14.4" hidden="1" customHeight="1" x14ac:dyDescent="0.3">
      <c r="B133" s="10" t="s">
        <v>249</v>
      </c>
      <c r="C133" s="18"/>
      <c r="D133" s="108">
        <f>+L$157*G132/(1+C$27)</f>
        <v>-9.9448524183828219E-10</v>
      </c>
      <c r="E133" s="108">
        <f>+D133*C$27</f>
        <v>-4.9724262091914114E-11</v>
      </c>
      <c r="F133" s="108">
        <f>+C133-D133-E133</f>
        <v>1.0442095039301964E-9</v>
      </c>
      <c r="G133" s="108">
        <f t="shared" si="5"/>
        <v>-2.9621368945789719E-8</v>
      </c>
      <c r="I133" s="78">
        <f t="shared" si="4"/>
        <v>97</v>
      </c>
      <c r="J133" s="79">
        <f>-C133</f>
        <v>0</v>
      </c>
      <c r="L133" s="80">
        <f>-C133</f>
        <v>0</v>
      </c>
    </row>
    <row r="134" spans="2:12" ht="14.4" hidden="1" customHeight="1" x14ac:dyDescent="0.3">
      <c r="B134" s="10" t="s">
        <v>250</v>
      </c>
      <c r="C134" s="18"/>
      <c r="D134" s="108">
        <f>+L$157*G133/(1+C$27)</f>
        <v>-1.0308237359828311E-9</v>
      </c>
      <c r="E134" s="108">
        <f>+D134*C$27</f>
        <v>-5.1541186799141558E-11</v>
      </c>
      <c r="F134" s="108">
        <f>+C134-D134-E134</f>
        <v>1.0823649227819728E-9</v>
      </c>
      <c r="G134" s="108">
        <f t="shared" si="5"/>
        <v>-3.0703733868571691E-8</v>
      </c>
      <c r="I134" s="78">
        <f t="shared" si="4"/>
        <v>98</v>
      </c>
      <c r="J134" s="79">
        <f>-C134</f>
        <v>0</v>
      </c>
      <c r="L134" s="80">
        <f>-C134</f>
        <v>0</v>
      </c>
    </row>
    <row r="135" spans="2:12" ht="14.4" hidden="1" customHeight="1" x14ac:dyDescent="0.3">
      <c r="B135" s="10" t="s">
        <v>251</v>
      </c>
      <c r="C135" s="18"/>
      <c r="D135" s="108">
        <f>+L$157*G134/(1+C$27)</f>
        <v>-1.068490038827942E-9</v>
      </c>
      <c r="E135" s="108">
        <f>+D135*C$27</f>
        <v>-5.3424501941397106E-11</v>
      </c>
      <c r="F135" s="108">
        <f>+C135-D135-E135</f>
        <v>1.121914540769339E-9</v>
      </c>
      <c r="G135" s="108">
        <f t="shared" si="5"/>
        <v>-3.182564840934103E-8</v>
      </c>
      <c r="I135" s="78">
        <f t="shared" si="4"/>
        <v>99</v>
      </c>
      <c r="J135" s="79">
        <f>-C135</f>
        <v>0</v>
      </c>
      <c r="L135" s="80">
        <f>-C135</f>
        <v>0</v>
      </c>
    </row>
    <row r="136" spans="2:12" ht="14.4" hidden="1" customHeight="1" x14ac:dyDescent="0.3">
      <c r="B136" s="10" t="s">
        <v>252</v>
      </c>
      <c r="C136" s="18"/>
      <c r="D136" s="108">
        <f>+L$157*G135/(1+C$27)</f>
        <v>-1.1075326685080835E-9</v>
      </c>
      <c r="E136" s="108">
        <f>+D136*C$27</f>
        <v>-5.5376633425404179E-11</v>
      </c>
      <c r="F136" s="108">
        <f>+C136-D136-E136</f>
        <v>1.1629093019334876E-9</v>
      </c>
      <c r="G136" s="108">
        <f t="shared" si="5"/>
        <v>-3.2988557711274516E-8</v>
      </c>
      <c r="I136" s="78">
        <f t="shared" si="4"/>
        <v>100</v>
      </c>
      <c r="J136" s="79">
        <f>-C136</f>
        <v>0</v>
      </c>
      <c r="L136" s="80">
        <f>-C136</f>
        <v>0</v>
      </c>
    </row>
    <row r="137" spans="2:12" ht="14.4" hidden="1" customHeight="1" x14ac:dyDescent="0.3">
      <c r="B137" s="10" t="s">
        <v>253</v>
      </c>
      <c r="C137" s="18"/>
      <c r="D137" s="108">
        <f>+L$157*G136/(1+C$27)</f>
        <v>-1.1480019160105239E-9</v>
      </c>
      <c r="E137" s="108">
        <f>+D137*C$27</f>
        <v>-5.7400095800526197E-11</v>
      </c>
      <c r="F137" s="108">
        <f>+C137-D137-E137</f>
        <v>1.20540201181105E-9</v>
      </c>
      <c r="G137" s="108">
        <f t="shared" si="5"/>
        <v>-3.4193959723085569E-8</v>
      </c>
      <c r="I137" s="78">
        <f t="shared" si="4"/>
        <v>101</v>
      </c>
      <c r="J137" s="79">
        <f>-C137</f>
        <v>0</v>
      </c>
      <c r="L137" s="80">
        <f>-C137</f>
        <v>0</v>
      </c>
    </row>
    <row r="138" spans="2:12" ht="14.4" hidden="1" customHeight="1" x14ac:dyDescent="0.3">
      <c r="B138" s="10" t="s">
        <v>254</v>
      </c>
      <c r="C138" s="18"/>
      <c r="D138" s="108">
        <f>+L$157*G137/(1+C$27)</f>
        <v>-1.1899499099553786E-9</v>
      </c>
      <c r="E138" s="108">
        <f>+D138*C$27</f>
        <v>-5.9497495497768932E-11</v>
      </c>
      <c r="F138" s="108">
        <f>+C138-D138-E138</f>
        <v>1.2494474054531475E-9</v>
      </c>
      <c r="G138" s="108">
        <f t="shared" si="5"/>
        <v>-3.5443407128538715E-8</v>
      </c>
      <c r="I138" s="78">
        <f t="shared" si="4"/>
        <v>102</v>
      </c>
      <c r="J138" s="79">
        <f>-C138</f>
        <v>0</v>
      </c>
      <c r="L138" s="80">
        <f>-C138</f>
        <v>0</v>
      </c>
    </row>
    <row r="139" spans="2:12" ht="14.4" hidden="1" customHeight="1" x14ac:dyDescent="0.3">
      <c r="B139" s="10" t="s">
        <v>255</v>
      </c>
      <c r="C139" s="18"/>
      <c r="D139" s="108">
        <f>+L$157*G138/(1+C$27)</f>
        <v>-1.2334306837427202E-9</v>
      </c>
      <c r="E139" s="108">
        <f>+D139*C$27</f>
        <v>-6.1671534187136016E-11</v>
      </c>
      <c r="F139" s="108">
        <f>+C139-D139-E139</f>
        <v>1.2951022179298562E-9</v>
      </c>
      <c r="G139" s="108">
        <f t="shared" si="5"/>
        <v>-3.6738509346468571E-8</v>
      </c>
      <c r="I139" s="78">
        <f t="shared" si="4"/>
        <v>103</v>
      </c>
      <c r="J139" s="79">
        <f>-C139</f>
        <v>0</v>
      </c>
      <c r="L139" s="80">
        <f>-C139</f>
        <v>0</v>
      </c>
    </row>
    <row r="140" spans="2:12" ht="14.4" hidden="1" customHeight="1" x14ac:dyDescent="0.3">
      <c r="B140" s="10" t="s">
        <v>256</v>
      </c>
      <c r="C140" s="18"/>
      <c r="D140" s="108">
        <f>+L$157*G139/(1+C$27)</f>
        <v>-1.2785002451532456E-9</v>
      </c>
      <c r="E140" s="108">
        <f>+D140*C$27</f>
        <v>-6.3925012257662284E-11</v>
      </c>
      <c r="F140" s="108">
        <f>+C140-D140-E140</f>
        <v>1.3424252574109078E-9</v>
      </c>
      <c r="G140" s="108">
        <f t="shared" si="5"/>
        <v>-3.8080934603879481E-8</v>
      </c>
      <c r="I140" s="78">
        <f t="shared" si="4"/>
        <v>104</v>
      </c>
      <c r="J140" s="79">
        <f>-C140</f>
        <v>0</v>
      </c>
      <c r="L140" s="80">
        <f>-C140</f>
        <v>0</v>
      </c>
    </row>
    <row r="141" spans="2:12" ht="14.4" hidden="1" customHeight="1" x14ac:dyDescent="0.3">
      <c r="B141" s="10" t="s">
        <v>257</v>
      </c>
      <c r="C141" s="18"/>
      <c r="D141" s="108">
        <f>+L$157*G140/(1+C$27)</f>
        <v>-1.3252166484921507E-9</v>
      </c>
      <c r="E141" s="108">
        <f>+D141*C$27</f>
        <v>-6.6260832424607539E-11</v>
      </c>
      <c r="F141" s="108">
        <f>+C141-D141-E141</f>
        <v>1.3914774809167583E-9</v>
      </c>
      <c r="G141" s="108">
        <f t="shared" si="5"/>
        <v>-3.947241208479624E-8</v>
      </c>
      <c r="I141" s="78">
        <f t="shared" si="4"/>
        <v>105</v>
      </c>
      <c r="J141" s="79">
        <f>-C141</f>
        <v>0</v>
      </c>
      <c r="L141" s="80">
        <f>-C141</f>
        <v>0</v>
      </c>
    </row>
    <row r="142" spans="2:12" ht="14.4" hidden="1" customHeight="1" x14ac:dyDescent="0.3">
      <c r="B142" s="10" t="s">
        <v>258</v>
      </c>
      <c r="C142" s="18"/>
      <c r="D142" s="108">
        <f>+L$157*G141/(1+C$27)</f>
        <v>-1.3736400693691411E-9</v>
      </c>
      <c r="E142" s="108">
        <f>+D142*C$27</f>
        <v>-6.8682003468457056E-11</v>
      </c>
      <c r="F142" s="108">
        <f>+C142-D142-E142</f>
        <v>1.4423220728375982E-9</v>
      </c>
      <c r="G142" s="108">
        <f t="shared" si="5"/>
        <v>-4.0914734157633838E-8</v>
      </c>
      <c r="I142" s="78">
        <f t="shared" si="4"/>
        <v>106</v>
      </c>
      <c r="J142" s="79">
        <f>-C142</f>
        <v>0</v>
      </c>
      <c r="L142" s="80">
        <f>-C142</f>
        <v>0</v>
      </c>
    </row>
    <row r="143" spans="2:12" ht="14.4" hidden="1" customHeight="1" x14ac:dyDescent="0.3">
      <c r="B143" s="10" t="s">
        <v>259</v>
      </c>
      <c r="C143" s="18"/>
      <c r="D143" s="108">
        <f>+L$157*G142/(1+C$27)</f>
        <v>-1.4238328822109082E-9</v>
      </c>
      <c r="E143" s="108">
        <f>+D143*C$27</f>
        <v>-7.119164411054542E-11</v>
      </c>
      <c r="F143" s="108">
        <f>+C143-D143-E143</f>
        <v>1.4950245263214536E-9</v>
      </c>
      <c r="G143" s="108">
        <f t="shared" si="5"/>
        <v>-4.2409758683955292E-8</v>
      </c>
      <c r="I143" s="78">
        <f t="shared" si="4"/>
        <v>107</v>
      </c>
      <c r="J143" s="79">
        <f>-C143</f>
        <v>0</v>
      </c>
      <c r="L143" s="80">
        <f>-C143</f>
        <v>0</v>
      </c>
    </row>
    <row r="144" spans="2:12" ht="14.4" hidden="1" customHeight="1" x14ac:dyDescent="0.3">
      <c r="B144" s="10" t="s">
        <v>260</v>
      </c>
      <c r="C144" s="18"/>
      <c r="D144" s="108">
        <f>+L$157*G143/(1+C$27)</f>
        <v>-1.4758597406059077E-9</v>
      </c>
      <c r="E144" s="108">
        <f>+D144*C$27</f>
        <v>-7.3792987030295396E-11</v>
      </c>
      <c r="F144" s="108">
        <f>+C144-D144-E144</f>
        <v>1.5496527276362031E-9</v>
      </c>
      <c r="G144" s="108">
        <f t="shared" si="5"/>
        <v>-4.3959411411591493E-8</v>
      </c>
      <c r="I144" s="78">
        <f t="shared" si="4"/>
        <v>108</v>
      </c>
      <c r="J144" s="79">
        <f>-C144</f>
        <v>0</v>
      </c>
      <c r="L144" s="80">
        <f>-C144</f>
        <v>0</v>
      </c>
    </row>
    <row r="145" spans="2:12" ht="14.4" hidden="1" customHeight="1" x14ac:dyDescent="0.3">
      <c r="B145" s="10" t="s">
        <v>261</v>
      </c>
      <c r="C145" s="18"/>
      <c r="D145" s="108">
        <f>+L$157*G144/(1+C$27)</f>
        <v>-1.52978766058494E-9</v>
      </c>
      <c r="E145" s="108">
        <f>+D145*C$27</f>
        <v>-7.6489383029247011E-11</v>
      </c>
      <c r="F145" s="108">
        <f>+C145-D145-E145</f>
        <v>1.606277043614187E-9</v>
      </c>
      <c r="G145" s="108">
        <f t="shared" si="5"/>
        <v>-4.5565688455205682E-8</v>
      </c>
      <c r="I145" s="78">
        <f t="shared" si="4"/>
        <v>109</v>
      </c>
      <c r="J145" s="79">
        <f>-C145</f>
        <v>0</v>
      </c>
      <c r="L145" s="80">
        <f>-C145</f>
        <v>0</v>
      </c>
    </row>
    <row r="146" spans="2:12" ht="14.4" hidden="1" customHeight="1" x14ac:dyDescent="0.3">
      <c r="B146" s="10" t="s">
        <v>262</v>
      </c>
      <c r="C146" s="18"/>
      <c r="D146" s="108">
        <f>+L$157*G145/(1+C$27)</f>
        <v>-1.5856861069447995E-9</v>
      </c>
      <c r="E146" s="108">
        <f>+D146*C$27</f>
        <v>-7.9284305347239985E-11</v>
      </c>
      <c r="F146" s="108">
        <f>+C146-D146-E146</f>
        <v>1.6649704122920396E-9</v>
      </c>
      <c r="G146" s="108">
        <f t="shared" si="5"/>
        <v>-4.7230658867497725E-8</v>
      </c>
      <c r="I146" s="78">
        <f t="shared" si="4"/>
        <v>110</v>
      </c>
      <c r="J146" s="79">
        <f>-C146</f>
        <v>0</v>
      </c>
      <c r="L146" s="80">
        <f>-C146</f>
        <v>0</v>
      </c>
    </row>
    <row r="147" spans="2:12" ht="14.4" hidden="1" customHeight="1" x14ac:dyDescent="0.3">
      <c r="B147" s="10" t="s">
        <v>263</v>
      </c>
      <c r="C147" s="18"/>
      <c r="D147" s="108">
        <f>+L$157*G146/(1+C$27)</f>
        <v>-1.643627082726194E-9</v>
      </c>
      <c r="E147" s="108">
        <f>+D147*C$27</f>
        <v>-8.2181354136309711E-11</v>
      </c>
      <c r="F147" s="108">
        <f>+C147-D147-E147</f>
        <v>1.7258084368625037E-9</v>
      </c>
      <c r="G147" s="108">
        <f t="shared" si="5"/>
        <v>-4.8956467304360231E-8</v>
      </c>
      <c r="I147" s="78">
        <f t="shared" si="4"/>
        <v>111</v>
      </c>
      <c r="J147" s="79">
        <f>-C147</f>
        <v>0</v>
      </c>
      <c r="L147" s="80">
        <f>-C147</f>
        <v>0</v>
      </c>
    </row>
    <row r="148" spans="2:12" ht="14.4" hidden="1" customHeight="1" x14ac:dyDescent="0.3">
      <c r="B148" s="10" t="s">
        <v>264</v>
      </c>
      <c r="C148" s="18"/>
      <c r="D148" s="108">
        <f>+L$157*G147/(1+C$27)</f>
        <v>-1.7036852219611858E-9</v>
      </c>
      <c r="E148" s="108">
        <f>+D148*C$27</f>
        <v>-8.5184261098059296E-11</v>
      </c>
      <c r="F148" s="108">
        <f>+C148-D148-E148</f>
        <v>1.7888694830592452E-9</v>
      </c>
      <c r="G148" s="108">
        <f t="shared" si="5"/>
        <v>-5.074533678741948E-8</v>
      </c>
      <c r="I148" s="78">
        <f t="shared" si="4"/>
        <v>112</v>
      </c>
      <c r="J148" s="79">
        <f>-C148</f>
        <v>0</v>
      </c>
      <c r="L148" s="80">
        <f>-C148</f>
        <v>0</v>
      </c>
    </row>
    <row r="149" spans="2:12" ht="14.4" hidden="1" customHeight="1" x14ac:dyDescent="0.3">
      <c r="B149" s="10" t="s">
        <v>265</v>
      </c>
      <c r="C149" s="18"/>
      <c r="D149" s="108">
        <f>+L$157*G148/(1+C$27)</f>
        <v>-1.7659378858096241E-9</v>
      </c>
      <c r="E149" s="108">
        <f>+D149*C$27</f>
        <v>-8.8296894290481208E-11</v>
      </c>
      <c r="F149" s="108">
        <f>+C149-D149-E149</f>
        <v>1.8542347801001053E-9</v>
      </c>
      <c r="G149" s="108">
        <f t="shared" si="5"/>
        <v>-5.2599571567519586E-8</v>
      </c>
      <c r="I149" s="78">
        <f t="shared" si="4"/>
        <v>113</v>
      </c>
      <c r="J149" s="79">
        <f>-C149</f>
        <v>0</v>
      </c>
      <c r="L149" s="80">
        <f>-C149</f>
        <v>0</v>
      </c>
    </row>
    <row r="150" spans="2:12" ht="14.4" hidden="1" customHeight="1" x14ac:dyDescent="0.3">
      <c r="B150" s="10" t="s">
        <v>266</v>
      </c>
      <c r="C150" s="18"/>
      <c r="D150" s="108">
        <f>+L$157*G149/(1+C$27)</f>
        <v>-1.8304652622084035E-9</v>
      </c>
      <c r="E150" s="108">
        <f>+D150*C$27</f>
        <v>-9.1523263110420173E-11</v>
      </c>
      <c r="F150" s="108">
        <f>+C150-D150-E150</f>
        <v>1.9219885253188238E-9</v>
      </c>
      <c r="G150" s="108">
        <f t="shared" si="5"/>
        <v>-5.4521560092838406E-8</v>
      </c>
      <c r="I150" s="78">
        <f t="shared" si="4"/>
        <v>114</v>
      </c>
      <c r="J150" s="79">
        <f>-C150</f>
        <v>0</v>
      </c>
      <c r="L150" s="80">
        <f>-C150</f>
        <v>0</v>
      </c>
    </row>
    <row r="151" spans="2:12" ht="14.4" hidden="1" customHeight="1" x14ac:dyDescent="0.3">
      <c r="B151" s="10" t="s">
        <v>267</v>
      </c>
      <c r="C151" s="18"/>
      <c r="D151" s="108">
        <f>+L$157*G150/(1+C$27)</f>
        <v>-1.897350469161909E-9</v>
      </c>
      <c r="E151" s="108">
        <f>+D151*C$27</f>
        <v>-9.4867523458095456E-11</v>
      </c>
      <c r="F151" s="108">
        <f>+C151-D151-E151</f>
        <v>1.9922179926200043E-9</v>
      </c>
      <c r="G151" s="108">
        <f t="shared" si="5"/>
        <v>-5.6513778085458412E-8</v>
      </c>
      <c r="I151" s="78">
        <f t="shared" si="4"/>
        <v>115</v>
      </c>
      <c r="J151" s="79">
        <f>-C151</f>
        <v>0</v>
      </c>
      <c r="L151" s="80">
        <f>-C151</f>
        <v>0</v>
      </c>
    </row>
    <row r="152" spans="2:12" ht="14.4" hidden="1" customHeight="1" x14ac:dyDescent="0.3">
      <c r="B152" s="10" t="s">
        <v>268</v>
      </c>
      <c r="C152" s="18"/>
      <c r="D152" s="108">
        <f>+L$157*G151/(1+C$27)</f>
        <v>-1.9666796618066892E-9</v>
      </c>
      <c r="E152" s="108">
        <f>+D152*C$27</f>
        <v>-9.8333983090334472E-11</v>
      </c>
      <c r="F152" s="108">
        <f>+C152-D152-E152</f>
        <v>2.0650136448970236E-9</v>
      </c>
      <c r="G152" s="108">
        <f t="shared" si="5"/>
        <v>-5.8578791730355437E-8</v>
      </c>
      <c r="I152" s="78">
        <f t="shared" si="4"/>
        <v>116</v>
      </c>
      <c r="J152" s="79">
        <f>-C152</f>
        <v>0</v>
      </c>
      <c r="L152" s="80">
        <f>-C152</f>
        <v>0</v>
      </c>
    </row>
    <row r="153" spans="2:12" ht="14.4" hidden="1" customHeight="1" x14ac:dyDescent="0.3">
      <c r="B153" s="10" t="s">
        <v>269</v>
      </c>
      <c r="C153" s="18"/>
      <c r="D153" s="108">
        <f>+L$157*G152/(1+C$27)</f>
        <v>-2.0385421433882785E-9</v>
      </c>
      <c r="E153" s="108">
        <f>+D153*C$27</f>
        <v>-1.0192710716941393E-10</v>
      </c>
      <c r="F153" s="108">
        <f>+C153-D153-E153</f>
        <v>2.1404692505576925E-9</v>
      </c>
      <c r="G153" s="108">
        <f t="shared" si="5"/>
        <v>-6.0719260980913128E-8</v>
      </c>
      <c r="I153" s="78">
        <f t="shared" si="4"/>
        <v>117</v>
      </c>
      <c r="J153" s="79">
        <f>-C153</f>
        <v>0</v>
      </c>
      <c r="L153" s="80">
        <f>-C153</f>
        <v>0</v>
      </c>
    </row>
    <row r="154" spans="2:12" ht="14.4" hidden="1" customHeight="1" x14ac:dyDescent="0.3">
      <c r="B154" s="10" t="s">
        <v>270</v>
      </c>
      <c r="C154" s="18"/>
      <c r="D154" s="108">
        <f>+L$157*G153/(1+C$27)</f>
        <v>-2.1130304802931083E-9</v>
      </c>
      <c r="E154" s="108">
        <f>+D154*C$27</f>
        <v>-1.0565152401465542E-10</v>
      </c>
      <c r="F154" s="108">
        <f>+C154-D154-E154</f>
        <v>2.2186820043077637E-9</v>
      </c>
      <c r="G154" s="108">
        <f t="shared" si="5"/>
        <v>-6.2937942985220886E-8</v>
      </c>
      <c r="I154" s="78">
        <f t="shared" si="4"/>
        <v>118</v>
      </c>
      <c r="J154" s="79">
        <f>-C154</f>
        <v>0</v>
      </c>
      <c r="L154" s="80">
        <f>-C154</f>
        <v>0</v>
      </c>
    </row>
    <row r="155" spans="2:12" x14ac:dyDescent="0.3">
      <c r="B155" s="10" t="s">
        <v>271</v>
      </c>
      <c r="C155" s="18"/>
      <c r="D155" s="108">
        <f>+L$157*G154/(1+C$27)</f>
        <v>-2.1902406212836879E-9</v>
      </c>
      <c r="E155" s="108">
        <f>+D155*C$27</f>
        <v>-1.095120310641844E-10</v>
      </c>
      <c r="F155" s="108">
        <f>+C155-D155-E155</f>
        <v>2.2997526523478724E-9</v>
      </c>
      <c r="G155" s="108">
        <f t="shared" si="5"/>
        <v>-6.5237695637568764E-8</v>
      </c>
      <c r="I155" s="78">
        <f t="shared" si="4"/>
        <v>119</v>
      </c>
      <c r="J155" s="79">
        <f>-C155</f>
        <v>0</v>
      </c>
      <c r="L155" s="80">
        <f>-C155</f>
        <v>0</v>
      </c>
    </row>
    <row r="156" spans="2:12" x14ac:dyDescent="0.3">
      <c r="B156" s="10" t="s">
        <v>272</v>
      </c>
      <c r="C156" s="18"/>
      <c r="D156" s="108">
        <f>+L$157*G155/(1+C$27)</f>
        <v>-2.2702720210906378E-9</v>
      </c>
      <c r="E156" s="108">
        <f>+D156*C$27</f>
        <v>-1.1351360105453189E-10</v>
      </c>
      <c r="F156" s="108">
        <f>+C156-D156-E156</f>
        <v>2.3837856221451697E-9</v>
      </c>
      <c r="G156" s="108">
        <f t="shared" si="5"/>
        <v>-6.7621481259713938E-8</v>
      </c>
      <c r="I156" s="81">
        <f t="shared" si="4"/>
        <v>120</v>
      </c>
      <c r="J156" s="82">
        <f>-C156</f>
        <v>0</v>
      </c>
      <c r="L156" s="83">
        <f>-C156</f>
        <v>0</v>
      </c>
    </row>
    <row r="157" spans="2:12" x14ac:dyDescent="0.3">
      <c r="B157" s="73" t="s">
        <v>332</v>
      </c>
      <c r="I157" s="84"/>
      <c r="J157" s="85">
        <f>IRR(J36:J156)</f>
        <v>3.9858845278392785E-2</v>
      </c>
      <c r="L157" s="85">
        <f>IRR(L36:L156)</f>
        <v>3.6540003426675405E-2</v>
      </c>
    </row>
    <row r="158" spans="2:12" x14ac:dyDescent="0.3">
      <c r="B158" s="73" t="s">
        <v>358</v>
      </c>
    </row>
    <row r="160" spans="2:12" x14ac:dyDescent="0.3">
      <c r="C160" s="15" t="s">
        <v>130</v>
      </c>
      <c r="J160" s="23"/>
      <c r="K160" s="23"/>
    </row>
    <row r="161" spans="2:34" x14ac:dyDescent="0.3">
      <c r="J161" s="23"/>
      <c r="K161" s="23"/>
    </row>
    <row r="162" spans="2:34" x14ac:dyDescent="0.3">
      <c r="B162" s="57" t="s">
        <v>330</v>
      </c>
      <c r="C162" s="107">
        <f>+C14</f>
        <v>45180</v>
      </c>
      <c r="D162" s="23"/>
      <c r="E162" s="23"/>
      <c r="F162" s="23"/>
      <c r="G162" s="23"/>
      <c r="H162" s="23"/>
      <c r="I162" s="23"/>
      <c r="J162" s="23"/>
      <c r="K162" s="23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</row>
    <row r="163" spans="2:34" x14ac:dyDescent="0.3">
      <c r="B163" s="57" t="s">
        <v>315</v>
      </c>
      <c r="C163" s="107">
        <f>+D36</f>
        <v>1069457.3714285058</v>
      </c>
      <c r="D163" s="23"/>
      <c r="E163" s="23"/>
      <c r="F163" s="23"/>
      <c r="G163" s="23"/>
      <c r="H163" s="23"/>
      <c r="I163" s="40"/>
      <c r="J163" s="23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</row>
    <row r="164" spans="2:34" x14ac:dyDescent="0.3">
      <c r="B164" s="57" t="s">
        <v>316</v>
      </c>
      <c r="C164" s="107">
        <f>+E36</f>
        <v>53472.868571425315</v>
      </c>
      <c r="D164" s="40"/>
      <c r="E164" s="23"/>
      <c r="F164" s="23"/>
      <c r="G164" s="23"/>
      <c r="H164" s="23"/>
      <c r="I164" s="40"/>
      <c r="J164" s="23"/>
    </row>
    <row r="165" spans="2:34" x14ac:dyDescent="0.3">
      <c r="B165" s="57" t="s">
        <v>300</v>
      </c>
      <c r="C165" s="107">
        <f>+C24-C24/((1+J$157)^(C23/30))</f>
        <v>17862.478238457814</v>
      </c>
      <c r="D165" s="40"/>
      <c r="E165" s="23"/>
      <c r="F165" s="40"/>
      <c r="G165" s="40"/>
      <c r="H165" s="40"/>
      <c r="I165" s="40"/>
      <c r="J165" s="40"/>
    </row>
    <row r="166" spans="2:34" x14ac:dyDescent="0.3">
      <c r="B166" s="57" t="s">
        <v>314</v>
      </c>
      <c r="C166" s="107">
        <f>SUM(C162:C165)</f>
        <v>1185972.7182383889</v>
      </c>
      <c r="D166" s="2"/>
      <c r="E166" s="23"/>
      <c r="F166" s="23"/>
      <c r="G166" s="23"/>
      <c r="H166" s="23"/>
      <c r="I166" s="40"/>
      <c r="J166" s="23"/>
    </row>
    <row r="167" spans="2:34" x14ac:dyDescent="0.3">
      <c r="E167" s="23"/>
      <c r="F167" s="23"/>
      <c r="G167" s="23"/>
      <c r="H167" s="23"/>
      <c r="I167" s="40"/>
      <c r="J167" s="23"/>
    </row>
    <row r="168" spans="2:34" x14ac:dyDescent="0.3">
      <c r="B168" s="57" t="s">
        <v>329</v>
      </c>
      <c r="C168" s="109">
        <f>+J157</f>
        <v>3.9858845278392785E-2</v>
      </c>
      <c r="E168" s="89"/>
      <c r="I168" s="40"/>
      <c r="J168" s="23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</row>
    <row r="169" spans="2:34" x14ac:dyDescent="0.3">
      <c r="B169" s="57" t="s">
        <v>328</v>
      </c>
      <c r="C169" s="109">
        <f>((1+C$168)^12)-1</f>
        <v>0.5984265497439174</v>
      </c>
      <c r="E169" s="89"/>
      <c r="F169" s="23"/>
      <c r="G169" s="23"/>
      <c r="H169" s="23"/>
      <c r="I169" s="40"/>
      <c r="J169" s="23"/>
    </row>
    <row r="170" spans="2:34" x14ac:dyDescent="0.3">
      <c r="B170" s="73" t="s">
        <v>341</v>
      </c>
      <c r="E170" s="23"/>
      <c r="F170" s="23"/>
      <c r="G170" s="23"/>
      <c r="H170" s="23"/>
      <c r="I170" s="40"/>
      <c r="J170" s="23"/>
    </row>
    <row r="171" spans="2:34" x14ac:dyDescent="0.3">
      <c r="B171" s="73"/>
      <c r="E171" s="23"/>
      <c r="F171" s="23"/>
      <c r="G171" s="23"/>
      <c r="H171" s="23"/>
      <c r="I171" s="40"/>
      <c r="J171" s="23"/>
    </row>
    <row r="172" spans="2:34" x14ac:dyDescent="0.3">
      <c r="C172" s="15" t="s">
        <v>138</v>
      </c>
      <c r="I172" s="40"/>
    </row>
    <row r="174" spans="2:34" x14ac:dyDescent="0.3">
      <c r="B174" s="47" t="s">
        <v>286</v>
      </c>
    </row>
    <row r="175" spans="2:34" x14ac:dyDescent="0.3">
      <c r="B175" t="s">
        <v>280</v>
      </c>
    </row>
    <row r="178" spans="4:34" s="2" customFormat="1" x14ac:dyDescent="0.3"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</sheetData>
  <hyperlinks>
    <hyperlink ref="E10" r:id="rId1"/>
    <hyperlink ref="B174" r:id="rId2" display="Bu sayfanın geliştirilmesi ile ilgili düşüncelerinizi bana iletebilirsiniz."/>
  </hyperlinks>
  <pageMargins left="0.7" right="0.7" top="0.75" bottom="0.75" header="0.3" footer="0.3"/>
  <pageSetup paperSize="9" orientation="portrait" verticalDpi="0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77"/>
  <sheetViews>
    <sheetView tabSelected="1" topLeftCell="A33" workbookViewId="0">
      <selection activeCell="B172" sqref="B172"/>
    </sheetView>
  </sheetViews>
  <sheetFormatPr defaultRowHeight="14.4" x14ac:dyDescent="0.3"/>
  <cols>
    <col min="1" max="1" width="5.21875" customWidth="1"/>
    <col min="2" max="2" width="65.88671875" customWidth="1"/>
    <col min="3" max="3" width="14.109375" style="2" bestFit="1" customWidth="1"/>
    <col min="4" max="4" width="22" bestFit="1" customWidth="1"/>
    <col min="5" max="5" width="17.33203125" style="4" customWidth="1"/>
    <col min="6" max="6" width="12.109375" customWidth="1"/>
    <col min="7" max="7" width="15.77734375" bestFit="1" customWidth="1"/>
    <col min="8" max="8" width="15.77734375" customWidth="1"/>
    <col min="9" max="9" width="10.21875" style="38" customWidth="1"/>
    <col min="10" max="10" width="17.5546875" customWidth="1"/>
    <col min="11" max="11" width="16.88671875" bestFit="1" customWidth="1"/>
    <col min="14" max="14" width="11.44140625" bestFit="1" customWidth="1"/>
  </cols>
  <sheetData>
    <row r="1" spans="2:15" ht="25.8" x14ac:dyDescent="0.5">
      <c r="B1" s="34" t="s">
        <v>293</v>
      </c>
      <c r="E1"/>
      <c r="I1"/>
      <c r="K1" s="38"/>
    </row>
    <row r="2" spans="2:15" x14ac:dyDescent="0.3">
      <c r="E2" s="25" t="s">
        <v>337</v>
      </c>
      <c r="F2" s="25"/>
      <c r="G2" s="25"/>
      <c r="H2" s="25"/>
      <c r="I2" s="25"/>
    </row>
    <row r="3" spans="2:15" x14ac:dyDescent="0.3">
      <c r="B3" s="1" t="s">
        <v>310</v>
      </c>
      <c r="D3" s="8"/>
      <c r="E3" s="26" t="s">
        <v>333</v>
      </c>
      <c r="F3" s="26"/>
      <c r="G3" s="26"/>
      <c r="H3" s="26"/>
      <c r="I3" s="26"/>
      <c r="L3" s="38"/>
    </row>
    <row r="4" spans="2:15" x14ac:dyDescent="0.3">
      <c r="B4" t="s">
        <v>278</v>
      </c>
      <c r="C4" s="44">
        <v>1</v>
      </c>
      <c r="E4" s="90" t="s">
        <v>334</v>
      </c>
      <c r="F4" s="90"/>
      <c r="G4" s="90"/>
      <c r="H4" s="90"/>
      <c r="I4" s="90"/>
      <c r="L4" s="38"/>
    </row>
    <row r="5" spans="2:15" x14ac:dyDescent="0.3">
      <c r="B5" t="s">
        <v>279</v>
      </c>
      <c r="C5" s="44"/>
      <c r="E5" s="86" t="s">
        <v>335</v>
      </c>
      <c r="F5" s="86"/>
      <c r="G5" s="86"/>
      <c r="H5" s="86"/>
      <c r="I5" s="86"/>
      <c r="L5" s="38"/>
    </row>
    <row r="6" spans="2:15" x14ac:dyDescent="0.3">
      <c r="E6" s="91" t="s">
        <v>336</v>
      </c>
      <c r="F6" s="91"/>
      <c r="G6" s="91"/>
      <c r="H6" s="91"/>
      <c r="I6" s="91"/>
      <c r="L6" s="38"/>
    </row>
    <row r="7" spans="2:15" x14ac:dyDescent="0.3">
      <c r="B7" s="1" t="s">
        <v>306</v>
      </c>
      <c r="C7" s="9"/>
      <c r="D7" s="8"/>
      <c r="E7"/>
      <c r="I7"/>
      <c r="K7" s="3"/>
      <c r="L7" s="3"/>
      <c r="O7" s="38"/>
    </row>
    <row r="8" spans="2:15" x14ac:dyDescent="0.3">
      <c r="B8" t="s">
        <v>307</v>
      </c>
      <c r="C8" s="44"/>
      <c r="E8" s="110" t="s">
        <v>338</v>
      </c>
      <c r="F8" s="110"/>
      <c r="G8" s="110"/>
      <c r="H8" s="110"/>
      <c r="I8" s="110"/>
      <c r="K8" s="4"/>
      <c r="L8" s="4"/>
      <c r="O8" s="38"/>
    </row>
    <row r="9" spans="2:15" x14ac:dyDescent="0.3">
      <c r="B9" t="s">
        <v>308</v>
      </c>
      <c r="C9" s="44"/>
      <c r="E9" s="111" t="s">
        <v>135</v>
      </c>
      <c r="F9" s="110"/>
      <c r="G9" s="110"/>
      <c r="H9" s="110"/>
      <c r="I9" s="110"/>
      <c r="K9" s="4"/>
      <c r="L9" s="4"/>
      <c r="O9" s="38"/>
    </row>
    <row r="10" spans="2:15" x14ac:dyDescent="0.3">
      <c r="B10" t="s">
        <v>309</v>
      </c>
      <c r="C10" s="44"/>
      <c r="E10"/>
      <c r="K10" s="4"/>
      <c r="L10" s="4"/>
      <c r="O10" s="38"/>
    </row>
    <row r="11" spans="2:15" ht="15" thickBot="1" x14ac:dyDescent="0.35">
      <c r="E11"/>
    </row>
    <row r="12" spans="2:15" x14ac:dyDescent="0.3">
      <c r="B12" s="1" t="s">
        <v>301</v>
      </c>
      <c r="C12" s="36">
        <v>1068237.4118990139</v>
      </c>
      <c r="F12" s="92" t="s">
        <v>296</v>
      </c>
      <c r="G12" s="93"/>
      <c r="H12" s="94"/>
    </row>
    <row r="13" spans="2:15" x14ac:dyDescent="0.3">
      <c r="B13" s="73" t="s">
        <v>342</v>
      </c>
      <c r="F13" s="95"/>
      <c r="G13" s="96" t="s">
        <v>132</v>
      </c>
      <c r="H13" s="97" t="s">
        <v>150</v>
      </c>
    </row>
    <row r="14" spans="2:15" x14ac:dyDescent="0.3">
      <c r="B14" s="35"/>
      <c r="F14" s="95" t="s">
        <v>311</v>
      </c>
      <c r="G14" s="98">
        <v>0.05</v>
      </c>
      <c r="H14" s="99">
        <v>0</v>
      </c>
    </row>
    <row r="15" spans="2:15" x14ac:dyDescent="0.3">
      <c r="B15" s="1" t="s">
        <v>302</v>
      </c>
      <c r="C15" s="16">
        <f>SUM(C16:C19)</f>
        <v>21764.588100985991</v>
      </c>
      <c r="D15" s="8"/>
      <c r="F15" s="100" t="s">
        <v>312</v>
      </c>
      <c r="G15" s="101"/>
      <c r="H15" s="102"/>
    </row>
    <row r="16" spans="2:15" x14ac:dyDescent="0.3">
      <c r="B16" t="s">
        <v>284</v>
      </c>
      <c r="C16" s="12">
        <v>21764.588100985991</v>
      </c>
      <c r="F16" s="95" t="s">
        <v>307</v>
      </c>
      <c r="G16" s="98">
        <v>0.15</v>
      </c>
      <c r="H16" s="99">
        <v>0.15</v>
      </c>
    </row>
    <row r="17" spans="2:8" x14ac:dyDescent="0.3">
      <c r="B17" s="13" t="s">
        <v>285</v>
      </c>
      <c r="C17" s="12"/>
      <c r="F17" s="95" t="s">
        <v>308</v>
      </c>
      <c r="G17" s="98">
        <v>0</v>
      </c>
      <c r="H17" s="99">
        <v>0</v>
      </c>
    </row>
    <row r="18" spans="2:8" ht="15" thickBot="1" x14ac:dyDescent="0.35">
      <c r="B18" s="13" t="s">
        <v>285</v>
      </c>
      <c r="C18" s="12"/>
      <c r="F18" s="103" t="s">
        <v>309</v>
      </c>
      <c r="G18" s="104">
        <v>0.15</v>
      </c>
      <c r="H18" s="105">
        <v>0.15</v>
      </c>
    </row>
    <row r="19" spans="2:8" x14ac:dyDescent="0.3">
      <c r="B19" s="13" t="s">
        <v>285</v>
      </c>
      <c r="C19" s="12"/>
    </row>
    <row r="20" spans="2:8" x14ac:dyDescent="0.3">
      <c r="B20" s="73" t="s">
        <v>331</v>
      </c>
    </row>
    <row r="21" spans="2:8" x14ac:dyDescent="0.3">
      <c r="B21" s="73" t="s">
        <v>298</v>
      </c>
    </row>
    <row r="23" spans="2:8" x14ac:dyDescent="0.3">
      <c r="B23" s="1" t="s">
        <v>304</v>
      </c>
      <c r="C23" s="16">
        <f>+C12+C15</f>
        <v>1090002</v>
      </c>
    </row>
    <row r="24" spans="2:8" x14ac:dyDescent="0.3">
      <c r="B24" s="2"/>
    </row>
    <row r="25" spans="2:8" x14ac:dyDescent="0.3">
      <c r="B25" s="1" t="s">
        <v>303</v>
      </c>
      <c r="C25" s="106">
        <f>SUM(C26:C30)</f>
        <v>0.05</v>
      </c>
    </row>
    <row r="26" spans="2:8" x14ac:dyDescent="0.3">
      <c r="B26" t="s">
        <v>132</v>
      </c>
      <c r="C26" s="118">
        <f>+IF(C4=1,G14,IF(C8=1,G16,IF(C9=1,G17,IF(C10=1,G18))))</f>
        <v>0.05</v>
      </c>
      <c r="D26" t="s">
        <v>356</v>
      </c>
    </row>
    <row r="27" spans="2:8" x14ac:dyDescent="0.3">
      <c r="B27" t="s">
        <v>150</v>
      </c>
      <c r="C27" s="118">
        <f>+IF(C4=1,H14,IF(C8=1,H16,IF(C9=1,H17,IF(C10=1,H18))))</f>
        <v>0</v>
      </c>
      <c r="D27" t="s">
        <v>356</v>
      </c>
    </row>
    <row r="28" spans="2:8" x14ac:dyDescent="0.3">
      <c r="B28" s="13" t="s">
        <v>285</v>
      </c>
      <c r="C28" s="46"/>
    </row>
    <row r="29" spans="2:8" x14ac:dyDescent="0.3">
      <c r="B29" s="13" t="s">
        <v>285</v>
      </c>
      <c r="C29" s="46"/>
    </row>
    <row r="30" spans="2:8" x14ac:dyDescent="0.3">
      <c r="B30" s="13" t="s">
        <v>285</v>
      </c>
      <c r="C30" s="46"/>
    </row>
    <row r="31" spans="2:8" x14ac:dyDescent="0.3">
      <c r="B31" s="73" t="s">
        <v>327</v>
      </c>
    </row>
    <row r="32" spans="2:8" x14ac:dyDescent="0.3">
      <c r="E32"/>
    </row>
    <row r="33" spans="2:11" x14ac:dyDescent="0.3">
      <c r="C33" s="58" t="s">
        <v>357</v>
      </c>
      <c r="D33" s="6" t="s">
        <v>291</v>
      </c>
      <c r="E33" s="6" t="s">
        <v>292</v>
      </c>
      <c r="F33" s="6" t="s">
        <v>282</v>
      </c>
      <c r="G33" s="6" t="s">
        <v>323</v>
      </c>
      <c r="H33" s="6"/>
      <c r="I33" s="116"/>
      <c r="J33" s="115" t="s">
        <v>354</v>
      </c>
      <c r="K33" s="84" t="s">
        <v>355</v>
      </c>
    </row>
    <row r="34" spans="2:11" x14ac:dyDescent="0.3">
      <c r="B34" s="57" t="s">
        <v>343</v>
      </c>
      <c r="C34" s="16">
        <f>SUM(C35:C154)</f>
        <v>1599094.3200000003</v>
      </c>
      <c r="D34" s="107">
        <f>SUM(D35:D154)</f>
        <v>505578.00771535281</v>
      </c>
      <c r="E34" s="107">
        <f t="shared" ref="E34:F34" si="0">SUM(E35:E154)</f>
        <v>25278.900385767625</v>
      </c>
      <c r="F34" s="107">
        <f t="shared" si="0"/>
        <v>1068237.4118988791</v>
      </c>
      <c r="G34" s="107"/>
      <c r="H34" s="6"/>
      <c r="I34" s="116">
        <v>0</v>
      </c>
      <c r="J34" s="87">
        <f>-C12</f>
        <v>-1068237.4118990139</v>
      </c>
      <c r="K34" s="87">
        <f>-C23</f>
        <v>-1090002</v>
      </c>
    </row>
    <row r="35" spans="2:11" x14ac:dyDescent="0.3">
      <c r="B35" s="9" t="s">
        <v>153</v>
      </c>
      <c r="C35" s="12">
        <v>69525.84</v>
      </c>
      <c r="D35" s="108">
        <f>+C$12*J$155/(1+C$25)</f>
        <v>37270.0775986726</v>
      </c>
      <c r="E35" s="108">
        <f>+D35*C$25</f>
        <v>1863.5038799336301</v>
      </c>
      <c r="F35" s="108">
        <f>+C35-D35-E35</f>
        <v>30392.258521393767</v>
      </c>
      <c r="G35" s="108">
        <f>+C12-F35</f>
        <v>1037845.1533776202</v>
      </c>
      <c r="H35" s="6"/>
      <c r="I35" s="117">
        <v>1</v>
      </c>
      <c r="J35" s="87">
        <f>+C35</f>
        <v>69525.84</v>
      </c>
      <c r="K35" s="87">
        <f>+C35</f>
        <v>69525.84</v>
      </c>
    </row>
    <row r="36" spans="2:11" x14ac:dyDescent="0.3">
      <c r="B36" s="10" t="s">
        <v>154</v>
      </c>
      <c r="C36" s="18">
        <f>+C35</f>
        <v>69525.84</v>
      </c>
      <c r="D36" s="108">
        <f>G35*J$155/(1+C$25)</f>
        <v>36209.712345711072</v>
      </c>
      <c r="E36" s="108">
        <f>+D36*C$25</f>
        <v>1810.4856172855536</v>
      </c>
      <c r="F36" s="108">
        <f>+C36-D36-E36</f>
        <v>31505.64203700337</v>
      </c>
      <c r="G36" s="108">
        <f>+G35-F36</f>
        <v>1006339.5113406167</v>
      </c>
      <c r="H36" s="6"/>
      <c r="I36" s="117">
        <f>+I35+1</f>
        <v>2</v>
      </c>
      <c r="J36" s="87">
        <f>+C36</f>
        <v>69525.84</v>
      </c>
      <c r="K36" s="87">
        <f>+C36</f>
        <v>69525.84</v>
      </c>
    </row>
    <row r="37" spans="2:11" hidden="1" x14ac:dyDescent="0.3">
      <c r="B37" s="10" t="s">
        <v>155</v>
      </c>
      <c r="C37" s="18">
        <f t="shared" ref="C37:C57" si="1">+C36</f>
        <v>69525.84</v>
      </c>
      <c r="D37" s="108">
        <f>G36*J$155/(1+C$25)</f>
        <v>35110.50189826222</v>
      </c>
      <c r="E37" s="108">
        <f t="shared" ref="E37:E100" si="2">+D37*C$25</f>
        <v>1755.5250949131112</v>
      </c>
      <c r="F37" s="108">
        <f t="shared" ref="F37:F100" si="3">+C37-D37-E37</f>
        <v>32659.813006824665</v>
      </c>
      <c r="G37" s="108">
        <f t="shared" ref="G37:G100" si="4">+G36-F37</f>
        <v>973679.69833379204</v>
      </c>
      <c r="H37" s="6"/>
      <c r="I37" s="117">
        <f t="shared" ref="I37:I100" si="5">+I36+1</f>
        <v>3</v>
      </c>
      <c r="J37" s="87">
        <f>+C37</f>
        <v>69525.84</v>
      </c>
      <c r="K37" s="87">
        <f>+C37</f>
        <v>69525.84</v>
      </c>
    </row>
    <row r="38" spans="2:11" hidden="1" x14ac:dyDescent="0.3">
      <c r="B38" s="10" t="s">
        <v>156</v>
      </c>
      <c r="C38" s="18">
        <f t="shared" si="1"/>
        <v>69525.84</v>
      </c>
      <c r="D38" s="108">
        <f>G37*J$155/(1+C$25)</f>
        <v>33971.023209757383</v>
      </c>
      <c r="E38" s="108">
        <f t="shared" si="2"/>
        <v>1698.5511604878693</v>
      </c>
      <c r="F38" s="108">
        <f t="shared" si="3"/>
        <v>33856.265629754744</v>
      </c>
      <c r="G38" s="108">
        <f t="shared" si="4"/>
        <v>939823.43270403729</v>
      </c>
      <c r="H38" s="6"/>
      <c r="I38" s="117">
        <f t="shared" si="5"/>
        <v>4</v>
      </c>
      <c r="J38" s="87">
        <f>+C38</f>
        <v>69525.84</v>
      </c>
      <c r="K38" s="87">
        <f>+C38</f>
        <v>69525.84</v>
      </c>
    </row>
    <row r="39" spans="2:11" hidden="1" x14ac:dyDescent="0.3">
      <c r="B39" s="10" t="s">
        <v>157</v>
      </c>
      <c r="C39" s="18">
        <f t="shared" si="1"/>
        <v>69525.84</v>
      </c>
      <c r="D39" s="108">
        <f>G38*J$155/(1+C$25)</f>
        <v>32789.80110204345</v>
      </c>
      <c r="E39" s="108">
        <f t="shared" si="2"/>
        <v>1639.4900551021726</v>
      </c>
      <c r="F39" s="108">
        <f t="shared" si="3"/>
        <v>35096.548842854376</v>
      </c>
      <c r="G39" s="108">
        <f t="shared" si="4"/>
        <v>904726.88386118296</v>
      </c>
      <c r="H39" s="6"/>
      <c r="I39" s="117">
        <f t="shared" si="5"/>
        <v>5</v>
      </c>
      <c r="J39" s="87">
        <f>+C39</f>
        <v>69525.84</v>
      </c>
      <c r="K39" s="87">
        <f>+C39</f>
        <v>69525.84</v>
      </c>
    </row>
    <row r="40" spans="2:11" hidden="1" x14ac:dyDescent="0.3">
      <c r="B40" s="10" t="s">
        <v>158</v>
      </c>
      <c r="C40" s="18">
        <f t="shared" si="1"/>
        <v>69525.84</v>
      </c>
      <c r="D40" s="108">
        <f>G39*J$155/(1+C$25)</f>
        <v>31565.306355605528</v>
      </c>
      <c r="E40" s="108">
        <f t="shared" si="2"/>
        <v>1578.2653177802765</v>
      </c>
      <c r="F40" s="108">
        <f t="shared" si="3"/>
        <v>36382.26832661419</v>
      </c>
      <c r="G40" s="108">
        <f t="shared" si="4"/>
        <v>868344.61553456879</v>
      </c>
      <c r="H40" s="6"/>
      <c r="I40" s="117">
        <f t="shared" si="5"/>
        <v>6</v>
      </c>
      <c r="J40" s="87">
        <f>+C40</f>
        <v>69525.84</v>
      </c>
      <c r="K40" s="87">
        <f>+C40</f>
        <v>69525.84</v>
      </c>
    </row>
    <row r="41" spans="2:11" hidden="1" x14ac:dyDescent="0.3">
      <c r="B41" s="10" t="s">
        <v>159</v>
      </c>
      <c r="C41" s="18">
        <f t="shared" si="1"/>
        <v>69525.84</v>
      </c>
      <c r="D41" s="108">
        <f>G40*J$155/(1+C$25)</f>
        <v>30295.953729827219</v>
      </c>
      <c r="E41" s="108">
        <f t="shared" si="2"/>
        <v>1514.797686491361</v>
      </c>
      <c r="F41" s="108">
        <f t="shared" si="3"/>
        <v>37715.08858368142</v>
      </c>
      <c r="G41" s="108">
        <f t="shared" si="4"/>
        <v>830629.5269508874</v>
      </c>
      <c r="H41" s="6"/>
      <c r="I41" s="117">
        <f t="shared" si="5"/>
        <v>7</v>
      </c>
      <c r="J41" s="87">
        <f>+C41</f>
        <v>69525.84</v>
      </c>
      <c r="K41" s="87">
        <f>+C41</f>
        <v>69525.84</v>
      </c>
    </row>
    <row r="42" spans="2:11" hidden="1" x14ac:dyDescent="0.3">
      <c r="B42" s="10" t="s">
        <v>160</v>
      </c>
      <c r="C42" s="18">
        <f t="shared" si="1"/>
        <v>69525.84</v>
      </c>
      <c r="D42" s="108">
        <f>G41*J$155/(1+C$25)</f>
        <v>28980.099910725534</v>
      </c>
      <c r="E42" s="108">
        <f t="shared" si="2"/>
        <v>1449.0049955362767</v>
      </c>
      <c r="F42" s="108">
        <f t="shared" si="3"/>
        <v>39096.735093738185</v>
      </c>
      <c r="G42" s="108">
        <f t="shared" si="4"/>
        <v>791532.79185714922</v>
      </c>
      <c r="H42" s="6"/>
      <c r="I42" s="117">
        <f t="shared" si="5"/>
        <v>8</v>
      </c>
      <c r="J42" s="87">
        <f>+C42</f>
        <v>69525.84</v>
      </c>
      <c r="K42" s="87">
        <f>+C42</f>
        <v>69525.84</v>
      </c>
    </row>
    <row r="43" spans="2:11" hidden="1" x14ac:dyDescent="0.3">
      <c r="B43" s="10" t="s">
        <v>161</v>
      </c>
      <c r="C43" s="18">
        <f t="shared" si="1"/>
        <v>69525.84</v>
      </c>
      <c r="D43" s="108">
        <f>G42*J$155/(1+C$25)</f>
        <v>27616.041383503572</v>
      </c>
      <c r="E43" s="108">
        <f t="shared" si="2"/>
        <v>1380.8020691751788</v>
      </c>
      <c r="F43" s="108">
        <f t="shared" si="3"/>
        <v>40528.996547321243</v>
      </c>
      <c r="G43" s="108">
        <f t="shared" si="4"/>
        <v>751003.79530982801</v>
      </c>
      <c r="H43" s="6"/>
      <c r="I43" s="117">
        <f t="shared" si="5"/>
        <v>9</v>
      </c>
      <c r="J43" s="87">
        <f>+C43</f>
        <v>69525.84</v>
      </c>
      <c r="K43" s="87">
        <f>+C43</f>
        <v>69525.84</v>
      </c>
    </row>
    <row r="44" spans="2:11" hidden="1" x14ac:dyDescent="0.3">
      <c r="B44" s="10" t="s">
        <v>162</v>
      </c>
      <c r="C44" s="18">
        <f t="shared" si="1"/>
        <v>69525.84</v>
      </c>
      <c r="D44" s="108">
        <f>G43*J$155/(1+C$25)</f>
        <v>26202.01222716675</v>
      </c>
      <c r="E44" s="108">
        <f t="shared" si="2"/>
        <v>1310.1006113583376</v>
      </c>
      <c r="F44" s="108">
        <f t="shared" si="3"/>
        <v>42013.727161474912</v>
      </c>
      <c r="G44" s="108">
        <f t="shared" si="4"/>
        <v>708990.06814835314</v>
      </c>
      <c r="H44" s="6"/>
      <c r="I44" s="117">
        <f t="shared" si="5"/>
        <v>10</v>
      </c>
      <c r="J44" s="87">
        <f>+C44</f>
        <v>69525.84</v>
      </c>
      <c r="K44" s="87">
        <f>+C44</f>
        <v>69525.84</v>
      </c>
    </row>
    <row r="45" spans="2:11" hidden="1" x14ac:dyDescent="0.3">
      <c r="B45" s="10" t="s">
        <v>163</v>
      </c>
      <c r="C45" s="18">
        <f t="shared" si="1"/>
        <v>69525.84</v>
      </c>
      <c r="D45" s="108">
        <f>G44*J$155/(1+C$25)</f>
        <v>24736.181828347449</v>
      </c>
      <c r="E45" s="108">
        <f t="shared" si="2"/>
        <v>1236.8090914173727</v>
      </c>
      <c r="F45" s="108">
        <f t="shared" si="3"/>
        <v>43552.849080235173</v>
      </c>
      <c r="G45" s="108">
        <f t="shared" si="4"/>
        <v>665437.21906811791</v>
      </c>
      <c r="H45" s="6"/>
      <c r="I45" s="117">
        <f t="shared" si="5"/>
        <v>11</v>
      </c>
      <c r="J45" s="87">
        <f>+C45</f>
        <v>69525.84</v>
      </c>
      <c r="K45" s="87">
        <f>+C45</f>
        <v>69525.84</v>
      </c>
    </row>
    <row r="46" spans="2:11" hidden="1" x14ac:dyDescent="0.3">
      <c r="B46" s="10" t="s">
        <v>164</v>
      </c>
      <c r="C46" s="18">
        <f t="shared" si="1"/>
        <v>69525.84</v>
      </c>
      <c r="D46" s="108">
        <f>G45*J$155/(1+C$25)</f>
        <v>23216.652511378445</v>
      </c>
      <c r="E46" s="108">
        <f t="shared" si="2"/>
        <v>1160.8326255689224</v>
      </c>
      <c r="F46" s="108">
        <f t="shared" si="3"/>
        <v>45148.354863052627</v>
      </c>
      <c r="G46" s="108">
        <f t="shared" si="4"/>
        <v>620288.8642050653</v>
      </c>
      <c r="H46" s="6"/>
      <c r="I46" s="117">
        <f t="shared" si="5"/>
        <v>12</v>
      </c>
      <c r="J46" s="87">
        <f>+C46</f>
        <v>69525.84</v>
      </c>
      <c r="K46" s="87">
        <f>+C46</f>
        <v>69525.84</v>
      </c>
    </row>
    <row r="47" spans="2:11" hidden="1" x14ac:dyDescent="0.3">
      <c r="B47" s="10" t="s">
        <v>165</v>
      </c>
      <c r="C47" s="18">
        <f t="shared" si="1"/>
        <v>69525.84</v>
      </c>
      <c r="D47" s="108">
        <f>G46*J$155/(1+C$25)</f>
        <v>21641.457081546923</v>
      </c>
      <c r="E47" s="108">
        <f t="shared" si="2"/>
        <v>1082.0728540773462</v>
      </c>
      <c r="F47" s="108">
        <f t="shared" si="3"/>
        <v>46802.310064375728</v>
      </c>
      <c r="G47" s="108">
        <f t="shared" si="4"/>
        <v>573486.55414068955</v>
      </c>
      <c r="H47" s="6"/>
      <c r="I47" s="117">
        <f t="shared" si="5"/>
        <v>13</v>
      </c>
      <c r="J47" s="87">
        <f>+C47</f>
        <v>69525.84</v>
      </c>
      <c r="K47" s="87">
        <f>+C47</f>
        <v>69525.84</v>
      </c>
    </row>
    <row r="48" spans="2:11" hidden="1" x14ac:dyDescent="0.3">
      <c r="B48" s="10" t="s">
        <v>166</v>
      </c>
      <c r="C48" s="18">
        <f t="shared" si="1"/>
        <v>69525.84</v>
      </c>
      <c r="D48" s="108">
        <f>G47*J$155/(1+C$25)</f>
        <v>20008.55627834858</v>
      </c>
      <c r="E48" s="108">
        <f t="shared" si="2"/>
        <v>1000.427813917429</v>
      </c>
      <c r="F48" s="108">
        <f t="shared" si="3"/>
        <v>48516.855907733989</v>
      </c>
      <c r="G48" s="108">
        <f t="shared" si="4"/>
        <v>524969.69823295553</v>
      </c>
      <c r="H48" s="6"/>
      <c r="I48" s="117">
        <f t="shared" si="5"/>
        <v>14</v>
      </c>
      <c r="J48" s="87">
        <f>+C48</f>
        <v>69525.84</v>
      </c>
      <c r="K48" s="87">
        <f>+C48</f>
        <v>69525.84</v>
      </c>
    </row>
    <row r="49" spans="2:11" hidden="1" x14ac:dyDescent="0.3">
      <c r="B49" s="10" t="s">
        <v>167</v>
      </c>
      <c r="C49" s="18">
        <f t="shared" si="1"/>
        <v>69525.84</v>
      </c>
      <c r="D49" s="108">
        <f>G48*J$155/(1+C$25)</f>
        <v>18315.836135444799</v>
      </c>
      <c r="E49" s="108">
        <f t="shared" si="2"/>
        <v>915.79180677223997</v>
      </c>
      <c r="F49" s="108">
        <f t="shared" si="3"/>
        <v>50294.212057782956</v>
      </c>
      <c r="G49" s="108">
        <f t="shared" si="4"/>
        <v>474675.48617517255</v>
      </c>
      <c r="H49" s="6"/>
      <c r="I49" s="117">
        <f t="shared" si="5"/>
        <v>15</v>
      </c>
      <c r="J49" s="87">
        <f>+C49</f>
        <v>69525.84</v>
      </c>
      <c r="K49" s="87">
        <f>+C49</f>
        <v>69525.84</v>
      </c>
    </row>
    <row r="50" spans="2:11" hidden="1" x14ac:dyDescent="0.3">
      <c r="B50" s="10" t="s">
        <v>168</v>
      </c>
      <c r="C50" s="18">
        <f t="shared" si="1"/>
        <v>69525.84</v>
      </c>
      <c r="D50" s="108">
        <f>G49*J$155/(1+C$25)</f>
        <v>16561.105243905058</v>
      </c>
      <c r="E50" s="108">
        <f t="shared" si="2"/>
        <v>828.05526219525291</v>
      </c>
      <c r="F50" s="108">
        <f t="shared" si="3"/>
        <v>52136.67949389969</v>
      </c>
      <c r="G50" s="108">
        <f t="shared" si="4"/>
        <v>422538.80668127286</v>
      </c>
      <c r="H50" s="6"/>
      <c r="I50" s="117">
        <f t="shared" si="5"/>
        <v>16</v>
      </c>
      <c r="J50" s="87">
        <f>+C50</f>
        <v>69525.84</v>
      </c>
      <c r="K50" s="87">
        <f>+C50</f>
        <v>69525.84</v>
      </c>
    </row>
    <row r="51" spans="2:11" hidden="1" x14ac:dyDescent="0.3">
      <c r="B51" s="10" t="s">
        <v>169</v>
      </c>
      <c r="C51" s="18">
        <f t="shared" si="1"/>
        <v>69525.84</v>
      </c>
      <c r="D51" s="108">
        <f>G50*J$155/(1+C$25)</f>
        <v>14742.091915191515</v>
      </c>
      <c r="E51" s="108">
        <f t="shared" si="2"/>
        <v>737.10459575957577</v>
      </c>
      <c r="F51" s="108">
        <f t="shared" si="3"/>
        <v>54046.643489048904</v>
      </c>
      <c r="G51" s="108">
        <f t="shared" si="4"/>
        <v>368492.16319222399</v>
      </c>
      <c r="H51" s="6"/>
      <c r="I51" s="117">
        <f t="shared" si="5"/>
        <v>17</v>
      </c>
      <c r="J51" s="87">
        <f>+C51</f>
        <v>69525.84</v>
      </c>
      <c r="K51" s="87">
        <f>+C51</f>
        <v>69525.84</v>
      </c>
    </row>
    <row r="52" spans="2:11" hidden="1" x14ac:dyDescent="0.3">
      <c r="B52" s="10" t="s">
        <v>170</v>
      </c>
      <c r="C52" s="18">
        <f t="shared" si="1"/>
        <v>69525.84</v>
      </c>
      <c r="D52" s="108">
        <f>G51*J$155/(1+C$25)</f>
        <v>12856.441240213031</v>
      </c>
      <c r="E52" s="108">
        <f t="shared" si="2"/>
        <v>642.82206201065162</v>
      </c>
      <c r="F52" s="108">
        <f t="shared" si="3"/>
        <v>56026.576697776312</v>
      </c>
      <c r="G52" s="108">
        <f t="shared" si="4"/>
        <v>312465.58649444766</v>
      </c>
      <c r="H52" s="6"/>
      <c r="I52" s="117">
        <f t="shared" si="5"/>
        <v>18</v>
      </c>
      <c r="J52" s="87">
        <f>+C52</f>
        <v>69525.84</v>
      </c>
      <c r="K52" s="87">
        <f>+C52</f>
        <v>69525.84</v>
      </c>
    </row>
    <row r="53" spans="2:11" hidden="1" x14ac:dyDescent="0.3">
      <c r="B53" s="10" t="s">
        <v>171</v>
      </c>
      <c r="C53" s="18">
        <f t="shared" si="1"/>
        <v>69525.84</v>
      </c>
      <c r="D53" s="108">
        <f>G52*J$155/(1+C$25)</f>
        <v>10901.712040641141</v>
      </c>
      <c r="E53" s="108">
        <f t="shared" si="2"/>
        <v>545.08560203205707</v>
      </c>
      <c r="F53" s="108">
        <f t="shared" si="3"/>
        <v>58079.042357326798</v>
      </c>
      <c r="G53" s="108">
        <f t="shared" si="4"/>
        <v>254386.54413712086</v>
      </c>
      <c r="H53" s="6"/>
      <c r="I53" s="117">
        <f t="shared" si="5"/>
        <v>19</v>
      </c>
      <c r="J53" s="87">
        <f>+C53</f>
        <v>69525.84</v>
      </c>
      <c r="K53" s="87">
        <f>+C53</f>
        <v>69525.84</v>
      </c>
    </row>
    <row r="54" spans="2:11" hidden="1" x14ac:dyDescent="0.3">
      <c r="B54" s="10" t="s">
        <v>172</v>
      </c>
      <c r="C54" s="18">
        <f t="shared" si="1"/>
        <v>69525.84</v>
      </c>
      <c r="D54" s="108">
        <f>G53*J$155/(1+C$25)</f>
        <v>8875.3737085412395</v>
      </c>
      <c r="E54" s="108">
        <f t="shared" si="2"/>
        <v>443.768685427062</v>
      </c>
      <c r="F54" s="108">
        <f t="shared" si="3"/>
        <v>60206.697606031688</v>
      </c>
      <c r="G54" s="108">
        <f t="shared" si="4"/>
        <v>194179.84653108916</v>
      </c>
      <c r="H54" s="6"/>
      <c r="I54" s="117">
        <f t="shared" si="5"/>
        <v>20</v>
      </c>
      <c r="J54" s="87">
        <f>+C54</f>
        <v>69525.84</v>
      </c>
      <c r="K54" s="87">
        <f>+C54</f>
        <v>69525.84</v>
      </c>
    </row>
    <row r="55" spans="2:11" hidden="1" x14ac:dyDescent="0.3">
      <c r="B55" s="10" t="s">
        <v>173</v>
      </c>
      <c r="C55" s="18">
        <f t="shared" si="1"/>
        <v>69525.84</v>
      </c>
      <c r="D55" s="108">
        <f>G54*J$155/(1+C$25)</f>
        <v>6774.8029302274535</v>
      </c>
      <c r="E55" s="108">
        <f t="shared" si="2"/>
        <v>338.7401465113727</v>
      </c>
      <c r="F55" s="108">
        <f t="shared" si="3"/>
        <v>62412.296923261172</v>
      </c>
      <c r="G55" s="108">
        <f t="shared" si="4"/>
        <v>131767.549607828</v>
      </c>
      <c r="H55" s="6"/>
      <c r="I55" s="117">
        <f t="shared" si="5"/>
        <v>21</v>
      </c>
      <c r="J55" s="87">
        <f>+C55</f>
        <v>69525.84</v>
      </c>
      <c r="K55" s="87">
        <f>+C55</f>
        <v>69525.84</v>
      </c>
    </row>
    <row r="56" spans="2:11" x14ac:dyDescent="0.3">
      <c r="B56" s="10" t="s">
        <v>174</v>
      </c>
      <c r="C56" s="18">
        <f>+C55</f>
        <v>69525.84</v>
      </c>
      <c r="D56" s="108">
        <f>G55*J$155/(1+C$25)</f>
        <v>4597.2802900999241</v>
      </c>
      <c r="E56" s="108">
        <f t="shared" si="2"/>
        <v>229.86401450499622</v>
      </c>
      <c r="F56" s="108">
        <f t="shared" si="3"/>
        <v>64698.695695395079</v>
      </c>
      <c r="G56" s="108">
        <f t="shared" si="4"/>
        <v>67068.853912432911</v>
      </c>
      <c r="H56" s="6"/>
      <c r="I56" s="117">
        <f>+I55+1</f>
        <v>22</v>
      </c>
      <c r="J56" s="87">
        <f>+C56</f>
        <v>69525.84</v>
      </c>
      <c r="K56" s="87">
        <f>+C56</f>
        <v>69525.84</v>
      </c>
    </row>
    <row r="57" spans="2:11" x14ac:dyDescent="0.3">
      <c r="B57" s="10" t="s">
        <v>175</v>
      </c>
      <c r="C57" s="18">
        <f t="shared" si="1"/>
        <v>69525.84</v>
      </c>
      <c r="D57" s="108">
        <f>G56*J$155/(1+C$25)</f>
        <v>2339.9867500677997</v>
      </c>
      <c r="E57" s="108">
        <f t="shared" si="2"/>
        <v>116.99933750339</v>
      </c>
      <c r="F57" s="108">
        <f t="shared" si="3"/>
        <v>67068.853912428807</v>
      </c>
      <c r="G57" s="108">
        <f t="shared" si="4"/>
        <v>4.1036400943994522E-9</v>
      </c>
      <c r="H57" s="6"/>
      <c r="I57" s="117">
        <f t="shared" si="5"/>
        <v>23</v>
      </c>
      <c r="J57" s="87">
        <f>+C57</f>
        <v>69525.84</v>
      </c>
      <c r="K57" s="87">
        <f>+C57</f>
        <v>69525.84</v>
      </c>
    </row>
    <row r="58" spans="2:11" x14ac:dyDescent="0.3">
      <c r="B58" s="10" t="s">
        <v>176</v>
      </c>
      <c r="C58" s="12"/>
      <c r="D58" s="108">
        <f>G57*J$155/(1+C$25)</f>
        <v>1.4317321510337652E-10</v>
      </c>
      <c r="E58" s="108">
        <f t="shared" si="2"/>
        <v>7.1586607551688264E-12</v>
      </c>
      <c r="F58" s="108">
        <f t="shared" si="3"/>
        <v>-1.5033187585854535E-10</v>
      </c>
      <c r="G58" s="108">
        <f t="shared" si="4"/>
        <v>4.2539719702579979E-9</v>
      </c>
      <c r="H58" s="6"/>
      <c r="I58" s="117">
        <f t="shared" si="5"/>
        <v>24</v>
      </c>
      <c r="J58" s="87">
        <f>+C58</f>
        <v>0</v>
      </c>
      <c r="K58" s="87">
        <f>+C58</f>
        <v>0</v>
      </c>
    </row>
    <row r="59" spans="2:11" hidden="1" x14ac:dyDescent="0.3">
      <c r="B59" s="10" t="s">
        <v>177</v>
      </c>
      <c r="C59" s="12"/>
      <c r="D59" s="108">
        <f>G58*J$155/(1+C$25)</f>
        <v>1.4841819212476891E-10</v>
      </c>
      <c r="E59" s="108">
        <f t="shared" si="2"/>
        <v>7.4209096062384462E-12</v>
      </c>
      <c r="F59" s="108">
        <f t="shared" si="3"/>
        <v>-1.5583910173100734E-10</v>
      </c>
      <c r="G59" s="108">
        <f t="shared" si="4"/>
        <v>4.4098110719890055E-9</v>
      </c>
      <c r="H59" s="6"/>
      <c r="I59" s="117">
        <f t="shared" si="5"/>
        <v>25</v>
      </c>
      <c r="J59" s="87">
        <f>+C59</f>
        <v>0</v>
      </c>
      <c r="K59" s="87">
        <f>+C59</f>
        <v>0</v>
      </c>
    </row>
    <row r="60" spans="2:11" hidden="1" x14ac:dyDescent="0.3">
      <c r="B60" s="10" t="s">
        <v>178</v>
      </c>
      <c r="C60" s="12"/>
      <c r="D60" s="108">
        <f>G59*J$155/(1+C$25)</f>
        <v>1.5385531251554136E-10</v>
      </c>
      <c r="E60" s="108">
        <f t="shared" si="2"/>
        <v>7.6927656257770676E-12</v>
      </c>
      <c r="F60" s="108">
        <f t="shared" si="3"/>
        <v>-1.6154807814131842E-10</v>
      </c>
      <c r="G60" s="108">
        <f t="shared" si="4"/>
        <v>4.5713591501303243E-9</v>
      </c>
      <c r="H60" s="6"/>
      <c r="I60" s="117">
        <f t="shared" si="5"/>
        <v>26</v>
      </c>
      <c r="J60" s="87">
        <f>+C60</f>
        <v>0</v>
      </c>
      <c r="K60" s="87">
        <f>+C60</f>
        <v>0</v>
      </c>
    </row>
    <row r="61" spans="2:11" hidden="1" x14ac:dyDescent="0.3">
      <c r="B61" s="10" t="s">
        <v>179</v>
      </c>
      <c r="C61" s="12"/>
      <c r="D61" s="108">
        <f>G60*J$155/(1+C$25)</f>
        <v>1.5949161521490097E-10</v>
      </c>
      <c r="E61" s="108">
        <f t="shared" si="2"/>
        <v>7.9745807607450493E-12</v>
      </c>
      <c r="F61" s="108">
        <f t="shared" si="3"/>
        <v>-1.6746619597564601E-10</v>
      </c>
      <c r="G61" s="108">
        <f t="shared" si="4"/>
        <v>4.7388253461059704E-9</v>
      </c>
      <c r="H61" s="6"/>
      <c r="I61" s="117">
        <f t="shared" si="5"/>
        <v>27</v>
      </c>
      <c r="J61" s="87">
        <f>+C61</f>
        <v>0</v>
      </c>
      <c r="K61" s="87">
        <f>+C61</f>
        <v>0</v>
      </c>
    </row>
    <row r="62" spans="2:11" hidden="1" x14ac:dyDescent="0.3">
      <c r="B62" s="10" t="s">
        <v>180</v>
      </c>
      <c r="C62" s="12"/>
      <c r="D62" s="108">
        <f>G61*J$155/(1+C$25)</f>
        <v>1.6533439702505244E-10</v>
      </c>
      <c r="E62" s="108">
        <f t="shared" si="2"/>
        <v>8.2667198512526221E-12</v>
      </c>
      <c r="F62" s="108">
        <f t="shared" si="3"/>
        <v>-1.7360111687630506E-10</v>
      </c>
      <c r="G62" s="108">
        <f t="shared" si="4"/>
        <v>4.9124264629822753E-9</v>
      </c>
      <c r="H62" s="6"/>
      <c r="I62" s="117">
        <f t="shared" si="5"/>
        <v>28</v>
      </c>
      <c r="J62" s="87">
        <f>+C62</f>
        <v>0</v>
      </c>
      <c r="K62" s="87">
        <f>+C62</f>
        <v>0</v>
      </c>
    </row>
    <row r="63" spans="2:11" hidden="1" x14ac:dyDescent="0.3">
      <c r="B63" s="10" t="s">
        <v>181</v>
      </c>
      <c r="C63" s="12"/>
      <c r="D63" s="108">
        <f>G62*J$155/(1+C$25)</f>
        <v>1.7139122205769583E-10</v>
      </c>
      <c r="E63" s="108">
        <f t="shared" si="2"/>
        <v>8.5695611028847919E-12</v>
      </c>
      <c r="F63" s="108">
        <f t="shared" si="3"/>
        <v>-1.7996078316058063E-10</v>
      </c>
      <c r="G63" s="108">
        <f t="shared" si="4"/>
        <v>5.0923872461428555E-9</v>
      </c>
      <c r="H63" s="6"/>
      <c r="I63" s="117">
        <f t="shared" si="5"/>
        <v>29</v>
      </c>
      <c r="J63" s="87">
        <f>+C63</f>
        <v>0</v>
      </c>
      <c r="K63" s="87">
        <f>+C63</f>
        <v>0</v>
      </c>
    </row>
    <row r="64" spans="2:11" hidden="1" x14ac:dyDescent="0.3">
      <c r="B64" s="10" t="s">
        <v>182</v>
      </c>
      <c r="C64" s="12"/>
      <c r="D64" s="108">
        <f>G63*J$155/(1+C$25)</f>
        <v>1.7766993152658567E-10</v>
      </c>
      <c r="E64" s="108">
        <f t="shared" si="2"/>
        <v>8.8834965763292848E-12</v>
      </c>
      <c r="F64" s="108">
        <f t="shared" si="3"/>
        <v>-1.8655342810291495E-10</v>
      </c>
      <c r="G64" s="108">
        <f t="shared" si="4"/>
        <v>5.2789406742457703E-9</v>
      </c>
      <c r="H64" s="6"/>
      <c r="I64" s="117">
        <f t="shared" si="5"/>
        <v>30</v>
      </c>
      <c r="J64" s="87">
        <f>+C64</f>
        <v>0</v>
      </c>
      <c r="K64" s="87">
        <f>+C64</f>
        <v>0</v>
      </c>
    </row>
    <row r="65" spans="2:11" hidden="1" x14ac:dyDescent="0.3">
      <c r="B65" s="10" t="s">
        <v>183</v>
      </c>
      <c r="C65" s="12"/>
      <c r="D65" s="108">
        <f>G64*J$155/(1+C$25)</f>
        <v>1.8417865389882864E-10</v>
      </c>
      <c r="E65" s="108">
        <f t="shared" si="2"/>
        <v>9.2089326949414327E-12</v>
      </c>
      <c r="F65" s="108">
        <f t="shared" si="3"/>
        <v>-1.9338758659377008E-10</v>
      </c>
      <c r="G65" s="108">
        <f t="shared" si="4"/>
        <v>5.4723282608395407E-9</v>
      </c>
      <c r="H65" s="6"/>
      <c r="I65" s="117">
        <f t="shared" si="5"/>
        <v>31</v>
      </c>
      <c r="J65" s="87">
        <f>+C65</f>
        <v>0</v>
      </c>
      <c r="K65" s="87">
        <f>+C65</f>
        <v>0</v>
      </c>
    </row>
    <row r="66" spans="2:11" hidden="1" x14ac:dyDescent="0.3">
      <c r="B66" s="10" t="s">
        <v>184</v>
      </c>
      <c r="C66" s="12"/>
      <c r="D66" s="108">
        <f>G65*J$155/(1+C$25)</f>
        <v>1.9092581541806143E-10</v>
      </c>
      <c r="E66" s="108">
        <f t="shared" si="2"/>
        <v>9.5462907709030719E-12</v>
      </c>
      <c r="F66" s="108">
        <f t="shared" si="3"/>
        <v>-2.0047210618896449E-10</v>
      </c>
      <c r="G66" s="108">
        <f t="shared" si="4"/>
        <v>5.6728003670285053E-9</v>
      </c>
      <c r="H66" s="6"/>
      <c r="I66" s="117">
        <f t="shared" si="5"/>
        <v>32</v>
      </c>
      <c r="J66" s="87">
        <f>+C66</f>
        <v>0</v>
      </c>
      <c r="K66" s="87">
        <f>+C66</f>
        <v>0</v>
      </c>
    </row>
    <row r="67" spans="2:11" hidden="1" x14ac:dyDescent="0.3">
      <c r="B67" s="10" t="s">
        <v>185</v>
      </c>
      <c r="C67" s="12"/>
      <c r="D67" s="108">
        <f>G66*J$155/(1+C$25)</f>
        <v>1.9792015101313265E-10</v>
      </c>
      <c r="E67" s="108">
        <f t="shared" si="2"/>
        <v>9.8960075506566329E-12</v>
      </c>
      <c r="F67" s="108">
        <f t="shared" si="3"/>
        <v>-2.0781615856378928E-10</v>
      </c>
      <c r="G67" s="108">
        <f t="shared" si="4"/>
        <v>5.8806165255922949E-9</v>
      </c>
      <c r="H67" s="6"/>
      <c r="I67" s="117">
        <f t="shared" si="5"/>
        <v>33</v>
      </c>
      <c r="J67" s="87">
        <f>+C67</f>
        <v>0</v>
      </c>
      <c r="K67" s="87">
        <f>+C67</f>
        <v>0</v>
      </c>
    </row>
    <row r="68" spans="2:11" hidden="1" x14ac:dyDescent="0.3">
      <c r="B68" s="10" t="s">
        <v>186</v>
      </c>
      <c r="C68" s="12"/>
      <c r="D68" s="108">
        <f>G67*J$155/(1+C$25)</f>
        <v>2.0517071560641118E-10</v>
      </c>
      <c r="E68" s="108">
        <f t="shared" si="2"/>
        <v>1.0258535780320559E-11</v>
      </c>
      <c r="F68" s="108">
        <f t="shared" si="3"/>
        <v>-2.1542925138673174E-10</v>
      </c>
      <c r="G68" s="108">
        <f t="shared" si="4"/>
        <v>6.0960457769790269E-9</v>
      </c>
      <c r="H68" s="6"/>
      <c r="I68" s="117">
        <f t="shared" si="5"/>
        <v>34</v>
      </c>
      <c r="J68" s="87">
        <f>+C68</f>
        <v>0</v>
      </c>
      <c r="K68" s="87">
        <f>+C68</f>
        <v>0</v>
      </c>
    </row>
    <row r="69" spans="2:11" hidden="1" x14ac:dyDescent="0.3">
      <c r="B69" s="10" t="s">
        <v>187</v>
      </c>
      <c r="C69" s="12"/>
      <c r="D69" s="108">
        <f>G68*J$155/(1+C$25)</f>
        <v>2.1268689583636037E-10</v>
      </c>
      <c r="E69" s="108">
        <f t="shared" si="2"/>
        <v>1.0634344791818019E-11</v>
      </c>
      <c r="F69" s="108">
        <f t="shared" si="3"/>
        <v>-2.2332124062817838E-10</v>
      </c>
      <c r="G69" s="108">
        <f t="shared" si="4"/>
        <v>6.319367017607205E-9</v>
      </c>
      <c r="H69" s="6"/>
      <c r="I69" s="117">
        <f t="shared" si="5"/>
        <v>35</v>
      </c>
      <c r="J69" s="87">
        <f>+C69</f>
        <v>0</v>
      </c>
      <c r="K69" s="87">
        <f>+C69</f>
        <v>0</v>
      </c>
    </row>
    <row r="70" spans="2:11" hidden="1" x14ac:dyDescent="0.3">
      <c r="B70" s="10" t="s">
        <v>188</v>
      </c>
      <c r="C70" s="12"/>
      <c r="D70" s="108">
        <f>G69*J$155/(1+C$25)</f>
        <v>2.2047842220955471E-10</v>
      </c>
      <c r="E70" s="108">
        <f t="shared" si="2"/>
        <v>1.1023921110477736E-11</v>
      </c>
      <c r="F70" s="108">
        <f t="shared" si="3"/>
        <v>-2.3150234332003245E-10</v>
      </c>
      <c r="G70" s="108">
        <f t="shared" si="4"/>
        <v>6.550869360927237E-9</v>
      </c>
      <c r="H70" s="6"/>
      <c r="I70" s="117">
        <f t="shared" si="5"/>
        <v>36</v>
      </c>
      <c r="J70" s="87">
        <f>+C70</f>
        <v>0</v>
      </c>
      <c r="K70" s="87">
        <f>+C70</f>
        <v>0</v>
      </c>
    </row>
    <row r="71" spans="2:11" hidden="1" x14ac:dyDescent="0.3">
      <c r="B71" s="10" t="s">
        <v>189</v>
      </c>
      <c r="C71" s="12"/>
      <c r="D71" s="108">
        <f>G70*J$155/(1+C$25)</f>
        <v>2.2855538169787098E-10</v>
      </c>
      <c r="E71" s="108">
        <f t="shared" si="2"/>
        <v>1.142776908489355E-11</v>
      </c>
      <c r="F71" s="108">
        <f t="shared" si="3"/>
        <v>-2.3998315078276453E-10</v>
      </c>
      <c r="G71" s="108">
        <f t="shared" si="4"/>
        <v>6.7908525117100017E-9</v>
      </c>
      <c r="H71" s="6"/>
      <c r="I71" s="117">
        <f t="shared" si="5"/>
        <v>37</v>
      </c>
      <c r="J71" s="87">
        <f>+C71</f>
        <v>0</v>
      </c>
      <c r="K71" s="87">
        <f>+C71</f>
        <v>0</v>
      </c>
    </row>
    <row r="72" spans="2:11" hidden="1" x14ac:dyDescent="0.3">
      <c r="B72" s="10" t="s">
        <v>190</v>
      </c>
      <c r="C72" s="12"/>
      <c r="D72" s="108">
        <f>G71*J$155/(1+C$25)</f>
        <v>2.3692823079716192E-10</v>
      </c>
      <c r="E72" s="108">
        <f t="shared" si="2"/>
        <v>1.1846411539858096E-11</v>
      </c>
      <c r="F72" s="108">
        <f t="shared" si="3"/>
        <v>-2.4877464233702E-10</v>
      </c>
      <c r="G72" s="108">
        <f t="shared" si="4"/>
        <v>7.0396271540470216E-9</v>
      </c>
      <c r="H72" s="6"/>
      <c r="I72" s="117">
        <f t="shared" si="5"/>
        <v>38</v>
      </c>
      <c r="J72" s="87">
        <f>+C72</f>
        <v>0</v>
      </c>
      <c r="K72" s="87">
        <f>+C72</f>
        <v>0</v>
      </c>
    </row>
    <row r="73" spans="2:11" hidden="1" x14ac:dyDescent="0.3">
      <c r="B73" s="10" t="s">
        <v>191</v>
      </c>
      <c r="C73" s="12"/>
      <c r="D73" s="108">
        <f>G72*J$155/(1+C$25)</f>
        <v>2.4560780906431899E-10</v>
      </c>
      <c r="E73" s="108">
        <f t="shared" si="2"/>
        <v>1.228039045321595E-11</v>
      </c>
      <c r="F73" s="108">
        <f t="shared" si="3"/>
        <v>-2.5788819951753494E-10</v>
      </c>
      <c r="G73" s="108">
        <f t="shared" si="4"/>
        <v>7.2975153535645566E-9</v>
      </c>
      <c r="H73" s="6"/>
      <c r="I73" s="117">
        <f t="shared" si="5"/>
        <v>39</v>
      </c>
      <c r="J73" s="87">
        <f>+C73</f>
        <v>0</v>
      </c>
      <c r="K73" s="87">
        <f>+C73</f>
        <v>0</v>
      </c>
    </row>
    <row r="74" spans="2:11" hidden="1" x14ac:dyDescent="0.3">
      <c r="B74" s="10" t="s">
        <v>192</v>
      </c>
      <c r="C74" s="12"/>
      <c r="D74" s="108">
        <f>G73*J$155/(1+C$25)</f>
        <v>2.5460535315024838E-10</v>
      </c>
      <c r="E74" s="108">
        <f t="shared" si="2"/>
        <v>1.2730267657512419E-11</v>
      </c>
      <c r="F74" s="108">
        <f t="shared" si="3"/>
        <v>-2.673356208077608E-10</v>
      </c>
      <c r="G74" s="108">
        <f t="shared" si="4"/>
        <v>7.5648509743723175E-9</v>
      </c>
      <c r="H74" s="6"/>
      <c r="I74" s="117">
        <f t="shared" si="5"/>
        <v>40</v>
      </c>
      <c r="J74" s="87">
        <f>+C74</f>
        <v>0</v>
      </c>
      <c r="K74" s="87">
        <f>+C74</f>
        <v>0</v>
      </c>
    </row>
    <row r="75" spans="2:11" hidden="1" x14ac:dyDescent="0.3">
      <c r="B75" s="10" t="s">
        <v>193</v>
      </c>
      <c r="C75" s="12"/>
      <c r="D75" s="108">
        <f>G74*J$155/(1+C$25)</f>
        <v>2.6393251134692875E-10</v>
      </c>
      <c r="E75" s="108">
        <f t="shared" si="2"/>
        <v>1.3196625567346439E-11</v>
      </c>
      <c r="F75" s="108">
        <f t="shared" si="3"/>
        <v>-2.771291369142752E-10</v>
      </c>
      <c r="G75" s="108">
        <f t="shared" si="4"/>
        <v>7.8419801112865919E-9</v>
      </c>
      <c r="H75" s="6"/>
      <c r="I75" s="117">
        <f t="shared" si="5"/>
        <v>41</v>
      </c>
      <c r="J75" s="87">
        <f>+C75</f>
        <v>0</v>
      </c>
      <c r="K75" s="87">
        <f>+C75</f>
        <v>0</v>
      </c>
    </row>
    <row r="76" spans="2:11" hidden="1" x14ac:dyDescent="0.3">
      <c r="B76" s="10" t="s">
        <v>194</v>
      </c>
      <c r="C76" s="12"/>
      <c r="D76" s="108">
        <f>G75*J$155/(1+C$25)</f>
        <v>2.7360135866738249E-10</v>
      </c>
      <c r="E76" s="108">
        <f t="shared" si="2"/>
        <v>1.3680067933369125E-11</v>
      </c>
      <c r="F76" s="108">
        <f t="shared" si="3"/>
        <v>-2.872814266007516E-10</v>
      </c>
      <c r="G76" s="108">
        <f t="shared" si="4"/>
        <v>8.1292615378873438E-9</v>
      </c>
      <c r="H76" s="6"/>
      <c r="I76" s="117">
        <f t="shared" si="5"/>
        <v>42</v>
      </c>
      <c r="J76" s="87">
        <f>+C76</f>
        <v>0</v>
      </c>
      <c r="K76" s="87">
        <f>+C76</f>
        <v>0</v>
      </c>
    </row>
    <row r="77" spans="2:11" hidden="1" x14ac:dyDescent="0.3">
      <c r="B77" s="10" t="s">
        <v>195</v>
      </c>
      <c r="C77" s="12"/>
      <c r="D77" s="108">
        <f>G76*J$155/(1+C$25)</f>
        <v>2.8362441247808308E-10</v>
      </c>
      <c r="E77" s="108">
        <f t="shared" si="2"/>
        <v>1.4181220623904155E-11</v>
      </c>
      <c r="F77" s="108">
        <f t="shared" si="3"/>
        <v>-2.9780563310198722E-10</v>
      </c>
      <c r="G77" s="108">
        <f t="shared" si="4"/>
        <v>8.4270671709893315E-9</v>
      </c>
      <c r="H77" s="6"/>
      <c r="I77" s="117">
        <f t="shared" si="5"/>
        <v>43</v>
      </c>
      <c r="J77" s="87">
        <f>+C77</f>
        <v>0</v>
      </c>
      <c r="K77" s="87">
        <f>+C77</f>
        <v>0</v>
      </c>
    </row>
    <row r="78" spans="2:11" hidden="1" x14ac:dyDescent="0.3">
      <c r="B78" s="10" t="s">
        <v>196</v>
      </c>
      <c r="C78" s="12"/>
      <c r="D78" s="108">
        <f>G77*J$155/(1+C$25)</f>
        <v>2.9401464870403751E-10</v>
      </c>
      <c r="E78" s="108">
        <f t="shared" si="2"/>
        <v>1.4700732435201877E-11</v>
      </c>
      <c r="F78" s="108">
        <f t="shared" si="3"/>
        <v>-3.087153811392394E-10</v>
      </c>
      <c r="G78" s="108">
        <f t="shared" si="4"/>
        <v>8.7357825521285712E-9</v>
      </c>
      <c r="H78" s="6"/>
      <c r="I78" s="117">
        <f t="shared" si="5"/>
        <v>44</v>
      </c>
      <c r="J78" s="87">
        <f>+C78</f>
        <v>0</v>
      </c>
      <c r="K78" s="87">
        <f>+C78</f>
        <v>0</v>
      </c>
    </row>
    <row r="79" spans="2:11" hidden="1" x14ac:dyDescent="0.3">
      <c r="B79" s="10" t="s">
        <v>197</v>
      </c>
      <c r="C79" s="12"/>
      <c r="D79" s="108">
        <f>G78*J$155/(1+C$25)</f>
        <v>3.0478551862752129E-10</v>
      </c>
      <c r="E79" s="108">
        <f t="shared" si="2"/>
        <v>1.5239275931376065E-11</v>
      </c>
      <c r="F79" s="108">
        <f t="shared" si="3"/>
        <v>-3.2002479455889736E-10</v>
      </c>
      <c r="G79" s="108">
        <f t="shared" si="4"/>
        <v>9.0558073466874683E-9</v>
      </c>
      <c r="H79" s="6"/>
      <c r="I79" s="117">
        <f t="shared" si="5"/>
        <v>45</v>
      </c>
      <c r="J79" s="87">
        <f>+C79</f>
        <v>0</v>
      </c>
      <c r="K79" s="87">
        <f>+C79</f>
        <v>0</v>
      </c>
    </row>
    <row r="80" spans="2:11" hidden="1" x14ac:dyDescent="0.3">
      <c r="B80" s="10" t="s">
        <v>198</v>
      </c>
      <c r="C80" s="12"/>
      <c r="D80" s="108">
        <f>G79*J$155/(1+C$25)</f>
        <v>3.1595096630221564E-10</v>
      </c>
      <c r="E80" s="108">
        <f t="shared" si="2"/>
        <v>1.5797548315110783E-11</v>
      </c>
      <c r="F80" s="108">
        <f t="shared" si="3"/>
        <v>-3.3174851461732642E-10</v>
      </c>
      <c r="G80" s="108">
        <f t="shared" si="4"/>
        <v>9.3875558613047955E-9</v>
      </c>
      <c r="H80" s="6"/>
      <c r="I80" s="117">
        <f t="shared" si="5"/>
        <v>46</v>
      </c>
      <c r="J80" s="87">
        <f>+C80</f>
        <v>0</v>
      </c>
      <c r="K80" s="87">
        <f>+C80</f>
        <v>0</v>
      </c>
    </row>
    <row r="81" spans="2:11" hidden="1" x14ac:dyDescent="0.3">
      <c r="B81" s="10" t="s">
        <v>199</v>
      </c>
      <c r="C81" s="12"/>
      <c r="D81" s="108">
        <f>G80*J$155/(1+C$25)</f>
        <v>3.275254466052899E-10</v>
      </c>
      <c r="E81" s="108">
        <f t="shared" si="2"/>
        <v>1.6376272330264496E-11</v>
      </c>
      <c r="F81" s="108">
        <f t="shared" si="3"/>
        <v>-3.439017189355544E-10</v>
      </c>
      <c r="G81" s="108">
        <f t="shared" si="4"/>
        <v>9.7314575802403491E-9</v>
      </c>
      <c r="H81" s="6"/>
      <c r="I81" s="117">
        <f t="shared" si="5"/>
        <v>47</v>
      </c>
      <c r="J81" s="87">
        <f>+C81</f>
        <v>0</v>
      </c>
      <c r="K81" s="87">
        <f>+C81</f>
        <v>0</v>
      </c>
    </row>
    <row r="82" spans="2:11" hidden="1" x14ac:dyDescent="0.3">
      <c r="B82" s="10" t="s">
        <v>200</v>
      </c>
      <c r="C82" s="12"/>
      <c r="D82" s="108">
        <f>G81*J$155/(1+C$25)</f>
        <v>3.3952394395080006E-10</v>
      </c>
      <c r="E82" s="108">
        <f t="shared" si="2"/>
        <v>1.6976197197540005E-11</v>
      </c>
      <c r="F82" s="108">
        <f t="shared" si="3"/>
        <v>-3.5650014114834006E-10</v>
      </c>
      <c r="G82" s="108">
        <f t="shared" si="4"/>
        <v>1.0087957721388689E-8</v>
      </c>
      <c r="H82" s="6"/>
      <c r="I82" s="117">
        <f t="shared" si="5"/>
        <v>48</v>
      </c>
      <c r="J82" s="87">
        <f>+C82</f>
        <v>0</v>
      </c>
      <c r="K82" s="87">
        <f>+C82</f>
        <v>0</v>
      </c>
    </row>
    <row r="83" spans="2:11" hidden="1" x14ac:dyDescent="0.3">
      <c r="B83" s="10" t="s">
        <v>201</v>
      </c>
      <c r="C83" s="12"/>
      <c r="D83" s="108">
        <f>G82*J$155/(1+C$25)</f>
        <v>3.5196199168863051E-10</v>
      </c>
      <c r="E83" s="108">
        <f t="shared" si="2"/>
        <v>1.7598099584431528E-11</v>
      </c>
      <c r="F83" s="108">
        <f t="shared" si="3"/>
        <v>-3.6956009127306204E-10</v>
      </c>
      <c r="G83" s="108">
        <f t="shared" si="4"/>
        <v>1.0457517812661751E-8</v>
      </c>
      <c r="H83" s="6"/>
      <c r="I83" s="117">
        <f t="shared" si="5"/>
        <v>49</v>
      </c>
      <c r="J83" s="87">
        <f>+C83</f>
        <v>0</v>
      </c>
      <c r="K83" s="87">
        <f>+C83</f>
        <v>0</v>
      </c>
    </row>
    <row r="84" spans="2:11" hidden="1" x14ac:dyDescent="0.3">
      <c r="B84" s="10" t="s">
        <v>202</v>
      </c>
      <c r="C84" s="12"/>
      <c r="D84" s="108">
        <f>G83*J$155/(1+C$25)</f>
        <v>3.6485569221409165E-10</v>
      </c>
      <c r="E84" s="108">
        <f t="shared" si="2"/>
        <v>1.8242784610704584E-11</v>
      </c>
      <c r="F84" s="108">
        <f t="shared" si="3"/>
        <v>-3.8309847682479624E-10</v>
      </c>
      <c r="G84" s="108">
        <f t="shared" si="4"/>
        <v>1.0840616289486547E-8</v>
      </c>
      <c r="H84" s="6"/>
      <c r="I84" s="117">
        <f t="shared" si="5"/>
        <v>50</v>
      </c>
      <c r="J84" s="87">
        <f>+C84</f>
        <v>0</v>
      </c>
      <c r="K84" s="87">
        <f>+C84</f>
        <v>0</v>
      </c>
    </row>
    <row r="85" spans="2:11" hidden="1" x14ac:dyDescent="0.3">
      <c r="B85" s="10" t="s">
        <v>203</v>
      </c>
      <c r="C85" s="12"/>
      <c r="D85" s="108">
        <f>G84*J$155/(1+C$25)</f>
        <v>3.7822173781420885E-10</v>
      </c>
      <c r="E85" s="108">
        <f t="shared" si="2"/>
        <v>1.8911086890710445E-11</v>
      </c>
      <c r="F85" s="108">
        <f t="shared" si="3"/>
        <v>-3.9713282470491926E-10</v>
      </c>
      <c r="G85" s="108">
        <f t="shared" si="4"/>
        <v>1.1237749114191467E-8</v>
      </c>
      <c r="H85" s="6"/>
      <c r="I85" s="117">
        <f t="shared" si="5"/>
        <v>51</v>
      </c>
      <c r="J85" s="87">
        <f>+C85</f>
        <v>0</v>
      </c>
      <c r="K85" s="87">
        <f>+C85</f>
        <v>0</v>
      </c>
    </row>
    <row r="86" spans="2:11" hidden="1" x14ac:dyDescent="0.3">
      <c r="B86" s="10" t="s">
        <v>204</v>
      </c>
      <c r="C86" s="12"/>
      <c r="D86" s="108">
        <f>G85*J$155/(1+C$25)</f>
        <v>3.9207743227768977E-10</v>
      </c>
      <c r="E86" s="108">
        <f t="shared" si="2"/>
        <v>1.9603871613884489E-11</v>
      </c>
      <c r="F86" s="108">
        <f t="shared" si="3"/>
        <v>-4.1168130389157425E-10</v>
      </c>
      <c r="G86" s="108">
        <f t="shared" si="4"/>
        <v>1.1649430418083041E-8</v>
      </c>
      <c r="H86" s="6"/>
      <c r="I86" s="117">
        <f t="shared" si="5"/>
        <v>52</v>
      </c>
      <c r="J86" s="87">
        <f>+C86</f>
        <v>0</v>
      </c>
      <c r="K86" s="87">
        <f>+C86</f>
        <v>0</v>
      </c>
    </row>
    <row r="87" spans="2:11" hidden="1" x14ac:dyDescent="0.3">
      <c r="B87" s="10" t="s">
        <v>205</v>
      </c>
      <c r="C87" s="12"/>
      <c r="D87" s="108">
        <f>G86*J$155/(1+C$25)</f>
        <v>4.0644071329654646E-10</v>
      </c>
      <c r="E87" s="108">
        <f t="shared" si="2"/>
        <v>2.0322035664827324E-11</v>
      </c>
      <c r="F87" s="108">
        <f t="shared" si="3"/>
        <v>-4.267627489613738E-10</v>
      </c>
      <c r="G87" s="108">
        <f t="shared" si="4"/>
        <v>1.2076193167044415E-8</v>
      </c>
      <c r="H87" s="6"/>
      <c r="I87" s="117">
        <f t="shared" si="5"/>
        <v>53</v>
      </c>
      <c r="J87" s="87">
        <f>+C87</f>
        <v>0</v>
      </c>
      <c r="K87" s="87">
        <f>+C87</f>
        <v>0</v>
      </c>
    </row>
    <row r="88" spans="2:11" hidden="1" x14ac:dyDescent="0.3">
      <c r="B88" s="10" t="s">
        <v>206</v>
      </c>
      <c r="C88" s="12"/>
      <c r="D88" s="108">
        <f>G87*J$155/(1+C$25)</f>
        <v>4.2133017568837375E-10</v>
      </c>
      <c r="E88" s="108">
        <f t="shared" si="2"/>
        <v>2.1066508784418689E-11</v>
      </c>
      <c r="F88" s="108">
        <f t="shared" si="3"/>
        <v>-4.4239668447279241E-10</v>
      </c>
      <c r="G88" s="108">
        <f t="shared" si="4"/>
        <v>1.2518589851517208E-8</v>
      </c>
      <c r="H88" s="6"/>
      <c r="I88" s="117">
        <f t="shared" si="5"/>
        <v>54</v>
      </c>
      <c r="J88" s="87">
        <f>+C88</f>
        <v>0</v>
      </c>
      <c r="K88" s="87">
        <f>+C88</f>
        <v>0</v>
      </c>
    </row>
    <row r="89" spans="2:11" hidden="1" x14ac:dyDescent="0.3">
      <c r="B89" s="10" t="s">
        <v>207</v>
      </c>
      <c r="C89" s="12"/>
      <c r="D89" s="108">
        <f>G88*J$155/(1+C$25)</f>
        <v>4.3676509546934766E-10</v>
      </c>
      <c r="E89" s="108">
        <f t="shared" si="2"/>
        <v>2.1838254773467383E-11</v>
      </c>
      <c r="F89" s="108">
        <f t="shared" si="3"/>
        <v>-4.5860335024281502E-10</v>
      </c>
      <c r="G89" s="108">
        <f t="shared" si="4"/>
        <v>1.2977193201760023E-8</v>
      </c>
      <c r="H89" s="6"/>
      <c r="I89" s="117">
        <f t="shared" si="5"/>
        <v>55</v>
      </c>
      <c r="J89" s="87">
        <f>+C89</f>
        <v>0</v>
      </c>
      <c r="K89" s="87">
        <f>+C89</f>
        <v>0</v>
      </c>
    </row>
    <row r="90" spans="2:11" hidden="1" x14ac:dyDescent="0.3">
      <c r="B90" s="10" t="s">
        <v>208</v>
      </c>
      <c r="C90" s="12"/>
      <c r="D90" s="108">
        <f>G89*J$155/(1+C$25)</f>
        <v>4.5276545480910905E-10</v>
      </c>
      <c r="E90" s="108">
        <f t="shared" si="2"/>
        <v>2.2638272740455452E-11</v>
      </c>
      <c r="F90" s="108">
        <f t="shared" si="3"/>
        <v>-4.754037275495645E-10</v>
      </c>
      <c r="G90" s="108">
        <f t="shared" si="4"/>
        <v>1.3452596929309589E-8</v>
      </c>
      <c r="H90" s="6"/>
      <c r="I90" s="117">
        <f t="shared" si="5"/>
        <v>56</v>
      </c>
      <c r="J90" s="87">
        <f>+C90</f>
        <v>0</v>
      </c>
      <c r="K90" s="87">
        <f>+C90</f>
        <v>0</v>
      </c>
    </row>
    <row r="91" spans="2:11" hidden="1" x14ac:dyDescent="0.3">
      <c r="B91" s="10" t="s">
        <v>209</v>
      </c>
      <c r="C91" s="12"/>
      <c r="D91" s="108">
        <f>G90*J$155/(1+C$25)</f>
        <v>4.6935196789983901E-10</v>
      </c>
      <c r="E91" s="108">
        <f t="shared" si="2"/>
        <v>2.3467598394991952E-11</v>
      </c>
      <c r="F91" s="108">
        <f t="shared" si="3"/>
        <v>-4.9281956629483098E-10</v>
      </c>
      <c r="G91" s="108">
        <f t="shared" si="4"/>
        <v>1.3945416495604419E-8</v>
      </c>
      <c r="H91" s="6"/>
      <c r="I91" s="117">
        <f t="shared" si="5"/>
        <v>57</v>
      </c>
      <c r="J91" s="87">
        <f>+C91</f>
        <v>0</v>
      </c>
      <c r="K91" s="87">
        <f>+C91</f>
        <v>0</v>
      </c>
    </row>
    <row r="92" spans="2:11" hidden="1" x14ac:dyDescent="0.3">
      <c r="B92" s="10" t="s">
        <v>210</v>
      </c>
      <c r="C92" s="12"/>
      <c r="D92" s="108">
        <f>G91*J$155/(1+C$25)</f>
        <v>4.8654610777301626E-10</v>
      </c>
      <c r="E92" s="108">
        <f t="shared" si="2"/>
        <v>2.4327305388650814E-11</v>
      </c>
      <c r="F92" s="108">
        <f t="shared" si="3"/>
        <v>-5.1087341316166711E-10</v>
      </c>
      <c r="G92" s="108">
        <f t="shared" si="4"/>
        <v>1.4456289908766087E-8</v>
      </c>
      <c r="H92" s="6"/>
      <c r="I92" s="117">
        <f t="shared" si="5"/>
        <v>58</v>
      </c>
      <c r="J92" s="87">
        <f>+C92</f>
        <v>0</v>
      </c>
      <c r="K92" s="87">
        <f>+C92</f>
        <v>0</v>
      </c>
    </row>
    <row r="93" spans="2:11" hidden="1" x14ac:dyDescent="0.3">
      <c r="B93" s="10" t="s">
        <v>211</v>
      </c>
      <c r="C93" s="12"/>
      <c r="D93" s="108">
        <f>G92*J$155/(1+C$25)</f>
        <v>5.0437013409857441E-10</v>
      </c>
      <c r="E93" s="108">
        <f t="shared" si="2"/>
        <v>2.5218506704928722E-11</v>
      </c>
      <c r="F93" s="108">
        <f t="shared" si="3"/>
        <v>-5.2958864080350316E-10</v>
      </c>
      <c r="G93" s="108">
        <f t="shared" si="4"/>
        <v>1.4985878549569591E-8</v>
      </c>
      <c r="H93" s="6"/>
      <c r="I93" s="117">
        <f t="shared" si="5"/>
        <v>59</v>
      </c>
      <c r="J93" s="87">
        <f>+C93</f>
        <v>0</v>
      </c>
      <c r="K93" s="87">
        <f>+C93</f>
        <v>0</v>
      </c>
    </row>
    <row r="94" spans="2:11" hidden="1" x14ac:dyDescent="0.3">
      <c r="B94" s="10" t="s">
        <v>212</v>
      </c>
      <c r="C94" s="12"/>
      <c r="D94" s="108">
        <f>G93*J$155/(1+C$25)</f>
        <v>5.22847122002447E-10</v>
      </c>
      <c r="E94" s="108">
        <f t="shared" si="2"/>
        <v>2.6142356100122351E-11</v>
      </c>
      <c r="F94" s="108">
        <f t="shared" si="3"/>
        <v>-5.4898947810256932E-10</v>
      </c>
      <c r="G94" s="108">
        <f t="shared" si="4"/>
        <v>1.553486802767216E-8</v>
      </c>
      <c r="H94" s="6"/>
      <c r="I94" s="117">
        <f t="shared" si="5"/>
        <v>60</v>
      </c>
      <c r="J94" s="87">
        <f>+C94</f>
        <v>0</v>
      </c>
      <c r="K94" s="87">
        <f>+C94</f>
        <v>0</v>
      </c>
    </row>
    <row r="95" spans="2:11" hidden="1" x14ac:dyDescent="0.3">
      <c r="B95" s="10" t="s">
        <v>213</v>
      </c>
      <c r="C95" s="12"/>
      <c r="D95" s="108">
        <f>G94*J$155/(1+C$25)</f>
        <v>5.4200099193980859E-10</v>
      </c>
      <c r="E95" s="108">
        <f t="shared" si="2"/>
        <v>2.7100049596990431E-11</v>
      </c>
      <c r="F95" s="108">
        <f t="shared" si="3"/>
        <v>-5.6910104153679902E-10</v>
      </c>
      <c r="G95" s="108">
        <f t="shared" si="4"/>
        <v>1.6103969069208958E-8</v>
      </c>
      <c r="H95" s="6"/>
      <c r="I95" s="117">
        <f t="shared" si="5"/>
        <v>61</v>
      </c>
      <c r="J95" s="87">
        <f>+C95</f>
        <v>0</v>
      </c>
      <c r="K95" s="87">
        <f>+C95</f>
        <v>0</v>
      </c>
    </row>
    <row r="96" spans="2:11" hidden="1" x14ac:dyDescent="0.3">
      <c r="B96" s="10" t="s">
        <v>214</v>
      </c>
      <c r="C96" s="12"/>
      <c r="D96" s="108">
        <f>G95*J$155/(1+C$25)</f>
        <v>5.618565406626864E-10</v>
      </c>
      <c r="E96" s="108">
        <f t="shared" si="2"/>
        <v>2.8092827033134322E-11</v>
      </c>
      <c r="F96" s="108">
        <f t="shared" si="3"/>
        <v>-5.8994936769582068E-10</v>
      </c>
      <c r="G96" s="108">
        <f t="shared" si="4"/>
        <v>1.669391843690478E-8</v>
      </c>
      <c r="H96" s="6"/>
      <c r="I96" s="117">
        <f t="shared" si="5"/>
        <v>62</v>
      </c>
      <c r="J96" s="87">
        <f>+C96</f>
        <v>0</v>
      </c>
      <c r="K96" s="87">
        <f>+C96</f>
        <v>0</v>
      </c>
    </row>
    <row r="97" spans="2:11" hidden="1" x14ac:dyDescent="0.3">
      <c r="B97" s="10" t="s">
        <v>215</v>
      </c>
      <c r="C97" s="12"/>
      <c r="D97" s="108">
        <f>G96*J$155/(1+C$25)</f>
        <v>5.8243947332203212E-10</v>
      </c>
      <c r="E97" s="108">
        <f t="shared" si="2"/>
        <v>2.9121973666101606E-11</v>
      </c>
      <c r="F97" s="108">
        <f t="shared" si="3"/>
        <v>-6.115614469881337E-10</v>
      </c>
      <c r="G97" s="108">
        <f t="shared" si="4"/>
        <v>1.7305479883892915E-8</v>
      </c>
      <c r="H97" s="6"/>
      <c r="I97" s="117">
        <f t="shared" si="5"/>
        <v>63</v>
      </c>
      <c r="J97" s="87">
        <f>+C97</f>
        <v>0</v>
      </c>
      <c r="K97" s="87">
        <f>+C97</f>
        <v>0</v>
      </c>
    </row>
    <row r="98" spans="2:11" hidden="1" x14ac:dyDescent="0.3">
      <c r="B98" s="10" t="s">
        <v>216</v>
      </c>
      <c r="C98" s="12"/>
      <c r="D98" s="108">
        <f>G97*J$155/(1+C$25)</f>
        <v>6.0377643674581369E-10</v>
      </c>
      <c r="E98" s="108">
        <f t="shared" si="2"/>
        <v>3.0188821837290685E-11</v>
      </c>
      <c r="F98" s="108">
        <f t="shared" si="3"/>
        <v>-6.3396525858310435E-10</v>
      </c>
      <c r="G98" s="108">
        <f t="shared" si="4"/>
        <v>1.793944514247602E-8</v>
      </c>
      <c r="H98" s="6"/>
      <c r="I98" s="117">
        <f t="shared" si="5"/>
        <v>64</v>
      </c>
      <c r="J98" s="87">
        <f>+C98</f>
        <v>0</v>
      </c>
      <c r="K98" s="87">
        <f>+C98</f>
        <v>0</v>
      </c>
    </row>
    <row r="99" spans="2:11" hidden="1" x14ac:dyDescent="0.3">
      <c r="B99" s="10" t="s">
        <v>217</v>
      </c>
      <c r="C99" s="12"/>
      <c r="D99" s="108">
        <f>G98*J$155/(1+C$25)</f>
        <v>6.2589505393621076E-10</v>
      </c>
      <c r="E99" s="108">
        <f t="shared" si="2"/>
        <v>3.1294752696810537E-11</v>
      </c>
      <c r="F99" s="108">
        <f t="shared" si="3"/>
        <v>-6.5718980663302125E-10</v>
      </c>
      <c r="G99" s="108">
        <f t="shared" si="4"/>
        <v>1.859663494910904E-8</v>
      </c>
      <c r="H99" s="6"/>
      <c r="I99" s="117">
        <f t="shared" si="5"/>
        <v>65</v>
      </c>
      <c r="J99" s="87">
        <f>+C99</f>
        <v>0</v>
      </c>
      <c r="K99" s="87">
        <f>+C99</f>
        <v>0</v>
      </c>
    </row>
    <row r="100" spans="2:11" hidden="1" x14ac:dyDescent="0.3">
      <c r="B100" s="10" t="s">
        <v>218</v>
      </c>
      <c r="C100" s="12"/>
      <c r="D100" s="108">
        <f>G99*J$155/(1+C$25)</f>
        <v>6.4882395983057273E-10</v>
      </c>
      <c r="E100" s="108">
        <f t="shared" si="2"/>
        <v>3.2441197991528637E-11</v>
      </c>
      <c r="F100" s="108">
        <f t="shared" si="3"/>
        <v>-6.8126515782210139E-10</v>
      </c>
      <c r="G100" s="108">
        <f t="shared" si="4"/>
        <v>1.927790010693114E-8</v>
      </c>
      <c r="H100" s="6"/>
      <c r="I100" s="117">
        <f t="shared" si="5"/>
        <v>66</v>
      </c>
      <c r="J100" s="87">
        <f>+C100</f>
        <v>0</v>
      </c>
      <c r="K100" s="87">
        <f>+C100</f>
        <v>0</v>
      </c>
    </row>
    <row r="101" spans="2:11" hidden="1" x14ac:dyDescent="0.3">
      <c r="B101" s="10" t="s">
        <v>219</v>
      </c>
      <c r="C101" s="12"/>
      <c r="D101" s="108">
        <f>G100*J$155/(1+C$25)</f>
        <v>6.7259283837243569E-10</v>
      </c>
      <c r="E101" s="108">
        <f t="shared" ref="E101:E154" si="6">+D101*C$25</f>
        <v>3.3629641918621788E-11</v>
      </c>
      <c r="F101" s="108">
        <f t="shared" ref="F101:F154" si="7">+C101-D101-E101</f>
        <v>-7.0622248029105751E-10</v>
      </c>
      <c r="G101" s="108">
        <f t="shared" ref="G101:G154" si="8">+G100-F101</f>
        <v>1.9984122587222198E-8</v>
      </c>
      <c r="H101" s="6"/>
      <c r="I101" s="117">
        <f t="shared" ref="I101:I154" si="9">+I100+1</f>
        <v>67</v>
      </c>
      <c r="J101" s="87">
        <f>+C101</f>
        <v>0</v>
      </c>
      <c r="K101" s="87">
        <f>+C101</f>
        <v>0</v>
      </c>
    </row>
    <row r="102" spans="2:11" hidden="1" x14ac:dyDescent="0.3">
      <c r="B102" s="10" t="s">
        <v>220</v>
      </c>
      <c r="C102" s="12"/>
      <c r="D102" s="108">
        <f>G101*J$155/(1+C$25)</f>
        <v>6.9723246094059098E-10</v>
      </c>
      <c r="E102" s="108">
        <f t="shared" si="6"/>
        <v>3.486162304702955E-11</v>
      </c>
      <c r="F102" s="108">
        <f t="shared" si="7"/>
        <v>-7.3209408398762058E-10</v>
      </c>
      <c r="G102" s="108">
        <f t="shared" si="8"/>
        <v>2.071621667120982E-8</v>
      </c>
      <c r="H102" s="6"/>
      <c r="I102" s="117">
        <f t="shared" si="9"/>
        <v>68</v>
      </c>
      <c r="J102" s="87">
        <f>+C102</f>
        <v>0</v>
      </c>
      <c r="K102" s="87">
        <f>+C102</f>
        <v>0</v>
      </c>
    </row>
    <row r="103" spans="2:11" hidden="1" x14ac:dyDescent="0.3">
      <c r="B103" s="10" t="s">
        <v>221</v>
      </c>
      <c r="C103" s="12"/>
      <c r="D103" s="108">
        <f>G102*J$155/(1+C$25)</f>
        <v>7.227747261859569E-10</v>
      </c>
      <c r="E103" s="108">
        <f t="shared" si="6"/>
        <v>3.6138736309297848E-11</v>
      </c>
      <c r="F103" s="108">
        <f t="shared" si="7"/>
        <v>-7.5891346249525476E-10</v>
      </c>
      <c r="G103" s="108">
        <f t="shared" si="8"/>
        <v>2.1475130133705074E-8</v>
      </c>
      <c r="H103" s="6"/>
      <c r="I103" s="117">
        <f t="shared" si="9"/>
        <v>69</v>
      </c>
      <c r="J103" s="87">
        <f>+C103</f>
        <v>0</v>
      </c>
      <c r="K103" s="87">
        <f>+C103</f>
        <v>0</v>
      </c>
    </row>
    <row r="104" spans="2:11" hidden="1" x14ac:dyDescent="0.3">
      <c r="B104" s="10" t="s">
        <v>222</v>
      </c>
      <c r="C104" s="12"/>
      <c r="D104" s="108">
        <f>G103*J$155/(1+C$25)</f>
        <v>7.4925270132782476E-10</v>
      </c>
      <c r="E104" s="108">
        <f t="shared" si="6"/>
        <v>3.7462635066391243E-11</v>
      </c>
      <c r="F104" s="108">
        <f t="shared" si="7"/>
        <v>-7.8671533639421597E-10</v>
      </c>
      <c r="G104" s="108">
        <f t="shared" si="8"/>
        <v>2.226184547009929E-8</v>
      </c>
      <c r="H104" s="6"/>
      <c r="I104" s="117">
        <f t="shared" si="9"/>
        <v>70</v>
      </c>
      <c r="J104" s="87">
        <f>+C104</f>
        <v>0</v>
      </c>
      <c r="K104" s="87">
        <f>+C104</f>
        <v>0</v>
      </c>
    </row>
    <row r="105" spans="2:11" hidden="1" x14ac:dyDescent="0.3">
      <c r="B105" s="10" t="s">
        <v>223</v>
      </c>
      <c r="C105" s="12"/>
      <c r="D105" s="108">
        <f>G104*J$155/(1+C$25)</f>
        <v>7.7670066496294425E-10</v>
      </c>
      <c r="E105" s="108">
        <f t="shared" si="6"/>
        <v>3.8835033248147218E-11</v>
      </c>
      <c r="F105" s="108">
        <f t="shared" si="7"/>
        <v>-8.1553569821109147E-10</v>
      </c>
      <c r="G105" s="108">
        <f t="shared" si="8"/>
        <v>2.3077381168310381E-8</v>
      </c>
      <c r="H105" s="6"/>
      <c r="I105" s="117">
        <f t="shared" si="9"/>
        <v>71</v>
      </c>
      <c r="J105" s="87">
        <f>+C105</f>
        <v>0</v>
      </c>
      <c r="K105" s="87">
        <f>+C105</f>
        <v>0</v>
      </c>
    </row>
    <row r="106" spans="2:11" hidden="1" x14ac:dyDescent="0.3">
      <c r="B106" s="10" t="s">
        <v>224</v>
      </c>
      <c r="C106" s="12"/>
      <c r="D106" s="108">
        <f>G105*J$155/(1+C$25)</f>
        <v>8.0515415144286586E-10</v>
      </c>
      <c r="E106" s="108">
        <f t="shared" si="6"/>
        <v>4.0257707572143297E-11</v>
      </c>
      <c r="F106" s="108">
        <f t="shared" si="7"/>
        <v>-8.4541185901500914E-10</v>
      </c>
      <c r="G106" s="108">
        <f t="shared" si="8"/>
        <v>2.3922793027325391E-8</v>
      </c>
      <c r="H106" s="6"/>
      <c r="I106" s="117">
        <f t="shared" si="9"/>
        <v>72</v>
      </c>
      <c r="J106" s="87">
        <f>+C106</f>
        <v>0</v>
      </c>
      <c r="K106" s="87">
        <f>+C106</f>
        <v>0</v>
      </c>
    </row>
    <row r="107" spans="2:11" hidden="1" x14ac:dyDescent="0.3">
      <c r="B107" s="10" t="s">
        <v>225</v>
      </c>
      <c r="C107" s="12"/>
      <c r="D107" s="108">
        <f>G106*J$155/(1+C$25)</f>
        <v>8.3464999687699501E-10</v>
      </c>
      <c r="E107" s="108">
        <f t="shared" si="6"/>
        <v>4.1732499843849752E-11</v>
      </c>
      <c r="F107" s="108">
        <f t="shared" si="7"/>
        <v>-8.7638249672084481E-10</v>
      </c>
      <c r="G107" s="108">
        <f t="shared" si="8"/>
        <v>2.4799175524046237E-8</v>
      </c>
      <c r="H107" s="6"/>
      <c r="I107" s="117">
        <f t="shared" si="9"/>
        <v>73</v>
      </c>
      <c r="J107" s="87">
        <f>+C107</f>
        <v>0</v>
      </c>
      <c r="K107" s="87">
        <f>+C107</f>
        <v>0</v>
      </c>
    </row>
    <row r="108" spans="2:11" hidden="1" x14ac:dyDescent="0.3">
      <c r="B108" s="10" t="s">
        <v>226</v>
      </c>
      <c r="C108" s="12"/>
      <c r="D108" s="108">
        <f>G107*J$155/(1+C$25)</f>
        <v>8.652263868209115E-10</v>
      </c>
      <c r="E108" s="108">
        <f t="shared" si="6"/>
        <v>4.3261319341045578E-11</v>
      </c>
      <c r="F108" s="108">
        <f t="shared" si="7"/>
        <v>-9.0848770616195709E-10</v>
      </c>
      <c r="G108" s="108">
        <f t="shared" si="8"/>
        <v>2.5707663230208195E-8</v>
      </c>
      <c r="H108" s="6"/>
      <c r="I108" s="117">
        <f t="shared" si="9"/>
        <v>74</v>
      </c>
      <c r="J108" s="87">
        <f>+C108</f>
        <v>0</v>
      </c>
      <c r="K108" s="87">
        <f>+C108</f>
        <v>0</v>
      </c>
    </row>
    <row r="109" spans="2:11" hidden="1" x14ac:dyDescent="0.3">
      <c r="B109" s="10" t="s">
        <v>227</v>
      </c>
      <c r="C109" s="12"/>
      <c r="D109" s="108">
        <f>G108*J$155/(1+C$25)</f>
        <v>8.9692290571169261E-10</v>
      </c>
      <c r="E109" s="108">
        <f t="shared" si="6"/>
        <v>4.4846145285584633E-11</v>
      </c>
      <c r="F109" s="108">
        <f t="shared" si="7"/>
        <v>-9.4176905099727733E-10</v>
      </c>
      <c r="G109" s="108">
        <f t="shared" si="8"/>
        <v>2.6649432281205474E-8</v>
      </c>
      <c r="H109" s="6"/>
      <c r="I109" s="117">
        <f t="shared" si="9"/>
        <v>75</v>
      </c>
      <c r="J109" s="87">
        <f>+C109</f>
        <v>0</v>
      </c>
      <c r="K109" s="87">
        <f>+C109</f>
        <v>0</v>
      </c>
    </row>
    <row r="110" spans="2:11" hidden="1" x14ac:dyDescent="0.3">
      <c r="B110" s="10" t="s">
        <v>228</v>
      </c>
      <c r="C110" s="12"/>
      <c r="D110" s="108">
        <f>G109*J$155/(1+C$25)</f>
        <v>9.2978058811423977E-10</v>
      </c>
      <c r="E110" s="108">
        <f t="shared" si="6"/>
        <v>4.6489029405711993E-11</v>
      </c>
      <c r="F110" s="108">
        <f t="shared" si="7"/>
        <v>-9.7626961751995179E-10</v>
      </c>
      <c r="G110" s="108">
        <f t="shared" si="8"/>
        <v>2.7625701898725425E-8</v>
      </c>
      <c r="H110" s="6"/>
      <c r="I110" s="117">
        <f t="shared" si="9"/>
        <v>76</v>
      </c>
      <c r="J110" s="87">
        <f>+C110</f>
        <v>0</v>
      </c>
      <c r="K110" s="87">
        <f>+C110</f>
        <v>0</v>
      </c>
    </row>
    <row r="111" spans="2:11" hidden="1" x14ac:dyDescent="0.3">
      <c r="B111" s="10" t="s">
        <v>229</v>
      </c>
      <c r="C111" s="12"/>
      <c r="D111" s="108">
        <f>G110*J$155/(1+C$25)</f>
        <v>9.6384197184495185E-10</v>
      </c>
      <c r="E111" s="108">
        <f t="shared" si="6"/>
        <v>4.8192098592247592E-11</v>
      </c>
      <c r="F111" s="108">
        <f t="shared" si="7"/>
        <v>-1.0120340704371995E-9</v>
      </c>
      <c r="G111" s="108">
        <f t="shared" si="8"/>
        <v>2.8637735969162624E-8</v>
      </c>
      <c r="H111" s="6"/>
      <c r="I111" s="117">
        <f t="shared" si="9"/>
        <v>77</v>
      </c>
      <c r="J111" s="87">
        <f>+C111</f>
        <v>0</v>
      </c>
      <c r="K111" s="87">
        <f>+C111</f>
        <v>0</v>
      </c>
    </row>
    <row r="112" spans="2:11" hidden="1" x14ac:dyDescent="0.3">
      <c r="B112" s="10" t="s">
        <v>230</v>
      </c>
      <c r="C112" s="12"/>
      <c r="D112" s="108">
        <f>G111*J$155/(1+C$25)</f>
        <v>9.9915115304151971E-10</v>
      </c>
      <c r="E112" s="108">
        <f t="shared" si="6"/>
        <v>4.9957557652075989E-11</v>
      </c>
      <c r="F112" s="108">
        <f t="shared" si="7"/>
        <v>-1.0491087106935956E-9</v>
      </c>
      <c r="G112" s="108">
        <f t="shared" si="8"/>
        <v>2.9686844679856221E-8</v>
      </c>
      <c r="H112" s="6"/>
      <c r="I112" s="117">
        <f t="shared" si="9"/>
        <v>78</v>
      </c>
      <c r="J112" s="87">
        <f>+C112</f>
        <v>0</v>
      </c>
      <c r="K112" s="87">
        <f>+C112</f>
        <v>0</v>
      </c>
    </row>
    <row r="113" spans="2:11" hidden="1" x14ac:dyDescent="0.3">
      <c r="B113" s="10" t="s">
        <v>231</v>
      </c>
      <c r="C113" s="12"/>
      <c r="D113" s="108">
        <f>G112*J$155/(1+C$25)</f>
        <v>1.0357538432501359E-9</v>
      </c>
      <c r="E113" s="108">
        <f t="shared" si="6"/>
        <v>5.17876921625068E-11</v>
      </c>
      <c r="F113" s="108">
        <f t="shared" si="7"/>
        <v>-1.0875415354126428E-9</v>
      </c>
      <c r="G113" s="108">
        <f t="shared" si="8"/>
        <v>3.0774386215268863E-8</v>
      </c>
      <c r="H113" s="6"/>
      <c r="I113" s="117">
        <f t="shared" si="9"/>
        <v>79</v>
      </c>
      <c r="J113" s="87">
        <f>+C113</f>
        <v>0</v>
      </c>
      <c r="K113" s="87">
        <f>+C113</f>
        <v>0</v>
      </c>
    </row>
    <row r="114" spans="2:11" hidden="1" x14ac:dyDescent="0.3">
      <c r="B114" s="10" t="s">
        <v>232</v>
      </c>
      <c r="C114" s="12"/>
      <c r="D114" s="108">
        <f>G113*J$155/(1+C$25)</f>
        <v>1.0736974286040259E-9</v>
      </c>
      <c r="E114" s="108">
        <f t="shared" si="6"/>
        <v>5.3684871430201298E-11</v>
      </c>
      <c r="F114" s="108">
        <f t="shared" si="7"/>
        <v>-1.1273823000342271E-9</v>
      </c>
      <c r="G114" s="108">
        <f t="shared" si="8"/>
        <v>3.190176851530309E-8</v>
      </c>
      <c r="H114" s="6"/>
      <c r="I114" s="117">
        <f t="shared" si="9"/>
        <v>80</v>
      </c>
      <c r="J114" s="87">
        <f>+C114</f>
        <v>0</v>
      </c>
      <c r="K114" s="87">
        <f>+C114</f>
        <v>0</v>
      </c>
    </row>
    <row r="115" spans="2:11" hidden="1" x14ac:dyDescent="0.3">
      <c r="B115" s="10" t="s">
        <v>233</v>
      </c>
      <c r="C115" s="12"/>
      <c r="D115" s="108">
        <f>G114*J$155/(1+C$25)</f>
        <v>1.1130310311699112E-9</v>
      </c>
      <c r="E115" s="108">
        <f t="shared" si="6"/>
        <v>5.565155155849556E-11</v>
      </c>
      <c r="F115" s="108">
        <f t="shared" si="7"/>
        <v>-1.1686825827284067E-9</v>
      </c>
      <c r="G115" s="108">
        <f t="shared" si="8"/>
        <v>3.3070451098031496E-8</v>
      </c>
      <c r="H115" s="6"/>
      <c r="I115" s="117">
        <f t="shared" si="9"/>
        <v>81</v>
      </c>
      <c r="J115" s="87">
        <f>+C115</f>
        <v>0</v>
      </c>
      <c r="K115" s="87">
        <f>+C115</f>
        <v>0</v>
      </c>
    </row>
    <row r="116" spans="2:11" hidden="1" x14ac:dyDescent="0.3">
      <c r="B116" s="10" t="s">
        <v>234</v>
      </c>
      <c r="C116" s="12"/>
      <c r="D116" s="108">
        <f>G115*J$155/(1+C$25)</f>
        <v>1.1538055725418273E-9</v>
      </c>
      <c r="E116" s="108">
        <f t="shared" si="6"/>
        <v>5.7690278627091363E-11</v>
      </c>
      <c r="F116" s="108">
        <f t="shared" si="7"/>
        <v>-1.2114958511689186E-9</v>
      </c>
      <c r="G116" s="108">
        <f t="shared" si="8"/>
        <v>3.4281946949200412E-8</v>
      </c>
      <c r="H116" s="6"/>
      <c r="I116" s="117">
        <f t="shared" si="9"/>
        <v>82</v>
      </c>
      <c r="J116" s="87">
        <f>+C116</f>
        <v>0</v>
      </c>
      <c r="K116" s="87">
        <f>+C116</f>
        <v>0</v>
      </c>
    </row>
    <row r="117" spans="2:11" hidden="1" x14ac:dyDescent="0.3">
      <c r="B117" s="10" t="s">
        <v>235</v>
      </c>
      <c r="C117" s="12"/>
      <c r="D117" s="108">
        <f>G116*J$155/(1+C$25)</f>
        <v>1.196073839764623E-9</v>
      </c>
      <c r="E117" s="108">
        <f t="shared" si="6"/>
        <v>5.9803691988231147E-11</v>
      </c>
      <c r="F117" s="108">
        <f t="shared" si="7"/>
        <v>-1.2558775317528542E-9</v>
      </c>
      <c r="G117" s="108">
        <f t="shared" si="8"/>
        <v>3.5537824480953269E-8</v>
      </c>
      <c r="H117" s="6"/>
      <c r="I117" s="117">
        <f t="shared" si="9"/>
        <v>83</v>
      </c>
      <c r="J117" s="87">
        <f>+C117</f>
        <v>0</v>
      </c>
      <c r="K117" s="87">
        <f>+C117</f>
        <v>0</v>
      </c>
    </row>
    <row r="118" spans="2:11" hidden="1" x14ac:dyDescent="0.3">
      <c r="B118" s="10" t="s">
        <v>236</v>
      </c>
      <c r="C118" s="12"/>
      <c r="D118" s="108">
        <f>G117*J$155/(1+C$25)</f>
        <v>1.2398905536724891E-9</v>
      </c>
      <c r="E118" s="108">
        <f t="shared" si="6"/>
        <v>6.1994527683624458E-11</v>
      </c>
      <c r="F118" s="108">
        <f t="shared" si="7"/>
        <v>-1.3018850813561135E-9</v>
      </c>
      <c r="G118" s="108">
        <f t="shared" si="8"/>
        <v>3.6839709562309381E-8</v>
      </c>
      <c r="H118" s="6"/>
      <c r="I118" s="117">
        <f t="shared" si="9"/>
        <v>84</v>
      </c>
      <c r="J118" s="87">
        <f>+C118</f>
        <v>0</v>
      </c>
      <c r="K118" s="87">
        <f>+C118</f>
        <v>0</v>
      </c>
    </row>
    <row r="119" spans="2:11" hidden="1" x14ac:dyDescent="0.3">
      <c r="B119" s="10" t="s">
        <v>237</v>
      </c>
      <c r="C119" s="12"/>
      <c r="D119" s="108">
        <f>G118*J$155/(1+C$25)</f>
        <v>1.2853124397309821E-9</v>
      </c>
      <c r="E119" s="108">
        <f t="shared" si="6"/>
        <v>6.4265621986549107E-11</v>
      </c>
      <c r="F119" s="108">
        <f t="shared" si="7"/>
        <v>-1.3495780617175312E-9</v>
      </c>
      <c r="G119" s="108">
        <f t="shared" si="8"/>
        <v>3.8189287624026914E-8</v>
      </c>
      <c r="H119" s="6"/>
      <c r="I119" s="117">
        <f t="shared" si="9"/>
        <v>85</v>
      </c>
      <c r="J119" s="87">
        <f>+C119</f>
        <v>0</v>
      </c>
      <c r="K119" s="87">
        <f>+C119</f>
        <v>0</v>
      </c>
    </row>
    <row r="120" spans="2:11" hidden="1" x14ac:dyDescent="0.3">
      <c r="B120" s="10" t="s">
        <v>238</v>
      </c>
      <c r="C120" s="12"/>
      <c r="D120" s="108">
        <f>G119*J$155/(1+C$25)</f>
        <v>1.3323983014742645E-9</v>
      </c>
      <c r="E120" s="108">
        <f t="shared" si="6"/>
        <v>6.6619915073713226E-11</v>
      </c>
      <c r="F120" s="108">
        <f t="shared" si="7"/>
        <v>-1.3990182165479777E-9</v>
      </c>
      <c r="G120" s="108">
        <f t="shared" si="8"/>
        <v>3.9588305840574895E-8</v>
      </c>
      <c r="H120" s="6"/>
      <c r="I120" s="117">
        <f t="shared" si="9"/>
        <v>86</v>
      </c>
      <c r="J120" s="87">
        <f>+C120</f>
        <v>0</v>
      </c>
      <c r="K120" s="87">
        <f>+C120</f>
        <v>0</v>
      </c>
    </row>
    <row r="121" spans="2:11" hidden="1" x14ac:dyDescent="0.3">
      <c r="B121" s="10" t="s">
        <v>239</v>
      </c>
      <c r="C121" s="12"/>
      <c r="D121" s="108">
        <f>G120*J$155/(1+C$25)</f>
        <v>1.3812090966326248E-9</v>
      </c>
      <c r="E121" s="108">
        <f t="shared" si="6"/>
        <v>6.9060454831631241E-11</v>
      </c>
      <c r="F121" s="108">
        <f t="shared" si="7"/>
        <v>-1.4502695514642562E-9</v>
      </c>
      <c r="G121" s="108">
        <f t="shared" si="8"/>
        <v>4.1038575392039149E-8</v>
      </c>
      <c r="H121" s="6"/>
      <c r="I121" s="117">
        <f t="shared" si="9"/>
        <v>87</v>
      </c>
      <c r="J121" s="87">
        <f>+C121</f>
        <v>0</v>
      </c>
      <c r="K121" s="87">
        <f>+C121</f>
        <v>0</v>
      </c>
    </row>
    <row r="122" spans="2:11" hidden="1" x14ac:dyDescent="0.3">
      <c r="B122" s="10" t="s">
        <v>240</v>
      </c>
      <c r="C122" s="12"/>
      <c r="D122" s="108">
        <f>G121*J$155/(1+C$25)</f>
        <v>1.4318080160488404E-9</v>
      </c>
      <c r="E122" s="108">
        <f t="shared" si="6"/>
        <v>7.1590400802442025E-11</v>
      </c>
      <c r="F122" s="108">
        <f t="shared" si="7"/>
        <v>-1.5033984168512824E-9</v>
      </c>
      <c r="G122" s="108">
        <f t="shared" si="8"/>
        <v>4.2541973808890431E-8</v>
      </c>
      <c r="H122" s="6"/>
      <c r="I122" s="117">
        <f t="shared" si="9"/>
        <v>88</v>
      </c>
      <c r="J122" s="87">
        <f>+C122</f>
        <v>0</v>
      </c>
      <c r="K122" s="87">
        <f>+C122</f>
        <v>0</v>
      </c>
    </row>
    <row r="123" spans="2:11" hidden="1" x14ac:dyDescent="0.3">
      <c r="B123" s="10" t="s">
        <v>241</v>
      </c>
      <c r="C123" s="12"/>
      <c r="D123" s="108">
        <f>G122*J$155/(1+C$25)</f>
        <v>1.4842605654855434E-9</v>
      </c>
      <c r="E123" s="108">
        <f t="shared" si="6"/>
        <v>7.4213028274277179E-11</v>
      </c>
      <c r="F123" s="108">
        <f t="shared" si="7"/>
        <v>-1.5584735937598206E-9</v>
      </c>
      <c r="G123" s="108">
        <f t="shared" si="8"/>
        <v>4.4100447402650252E-8</v>
      </c>
      <c r="H123" s="6"/>
      <c r="I123" s="117">
        <f t="shared" si="9"/>
        <v>89</v>
      </c>
      <c r="J123" s="87">
        <f>+C123</f>
        <v>0</v>
      </c>
      <c r="K123" s="87">
        <f>+C123</f>
        <v>0</v>
      </c>
    </row>
    <row r="124" spans="2:11" hidden="1" x14ac:dyDescent="0.3">
      <c r="B124" s="10" t="s">
        <v>242</v>
      </c>
      <c r="C124" s="12"/>
      <c r="D124" s="108">
        <f>G123*J$155/(1+C$25)</f>
        <v>1.5386346504295013E-9</v>
      </c>
      <c r="E124" s="108">
        <f t="shared" si="6"/>
        <v>7.693173252147507E-11</v>
      </c>
      <c r="F124" s="108">
        <f t="shared" si="7"/>
        <v>-1.6155663829509764E-9</v>
      </c>
      <c r="G124" s="108">
        <f t="shared" si="8"/>
        <v>4.5716013785601226E-8</v>
      </c>
      <c r="H124" s="6"/>
      <c r="I124" s="117">
        <f t="shared" si="9"/>
        <v>90</v>
      </c>
      <c r="J124" s="87">
        <f>+C124</f>
        <v>0</v>
      </c>
      <c r="K124" s="87">
        <f>+C124</f>
        <v>0</v>
      </c>
    </row>
    <row r="125" spans="2:11" hidden="1" x14ac:dyDescent="0.3">
      <c r="B125" s="10" t="s">
        <v>243</v>
      </c>
      <c r="C125" s="12"/>
      <c r="D125" s="108">
        <f>G124*J$155/(1+C$25)</f>
        <v>1.5950006640025982E-9</v>
      </c>
      <c r="E125" s="108">
        <f t="shared" si="6"/>
        <v>7.9750033200129908E-11</v>
      </c>
      <c r="F125" s="108">
        <f t="shared" si="7"/>
        <v>-1.6747506972027281E-9</v>
      </c>
      <c r="G125" s="108">
        <f t="shared" si="8"/>
        <v>4.7390764482803951E-8</v>
      </c>
      <c r="H125" s="6"/>
      <c r="I125" s="117">
        <f t="shared" si="9"/>
        <v>91</v>
      </c>
      <c r="J125" s="87">
        <f>+C125</f>
        <v>0</v>
      </c>
      <c r="K125" s="87">
        <f>+C125</f>
        <v>0</v>
      </c>
    </row>
    <row r="126" spans="2:11" hidden="1" x14ac:dyDescent="0.3">
      <c r="B126" s="10" t="s">
        <v>244</v>
      </c>
      <c r="C126" s="12"/>
      <c r="D126" s="108">
        <f>G125*J$155/(1+C$25)</f>
        <v>1.6534315780933296E-9</v>
      </c>
      <c r="E126" s="108">
        <f t="shared" si="6"/>
        <v>8.2671578904666489E-11</v>
      </c>
      <c r="F126" s="108">
        <f t="shared" si="7"/>
        <v>-1.7361031569979962E-9</v>
      </c>
      <c r="G126" s="108">
        <f t="shared" si="8"/>
        <v>4.9126867639801944E-8</v>
      </c>
      <c r="H126" s="6"/>
      <c r="I126" s="117">
        <f t="shared" si="9"/>
        <v>92</v>
      </c>
      <c r="J126" s="87">
        <f>+C126</f>
        <v>0</v>
      </c>
      <c r="K126" s="87">
        <f>+C126</f>
        <v>0</v>
      </c>
    </row>
    <row r="127" spans="2:11" hidden="1" x14ac:dyDescent="0.3">
      <c r="B127" s="10" t="s">
        <v>245</v>
      </c>
      <c r="C127" s="12"/>
      <c r="D127" s="108">
        <f>G126*J$155/(1+C$25)</f>
        <v>1.7140030378267887E-9</v>
      </c>
      <c r="E127" s="108">
        <f t="shared" si="6"/>
        <v>8.5700151891339444E-11</v>
      </c>
      <c r="F127" s="108">
        <f t="shared" si="7"/>
        <v>-1.7997031897181281E-9</v>
      </c>
      <c r="G127" s="108">
        <f t="shared" si="8"/>
        <v>5.092657082952007E-8</v>
      </c>
      <c r="H127" s="6"/>
      <c r="I127" s="117">
        <f t="shared" si="9"/>
        <v>93</v>
      </c>
      <c r="J127" s="87">
        <f>+C127</f>
        <v>0</v>
      </c>
      <c r="K127" s="87">
        <f>+C127</f>
        <v>0</v>
      </c>
    </row>
    <row r="128" spans="2:11" hidden="1" x14ac:dyDescent="0.3">
      <c r="B128" s="10" t="s">
        <v>246</v>
      </c>
      <c r="C128" s="12"/>
      <c r="D128" s="108">
        <f>G127*J$155/(1+C$25)</f>
        <v>1.776793459495445E-9</v>
      </c>
      <c r="E128" s="108">
        <f t="shared" si="6"/>
        <v>8.8839672974772257E-11</v>
      </c>
      <c r="F128" s="108">
        <f t="shared" si="7"/>
        <v>-1.8656331324702173E-9</v>
      </c>
      <c r="G128" s="108">
        <f t="shared" si="8"/>
        <v>5.2792203961990289E-8</v>
      </c>
      <c r="H128" s="6"/>
      <c r="I128" s="117">
        <f t="shared" si="9"/>
        <v>94</v>
      </c>
      <c r="J128" s="87">
        <f>+C128</f>
        <v>0</v>
      </c>
      <c r="K128" s="87">
        <f>+C128</f>
        <v>0</v>
      </c>
    </row>
    <row r="129" spans="2:11" hidden="1" x14ac:dyDescent="0.3">
      <c r="B129" s="10" t="s">
        <v>247</v>
      </c>
      <c r="C129" s="12"/>
      <c r="D129" s="108">
        <f>G128*J$155/(1+C$25)</f>
        <v>1.8418841320774991E-9</v>
      </c>
      <c r="E129" s="108">
        <f t="shared" si="6"/>
        <v>9.209420660387496E-11</v>
      </c>
      <c r="F129" s="108">
        <f t="shared" si="7"/>
        <v>-1.933978338681374E-9</v>
      </c>
      <c r="G129" s="108">
        <f t="shared" si="8"/>
        <v>5.4726182300671664E-8</v>
      </c>
      <c r="H129" s="6"/>
      <c r="I129" s="117">
        <f t="shared" si="9"/>
        <v>95</v>
      </c>
      <c r="J129" s="87">
        <f>+C129</f>
        <v>0</v>
      </c>
      <c r="K129" s="87">
        <f>+C129</f>
        <v>0</v>
      </c>
    </row>
    <row r="130" spans="2:11" hidden="1" x14ac:dyDescent="0.3">
      <c r="B130" s="10" t="s">
        <v>248</v>
      </c>
      <c r="C130" s="12"/>
      <c r="D130" s="108">
        <f>G129*J$155/(1+C$25)</f>
        <v>1.9093593224742395E-9</v>
      </c>
      <c r="E130" s="108">
        <f t="shared" si="6"/>
        <v>9.5467966123711979E-11</v>
      </c>
      <c r="F130" s="108">
        <f t="shared" si="7"/>
        <v>-2.0048272885979513E-9</v>
      </c>
      <c r="G130" s="108">
        <f t="shared" si="8"/>
        <v>5.6731009589269618E-8</v>
      </c>
      <c r="H130" s="6"/>
      <c r="I130" s="117">
        <f t="shared" si="9"/>
        <v>96</v>
      </c>
      <c r="J130" s="87">
        <f>+C130</f>
        <v>0</v>
      </c>
      <c r="K130" s="87">
        <f>+C130</f>
        <v>0</v>
      </c>
    </row>
    <row r="131" spans="2:11" hidden="1" x14ac:dyDescent="0.3">
      <c r="B131" s="10" t="s">
        <v>249</v>
      </c>
      <c r="C131" s="12"/>
      <c r="D131" s="108">
        <f>G130*J$155/(1+C$25)</f>
        <v>1.9793063846026396E-9</v>
      </c>
      <c r="E131" s="108">
        <f t="shared" si="6"/>
        <v>9.8965319230131987E-11</v>
      </c>
      <c r="F131" s="108">
        <f t="shared" si="7"/>
        <v>-2.0782717038327714E-9</v>
      </c>
      <c r="G131" s="108">
        <f t="shared" si="8"/>
        <v>5.8809281293102392E-8</v>
      </c>
      <c r="H131" s="6"/>
      <c r="I131" s="117">
        <f t="shared" si="9"/>
        <v>97</v>
      </c>
      <c r="J131" s="87">
        <f>+C131</f>
        <v>0</v>
      </c>
      <c r="K131" s="87">
        <f>+C131</f>
        <v>0</v>
      </c>
    </row>
    <row r="132" spans="2:11" hidden="1" x14ac:dyDescent="0.3">
      <c r="B132" s="10" t="s">
        <v>250</v>
      </c>
      <c r="C132" s="12"/>
      <c r="D132" s="108">
        <f>G131*J$155/(1+C$25)</f>
        <v>2.0518158724844362E-9</v>
      </c>
      <c r="E132" s="108">
        <f t="shared" si="6"/>
        <v>1.0259079362422181E-10</v>
      </c>
      <c r="F132" s="108">
        <f t="shared" si="7"/>
        <v>-2.1544066661086579E-9</v>
      </c>
      <c r="G132" s="108">
        <f t="shared" si="8"/>
        <v>6.0963687959211045E-8</v>
      </c>
      <c r="H132" s="6"/>
      <c r="I132" s="117">
        <f t="shared" si="9"/>
        <v>98</v>
      </c>
      <c r="J132" s="87">
        <f>+C132</f>
        <v>0</v>
      </c>
      <c r="K132" s="87">
        <f>+C132</f>
        <v>0</v>
      </c>
    </row>
    <row r="133" spans="2:11" hidden="1" x14ac:dyDescent="0.3">
      <c r="B133" s="10" t="s">
        <v>251</v>
      </c>
      <c r="C133" s="12"/>
      <c r="D133" s="108">
        <f>G132*J$155/(1+C$25)</f>
        <v>2.1269816574780793E-9</v>
      </c>
      <c r="E133" s="108">
        <f t="shared" si="6"/>
        <v>1.0634908287390397E-10</v>
      </c>
      <c r="F133" s="108">
        <f t="shared" si="7"/>
        <v>-2.2333307403519833E-9</v>
      </c>
      <c r="G133" s="108">
        <f t="shared" si="8"/>
        <v>6.3197018699563021E-8</v>
      </c>
      <c r="H133" s="6"/>
      <c r="I133" s="117">
        <f t="shared" si="9"/>
        <v>99</v>
      </c>
      <c r="J133" s="87">
        <f>+C133</f>
        <v>0</v>
      </c>
      <c r="K133" s="87">
        <f>+C133</f>
        <v>0</v>
      </c>
    </row>
    <row r="134" spans="2:11" hidden="1" x14ac:dyDescent="0.3">
      <c r="B134" s="10" t="s">
        <v>252</v>
      </c>
      <c r="C134" s="12"/>
      <c r="D134" s="108">
        <f>G133*J$155/(1+C$25)</f>
        <v>2.2049010498053421E-9</v>
      </c>
      <c r="E134" s="108">
        <f t="shared" si="6"/>
        <v>1.1024505249026711E-10</v>
      </c>
      <c r="F134" s="108">
        <f t="shared" si="7"/>
        <v>-2.3151461022956092E-9</v>
      </c>
      <c r="G134" s="108">
        <f t="shared" si="8"/>
        <v>6.5512164801858626E-8</v>
      </c>
      <c r="H134" s="6"/>
      <c r="I134" s="117">
        <f t="shared" si="9"/>
        <v>100</v>
      </c>
      <c r="J134" s="87">
        <f>+C134</f>
        <v>0</v>
      </c>
      <c r="K134" s="87">
        <f>+C134</f>
        <v>0</v>
      </c>
    </row>
    <row r="135" spans="2:11" hidden="1" x14ac:dyDescent="0.3">
      <c r="B135" s="10" t="s">
        <v>253</v>
      </c>
      <c r="C135" s="12"/>
      <c r="D135" s="108">
        <f>G134*J$155/(1+C$25)</f>
        <v>2.2856749245299045E-9</v>
      </c>
      <c r="E135" s="108">
        <f t="shared" si="6"/>
        <v>1.1428374622649523E-10</v>
      </c>
      <c r="F135" s="108">
        <f t="shared" si="7"/>
        <v>-2.3999586707563997E-9</v>
      </c>
      <c r="G135" s="108">
        <f t="shared" si="8"/>
        <v>6.7912123472615032E-8</v>
      </c>
      <c r="H135" s="6"/>
      <c r="I135" s="117">
        <f t="shared" si="9"/>
        <v>101</v>
      </c>
      <c r="J135" s="87">
        <f>+C135</f>
        <v>0</v>
      </c>
      <c r="K135" s="87">
        <f>+C135</f>
        <v>0</v>
      </c>
    </row>
    <row r="136" spans="2:11" hidden="1" x14ac:dyDescent="0.3">
      <c r="B136" s="10" t="s">
        <v>254</v>
      </c>
      <c r="C136" s="12"/>
      <c r="D136" s="108">
        <f>G135*J$155/(1+C$25)</f>
        <v>2.3694078521510109E-9</v>
      </c>
      <c r="E136" s="108">
        <f t="shared" si="6"/>
        <v>1.1847039260755056E-10</v>
      </c>
      <c r="F136" s="108">
        <f t="shared" si="7"/>
        <v>-2.4878782447585615E-9</v>
      </c>
      <c r="G136" s="108">
        <f t="shared" si="8"/>
        <v>7.0400001717373589E-8</v>
      </c>
      <c r="H136" s="6"/>
      <c r="I136" s="117">
        <f t="shared" si="9"/>
        <v>102</v>
      </c>
      <c r="J136" s="87">
        <f>+C136</f>
        <v>0</v>
      </c>
      <c r="K136" s="87">
        <f>+C136</f>
        <v>0</v>
      </c>
    </row>
    <row r="137" spans="2:11" hidden="1" x14ac:dyDescent="0.3">
      <c r="B137" s="10" t="s">
        <v>255</v>
      </c>
      <c r="C137" s="12"/>
      <c r="D137" s="108">
        <f>G136*J$155/(1+C$25)</f>
        <v>2.4562082339812686E-9</v>
      </c>
      <c r="E137" s="108">
        <f t="shared" si="6"/>
        <v>1.2281041169906344E-10</v>
      </c>
      <c r="F137" s="108">
        <f t="shared" si="7"/>
        <v>-2.5790186456803322E-9</v>
      </c>
      <c r="G137" s="108">
        <f t="shared" si="8"/>
        <v>7.2979020363053926E-8</v>
      </c>
      <c r="H137" s="6"/>
      <c r="I137" s="117">
        <f t="shared" si="9"/>
        <v>103</v>
      </c>
      <c r="J137" s="87">
        <f>+C137</f>
        <v>0</v>
      </c>
      <c r="K137" s="87">
        <f>+C137</f>
        <v>0</v>
      </c>
    </row>
    <row r="138" spans="2:11" hidden="1" x14ac:dyDescent="0.3">
      <c r="B138" s="10" t="s">
        <v>256</v>
      </c>
      <c r="C138" s="12"/>
      <c r="D138" s="108">
        <f>G137*J$155/(1+C$25)</f>
        <v>2.5461884424838484E-9</v>
      </c>
      <c r="E138" s="108">
        <f t="shared" si="6"/>
        <v>1.2730942212419242E-10</v>
      </c>
      <c r="F138" s="108">
        <f t="shared" si="7"/>
        <v>-2.6734978646080407E-9</v>
      </c>
      <c r="G138" s="108">
        <f t="shared" si="8"/>
        <v>7.5652518227661963E-8</v>
      </c>
      <c r="H138" s="6"/>
      <c r="I138" s="117">
        <f t="shared" si="9"/>
        <v>104</v>
      </c>
      <c r="J138" s="87">
        <f>+C138</f>
        <v>0</v>
      </c>
      <c r="K138" s="87">
        <f>+C138</f>
        <v>0</v>
      </c>
    </row>
    <row r="139" spans="2:11" hidden="1" x14ac:dyDescent="0.3">
      <c r="B139" s="10" t="s">
        <v>257</v>
      </c>
      <c r="C139" s="12"/>
      <c r="D139" s="108">
        <f>G138*J$155/(1+C$25)</f>
        <v>2.6394649667507658E-9</v>
      </c>
      <c r="E139" s="108">
        <f t="shared" si="6"/>
        <v>1.3197324833753829E-10</v>
      </c>
      <c r="F139" s="108">
        <f t="shared" si="7"/>
        <v>-2.7714382150883041E-9</v>
      </c>
      <c r="G139" s="108">
        <f t="shared" si="8"/>
        <v>7.8423956442750263E-8</v>
      </c>
      <c r="H139" s="6"/>
      <c r="I139" s="117">
        <f t="shared" si="9"/>
        <v>105</v>
      </c>
      <c r="J139" s="87">
        <f>+C139</f>
        <v>0</v>
      </c>
      <c r="K139" s="87">
        <f>+C139</f>
        <v>0</v>
      </c>
    </row>
    <row r="140" spans="2:11" hidden="1" x14ac:dyDescent="0.3">
      <c r="B140" s="10" t="s">
        <v>258</v>
      </c>
      <c r="C140" s="12"/>
      <c r="D140" s="108">
        <f>G139*J$155/(1+C$25)</f>
        <v>2.736158563310584E-9</v>
      </c>
      <c r="E140" s="108">
        <f t="shared" si="6"/>
        <v>1.3680792816552922E-10</v>
      </c>
      <c r="F140" s="108">
        <f t="shared" si="7"/>
        <v>-2.872966491476113E-9</v>
      </c>
      <c r="G140" s="108">
        <f t="shared" si="8"/>
        <v>8.1296922934226372E-8</v>
      </c>
      <c r="H140" s="6"/>
      <c r="I140" s="117">
        <f t="shared" si="9"/>
        <v>106</v>
      </c>
      <c r="J140" s="87">
        <f>+C140</f>
        <v>0</v>
      </c>
      <c r="K140" s="87">
        <f>+C140</f>
        <v>0</v>
      </c>
    </row>
    <row r="141" spans="2:11" hidden="1" x14ac:dyDescent="0.3">
      <c r="B141" s="10" t="s">
        <v>259</v>
      </c>
      <c r="C141" s="12"/>
      <c r="D141" s="108">
        <f>G140*J$155/(1+C$25)</f>
        <v>2.8363944124607758E-9</v>
      </c>
      <c r="E141" s="108">
        <f t="shared" si="6"/>
        <v>1.418197206230388E-10</v>
      </c>
      <c r="F141" s="108">
        <f t="shared" si="7"/>
        <v>-2.9782141330838147E-9</v>
      </c>
      <c r="G141" s="108">
        <f t="shared" si="8"/>
        <v>8.4275137067310187E-8</v>
      </c>
      <c r="H141" s="6"/>
      <c r="I141" s="117">
        <f t="shared" si="9"/>
        <v>107</v>
      </c>
      <c r="J141" s="87">
        <f>+C141</f>
        <v>0</v>
      </c>
      <c r="K141" s="87">
        <f>+C141</f>
        <v>0</v>
      </c>
    </row>
    <row r="142" spans="2:11" hidden="1" x14ac:dyDescent="0.3">
      <c r="B142" s="10" t="s">
        <v>260</v>
      </c>
      <c r="C142" s="12"/>
      <c r="D142" s="108">
        <f>G141*J$155/(1+C$25)</f>
        <v>2.9403022803271281E-9</v>
      </c>
      <c r="E142" s="108">
        <f t="shared" si="6"/>
        <v>1.4701511401635642E-10</v>
      </c>
      <c r="F142" s="108">
        <f t="shared" si="7"/>
        <v>-3.0873173943434847E-9</v>
      </c>
      <c r="G142" s="108">
        <f t="shared" si="8"/>
        <v>8.7362454461653673E-8</v>
      </c>
      <c r="H142" s="6"/>
      <c r="I142" s="117">
        <f t="shared" si="9"/>
        <v>108</v>
      </c>
      <c r="J142" s="87">
        <f>+C142</f>
        <v>0</v>
      </c>
      <c r="K142" s="87">
        <f>+C142</f>
        <v>0</v>
      </c>
    </row>
    <row r="143" spans="2:11" hidden="1" x14ac:dyDescent="0.3">
      <c r="B143" s="10" t="s">
        <v>261</v>
      </c>
      <c r="C143" s="12"/>
      <c r="D143" s="108">
        <f>G142*J$155/(1+C$25)</f>
        <v>3.04801668686E-9</v>
      </c>
      <c r="E143" s="108">
        <f t="shared" si="6"/>
        <v>1.5240083434300002E-10</v>
      </c>
      <c r="F143" s="108">
        <f t="shared" si="7"/>
        <v>-3.2004175212029999E-9</v>
      </c>
      <c r="G143" s="108">
        <f t="shared" si="8"/>
        <v>9.0562871982856676E-8</v>
      </c>
      <c r="H143" s="6"/>
      <c r="I143" s="117">
        <f t="shared" si="9"/>
        <v>109</v>
      </c>
      <c r="J143" s="87">
        <f>+C143</f>
        <v>0</v>
      </c>
      <c r="K143" s="87">
        <f>+C143</f>
        <v>0</v>
      </c>
    </row>
    <row r="144" spans="2:11" hidden="1" x14ac:dyDescent="0.3">
      <c r="B144" s="10" t="s">
        <v>262</v>
      </c>
      <c r="C144" s="12"/>
      <c r="D144" s="108">
        <f>G143*J$155/(1+C$25)</f>
        <v>3.1596770799849166E-9</v>
      </c>
      <c r="E144" s="108">
        <f t="shared" si="6"/>
        <v>1.5798385399924584E-10</v>
      </c>
      <c r="F144" s="108">
        <f t="shared" si="7"/>
        <v>-3.3176609339841623E-9</v>
      </c>
      <c r="G144" s="108">
        <f t="shared" si="8"/>
        <v>9.3880532916840838E-8</v>
      </c>
      <c r="H144" s="6"/>
      <c r="I144" s="117">
        <f t="shared" si="9"/>
        <v>110</v>
      </c>
      <c r="J144" s="87">
        <f>+C144</f>
        <v>0</v>
      </c>
      <c r="K144" s="87">
        <f>+C144</f>
        <v>0</v>
      </c>
    </row>
    <row r="145" spans="2:15" hidden="1" x14ac:dyDescent="0.3">
      <c r="B145" s="10" t="s">
        <v>263</v>
      </c>
      <c r="C145" s="12"/>
      <c r="D145" s="108">
        <f>G144*J$155/(1+C$25)</f>
        <v>3.2754280161329608E-9</v>
      </c>
      <c r="E145" s="108">
        <f t="shared" si="6"/>
        <v>1.6377140080664805E-10</v>
      </c>
      <c r="F145" s="108">
        <f t="shared" si="7"/>
        <v>-3.4391994169396089E-9</v>
      </c>
      <c r="G145" s="108">
        <f t="shared" si="8"/>
        <v>9.7319732333780448E-8</v>
      </c>
      <c r="H145" s="6"/>
      <c r="I145" s="117">
        <f t="shared" si="9"/>
        <v>111</v>
      </c>
      <c r="J145" s="87">
        <f>+C145</f>
        <v>0</v>
      </c>
      <c r="K145" s="87">
        <f>+C145</f>
        <v>0</v>
      </c>
    </row>
    <row r="146" spans="2:15" hidden="1" x14ac:dyDescent="0.3">
      <c r="B146" s="10" t="s">
        <v>264</v>
      </c>
      <c r="C146" s="12"/>
      <c r="D146" s="108">
        <f>G145*J$155/(1+C$25)</f>
        <v>3.3954193473846754E-9</v>
      </c>
      <c r="E146" s="108">
        <f t="shared" si="6"/>
        <v>1.6977096736923377E-10</v>
      </c>
      <c r="F146" s="108">
        <f t="shared" si="7"/>
        <v>-3.5651903147539092E-9</v>
      </c>
      <c r="G146" s="108">
        <f t="shared" si="8"/>
        <v>1.0088492264853435E-7</v>
      </c>
      <c r="H146" s="6"/>
      <c r="I146" s="117">
        <f t="shared" si="9"/>
        <v>112</v>
      </c>
      <c r="J146" s="87">
        <f>+C146</f>
        <v>0</v>
      </c>
      <c r="K146" s="87">
        <f>+C146</f>
        <v>0</v>
      </c>
    </row>
    <row r="147" spans="2:15" hidden="1" x14ac:dyDescent="0.3">
      <c r="B147" s="10" t="s">
        <v>265</v>
      </c>
      <c r="C147" s="12"/>
      <c r="D147" s="108">
        <f>G146*J$155/(1+C$25)</f>
        <v>3.5198064154697566E-9</v>
      </c>
      <c r="E147" s="108">
        <f t="shared" si="6"/>
        <v>1.7599032077348784E-10</v>
      </c>
      <c r="F147" s="108">
        <f t="shared" si="7"/>
        <v>-3.6957967362432446E-9</v>
      </c>
      <c r="G147" s="108">
        <f t="shared" si="8"/>
        <v>1.045807193847776E-7</v>
      </c>
      <c r="H147" s="6"/>
      <c r="I147" s="117">
        <f t="shared" si="9"/>
        <v>113</v>
      </c>
      <c r="J147" s="87">
        <f>+C147</f>
        <v>0</v>
      </c>
      <c r="K147" s="87">
        <f>+C147</f>
        <v>0</v>
      </c>
    </row>
    <row r="148" spans="2:15" hidden="1" x14ac:dyDescent="0.3">
      <c r="B148" s="10" t="s">
        <v>266</v>
      </c>
      <c r="C148" s="12"/>
      <c r="D148" s="108">
        <f>G147*J$155/(1+C$25)</f>
        <v>3.6487502528736915E-9</v>
      </c>
      <c r="E148" s="108">
        <f t="shared" si="6"/>
        <v>1.8243751264368458E-10</v>
      </c>
      <c r="F148" s="108">
        <f t="shared" si="7"/>
        <v>-3.8311877655173764E-9</v>
      </c>
      <c r="G148" s="108">
        <f t="shared" si="8"/>
        <v>1.0841190715029497E-7</v>
      </c>
      <c r="H148" s="6"/>
      <c r="I148" s="117">
        <f t="shared" si="9"/>
        <v>114</v>
      </c>
      <c r="J148" s="87">
        <f>+C148</f>
        <v>0</v>
      </c>
      <c r="K148" s="87">
        <f>+C148</f>
        <v>0</v>
      </c>
    </row>
    <row r="149" spans="2:15" hidden="1" x14ac:dyDescent="0.3">
      <c r="B149" s="10" t="s">
        <v>267</v>
      </c>
      <c r="C149" s="12"/>
      <c r="D149" s="108">
        <f>G148*J$155/(1+C$25)</f>
        <v>3.782417791311689E-9</v>
      </c>
      <c r="E149" s="108">
        <f t="shared" si="6"/>
        <v>1.8912088956558446E-10</v>
      </c>
      <c r="F149" s="108">
        <f t="shared" si="7"/>
        <v>-3.9715386808772735E-9</v>
      </c>
      <c r="G149" s="108">
        <f t="shared" si="8"/>
        <v>1.1238344583117225E-7</v>
      </c>
      <c r="H149" s="6"/>
      <c r="I149" s="117">
        <f t="shared" si="9"/>
        <v>115</v>
      </c>
      <c r="J149" s="87">
        <f>+C149</f>
        <v>0</v>
      </c>
      <c r="K149" s="87">
        <f>+C149</f>
        <v>0</v>
      </c>
    </row>
    <row r="150" spans="2:15" hidden="1" x14ac:dyDescent="0.3">
      <c r="B150" s="10" t="s">
        <v>268</v>
      </c>
      <c r="C150" s="12"/>
      <c r="D150" s="108">
        <f>G149*J$155/(1+C$25)</f>
        <v>3.9209820778398025E-9</v>
      </c>
      <c r="E150" s="108">
        <f t="shared" si="6"/>
        <v>1.9604910389199013E-10</v>
      </c>
      <c r="F150" s="108">
        <f t="shared" si="7"/>
        <v>-4.1170311817317929E-9</v>
      </c>
      <c r="G150" s="108">
        <f t="shared" si="8"/>
        <v>1.1650047701290404E-7</v>
      </c>
      <c r="H150" s="6"/>
      <c r="I150" s="117">
        <f t="shared" si="9"/>
        <v>116</v>
      </c>
      <c r="J150" s="87">
        <f>+C150</f>
        <v>0</v>
      </c>
      <c r="K150" s="87">
        <f>+C150</f>
        <v>0</v>
      </c>
    </row>
    <row r="151" spans="2:15" hidden="1" x14ac:dyDescent="0.3">
      <c r="B151" s="10" t="s">
        <v>269</v>
      </c>
      <c r="C151" s="12"/>
      <c r="D151" s="108">
        <f>G150*J$155/(1+C$25)</f>
        <v>4.0646224988830274E-9</v>
      </c>
      <c r="E151" s="108">
        <f t="shared" si="6"/>
        <v>2.0323112494415138E-10</v>
      </c>
      <c r="F151" s="108">
        <f t="shared" si="7"/>
        <v>-4.2678536238271785E-9</v>
      </c>
      <c r="G151" s="108">
        <f t="shared" si="8"/>
        <v>1.2076833063673123E-7</v>
      </c>
      <c r="H151" s="6"/>
      <c r="I151" s="117">
        <f t="shared" si="9"/>
        <v>117</v>
      </c>
      <c r="J151" s="87">
        <f>+C151</f>
        <v>0</v>
      </c>
      <c r="K151" s="87">
        <f>+C151</f>
        <v>0</v>
      </c>
    </row>
    <row r="152" spans="2:15" hidden="1" x14ac:dyDescent="0.3">
      <c r="B152" s="10" t="s">
        <v>270</v>
      </c>
      <c r="C152" s="12"/>
      <c r="D152" s="108">
        <f>G151*J$155/(1+C$25)</f>
        <v>4.2135250124703835E-9</v>
      </c>
      <c r="E152" s="108">
        <f t="shared" si="6"/>
        <v>2.1067625062351919E-10</v>
      </c>
      <c r="F152" s="108">
        <f t="shared" si="7"/>
        <v>-4.4242012630939027E-9</v>
      </c>
      <c r="G152" s="108">
        <f t="shared" si="8"/>
        <v>1.2519253189982514E-7</v>
      </c>
      <c r="H152" s="6"/>
      <c r="I152" s="117">
        <f t="shared" si="9"/>
        <v>118</v>
      </c>
      <c r="J152" s="87">
        <f>+C152</f>
        <v>0</v>
      </c>
      <c r="K152" s="87">
        <f>+C152</f>
        <v>0</v>
      </c>
    </row>
    <row r="153" spans="2:15" x14ac:dyDescent="0.3">
      <c r="B153" s="10" t="s">
        <v>271</v>
      </c>
      <c r="C153" s="12"/>
      <c r="D153" s="108">
        <f>G152*J$155/(1+C$25)</f>
        <v>4.3678823889776607E-9</v>
      </c>
      <c r="E153" s="108">
        <f t="shared" si="6"/>
        <v>2.1839411944888304E-10</v>
      </c>
      <c r="F153" s="108">
        <f t="shared" si="7"/>
        <v>-4.5862765084265436E-9</v>
      </c>
      <c r="G153" s="108">
        <f t="shared" si="8"/>
        <v>1.2977880840825167E-7</v>
      </c>
      <c r="H153" s="6"/>
      <c r="I153" s="117">
        <f t="shared" si="9"/>
        <v>119</v>
      </c>
      <c r="J153" s="87">
        <f>+C153</f>
        <v>0</v>
      </c>
      <c r="K153" s="87">
        <f>+C153</f>
        <v>0</v>
      </c>
    </row>
    <row r="154" spans="2:15" x14ac:dyDescent="0.3">
      <c r="B154" s="10" t="s">
        <v>272</v>
      </c>
      <c r="C154" s="12"/>
      <c r="D154" s="108">
        <f>G153*J$155/(1+C$25)</f>
        <v>4.5278944606894734E-9</v>
      </c>
      <c r="E154" s="108">
        <f t="shared" si="6"/>
        <v>2.2639472303447368E-10</v>
      </c>
      <c r="F154" s="108">
        <f t="shared" si="7"/>
        <v>-4.7542891837239471E-9</v>
      </c>
      <c r="G154" s="108">
        <f t="shared" si="8"/>
        <v>1.3453309759197562E-7</v>
      </c>
      <c r="H154" s="6"/>
      <c r="I154" s="117">
        <f t="shared" si="9"/>
        <v>120</v>
      </c>
      <c r="J154" s="87">
        <f>+C154</f>
        <v>0</v>
      </c>
      <c r="K154" s="87">
        <f>+C154</f>
        <v>0</v>
      </c>
    </row>
    <row r="155" spans="2:15" x14ac:dyDescent="0.3">
      <c r="B155" s="73" t="s">
        <v>347</v>
      </c>
      <c r="H155" s="6"/>
      <c r="I155" s="116"/>
      <c r="J155" s="85">
        <f>IRR(J34:J154)</f>
        <v>3.6633786687023218E-2</v>
      </c>
      <c r="K155" s="85">
        <f>IRR(K34:K154)</f>
        <v>3.4639818610086692E-2</v>
      </c>
      <c r="M155" s="41"/>
      <c r="N155" s="41"/>
      <c r="O155" s="38"/>
    </row>
    <row r="156" spans="2:15" x14ac:dyDescent="0.3">
      <c r="B156" s="73" t="s">
        <v>348</v>
      </c>
      <c r="I156" s="116"/>
      <c r="J156" s="85"/>
      <c r="K156" s="85"/>
      <c r="M156" s="41"/>
      <c r="N156" s="41"/>
      <c r="O156" s="38"/>
    </row>
    <row r="157" spans="2:15" x14ac:dyDescent="0.3">
      <c r="B157" s="54"/>
      <c r="M157" s="41"/>
      <c r="N157" s="41"/>
      <c r="O157" s="38"/>
    </row>
    <row r="158" spans="2:15" x14ac:dyDescent="0.3">
      <c r="C158" s="15" t="s">
        <v>130</v>
      </c>
      <c r="M158" s="41"/>
      <c r="N158" s="41"/>
      <c r="O158" s="38"/>
    </row>
    <row r="159" spans="2:15" x14ac:dyDescent="0.3">
      <c r="G159" s="2"/>
      <c r="H159" s="2"/>
      <c r="M159" s="41"/>
      <c r="N159" s="41"/>
      <c r="O159" s="38"/>
    </row>
    <row r="160" spans="2:15" x14ac:dyDescent="0.3">
      <c r="B160" s="57" t="s">
        <v>344</v>
      </c>
      <c r="C160" s="109">
        <f>+J155/(1+C25)</f>
        <v>3.4889320654307825E-2</v>
      </c>
    </row>
    <row r="161" spans="2:15" x14ac:dyDescent="0.3">
      <c r="B161" s="57" t="s">
        <v>345</v>
      </c>
      <c r="C161" s="109">
        <f>+C160*12</f>
        <v>0.41867184785169387</v>
      </c>
    </row>
    <row r="162" spans="2:15" x14ac:dyDescent="0.3">
      <c r="B162" s="57" t="s">
        <v>346</v>
      </c>
      <c r="C162" s="109">
        <f>((1+C160)^12)-1</f>
        <v>0.50913073548493926</v>
      </c>
    </row>
    <row r="163" spans="2:15" x14ac:dyDescent="0.3">
      <c r="B163" s="73" t="s">
        <v>349</v>
      </c>
      <c r="C163" s="32"/>
      <c r="D163" s="32"/>
      <c r="E163" s="37"/>
    </row>
    <row r="164" spans="2:15" x14ac:dyDescent="0.3">
      <c r="B164" s="73" t="s">
        <v>359</v>
      </c>
      <c r="C164" s="32"/>
      <c r="D164" s="32"/>
      <c r="E164" s="37"/>
    </row>
    <row r="165" spans="2:15" x14ac:dyDescent="0.3">
      <c r="M165" s="41"/>
      <c r="N165" s="41"/>
      <c r="O165" s="38"/>
    </row>
    <row r="166" spans="2:15" x14ac:dyDescent="0.3">
      <c r="B166" s="57" t="s">
        <v>350</v>
      </c>
      <c r="C166" s="109">
        <f>+K155</f>
        <v>3.4639818610086692E-2</v>
      </c>
      <c r="K166" s="2"/>
    </row>
    <row r="167" spans="2:15" x14ac:dyDescent="0.3">
      <c r="B167" s="57" t="s">
        <v>351</v>
      </c>
      <c r="C167" s="109">
        <f>((1+C166)^12)-1</f>
        <v>0.50477047414258758</v>
      </c>
      <c r="D167" s="56"/>
      <c r="F167" s="24"/>
    </row>
    <row r="168" spans="2:15" x14ac:dyDescent="0.3">
      <c r="B168" s="73" t="s">
        <v>341</v>
      </c>
    </row>
    <row r="169" spans="2:15" x14ac:dyDescent="0.3">
      <c r="B169" s="73" t="s">
        <v>352</v>
      </c>
      <c r="C169" s="32"/>
      <c r="D169" s="32"/>
      <c r="E169" s="37"/>
    </row>
    <row r="170" spans="2:15" x14ac:dyDescent="0.3">
      <c r="B170" s="112" t="s">
        <v>360</v>
      </c>
      <c r="C170" s="32"/>
      <c r="D170" s="32"/>
      <c r="E170" s="37"/>
    </row>
    <row r="171" spans="2:15" x14ac:dyDescent="0.3">
      <c r="B171" s="112" t="s">
        <v>353</v>
      </c>
      <c r="C171" s="114">
        <f>+C12+C15</f>
        <v>1090002</v>
      </c>
      <c r="D171" s="54" t="s">
        <v>149</v>
      </c>
      <c r="E171" s="114">
        <f>+C167*C171-(C171*(C167-0.01))</f>
        <v>10900.020000000019</v>
      </c>
      <c r="F171" s="51" t="s">
        <v>151</v>
      </c>
    </row>
    <row r="172" spans="2:15" x14ac:dyDescent="0.3">
      <c r="B172" s="119" t="s">
        <v>361</v>
      </c>
      <c r="C172" s="32"/>
      <c r="D172" s="24"/>
      <c r="E172" s="37"/>
    </row>
    <row r="173" spans="2:15" x14ac:dyDescent="0.3">
      <c r="B173" s="113"/>
      <c r="C173" s="32"/>
      <c r="D173" s="24"/>
      <c r="E173" s="37"/>
    </row>
    <row r="174" spans="2:15" x14ac:dyDescent="0.3">
      <c r="C174" s="15" t="s">
        <v>138</v>
      </c>
    </row>
    <row r="176" spans="2:15" x14ac:dyDescent="0.3">
      <c r="B176" s="47" t="s">
        <v>286</v>
      </c>
      <c r="E176"/>
      <c r="F176" s="4"/>
      <c r="G176" s="4"/>
      <c r="H176" s="4"/>
      <c r="I176"/>
      <c r="L176" s="38"/>
    </row>
    <row r="177" spans="2:12" x14ac:dyDescent="0.3">
      <c r="B177" t="s">
        <v>280</v>
      </c>
      <c r="E177"/>
      <c r="F177" s="4"/>
      <c r="G177" s="4"/>
      <c r="H177" s="4"/>
      <c r="I177"/>
      <c r="L177" s="38"/>
    </row>
  </sheetData>
  <hyperlinks>
    <hyperlink ref="B176" r:id="rId1" display="Bu sayfanın geliştirilmesi ile ilgili düşüncelerinizi bana iletebilirsiniz."/>
    <hyperlink ref="B172" location="'bileşik maliyet İVO'!A1" display="*Refinansman için kullanacağın yeni kredinin Yıllık Bileşik Maliyet-İVO'sunu hesaplamak için buraya git."/>
    <hyperlink ref="E9" r:id="rId2"/>
  </hyperlinks>
  <pageMargins left="0.7" right="0.7" top="0.75" bottom="0.75" header="0.3" footer="0.3"/>
  <pageSetup paperSize="9" orientation="portrait" verticalDpi="0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61"/>
  <sheetViews>
    <sheetView topLeftCell="A59" workbookViewId="0">
      <selection activeCell="D151" sqref="D151"/>
    </sheetView>
  </sheetViews>
  <sheetFormatPr defaultRowHeight="14.4" x14ac:dyDescent="0.3"/>
  <cols>
    <col min="2" max="2" width="52.33203125" bestFit="1" customWidth="1"/>
    <col min="3" max="3" width="12.77734375" style="2" customWidth="1"/>
    <col min="4" max="4" width="12.109375" customWidth="1"/>
    <col min="5" max="5" width="27.33203125" customWidth="1"/>
    <col min="6" max="6" width="16.21875" style="4" bestFit="1" customWidth="1"/>
    <col min="7" max="7" width="9.77734375" customWidth="1"/>
    <col min="9" max="9" width="8.88671875" style="24"/>
  </cols>
  <sheetData>
    <row r="1" spans="2:6" x14ac:dyDescent="0.3">
      <c r="B1" s="25" t="s">
        <v>125</v>
      </c>
      <c r="C1" s="7"/>
      <c r="D1" s="6"/>
      <c r="E1" s="6"/>
    </row>
    <row r="2" spans="2:6" x14ac:dyDescent="0.3">
      <c r="B2" s="26" t="s">
        <v>134</v>
      </c>
      <c r="C2" s="7"/>
      <c r="D2" s="6"/>
      <c r="E2" s="6"/>
    </row>
    <row r="3" spans="2:6" x14ac:dyDescent="0.3">
      <c r="F3" s="3"/>
    </row>
    <row r="4" spans="2:6" x14ac:dyDescent="0.3">
      <c r="B4" s="1" t="s">
        <v>148</v>
      </c>
      <c r="C4" s="11" t="e">
        <f>+#REF!*1.05</f>
        <v>#REF!</v>
      </c>
      <c r="D4" s="8"/>
      <c r="E4" s="8"/>
      <c r="F4" s="3"/>
    </row>
    <row r="6" spans="2:6" x14ac:dyDescent="0.3">
      <c r="B6" s="1" t="s">
        <v>2</v>
      </c>
      <c r="C6" s="16">
        <f>SUM(C7:C13)</f>
        <v>0</v>
      </c>
      <c r="D6" s="9" t="s">
        <v>139</v>
      </c>
      <c r="E6" s="8"/>
    </row>
    <row r="7" spans="2:6" x14ac:dyDescent="0.3">
      <c r="B7" t="s">
        <v>127</v>
      </c>
      <c r="C7" s="12"/>
      <c r="D7" s="9" t="s">
        <v>140</v>
      </c>
    </row>
    <row r="8" spans="2:6" x14ac:dyDescent="0.3">
      <c r="B8" t="s">
        <v>126</v>
      </c>
      <c r="C8" s="12"/>
    </row>
    <row r="9" spans="2:6" x14ac:dyDescent="0.3">
      <c r="B9" t="s">
        <v>0</v>
      </c>
      <c r="C9" s="12"/>
    </row>
    <row r="10" spans="2:6" x14ac:dyDescent="0.3">
      <c r="B10" t="s">
        <v>1</v>
      </c>
      <c r="C10" s="12"/>
    </row>
    <row r="11" spans="2:6" x14ac:dyDescent="0.3">
      <c r="B11" s="13" t="s">
        <v>3</v>
      </c>
      <c r="C11" s="12"/>
    </row>
    <row r="12" spans="2:6" x14ac:dyDescent="0.3">
      <c r="B12" s="13" t="s">
        <v>3</v>
      </c>
      <c r="C12" s="12"/>
    </row>
    <row r="13" spans="2:6" x14ac:dyDescent="0.3">
      <c r="B13" s="13" t="s">
        <v>3</v>
      </c>
      <c r="C13" s="12"/>
    </row>
    <row r="14" spans="2:6" x14ac:dyDescent="0.3">
      <c r="B14" s="13" t="s">
        <v>3</v>
      </c>
      <c r="C14" s="12"/>
    </row>
    <row r="15" spans="2:6" x14ac:dyDescent="0.3">
      <c r="B15" s="13" t="s">
        <v>3</v>
      </c>
      <c r="C15" s="12"/>
    </row>
    <row r="17" spans="2:9" x14ac:dyDescent="0.3">
      <c r="B17" s="1" t="s">
        <v>131</v>
      </c>
      <c r="C17" s="27">
        <f>SUM(C18:C22)</f>
        <v>0.05</v>
      </c>
    </row>
    <row r="18" spans="2:9" x14ac:dyDescent="0.3">
      <c r="B18" t="s">
        <v>132</v>
      </c>
      <c r="C18" s="19">
        <v>0.05</v>
      </c>
      <c r="D18" t="s">
        <v>137</v>
      </c>
    </row>
    <row r="19" spans="2:9" x14ac:dyDescent="0.3">
      <c r="B19" t="s">
        <v>132</v>
      </c>
      <c r="C19" s="19">
        <v>0</v>
      </c>
      <c r="D19" t="s">
        <v>137</v>
      </c>
    </row>
    <row r="20" spans="2:9" x14ac:dyDescent="0.3">
      <c r="B20" s="13" t="s">
        <v>3</v>
      </c>
      <c r="C20" s="12"/>
    </row>
    <row r="21" spans="2:9" x14ac:dyDescent="0.3">
      <c r="B21" s="13" t="s">
        <v>3</v>
      </c>
      <c r="C21" s="12"/>
    </row>
    <row r="22" spans="2:9" x14ac:dyDescent="0.3">
      <c r="B22" s="13" t="s">
        <v>3</v>
      </c>
      <c r="C22" s="12"/>
    </row>
    <row r="24" spans="2:9" x14ac:dyDescent="0.3">
      <c r="C24" s="7" t="s">
        <v>128</v>
      </c>
      <c r="D24" s="7" t="s">
        <v>129</v>
      </c>
      <c r="F24"/>
    </row>
    <row r="25" spans="2:9" x14ac:dyDescent="0.3">
      <c r="B25" s="1" t="s">
        <v>143</v>
      </c>
      <c r="C25" s="16">
        <f>+C26+C27</f>
        <v>1599094.3200000003</v>
      </c>
      <c r="D25" s="16">
        <f>+D26+D27</f>
        <v>1114852.8226707028</v>
      </c>
      <c r="F25"/>
    </row>
    <row r="26" spans="2:9" x14ac:dyDescent="0.3">
      <c r="B26" s="1" t="s">
        <v>142</v>
      </c>
      <c r="C26" s="16">
        <f>+C6</f>
        <v>0</v>
      </c>
      <c r="D26" s="16">
        <f>+C26</f>
        <v>0</v>
      </c>
    </row>
    <row r="27" spans="2:9" x14ac:dyDescent="0.3">
      <c r="B27" s="1" t="s">
        <v>141</v>
      </c>
      <c r="C27" s="16">
        <f>SUM(C28:C147)</f>
        <v>1599094.3200000003</v>
      </c>
      <c r="D27" s="16">
        <f>SUM(D28:D147)</f>
        <v>1114852.8226707028</v>
      </c>
      <c r="E27" s="1"/>
      <c r="I27" s="30" t="s">
        <v>4</v>
      </c>
    </row>
    <row r="28" spans="2:9" x14ac:dyDescent="0.3">
      <c r="B28" s="9" t="s">
        <v>5</v>
      </c>
      <c r="C28" s="12">
        <v>69525.84</v>
      </c>
      <c r="D28" s="17">
        <f t="shared" ref="D28:D59" si="0">+C28/((1+C$151)^I28)</f>
        <v>67341.681061267431</v>
      </c>
      <c r="E28" s="2"/>
      <c r="I28" s="24">
        <v>1</v>
      </c>
    </row>
    <row r="29" spans="2:9" x14ac:dyDescent="0.3">
      <c r="B29" s="10" t="s">
        <v>6</v>
      </c>
      <c r="C29" s="18">
        <f>+C28</f>
        <v>69525.84</v>
      </c>
      <c r="D29" s="17">
        <f t="shared" si="0"/>
        <v>65226.137622464754</v>
      </c>
      <c r="E29" s="5"/>
      <c r="I29" s="24">
        <f t="shared" ref="I29:I60" si="1">+I28+1</f>
        <v>2</v>
      </c>
    </row>
    <row r="30" spans="2:9" ht="14.4" customHeight="1" x14ac:dyDescent="0.3">
      <c r="B30" s="10" t="s">
        <v>7</v>
      </c>
      <c r="C30" s="18">
        <f t="shared" ref="C30:C39" si="2">+C29</f>
        <v>69525.84</v>
      </c>
      <c r="D30" s="17">
        <f t="shared" si="0"/>
        <v>63177.054123047747</v>
      </c>
      <c r="E30" s="5"/>
      <c r="I30" s="24">
        <f t="shared" si="1"/>
        <v>3</v>
      </c>
    </row>
    <row r="31" spans="2:9" ht="14.4" customHeight="1" x14ac:dyDescent="0.3">
      <c r="B31" s="10" t="s">
        <v>8</v>
      </c>
      <c r="C31" s="18">
        <f t="shared" si="2"/>
        <v>69525.84</v>
      </c>
      <c r="D31" s="17">
        <f t="shared" si="0"/>
        <v>61192.342719551634</v>
      </c>
      <c r="E31" s="5"/>
      <c r="I31" s="24">
        <f t="shared" si="1"/>
        <v>4</v>
      </c>
    </row>
    <row r="32" spans="2:9" ht="14.4" customHeight="1" x14ac:dyDescent="0.3">
      <c r="B32" s="10" t="s">
        <v>9</v>
      </c>
      <c r="C32" s="18">
        <f t="shared" si="2"/>
        <v>69525.84</v>
      </c>
      <c r="D32" s="17">
        <f t="shared" si="0"/>
        <v>59269.981158254486</v>
      </c>
      <c r="E32" s="5"/>
      <c r="I32" s="24">
        <f t="shared" si="1"/>
        <v>5</v>
      </c>
    </row>
    <row r="33" spans="2:9" ht="14.4" customHeight="1" x14ac:dyDescent="0.3">
      <c r="B33" s="10" t="s">
        <v>10</v>
      </c>
      <c r="C33" s="18">
        <f t="shared" si="2"/>
        <v>69525.84</v>
      </c>
      <c r="D33" s="17">
        <f t="shared" si="0"/>
        <v>57408.010714671036</v>
      </c>
      <c r="E33" s="5"/>
      <c r="I33" s="24">
        <f t="shared" si="1"/>
        <v>6</v>
      </c>
    </row>
    <row r="34" spans="2:9" ht="14.4" customHeight="1" x14ac:dyDescent="0.3">
      <c r="B34" s="10" t="s">
        <v>11</v>
      </c>
      <c r="C34" s="18">
        <f t="shared" si="2"/>
        <v>69525.84</v>
      </c>
      <c r="D34" s="17">
        <f t="shared" si="0"/>
        <v>55604.534197777408</v>
      </c>
      <c r="E34" s="5"/>
      <c r="I34" s="24">
        <f t="shared" si="1"/>
        <v>7</v>
      </c>
    </row>
    <row r="35" spans="2:9" ht="14.4" customHeight="1" x14ac:dyDescent="0.3">
      <c r="B35" s="10" t="s">
        <v>12</v>
      </c>
      <c r="C35" s="18">
        <f t="shared" si="2"/>
        <v>69525.84</v>
      </c>
      <c r="D35" s="17">
        <f t="shared" si="0"/>
        <v>53857.714016933336</v>
      </c>
      <c r="E35" s="5"/>
      <c r="I35" s="24">
        <f t="shared" si="1"/>
        <v>8</v>
      </c>
    </row>
    <row r="36" spans="2:9" ht="14.4" customHeight="1" x14ac:dyDescent="0.3">
      <c r="B36" s="10" t="s">
        <v>13</v>
      </c>
      <c r="C36" s="18">
        <f t="shared" si="2"/>
        <v>69525.84</v>
      </c>
      <c r="D36" s="17">
        <f t="shared" si="0"/>
        <v>52165.770309532068</v>
      </c>
      <c r="E36" s="5"/>
      <c r="I36" s="24">
        <f t="shared" si="1"/>
        <v>9</v>
      </c>
    </row>
    <row r="37" spans="2:9" ht="14.4" customHeight="1" x14ac:dyDescent="0.3">
      <c r="B37" s="10" t="s">
        <v>14</v>
      </c>
      <c r="C37" s="18">
        <f t="shared" si="2"/>
        <v>69525.84</v>
      </c>
      <c r="D37" s="17">
        <f t="shared" si="0"/>
        <v>50526.979127470346</v>
      </c>
      <c r="E37" s="5"/>
      <c r="I37" s="24">
        <f t="shared" si="1"/>
        <v>10</v>
      </c>
    </row>
    <row r="38" spans="2:9" ht="14.4" customHeight="1" x14ac:dyDescent="0.3">
      <c r="B38" s="10" t="s">
        <v>15</v>
      </c>
      <c r="C38" s="18">
        <f t="shared" si="2"/>
        <v>69525.84</v>
      </c>
      <c r="D38" s="17">
        <f t="shared" si="0"/>
        <v>48939.670680590476</v>
      </c>
      <c r="E38" s="5"/>
      <c r="I38" s="24">
        <f t="shared" si="1"/>
        <v>11</v>
      </c>
    </row>
    <row r="39" spans="2:9" ht="14.4" customHeight="1" x14ac:dyDescent="0.3">
      <c r="B39" s="10" t="s">
        <v>16</v>
      </c>
      <c r="C39" s="18">
        <f t="shared" si="2"/>
        <v>69525.84</v>
      </c>
      <c r="D39" s="17">
        <f t="shared" si="0"/>
        <v>47402.227635304866</v>
      </c>
      <c r="E39" s="5"/>
      <c r="I39" s="24">
        <f t="shared" si="1"/>
        <v>12</v>
      </c>
    </row>
    <row r="40" spans="2:9" ht="14.4" customHeight="1" x14ac:dyDescent="0.3">
      <c r="B40" s="10" t="s">
        <v>17</v>
      </c>
      <c r="C40" s="18">
        <f t="shared" ref="C40:C50" si="3">+C39</f>
        <v>69525.84</v>
      </c>
      <c r="D40" s="17">
        <f t="shared" si="0"/>
        <v>45913.083466669334</v>
      </c>
      <c r="E40" s="5"/>
      <c r="I40" s="24">
        <f t="shared" si="1"/>
        <v>13</v>
      </c>
    </row>
    <row r="41" spans="2:9" ht="14.4" customHeight="1" x14ac:dyDescent="0.3">
      <c r="B41" s="10" t="s">
        <v>18</v>
      </c>
      <c r="C41" s="18">
        <f t="shared" si="3"/>
        <v>69525.84</v>
      </c>
      <c r="D41" s="17">
        <f t="shared" si="0"/>
        <v>44470.720862226153</v>
      </c>
      <c r="E41" s="5"/>
      <c r="I41" s="24">
        <f t="shared" si="1"/>
        <v>14</v>
      </c>
    </row>
    <row r="42" spans="2:9" ht="14.4" customHeight="1" x14ac:dyDescent="0.3">
      <c r="B42" s="10" t="s">
        <v>19</v>
      </c>
      <c r="C42" s="18">
        <f t="shared" si="3"/>
        <v>69525.84</v>
      </c>
      <c r="D42" s="17">
        <f t="shared" si="0"/>
        <v>43073.670175990468</v>
      </c>
      <c r="E42" s="5"/>
      <c r="I42" s="24">
        <f t="shared" si="1"/>
        <v>15</v>
      </c>
    </row>
    <row r="43" spans="2:9" ht="14.4" customHeight="1" x14ac:dyDescent="0.3">
      <c r="B43" s="10" t="s">
        <v>20</v>
      </c>
      <c r="C43" s="18">
        <f t="shared" si="3"/>
        <v>69525.84</v>
      </c>
      <c r="D43" s="17">
        <f t="shared" si="0"/>
        <v>41720.507931004897</v>
      </c>
      <c r="E43" s="5"/>
      <c r="I43" s="24">
        <f t="shared" si="1"/>
        <v>16</v>
      </c>
    </row>
    <row r="44" spans="2:9" ht="14.4" customHeight="1" x14ac:dyDescent="0.3">
      <c r="B44" s="10" t="s">
        <v>21</v>
      </c>
      <c r="C44" s="18">
        <f t="shared" si="3"/>
        <v>69525.84</v>
      </c>
      <c r="D44" s="17">
        <f t="shared" si="0"/>
        <v>40409.855368936354</v>
      </c>
      <c r="E44" s="5"/>
      <c r="I44" s="24">
        <f t="shared" si="1"/>
        <v>17</v>
      </c>
    </row>
    <row r="45" spans="2:9" ht="14.4" customHeight="1" x14ac:dyDescent="0.3">
      <c r="B45" s="10" t="s">
        <v>22</v>
      </c>
      <c r="C45" s="18">
        <f t="shared" si="3"/>
        <v>69525.84</v>
      </c>
      <c r="D45" s="17">
        <f t="shared" si="0"/>
        <v>39140.377045237539</v>
      </c>
      <c r="E45" s="5"/>
      <c r="I45" s="24">
        <f t="shared" si="1"/>
        <v>18</v>
      </c>
    </row>
    <row r="46" spans="2:9" ht="14.4" customHeight="1" x14ac:dyDescent="0.3">
      <c r="B46" s="10" t="s">
        <v>23</v>
      </c>
      <c r="C46" s="18">
        <f t="shared" si="3"/>
        <v>69525.84</v>
      </c>
      <c r="D46" s="17">
        <f t="shared" si="0"/>
        <v>37910.779468441367</v>
      </c>
      <c r="E46" s="5"/>
      <c r="I46" s="24">
        <f t="shared" si="1"/>
        <v>19</v>
      </c>
    </row>
    <row r="47" spans="2:9" ht="14.4" customHeight="1" x14ac:dyDescent="0.3">
      <c r="B47" s="10" t="s">
        <v>24</v>
      </c>
      <c r="C47" s="18">
        <f t="shared" si="3"/>
        <v>69525.84</v>
      </c>
      <c r="D47" s="17">
        <f t="shared" si="0"/>
        <v>36719.809782202188</v>
      </c>
      <c r="E47" s="5"/>
      <c r="I47" s="24">
        <f t="shared" si="1"/>
        <v>20</v>
      </c>
    </row>
    <row r="48" spans="2:9" ht="14.4" customHeight="1" x14ac:dyDescent="0.3">
      <c r="B48" s="10" t="s">
        <v>25</v>
      </c>
      <c r="C48" s="18">
        <f t="shared" si="3"/>
        <v>69525.84</v>
      </c>
      <c r="D48" s="17">
        <f t="shared" si="0"/>
        <v>35566.254488740691</v>
      </c>
      <c r="E48" s="5"/>
      <c r="I48" s="24">
        <f t="shared" si="1"/>
        <v>21</v>
      </c>
    </row>
    <row r="49" spans="2:9" ht="14.4" customHeight="1" x14ac:dyDescent="0.3">
      <c r="B49" s="10" t="s">
        <v>26</v>
      </c>
      <c r="C49" s="18">
        <f t="shared" si="3"/>
        <v>69525.84</v>
      </c>
      <c r="D49" s="17">
        <f t="shared" si="0"/>
        <v>34448.938212391935</v>
      </c>
      <c r="E49" s="5"/>
      <c r="I49" s="24">
        <f t="shared" si="1"/>
        <v>22</v>
      </c>
    </row>
    <row r="50" spans="2:9" ht="14.4" customHeight="1" x14ac:dyDescent="0.3">
      <c r="B50" s="10" t="s">
        <v>27</v>
      </c>
      <c r="C50" s="18">
        <f t="shared" si="3"/>
        <v>69525.84</v>
      </c>
      <c r="D50" s="17">
        <f t="shared" si="0"/>
        <v>33366.722501996461</v>
      </c>
      <c r="E50" s="5"/>
      <c r="I50" s="24">
        <f t="shared" si="1"/>
        <v>23</v>
      </c>
    </row>
    <row r="51" spans="2:9" ht="14.4" customHeight="1" x14ac:dyDescent="0.3">
      <c r="B51" s="10" t="s">
        <v>28</v>
      </c>
      <c r="C51" s="18"/>
      <c r="D51" s="17">
        <f t="shared" si="0"/>
        <v>0</v>
      </c>
      <c r="E51" s="5"/>
      <c r="I51" s="24">
        <f t="shared" si="1"/>
        <v>24</v>
      </c>
    </row>
    <row r="52" spans="2:9" ht="14.4" customHeight="1" x14ac:dyDescent="0.3">
      <c r="B52" s="10" t="s">
        <v>29</v>
      </c>
      <c r="C52" s="18"/>
      <c r="D52" s="17">
        <f t="shared" si="0"/>
        <v>0</v>
      </c>
      <c r="E52" s="5"/>
      <c r="I52" s="24">
        <f t="shared" si="1"/>
        <v>25</v>
      </c>
    </row>
    <row r="53" spans="2:9" ht="14.4" customHeight="1" x14ac:dyDescent="0.3">
      <c r="B53" s="10" t="s">
        <v>30</v>
      </c>
      <c r="C53" s="18"/>
      <c r="D53" s="17">
        <f t="shared" si="0"/>
        <v>0</v>
      </c>
      <c r="E53" s="5"/>
      <c r="I53" s="24">
        <f t="shared" si="1"/>
        <v>26</v>
      </c>
    </row>
    <row r="54" spans="2:9" ht="14.4" customHeight="1" x14ac:dyDescent="0.3">
      <c r="B54" s="10" t="s">
        <v>31</v>
      </c>
      <c r="C54" s="18"/>
      <c r="D54" s="17">
        <f t="shared" si="0"/>
        <v>0</v>
      </c>
      <c r="E54" s="5"/>
      <c r="I54" s="24">
        <f t="shared" si="1"/>
        <v>27</v>
      </c>
    </row>
    <row r="55" spans="2:9" ht="14.4" customHeight="1" x14ac:dyDescent="0.3">
      <c r="B55" s="10" t="s">
        <v>32</v>
      </c>
      <c r="C55" s="18"/>
      <c r="D55" s="17">
        <f t="shared" si="0"/>
        <v>0</v>
      </c>
      <c r="E55" s="5"/>
      <c r="I55" s="24">
        <f t="shared" si="1"/>
        <v>28</v>
      </c>
    </row>
    <row r="56" spans="2:9" ht="14.4" customHeight="1" x14ac:dyDescent="0.3">
      <c r="B56" s="10" t="s">
        <v>33</v>
      </c>
      <c r="C56" s="18"/>
      <c r="D56" s="17">
        <f t="shared" si="0"/>
        <v>0</v>
      </c>
      <c r="E56" s="5"/>
      <c r="I56" s="24">
        <f t="shared" si="1"/>
        <v>29</v>
      </c>
    </row>
    <row r="57" spans="2:9" ht="14.4" customHeight="1" x14ac:dyDescent="0.3">
      <c r="B57" s="10" t="s">
        <v>34</v>
      </c>
      <c r="C57" s="18"/>
      <c r="D57" s="17">
        <f t="shared" si="0"/>
        <v>0</v>
      </c>
      <c r="E57" s="5"/>
      <c r="I57" s="24">
        <f t="shared" si="1"/>
        <v>30</v>
      </c>
    </row>
    <row r="58" spans="2:9" ht="14.4" customHeight="1" x14ac:dyDescent="0.3">
      <c r="B58" s="10" t="s">
        <v>35</v>
      </c>
      <c r="C58" s="18"/>
      <c r="D58" s="17">
        <f t="shared" si="0"/>
        <v>0</v>
      </c>
      <c r="E58" s="5"/>
      <c r="I58" s="24">
        <f t="shared" si="1"/>
        <v>31</v>
      </c>
    </row>
    <row r="59" spans="2:9" ht="14.4" customHeight="1" x14ac:dyDescent="0.3">
      <c r="B59" s="10" t="s">
        <v>36</v>
      </c>
      <c r="C59" s="18"/>
      <c r="D59" s="17">
        <f t="shared" si="0"/>
        <v>0</v>
      </c>
      <c r="E59" s="5"/>
      <c r="I59" s="24">
        <f t="shared" si="1"/>
        <v>32</v>
      </c>
    </row>
    <row r="60" spans="2:9" ht="14.4" customHeight="1" x14ac:dyDescent="0.3">
      <c r="B60" s="10" t="s">
        <v>37</v>
      </c>
      <c r="C60" s="18"/>
      <c r="D60" s="17">
        <f t="shared" ref="D60:D91" si="4">+C60/((1+C$151)^I60)</f>
        <v>0</v>
      </c>
      <c r="E60" s="5"/>
      <c r="I60" s="24">
        <f t="shared" si="1"/>
        <v>33</v>
      </c>
    </row>
    <row r="61" spans="2:9" ht="14.4" customHeight="1" x14ac:dyDescent="0.3">
      <c r="B61" s="10" t="s">
        <v>38</v>
      </c>
      <c r="C61" s="18"/>
      <c r="D61" s="17">
        <f t="shared" si="4"/>
        <v>0</v>
      </c>
      <c r="E61" s="5"/>
      <c r="I61" s="24">
        <f t="shared" ref="I61:I93" si="5">+I60+1</f>
        <v>34</v>
      </c>
    </row>
    <row r="62" spans="2:9" x14ac:dyDescent="0.3">
      <c r="B62" s="10" t="s">
        <v>39</v>
      </c>
      <c r="C62" s="18"/>
      <c r="D62" s="17">
        <f t="shared" si="4"/>
        <v>0</v>
      </c>
      <c r="E62" s="5"/>
      <c r="I62" s="24">
        <f t="shared" si="5"/>
        <v>35</v>
      </c>
    </row>
    <row r="63" spans="2:9" x14ac:dyDescent="0.3">
      <c r="B63" s="10" t="s">
        <v>40</v>
      </c>
      <c r="C63" s="18"/>
      <c r="D63" s="17">
        <f t="shared" si="4"/>
        <v>0</v>
      </c>
      <c r="E63" s="5"/>
      <c r="I63" s="24">
        <f t="shared" si="5"/>
        <v>36</v>
      </c>
    </row>
    <row r="64" spans="2:9" x14ac:dyDescent="0.3">
      <c r="B64" s="10" t="s">
        <v>41</v>
      </c>
      <c r="C64" s="18"/>
      <c r="D64" s="17">
        <f t="shared" si="4"/>
        <v>0</v>
      </c>
      <c r="E64" s="5"/>
      <c r="I64" s="24">
        <f t="shared" si="5"/>
        <v>37</v>
      </c>
    </row>
    <row r="65" spans="2:9" ht="14.4" hidden="1" customHeight="1" x14ac:dyDescent="0.3">
      <c r="B65" s="10" t="s">
        <v>42</v>
      </c>
      <c r="C65" s="18"/>
      <c r="D65" s="17">
        <f t="shared" si="4"/>
        <v>0</v>
      </c>
      <c r="E65" s="5"/>
      <c r="I65" s="24">
        <f t="shared" si="5"/>
        <v>38</v>
      </c>
    </row>
    <row r="66" spans="2:9" ht="14.4" hidden="1" customHeight="1" x14ac:dyDescent="0.3">
      <c r="B66" s="10" t="s">
        <v>43</v>
      </c>
      <c r="C66" s="18"/>
      <c r="D66" s="17">
        <f t="shared" si="4"/>
        <v>0</v>
      </c>
      <c r="E66" s="5"/>
      <c r="I66" s="24">
        <f t="shared" si="5"/>
        <v>39</v>
      </c>
    </row>
    <row r="67" spans="2:9" ht="14.4" hidden="1" customHeight="1" x14ac:dyDescent="0.3">
      <c r="B67" s="10" t="s">
        <v>44</v>
      </c>
      <c r="C67" s="18"/>
      <c r="D67" s="17">
        <f t="shared" si="4"/>
        <v>0</v>
      </c>
      <c r="E67" s="5"/>
      <c r="I67" s="24">
        <f t="shared" si="5"/>
        <v>40</v>
      </c>
    </row>
    <row r="68" spans="2:9" ht="14.4" hidden="1" customHeight="1" x14ac:dyDescent="0.3">
      <c r="B68" s="10" t="s">
        <v>45</v>
      </c>
      <c r="C68" s="18"/>
      <c r="D68" s="17">
        <f t="shared" si="4"/>
        <v>0</v>
      </c>
      <c r="E68" s="5"/>
      <c r="I68" s="24">
        <f t="shared" si="5"/>
        <v>41</v>
      </c>
    </row>
    <row r="69" spans="2:9" ht="14.4" hidden="1" customHeight="1" x14ac:dyDescent="0.3">
      <c r="B69" s="10" t="s">
        <v>46</v>
      </c>
      <c r="C69" s="18"/>
      <c r="D69" s="17">
        <f t="shared" si="4"/>
        <v>0</v>
      </c>
      <c r="E69" s="5"/>
      <c r="I69" s="24">
        <f t="shared" si="5"/>
        <v>42</v>
      </c>
    </row>
    <row r="70" spans="2:9" ht="14.4" hidden="1" customHeight="1" x14ac:dyDescent="0.3">
      <c r="B70" s="10" t="s">
        <v>47</v>
      </c>
      <c r="C70" s="18"/>
      <c r="D70" s="17">
        <f t="shared" si="4"/>
        <v>0</v>
      </c>
      <c r="E70" s="5"/>
      <c r="I70" s="24">
        <f t="shared" si="5"/>
        <v>43</v>
      </c>
    </row>
    <row r="71" spans="2:9" ht="14.4" hidden="1" customHeight="1" x14ac:dyDescent="0.3">
      <c r="B71" s="10" t="s">
        <v>48</v>
      </c>
      <c r="C71" s="18"/>
      <c r="D71" s="17">
        <f t="shared" si="4"/>
        <v>0</v>
      </c>
      <c r="E71" s="5"/>
      <c r="I71" s="24">
        <f t="shared" si="5"/>
        <v>44</v>
      </c>
    </row>
    <row r="72" spans="2:9" ht="14.4" hidden="1" customHeight="1" x14ac:dyDescent="0.3">
      <c r="B72" s="10" t="s">
        <v>49</v>
      </c>
      <c r="C72" s="18"/>
      <c r="D72" s="17">
        <f t="shared" si="4"/>
        <v>0</v>
      </c>
      <c r="E72" s="5"/>
      <c r="I72" s="24">
        <f t="shared" si="5"/>
        <v>45</v>
      </c>
    </row>
    <row r="73" spans="2:9" ht="14.4" hidden="1" customHeight="1" x14ac:dyDescent="0.3">
      <c r="B73" s="10" t="s">
        <v>50</v>
      </c>
      <c r="C73" s="18"/>
      <c r="D73" s="17">
        <f t="shared" si="4"/>
        <v>0</v>
      </c>
      <c r="E73" s="5"/>
      <c r="I73" s="24">
        <f t="shared" si="5"/>
        <v>46</v>
      </c>
    </row>
    <row r="74" spans="2:9" ht="14.4" hidden="1" customHeight="1" x14ac:dyDescent="0.3">
      <c r="B74" s="10" t="s">
        <v>51</v>
      </c>
      <c r="C74" s="18"/>
      <c r="D74" s="17">
        <f t="shared" si="4"/>
        <v>0</v>
      </c>
      <c r="E74" s="5"/>
      <c r="I74" s="24">
        <f t="shared" si="5"/>
        <v>47</v>
      </c>
    </row>
    <row r="75" spans="2:9" ht="14.4" hidden="1" customHeight="1" x14ac:dyDescent="0.3">
      <c r="B75" s="10" t="s">
        <v>52</v>
      </c>
      <c r="C75" s="18"/>
      <c r="D75" s="17">
        <f t="shared" si="4"/>
        <v>0</v>
      </c>
      <c r="E75" s="5"/>
      <c r="I75" s="24">
        <f t="shared" si="5"/>
        <v>48</v>
      </c>
    </row>
    <row r="76" spans="2:9" ht="14.4" hidden="1" customHeight="1" x14ac:dyDescent="0.3">
      <c r="B76" s="10" t="s">
        <v>53</v>
      </c>
      <c r="C76" s="18"/>
      <c r="D76" s="17">
        <f t="shared" si="4"/>
        <v>0</v>
      </c>
      <c r="E76" s="5"/>
      <c r="I76" s="24">
        <f t="shared" si="5"/>
        <v>49</v>
      </c>
    </row>
    <row r="77" spans="2:9" ht="14.4" hidden="1" customHeight="1" x14ac:dyDescent="0.3">
      <c r="B77" s="10" t="s">
        <v>54</v>
      </c>
      <c r="C77" s="18"/>
      <c r="D77" s="17">
        <f t="shared" si="4"/>
        <v>0</v>
      </c>
      <c r="E77" s="5"/>
      <c r="I77" s="24">
        <f t="shared" si="5"/>
        <v>50</v>
      </c>
    </row>
    <row r="78" spans="2:9" ht="14.4" hidden="1" customHeight="1" x14ac:dyDescent="0.3">
      <c r="B78" s="10" t="s">
        <v>55</v>
      </c>
      <c r="C78" s="18"/>
      <c r="D78" s="17">
        <f t="shared" si="4"/>
        <v>0</v>
      </c>
      <c r="E78" s="5"/>
      <c r="I78" s="24">
        <f t="shared" si="5"/>
        <v>51</v>
      </c>
    </row>
    <row r="79" spans="2:9" ht="14.4" hidden="1" customHeight="1" x14ac:dyDescent="0.3">
      <c r="B79" s="10" t="s">
        <v>56</v>
      </c>
      <c r="C79" s="18"/>
      <c r="D79" s="17">
        <f t="shared" si="4"/>
        <v>0</v>
      </c>
      <c r="E79" s="5"/>
      <c r="I79" s="24">
        <f t="shared" si="5"/>
        <v>52</v>
      </c>
    </row>
    <row r="80" spans="2:9" ht="14.4" hidden="1" customHeight="1" x14ac:dyDescent="0.3">
      <c r="B80" s="10" t="s">
        <v>57</v>
      </c>
      <c r="C80" s="18"/>
      <c r="D80" s="17">
        <f t="shared" si="4"/>
        <v>0</v>
      </c>
      <c r="E80" s="5"/>
      <c r="I80" s="24">
        <f t="shared" si="5"/>
        <v>53</v>
      </c>
    </row>
    <row r="81" spans="2:9" ht="14.4" hidden="1" customHeight="1" x14ac:dyDescent="0.3">
      <c r="B81" s="10" t="s">
        <v>58</v>
      </c>
      <c r="C81" s="18"/>
      <c r="D81" s="17">
        <f t="shared" si="4"/>
        <v>0</v>
      </c>
      <c r="E81" s="5"/>
      <c r="I81" s="24">
        <f t="shared" si="5"/>
        <v>54</v>
      </c>
    </row>
    <row r="82" spans="2:9" ht="14.4" hidden="1" customHeight="1" x14ac:dyDescent="0.3">
      <c r="B82" s="10" t="s">
        <v>59</v>
      </c>
      <c r="C82" s="18"/>
      <c r="D82" s="17">
        <f t="shared" si="4"/>
        <v>0</v>
      </c>
      <c r="E82" s="5"/>
      <c r="I82" s="24">
        <f t="shared" si="5"/>
        <v>55</v>
      </c>
    </row>
    <row r="83" spans="2:9" ht="14.4" hidden="1" customHeight="1" x14ac:dyDescent="0.3">
      <c r="B83" s="10" t="s">
        <v>60</v>
      </c>
      <c r="C83" s="18"/>
      <c r="D83" s="17">
        <f t="shared" si="4"/>
        <v>0</v>
      </c>
      <c r="E83" s="5"/>
      <c r="I83" s="24">
        <f t="shared" si="5"/>
        <v>56</v>
      </c>
    </row>
    <row r="84" spans="2:9" ht="14.4" hidden="1" customHeight="1" x14ac:dyDescent="0.3">
      <c r="B84" s="10" t="s">
        <v>61</v>
      </c>
      <c r="C84" s="18"/>
      <c r="D84" s="17">
        <f t="shared" si="4"/>
        <v>0</v>
      </c>
      <c r="E84" s="5"/>
      <c r="I84" s="24">
        <f t="shared" si="5"/>
        <v>57</v>
      </c>
    </row>
    <row r="85" spans="2:9" ht="14.4" hidden="1" customHeight="1" x14ac:dyDescent="0.3">
      <c r="B85" s="10" t="s">
        <v>62</v>
      </c>
      <c r="C85" s="18"/>
      <c r="D85" s="17">
        <f t="shared" si="4"/>
        <v>0</v>
      </c>
      <c r="E85" s="5"/>
      <c r="I85" s="24">
        <f t="shared" si="5"/>
        <v>58</v>
      </c>
    </row>
    <row r="86" spans="2:9" ht="14.4" hidden="1" customHeight="1" x14ac:dyDescent="0.3">
      <c r="B86" s="10" t="s">
        <v>63</v>
      </c>
      <c r="C86" s="18"/>
      <c r="D86" s="17">
        <f t="shared" si="4"/>
        <v>0</v>
      </c>
      <c r="E86" s="5"/>
      <c r="I86" s="24">
        <f t="shared" si="5"/>
        <v>59</v>
      </c>
    </row>
    <row r="87" spans="2:9" ht="14.4" hidden="1" customHeight="1" x14ac:dyDescent="0.3">
      <c r="B87" s="10" t="s">
        <v>64</v>
      </c>
      <c r="C87" s="18"/>
      <c r="D87" s="17">
        <f t="shared" si="4"/>
        <v>0</v>
      </c>
      <c r="E87" s="5"/>
      <c r="I87" s="24">
        <f t="shared" si="5"/>
        <v>60</v>
      </c>
    </row>
    <row r="88" spans="2:9" ht="14.4" hidden="1" customHeight="1" x14ac:dyDescent="0.3">
      <c r="B88" s="10" t="s">
        <v>65</v>
      </c>
      <c r="C88" s="18"/>
      <c r="D88" s="17">
        <f t="shared" si="4"/>
        <v>0</v>
      </c>
      <c r="E88" s="5"/>
      <c r="I88" s="24">
        <f t="shared" si="5"/>
        <v>61</v>
      </c>
    </row>
    <row r="89" spans="2:9" ht="14.4" hidden="1" customHeight="1" x14ac:dyDescent="0.3">
      <c r="B89" s="10" t="s">
        <v>66</v>
      </c>
      <c r="C89" s="18"/>
      <c r="D89" s="17">
        <f t="shared" si="4"/>
        <v>0</v>
      </c>
      <c r="E89" s="5"/>
      <c r="I89" s="24">
        <f t="shared" si="5"/>
        <v>62</v>
      </c>
    </row>
    <row r="90" spans="2:9" ht="14.4" hidden="1" customHeight="1" x14ac:dyDescent="0.3">
      <c r="B90" s="10" t="s">
        <v>67</v>
      </c>
      <c r="C90" s="18"/>
      <c r="D90" s="17">
        <f t="shared" si="4"/>
        <v>0</v>
      </c>
      <c r="E90" s="5"/>
      <c r="I90" s="24">
        <f t="shared" si="5"/>
        <v>63</v>
      </c>
    </row>
    <row r="91" spans="2:9" ht="14.4" hidden="1" customHeight="1" x14ac:dyDescent="0.3">
      <c r="B91" s="10" t="s">
        <v>68</v>
      </c>
      <c r="C91" s="18"/>
      <c r="D91" s="17">
        <f t="shared" si="4"/>
        <v>0</v>
      </c>
      <c r="E91" s="5"/>
      <c r="I91" s="24">
        <f t="shared" si="5"/>
        <v>64</v>
      </c>
    </row>
    <row r="92" spans="2:9" ht="14.4" hidden="1" customHeight="1" x14ac:dyDescent="0.3">
      <c r="B92" s="10" t="s">
        <v>69</v>
      </c>
      <c r="C92" s="18"/>
      <c r="D92" s="17">
        <f t="shared" ref="D92:D123" si="6">+C92/((1+C$151)^I92)</f>
        <v>0</v>
      </c>
      <c r="E92" s="5"/>
      <c r="I92" s="24">
        <f t="shared" si="5"/>
        <v>65</v>
      </c>
    </row>
    <row r="93" spans="2:9" ht="14.4" hidden="1" customHeight="1" x14ac:dyDescent="0.3">
      <c r="B93" s="10" t="s">
        <v>70</v>
      </c>
      <c r="C93" s="18"/>
      <c r="D93" s="17">
        <f t="shared" si="6"/>
        <v>0</v>
      </c>
      <c r="E93" s="5"/>
      <c r="I93" s="24">
        <f t="shared" si="5"/>
        <v>66</v>
      </c>
    </row>
    <row r="94" spans="2:9" ht="14.4" hidden="1" customHeight="1" x14ac:dyDescent="0.3">
      <c r="B94" s="10" t="s">
        <v>71</v>
      </c>
      <c r="C94" s="18"/>
      <c r="D94" s="17">
        <f t="shared" si="6"/>
        <v>0</v>
      </c>
      <c r="E94" s="5"/>
      <c r="I94" s="24">
        <f t="shared" ref="I94:I147" si="7">+I93+1</f>
        <v>67</v>
      </c>
    </row>
    <row r="95" spans="2:9" ht="14.4" hidden="1" customHeight="1" x14ac:dyDescent="0.3">
      <c r="B95" s="10" t="s">
        <v>72</v>
      </c>
      <c r="C95" s="18"/>
      <c r="D95" s="17">
        <f t="shared" si="6"/>
        <v>0</v>
      </c>
      <c r="E95" s="5"/>
      <c r="I95" s="24">
        <f t="shared" si="7"/>
        <v>68</v>
      </c>
    </row>
    <row r="96" spans="2:9" ht="14.4" hidden="1" customHeight="1" x14ac:dyDescent="0.3">
      <c r="B96" s="10" t="s">
        <v>73</v>
      </c>
      <c r="C96" s="18"/>
      <c r="D96" s="17">
        <f t="shared" si="6"/>
        <v>0</v>
      </c>
      <c r="E96" s="5"/>
      <c r="I96" s="24">
        <f t="shared" si="7"/>
        <v>69</v>
      </c>
    </row>
    <row r="97" spans="2:9" ht="14.4" hidden="1" customHeight="1" x14ac:dyDescent="0.3">
      <c r="B97" s="10" t="s">
        <v>74</v>
      </c>
      <c r="C97" s="18"/>
      <c r="D97" s="17">
        <f t="shared" si="6"/>
        <v>0</v>
      </c>
      <c r="E97" s="5"/>
      <c r="I97" s="24">
        <f t="shared" si="7"/>
        <v>70</v>
      </c>
    </row>
    <row r="98" spans="2:9" ht="14.4" hidden="1" customHeight="1" x14ac:dyDescent="0.3">
      <c r="B98" s="10" t="s">
        <v>75</v>
      </c>
      <c r="C98" s="18"/>
      <c r="D98" s="17">
        <f t="shared" si="6"/>
        <v>0</v>
      </c>
      <c r="E98" s="5"/>
      <c r="I98" s="24">
        <f t="shared" si="7"/>
        <v>71</v>
      </c>
    </row>
    <row r="99" spans="2:9" ht="14.4" hidden="1" customHeight="1" x14ac:dyDescent="0.3">
      <c r="B99" s="10" t="s">
        <v>76</v>
      </c>
      <c r="C99" s="18"/>
      <c r="D99" s="17">
        <f t="shared" si="6"/>
        <v>0</v>
      </c>
      <c r="E99" s="5"/>
      <c r="I99" s="24">
        <f t="shared" si="7"/>
        <v>72</v>
      </c>
    </row>
    <row r="100" spans="2:9" ht="14.4" hidden="1" customHeight="1" x14ac:dyDescent="0.3">
      <c r="B100" s="10" t="s">
        <v>77</v>
      </c>
      <c r="C100" s="18"/>
      <c r="D100" s="17">
        <f t="shared" si="6"/>
        <v>0</v>
      </c>
      <c r="E100" s="5"/>
      <c r="I100" s="24">
        <f t="shared" si="7"/>
        <v>73</v>
      </c>
    </row>
    <row r="101" spans="2:9" ht="14.4" hidden="1" customHeight="1" x14ac:dyDescent="0.3">
      <c r="B101" s="10" t="s">
        <v>78</v>
      </c>
      <c r="C101" s="18"/>
      <c r="D101" s="17">
        <f t="shared" si="6"/>
        <v>0</v>
      </c>
      <c r="E101" s="5"/>
      <c r="I101" s="24">
        <f t="shared" si="7"/>
        <v>74</v>
      </c>
    </row>
    <row r="102" spans="2:9" ht="14.4" hidden="1" customHeight="1" x14ac:dyDescent="0.3">
      <c r="B102" s="10" t="s">
        <v>79</v>
      </c>
      <c r="C102" s="18"/>
      <c r="D102" s="17">
        <f t="shared" si="6"/>
        <v>0</v>
      </c>
      <c r="E102" s="5"/>
      <c r="I102" s="24">
        <f t="shared" si="7"/>
        <v>75</v>
      </c>
    </row>
    <row r="103" spans="2:9" ht="14.4" hidden="1" customHeight="1" x14ac:dyDescent="0.3">
      <c r="B103" s="10" t="s">
        <v>80</v>
      </c>
      <c r="C103" s="18"/>
      <c r="D103" s="17">
        <f t="shared" si="6"/>
        <v>0</v>
      </c>
      <c r="E103" s="5"/>
      <c r="I103" s="24">
        <f t="shared" si="7"/>
        <v>76</v>
      </c>
    </row>
    <row r="104" spans="2:9" ht="14.4" hidden="1" customHeight="1" x14ac:dyDescent="0.3">
      <c r="B104" s="10" t="s">
        <v>81</v>
      </c>
      <c r="C104" s="18"/>
      <c r="D104" s="17">
        <f t="shared" si="6"/>
        <v>0</v>
      </c>
      <c r="E104" s="5"/>
      <c r="I104" s="24">
        <f t="shared" si="7"/>
        <v>77</v>
      </c>
    </row>
    <row r="105" spans="2:9" ht="14.4" hidden="1" customHeight="1" x14ac:dyDescent="0.3">
      <c r="B105" s="10" t="s">
        <v>82</v>
      </c>
      <c r="C105" s="18"/>
      <c r="D105" s="17">
        <f t="shared" si="6"/>
        <v>0</v>
      </c>
      <c r="E105" s="5"/>
      <c r="I105" s="24">
        <f t="shared" si="7"/>
        <v>78</v>
      </c>
    </row>
    <row r="106" spans="2:9" ht="14.4" hidden="1" customHeight="1" x14ac:dyDescent="0.3">
      <c r="B106" s="10" t="s">
        <v>83</v>
      </c>
      <c r="C106" s="18"/>
      <c r="D106" s="17">
        <f t="shared" si="6"/>
        <v>0</v>
      </c>
      <c r="E106" s="5"/>
      <c r="I106" s="24">
        <f t="shared" si="7"/>
        <v>79</v>
      </c>
    </row>
    <row r="107" spans="2:9" ht="14.4" hidden="1" customHeight="1" x14ac:dyDescent="0.3">
      <c r="B107" s="10" t="s">
        <v>84</v>
      </c>
      <c r="C107" s="18"/>
      <c r="D107" s="17">
        <f t="shared" si="6"/>
        <v>0</v>
      </c>
      <c r="E107" s="5"/>
      <c r="I107" s="24">
        <f t="shared" si="7"/>
        <v>80</v>
      </c>
    </row>
    <row r="108" spans="2:9" ht="14.4" hidden="1" customHeight="1" x14ac:dyDescent="0.3">
      <c r="B108" s="10" t="s">
        <v>85</v>
      </c>
      <c r="C108" s="18"/>
      <c r="D108" s="17">
        <f t="shared" si="6"/>
        <v>0</v>
      </c>
      <c r="E108" s="5"/>
      <c r="I108" s="24">
        <f t="shared" si="7"/>
        <v>81</v>
      </c>
    </row>
    <row r="109" spans="2:9" ht="14.4" hidden="1" customHeight="1" x14ac:dyDescent="0.3">
      <c r="B109" s="10" t="s">
        <v>86</v>
      </c>
      <c r="C109" s="18"/>
      <c r="D109" s="17">
        <f t="shared" si="6"/>
        <v>0</v>
      </c>
      <c r="E109" s="5"/>
      <c r="I109" s="24">
        <f t="shared" si="7"/>
        <v>82</v>
      </c>
    </row>
    <row r="110" spans="2:9" ht="14.4" hidden="1" customHeight="1" x14ac:dyDescent="0.3">
      <c r="B110" s="10" t="s">
        <v>87</v>
      </c>
      <c r="C110" s="18"/>
      <c r="D110" s="17">
        <f t="shared" si="6"/>
        <v>0</v>
      </c>
      <c r="E110" s="5"/>
      <c r="I110" s="24">
        <f t="shared" si="7"/>
        <v>83</v>
      </c>
    </row>
    <row r="111" spans="2:9" ht="14.4" hidden="1" customHeight="1" x14ac:dyDescent="0.3">
      <c r="B111" s="10" t="s">
        <v>88</v>
      </c>
      <c r="C111" s="18"/>
      <c r="D111" s="17">
        <f t="shared" si="6"/>
        <v>0</v>
      </c>
      <c r="E111" s="5"/>
      <c r="I111" s="24">
        <f t="shared" si="7"/>
        <v>84</v>
      </c>
    </row>
    <row r="112" spans="2:9" ht="14.4" hidden="1" customHeight="1" x14ac:dyDescent="0.3">
      <c r="B112" s="10" t="s">
        <v>89</v>
      </c>
      <c r="C112" s="18"/>
      <c r="D112" s="17">
        <f t="shared" si="6"/>
        <v>0</v>
      </c>
      <c r="E112" s="5"/>
      <c r="I112" s="24">
        <f t="shared" si="7"/>
        <v>85</v>
      </c>
    </row>
    <row r="113" spans="2:9" ht="14.4" hidden="1" customHeight="1" x14ac:dyDescent="0.3">
      <c r="B113" s="10" t="s">
        <v>90</v>
      </c>
      <c r="C113" s="18"/>
      <c r="D113" s="17">
        <f t="shared" si="6"/>
        <v>0</v>
      </c>
      <c r="E113" s="5"/>
      <c r="I113" s="24">
        <f t="shared" si="7"/>
        <v>86</v>
      </c>
    </row>
    <row r="114" spans="2:9" ht="14.4" hidden="1" customHeight="1" x14ac:dyDescent="0.3">
      <c r="B114" s="10" t="s">
        <v>91</v>
      </c>
      <c r="C114" s="18"/>
      <c r="D114" s="17">
        <f t="shared" si="6"/>
        <v>0</v>
      </c>
      <c r="E114" s="5"/>
      <c r="I114" s="24">
        <f t="shared" si="7"/>
        <v>87</v>
      </c>
    </row>
    <row r="115" spans="2:9" ht="14.4" hidden="1" customHeight="1" x14ac:dyDescent="0.3">
      <c r="B115" s="10" t="s">
        <v>92</v>
      </c>
      <c r="C115" s="18"/>
      <c r="D115" s="17">
        <f t="shared" si="6"/>
        <v>0</v>
      </c>
      <c r="E115" s="5"/>
      <c r="I115" s="24">
        <f t="shared" si="7"/>
        <v>88</v>
      </c>
    </row>
    <row r="116" spans="2:9" ht="14.4" hidden="1" customHeight="1" x14ac:dyDescent="0.3">
      <c r="B116" s="10" t="s">
        <v>93</v>
      </c>
      <c r="C116" s="18"/>
      <c r="D116" s="17">
        <f t="shared" si="6"/>
        <v>0</v>
      </c>
      <c r="E116" s="5"/>
      <c r="I116" s="24">
        <f t="shared" si="7"/>
        <v>89</v>
      </c>
    </row>
    <row r="117" spans="2:9" ht="14.4" hidden="1" customHeight="1" x14ac:dyDescent="0.3">
      <c r="B117" s="10" t="s">
        <v>94</v>
      </c>
      <c r="C117" s="18"/>
      <c r="D117" s="17">
        <f t="shared" si="6"/>
        <v>0</v>
      </c>
      <c r="E117" s="5"/>
      <c r="I117" s="24">
        <f t="shared" si="7"/>
        <v>90</v>
      </c>
    </row>
    <row r="118" spans="2:9" ht="14.4" hidden="1" customHeight="1" x14ac:dyDescent="0.3">
      <c r="B118" s="10" t="s">
        <v>95</v>
      </c>
      <c r="C118" s="18"/>
      <c r="D118" s="17">
        <f t="shared" si="6"/>
        <v>0</v>
      </c>
      <c r="E118" s="5"/>
      <c r="I118" s="24">
        <f t="shared" si="7"/>
        <v>91</v>
      </c>
    </row>
    <row r="119" spans="2:9" ht="14.4" hidden="1" customHeight="1" x14ac:dyDescent="0.3">
      <c r="B119" s="10" t="s">
        <v>96</v>
      </c>
      <c r="C119" s="18"/>
      <c r="D119" s="17">
        <f t="shared" si="6"/>
        <v>0</v>
      </c>
      <c r="E119" s="5"/>
      <c r="I119" s="24">
        <f t="shared" si="7"/>
        <v>92</v>
      </c>
    </row>
    <row r="120" spans="2:9" ht="14.4" hidden="1" customHeight="1" x14ac:dyDescent="0.3">
      <c r="B120" s="10" t="s">
        <v>97</v>
      </c>
      <c r="C120" s="18"/>
      <c r="D120" s="17">
        <f t="shared" si="6"/>
        <v>0</v>
      </c>
      <c r="E120" s="5"/>
      <c r="I120" s="24">
        <f t="shared" si="7"/>
        <v>93</v>
      </c>
    </row>
    <row r="121" spans="2:9" ht="14.4" hidden="1" customHeight="1" x14ac:dyDescent="0.3">
      <c r="B121" s="10" t="s">
        <v>98</v>
      </c>
      <c r="C121" s="18"/>
      <c r="D121" s="17">
        <f t="shared" si="6"/>
        <v>0</v>
      </c>
      <c r="E121" s="5"/>
      <c r="I121" s="24">
        <f t="shared" si="7"/>
        <v>94</v>
      </c>
    </row>
    <row r="122" spans="2:9" ht="14.4" hidden="1" customHeight="1" x14ac:dyDescent="0.3">
      <c r="B122" s="10" t="s">
        <v>99</v>
      </c>
      <c r="C122" s="18"/>
      <c r="D122" s="17">
        <f t="shared" si="6"/>
        <v>0</v>
      </c>
      <c r="E122" s="5"/>
      <c r="I122" s="24">
        <f t="shared" si="7"/>
        <v>95</v>
      </c>
    </row>
    <row r="123" spans="2:9" ht="14.4" hidden="1" customHeight="1" x14ac:dyDescent="0.3">
      <c r="B123" s="10" t="s">
        <v>100</v>
      </c>
      <c r="C123" s="18"/>
      <c r="D123" s="17">
        <f t="shared" si="6"/>
        <v>0</v>
      </c>
      <c r="E123" s="5"/>
      <c r="I123" s="24">
        <f t="shared" si="7"/>
        <v>96</v>
      </c>
    </row>
    <row r="124" spans="2:9" ht="14.4" hidden="1" customHeight="1" x14ac:dyDescent="0.3">
      <c r="B124" s="10" t="s">
        <v>101</v>
      </c>
      <c r="C124" s="18"/>
      <c r="D124" s="17">
        <f t="shared" ref="D124:D147" si="8">+C124/((1+C$151)^I124)</f>
        <v>0</v>
      </c>
      <c r="E124" s="5"/>
      <c r="I124" s="24">
        <f t="shared" si="7"/>
        <v>97</v>
      </c>
    </row>
    <row r="125" spans="2:9" ht="14.4" hidden="1" customHeight="1" x14ac:dyDescent="0.3">
      <c r="B125" s="10" t="s">
        <v>102</v>
      </c>
      <c r="C125" s="18"/>
      <c r="D125" s="17">
        <f t="shared" si="8"/>
        <v>0</v>
      </c>
      <c r="E125" s="5"/>
      <c r="I125" s="24">
        <f t="shared" si="7"/>
        <v>98</v>
      </c>
    </row>
    <row r="126" spans="2:9" ht="14.4" hidden="1" customHeight="1" x14ac:dyDescent="0.3">
      <c r="B126" s="10" t="s">
        <v>103</v>
      </c>
      <c r="C126" s="18"/>
      <c r="D126" s="17">
        <f t="shared" si="8"/>
        <v>0</v>
      </c>
      <c r="E126" s="5"/>
      <c r="I126" s="24">
        <f t="shared" si="7"/>
        <v>99</v>
      </c>
    </row>
    <row r="127" spans="2:9" ht="14.4" hidden="1" customHeight="1" x14ac:dyDescent="0.3">
      <c r="B127" s="10" t="s">
        <v>104</v>
      </c>
      <c r="C127" s="18"/>
      <c r="D127" s="17">
        <f t="shared" si="8"/>
        <v>0</v>
      </c>
      <c r="E127" s="5"/>
      <c r="I127" s="24">
        <f t="shared" si="7"/>
        <v>100</v>
      </c>
    </row>
    <row r="128" spans="2:9" ht="14.4" hidden="1" customHeight="1" x14ac:dyDescent="0.3">
      <c r="B128" s="10" t="s">
        <v>105</v>
      </c>
      <c r="C128" s="18"/>
      <c r="D128" s="17">
        <f t="shared" si="8"/>
        <v>0</v>
      </c>
      <c r="E128" s="5"/>
      <c r="I128" s="24">
        <f t="shared" si="7"/>
        <v>101</v>
      </c>
    </row>
    <row r="129" spans="2:9" ht="14.4" hidden="1" customHeight="1" x14ac:dyDescent="0.3">
      <c r="B129" s="10" t="s">
        <v>106</v>
      </c>
      <c r="C129" s="18"/>
      <c r="D129" s="17">
        <f t="shared" si="8"/>
        <v>0</v>
      </c>
      <c r="E129" s="5"/>
      <c r="I129" s="24">
        <f t="shared" si="7"/>
        <v>102</v>
      </c>
    </row>
    <row r="130" spans="2:9" ht="14.4" hidden="1" customHeight="1" x14ac:dyDescent="0.3">
      <c r="B130" s="10" t="s">
        <v>107</v>
      </c>
      <c r="C130" s="18"/>
      <c r="D130" s="17">
        <f t="shared" si="8"/>
        <v>0</v>
      </c>
      <c r="E130" s="5"/>
      <c r="I130" s="24">
        <f t="shared" si="7"/>
        <v>103</v>
      </c>
    </row>
    <row r="131" spans="2:9" ht="14.4" hidden="1" customHeight="1" x14ac:dyDescent="0.3">
      <c r="B131" s="10" t="s">
        <v>108</v>
      </c>
      <c r="C131" s="18"/>
      <c r="D131" s="17">
        <f t="shared" si="8"/>
        <v>0</v>
      </c>
      <c r="E131" s="5"/>
      <c r="I131" s="24">
        <f t="shared" si="7"/>
        <v>104</v>
      </c>
    </row>
    <row r="132" spans="2:9" ht="14.4" hidden="1" customHeight="1" x14ac:dyDescent="0.3">
      <c r="B132" s="10" t="s">
        <v>109</v>
      </c>
      <c r="C132" s="18"/>
      <c r="D132" s="17">
        <f t="shared" si="8"/>
        <v>0</v>
      </c>
      <c r="E132" s="5"/>
      <c r="I132" s="24">
        <f t="shared" si="7"/>
        <v>105</v>
      </c>
    </row>
    <row r="133" spans="2:9" ht="14.4" hidden="1" customHeight="1" x14ac:dyDescent="0.3">
      <c r="B133" s="10" t="s">
        <v>110</v>
      </c>
      <c r="C133" s="18"/>
      <c r="D133" s="17">
        <f t="shared" si="8"/>
        <v>0</v>
      </c>
      <c r="E133" s="5"/>
      <c r="I133" s="24">
        <f t="shared" si="7"/>
        <v>106</v>
      </c>
    </row>
    <row r="134" spans="2:9" ht="14.4" hidden="1" customHeight="1" x14ac:dyDescent="0.3">
      <c r="B134" s="10" t="s">
        <v>111</v>
      </c>
      <c r="C134" s="18"/>
      <c r="D134" s="17">
        <f t="shared" si="8"/>
        <v>0</v>
      </c>
      <c r="E134" s="5"/>
      <c r="I134" s="24">
        <f t="shared" si="7"/>
        <v>107</v>
      </c>
    </row>
    <row r="135" spans="2:9" ht="14.4" hidden="1" customHeight="1" x14ac:dyDescent="0.3">
      <c r="B135" s="10" t="s">
        <v>112</v>
      </c>
      <c r="C135" s="18"/>
      <c r="D135" s="17">
        <f t="shared" si="8"/>
        <v>0</v>
      </c>
      <c r="E135" s="5"/>
      <c r="I135" s="24">
        <f t="shared" si="7"/>
        <v>108</v>
      </c>
    </row>
    <row r="136" spans="2:9" ht="14.4" hidden="1" customHeight="1" x14ac:dyDescent="0.3">
      <c r="B136" s="10" t="s">
        <v>113</v>
      </c>
      <c r="C136" s="18"/>
      <c r="D136" s="17">
        <f t="shared" si="8"/>
        <v>0</v>
      </c>
      <c r="E136" s="5"/>
      <c r="I136" s="24">
        <f t="shared" si="7"/>
        <v>109</v>
      </c>
    </row>
    <row r="137" spans="2:9" ht="14.4" hidden="1" customHeight="1" x14ac:dyDescent="0.3">
      <c r="B137" s="10" t="s">
        <v>114</v>
      </c>
      <c r="C137" s="18"/>
      <c r="D137" s="17">
        <f t="shared" si="8"/>
        <v>0</v>
      </c>
      <c r="E137" s="5"/>
      <c r="I137" s="24">
        <f t="shared" si="7"/>
        <v>110</v>
      </c>
    </row>
    <row r="138" spans="2:9" ht="14.4" hidden="1" customHeight="1" x14ac:dyDescent="0.3">
      <c r="B138" s="10" t="s">
        <v>115</v>
      </c>
      <c r="C138" s="18"/>
      <c r="D138" s="17">
        <f t="shared" si="8"/>
        <v>0</v>
      </c>
      <c r="E138" s="5"/>
      <c r="I138" s="24">
        <f t="shared" si="7"/>
        <v>111</v>
      </c>
    </row>
    <row r="139" spans="2:9" ht="14.4" hidden="1" customHeight="1" x14ac:dyDescent="0.3">
      <c r="B139" s="10" t="s">
        <v>116</v>
      </c>
      <c r="C139" s="18"/>
      <c r="D139" s="17">
        <f t="shared" si="8"/>
        <v>0</v>
      </c>
      <c r="E139" s="5"/>
      <c r="I139" s="24">
        <f t="shared" si="7"/>
        <v>112</v>
      </c>
    </row>
    <row r="140" spans="2:9" ht="14.4" hidden="1" customHeight="1" x14ac:dyDescent="0.3">
      <c r="B140" s="10" t="s">
        <v>117</v>
      </c>
      <c r="C140" s="18"/>
      <c r="D140" s="17">
        <f t="shared" si="8"/>
        <v>0</v>
      </c>
      <c r="E140" s="5"/>
      <c r="I140" s="24">
        <f t="shared" si="7"/>
        <v>113</v>
      </c>
    </row>
    <row r="141" spans="2:9" ht="14.4" hidden="1" customHeight="1" x14ac:dyDescent="0.3">
      <c r="B141" s="10" t="s">
        <v>118</v>
      </c>
      <c r="C141" s="18"/>
      <c r="D141" s="17">
        <f t="shared" si="8"/>
        <v>0</v>
      </c>
      <c r="E141" s="5"/>
      <c r="I141" s="24">
        <f t="shared" si="7"/>
        <v>114</v>
      </c>
    </row>
    <row r="142" spans="2:9" ht="14.4" hidden="1" customHeight="1" x14ac:dyDescent="0.3">
      <c r="B142" s="10" t="s">
        <v>119</v>
      </c>
      <c r="C142" s="18"/>
      <c r="D142" s="17">
        <f t="shared" si="8"/>
        <v>0</v>
      </c>
      <c r="E142" s="5"/>
      <c r="I142" s="24">
        <f t="shared" si="7"/>
        <v>115</v>
      </c>
    </row>
    <row r="143" spans="2:9" ht="14.4" hidden="1" customHeight="1" x14ac:dyDescent="0.3">
      <c r="B143" s="10" t="s">
        <v>120</v>
      </c>
      <c r="C143" s="18"/>
      <c r="D143" s="17">
        <f t="shared" si="8"/>
        <v>0</v>
      </c>
      <c r="E143" s="5"/>
      <c r="I143" s="24">
        <f t="shared" si="7"/>
        <v>116</v>
      </c>
    </row>
    <row r="144" spans="2:9" ht="14.4" hidden="1" customHeight="1" x14ac:dyDescent="0.3">
      <c r="B144" s="10" t="s">
        <v>121</v>
      </c>
      <c r="C144" s="18"/>
      <c r="D144" s="17">
        <f t="shared" si="8"/>
        <v>0</v>
      </c>
      <c r="E144" s="5"/>
      <c r="I144" s="24">
        <f t="shared" si="7"/>
        <v>117</v>
      </c>
    </row>
    <row r="145" spans="2:32" ht="14.4" hidden="1" customHeight="1" x14ac:dyDescent="0.3">
      <c r="B145" s="10" t="s">
        <v>122</v>
      </c>
      <c r="C145" s="18"/>
      <c r="D145" s="17">
        <f t="shared" si="8"/>
        <v>0</v>
      </c>
      <c r="E145" s="5"/>
      <c r="I145" s="24">
        <f t="shared" si="7"/>
        <v>118</v>
      </c>
    </row>
    <row r="146" spans="2:32" x14ac:dyDescent="0.3">
      <c r="B146" s="10" t="s">
        <v>123</v>
      </c>
      <c r="C146" s="18"/>
      <c r="D146" s="17">
        <f t="shared" si="8"/>
        <v>0</v>
      </c>
      <c r="E146" s="5"/>
      <c r="I146" s="24">
        <f t="shared" si="7"/>
        <v>119</v>
      </c>
    </row>
    <row r="147" spans="2:32" x14ac:dyDescent="0.3">
      <c r="B147" s="10" t="s">
        <v>124</v>
      </c>
      <c r="C147" s="18"/>
      <c r="D147" s="17">
        <f t="shared" si="8"/>
        <v>0</v>
      </c>
      <c r="E147" s="5"/>
      <c r="I147" s="24">
        <f t="shared" si="7"/>
        <v>120</v>
      </c>
    </row>
    <row r="149" spans="2:32" x14ac:dyDescent="0.3">
      <c r="C149" s="15" t="s">
        <v>130</v>
      </c>
    </row>
    <row r="151" spans="2:32" x14ac:dyDescent="0.3">
      <c r="B151" s="14" t="s">
        <v>144</v>
      </c>
      <c r="C151" s="31">
        <v>3.2433983E-2</v>
      </c>
      <c r="D151" s="22" t="s">
        <v>133</v>
      </c>
      <c r="E151" s="21"/>
      <c r="F151" s="23" t="e">
        <f>+D25-C4</f>
        <v>#REF!</v>
      </c>
      <c r="G151" s="21"/>
      <c r="H151" s="21"/>
      <c r="I151" s="22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 spans="2:32" x14ac:dyDescent="0.3">
      <c r="B152" s="14" t="s">
        <v>145</v>
      </c>
      <c r="C152" s="20">
        <v>0.46672094262965835</v>
      </c>
      <c r="F152" s="3"/>
    </row>
    <row r="153" spans="2:32" x14ac:dyDescent="0.3">
      <c r="B153" s="14" t="s">
        <v>146</v>
      </c>
      <c r="C153" s="20">
        <v>3.0889507619047619E-2</v>
      </c>
      <c r="F153" s="3"/>
    </row>
    <row r="154" spans="2:32" x14ac:dyDescent="0.3">
      <c r="B154" s="14" t="s">
        <v>147</v>
      </c>
      <c r="C154" s="20">
        <v>0.4406067085092682</v>
      </c>
      <c r="F154" s="3"/>
    </row>
    <row r="155" spans="2:32" x14ac:dyDescent="0.3">
      <c r="F155" s="3"/>
    </row>
    <row r="156" spans="2:32" x14ac:dyDescent="0.3">
      <c r="C156" s="15" t="s">
        <v>138</v>
      </c>
    </row>
    <row r="160" spans="2:32" x14ac:dyDescent="0.3">
      <c r="B160" s="28" t="s">
        <v>136</v>
      </c>
    </row>
    <row r="161" spans="2:2" x14ac:dyDescent="0.3">
      <c r="B161" s="29" t="s">
        <v>135</v>
      </c>
    </row>
  </sheetData>
  <hyperlinks>
    <hyperlink ref="B161" r:id="rId1"/>
  </hyperlinks>
  <pageMargins left="0.7" right="0.7" top="0.75" bottom="0.75" header="0.3" footer="0.3"/>
  <pageSetup paperSize="9" orientation="portrait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bileşik maliyet iterasyon</vt:lpstr>
      <vt:lpstr>sayfa 1-bileşik maliyet İVO</vt:lpstr>
      <vt:lpstr>sayfa 2-refinansman kararı</vt:lpstr>
      <vt:lpstr>refinansman avantajı kontrol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Huseyin</dc:creator>
  <cp:lastModifiedBy>Huseyin</cp:lastModifiedBy>
  <dcterms:created xsi:type="dcterms:W3CDTF">2024-11-22T10:43:15Z</dcterms:created>
  <dcterms:modified xsi:type="dcterms:W3CDTF">2024-12-14T14:11:46Z</dcterms:modified>
</cp:coreProperties>
</file>