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ources\IE 3081\project1\"/>
    </mc:Choice>
  </mc:AlternateContent>
  <xr:revisionPtr revIDLastSave="0" documentId="13_ncr:1_{AE1219C6-AF76-4146-AF97-AAD4045E0087}" xr6:coauthVersionLast="40" xr6:coauthVersionMax="40" xr10:uidLastSave="{00000000-0000-0000-0000-000000000000}"/>
  <bookViews>
    <workbookView xWindow="0" yWindow="0" windowWidth="19200" windowHeight="8025" xr2:uid="{7BC8FA9A-4FF7-46C2-89D4-C4E4E39649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L84" i="1"/>
  <c r="M84" i="1"/>
  <c r="K84" i="1"/>
  <c r="J84" i="1"/>
  <c r="G84" i="1"/>
  <c r="F84" i="1"/>
  <c r="F94" i="1" s="1"/>
  <c r="E84" i="1"/>
  <c r="D84" i="1"/>
  <c r="D85" i="1" s="1"/>
  <c r="F25" i="1"/>
  <c r="G25" i="1"/>
  <c r="H25" i="1"/>
  <c r="I25" i="1"/>
  <c r="J25" i="1"/>
  <c r="F26" i="1"/>
  <c r="F24" i="1" s="1"/>
  <c r="G26" i="1"/>
  <c r="G24" i="1" s="1"/>
  <c r="H26" i="1"/>
  <c r="H24" i="1" s="1"/>
  <c r="I26" i="1"/>
  <c r="I24" i="1" s="1"/>
  <c r="J26" i="1"/>
  <c r="J24" i="1" s="1"/>
  <c r="E26" i="1"/>
  <c r="E24" i="1" s="1"/>
  <c r="E25" i="1"/>
  <c r="G94" i="1" l="1"/>
  <c r="D94" i="1"/>
  <c r="D86" i="1"/>
  <c r="E94" i="1"/>
  <c r="D96" i="1"/>
  <c r="D97" i="1"/>
  <c r="D98" i="1" s="1"/>
  <c r="J86" i="1"/>
  <c r="J85" i="1"/>
  <c r="E22" i="1"/>
  <c r="I22" i="1"/>
  <c r="G22" i="1"/>
  <c r="I23" i="1"/>
  <c r="G23" i="1"/>
  <c r="J23" i="1"/>
  <c r="H23" i="1"/>
  <c r="F23" i="1"/>
  <c r="J22" i="1"/>
  <c r="H22" i="1"/>
  <c r="F22" i="1"/>
  <c r="E23" i="1"/>
  <c r="D99" i="1" l="1"/>
  <c r="D100" i="1"/>
  <c r="H21" i="1"/>
  <c r="G21" i="1"/>
  <c r="H20" i="1"/>
  <c r="H19" i="1" s="1"/>
  <c r="H18" i="1" s="1"/>
  <c r="G20" i="1"/>
  <c r="G19" i="1" s="1"/>
  <c r="G18" i="1" s="1"/>
  <c r="E21" i="1"/>
  <c r="F21" i="1"/>
  <c r="J21" i="1"/>
  <c r="I21" i="1"/>
  <c r="H15" i="1" l="1"/>
  <c r="H14" i="1" s="1"/>
  <c r="G15" i="1"/>
  <c r="G14" i="1" s="1"/>
  <c r="D101" i="1"/>
  <c r="H17" i="1"/>
  <c r="H16" i="1"/>
  <c r="G17" i="1"/>
  <c r="G16" i="1"/>
  <c r="I20" i="1"/>
  <c r="I19" i="1" s="1"/>
  <c r="I18" i="1" s="1"/>
  <c r="F20" i="1"/>
  <c r="F19" i="1" s="1"/>
  <c r="F18" i="1" s="1"/>
  <c r="J20" i="1"/>
  <c r="J19" i="1" s="1"/>
  <c r="J18" i="1" s="1"/>
  <c r="E20" i="1"/>
  <c r="E19" i="1" s="1"/>
  <c r="E18" i="1" s="1"/>
  <c r="E15" i="1" s="1"/>
  <c r="H13" i="1" l="1"/>
  <c r="H12" i="1"/>
  <c r="H11" i="1" s="1"/>
  <c r="H10" i="1" s="1"/>
  <c r="G13" i="1"/>
  <c r="G12" i="1"/>
  <c r="G11" i="1" s="1"/>
  <c r="G10" i="1" s="1"/>
  <c r="J15" i="1"/>
  <c r="J14" i="1" s="1"/>
  <c r="I15" i="1"/>
  <c r="I14" i="1" s="1"/>
  <c r="F15" i="1"/>
  <c r="F14" i="1" s="1"/>
  <c r="D102" i="1"/>
  <c r="D103" i="1" s="1"/>
  <c r="D104" i="1" s="1"/>
  <c r="E14" i="1"/>
  <c r="J16" i="1"/>
  <c r="J17" i="1"/>
  <c r="I16" i="1"/>
  <c r="I17" i="1"/>
  <c r="E16" i="1"/>
  <c r="E17" i="1"/>
  <c r="F16" i="1"/>
  <c r="F17" i="1"/>
  <c r="F13" i="1" l="1"/>
  <c r="F12" i="1"/>
  <c r="J13" i="1"/>
  <c r="J12" i="1"/>
  <c r="I13" i="1"/>
  <c r="I12" i="1"/>
  <c r="D105" i="1"/>
  <c r="D106" i="1"/>
  <c r="E12" i="1"/>
  <c r="E13" i="1"/>
  <c r="I11" i="1"/>
  <c r="I10" i="1" s="1"/>
  <c r="J11" i="1" l="1"/>
  <c r="J10" i="1" s="1"/>
  <c r="F11" i="1"/>
  <c r="F10" i="1" s="1"/>
  <c r="E11" i="1"/>
  <c r="E10" i="1" s="1"/>
</calcChain>
</file>

<file path=xl/sharedStrings.xml><?xml version="1.0" encoding="utf-8"?>
<sst xmlns="http://schemas.openxmlformats.org/spreadsheetml/2006/main" count="160" uniqueCount="92">
  <si>
    <t>CSS</t>
  </si>
  <si>
    <t>CST</t>
  </si>
  <si>
    <t>CSB</t>
  </si>
  <si>
    <t>TSS</t>
  </si>
  <si>
    <t>TSB</t>
  </si>
  <si>
    <t>TSM</t>
  </si>
  <si>
    <t>Sum</t>
  </si>
  <si>
    <t>Average</t>
  </si>
  <si>
    <t>Running Total</t>
  </si>
  <si>
    <t>Count</t>
  </si>
  <si>
    <t>Avg</t>
  </si>
  <si>
    <t>%95*%10</t>
  </si>
  <si>
    <t>new CI/2</t>
  </si>
  <si>
    <t>new CI</t>
  </si>
  <si>
    <t>Avg-E</t>
  </si>
  <si>
    <t>Avg+E</t>
  </si>
  <si>
    <t>avg+newE</t>
  </si>
  <si>
    <t>avg-newE</t>
  </si>
  <si>
    <t>new Interval</t>
  </si>
  <si>
    <t>seed:1</t>
  </si>
  <si>
    <t>seed:2</t>
  </si>
  <si>
    <t>seed:3</t>
  </si>
  <si>
    <t>seed:4</t>
  </si>
  <si>
    <t>seed:5</t>
  </si>
  <si>
    <t>seed:40</t>
  </si>
  <si>
    <t>seed:69961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</si>
  <si>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</si>
  <si>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</si>
  <si>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</si>
  <si>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</si>
  <si>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</si>
  <si>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</si>
  <si>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</si>
  <si>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</si>
  <si>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</si>
  <si>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</si>
  <si>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</si>
  <si>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</si>
  <si>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</si>
  <si>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</si>
  <si>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</si>
  <si>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</si>
  <si>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</si>
  <si>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</si>
  <si>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</si>
  <si>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</si>
  <si>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</si>
  <si>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</si>
  <si>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</si>
  <si>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</si>
  <si>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</si>
  <si>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</si>
  <si>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</si>
  <si>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</si>
  <si>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</si>
  <si>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</si>
  <si>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</si>
  <si>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IRR:20;15 seed:4</t>
  </si>
  <si>
    <t>AVG</t>
  </si>
  <si>
    <t>IRR:50;30 seed:3</t>
  </si>
  <si>
    <t>IRR:2;2 seed:1</t>
  </si>
  <si>
    <t>IRR:2;2 seed:69961</t>
  </si>
  <si>
    <t>STD</t>
  </si>
  <si>
    <t>MODEL-1 (CSS = calorieSpentInSystem)(Cardio machines:11 kmh)</t>
  </si>
  <si>
    <t>MODEL-2 (CSS = calorieSpentInSystem)(Cardio machines:21 kmh))</t>
  </si>
  <si>
    <t>AVG of SAMPLES</t>
  </si>
  <si>
    <t>STD of SAMPLES</t>
  </si>
  <si>
    <t>AVG+E</t>
  </si>
  <si>
    <t>AVG-E</t>
  </si>
  <si>
    <t>%95 CI</t>
  </si>
  <si>
    <r>
      <t>E=T</t>
    </r>
    <r>
      <rPr>
        <b/>
        <sz val="10"/>
        <color theme="1"/>
        <rFont val="Calibri"/>
        <family val="2"/>
        <charset val="162"/>
        <scheme val="minor"/>
      </rPr>
      <t>0.025,3</t>
    </r>
    <r>
      <rPr>
        <b/>
        <sz val="11"/>
        <color theme="1"/>
        <rFont val="Calibri"/>
        <family val="2"/>
        <charset val="162"/>
        <scheme val="minor"/>
      </rPr>
      <t>*(STD/sqrt(4))</t>
    </r>
  </si>
  <si>
    <t>95% CI (=2E)</t>
  </si>
  <si>
    <t xml:space="preserve">new CI (=90%*2E) </t>
  </si>
  <si>
    <t>new E (=new CI/2)</t>
  </si>
  <si>
    <t>num. Of R = CEILING(((1,96*Avg)/new E)^2)</t>
  </si>
  <si>
    <t>Confidience Interval Calculation</t>
  </si>
  <si>
    <t xml:space="preserve">10% Narrowed CI </t>
  </si>
  <si>
    <t>OUTPUT VARIABLES:</t>
  </si>
  <si>
    <t>Number of Reps</t>
  </si>
  <si>
    <r>
      <t>(T</t>
    </r>
    <r>
      <rPr>
        <b/>
        <sz val="10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>+T</t>
    </r>
    <r>
      <rPr>
        <b/>
        <sz val="10"/>
        <color theme="1"/>
        <rFont val="Calibri"/>
        <family val="2"/>
        <charset val="162"/>
        <scheme val="minor"/>
      </rPr>
      <t>e</t>
    </r>
    <r>
      <rPr>
        <b/>
        <sz val="11"/>
        <color theme="1"/>
        <rFont val="Calibri"/>
        <family val="2"/>
        <charset val="162"/>
        <scheme val="minor"/>
      </rPr>
      <t>)(R/R</t>
    </r>
    <r>
      <rPr>
        <b/>
        <sz val="10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>)</t>
    </r>
  </si>
  <si>
    <r>
      <t>T</t>
    </r>
    <r>
      <rPr>
        <b/>
        <sz val="10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>(R/R</t>
    </r>
    <r>
      <rPr>
        <b/>
        <sz val="10"/>
        <color theme="1"/>
        <rFont val="Calibri"/>
        <family val="2"/>
        <charset val="162"/>
        <scheme val="minor"/>
      </rPr>
      <t>0</t>
    </r>
    <r>
      <rPr>
        <b/>
        <sz val="11"/>
        <color theme="1"/>
        <rFont val="Calibri"/>
        <family val="2"/>
        <charset val="162"/>
        <scheme val="minor"/>
      </rPr>
      <t>)</t>
    </r>
  </si>
  <si>
    <r>
      <t>R/R</t>
    </r>
    <r>
      <rPr>
        <b/>
        <sz val="10"/>
        <color theme="1"/>
        <rFont val="Calibri"/>
        <family val="2"/>
        <charset val="162"/>
        <scheme val="minor"/>
      </rPr>
      <t>0</t>
    </r>
  </si>
  <si>
    <r>
      <t>new T</t>
    </r>
    <r>
      <rPr>
        <b/>
        <sz val="10"/>
        <color theme="1"/>
        <rFont val="Calibri"/>
        <family val="2"/>
        <charset val="162"/>
        <scheme val="minor"/>
      </rPr>
      <t>e</t>
    </r>
  </si>
  <si>
    <t>IRR :    poisson(10) poisson(8)</t>
  </si>
  <si>
    <t>IRR :    poisson(20) poisson(15)</t>
  </si>
  <si>
    <t>IRR :       poisson(5) poisson(3)</t>
  </si>
  <si>
    <t>IRR :       poisson(50) poisson(30)</t>
  </si>
  <si>
    <t>IRR :       poisson(2) poisson(2)</t>
  </si>
  <si>
    <t>95% CI *10%</t>
  </si>
  <si>
    <t>Calculation+C10:J36 of Batch Intervals (T0=4000, R0=4)</t>
  </si>
  <si>
    <t>Estimation of additional replcations</t>
  </si>
  <si>
    <t>DIFFERENCES OF 2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</si>
</sst>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1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7D97-18F2-4499-A261-4D05488912C8}">
  <dimension ref="A10:M109"/>
  <sheetViews>
    <sheetView tabSelected="1" topLeftCell="B91" zoomScaleNormal="100" workbookViewId="0">
      <selection activeCell="J94" sqref="J94:J95"/>
    </sheetView>
  </sheetViews>
  <sheetFormatPr defaultRowHeight="15" x14ac:dyDescent="0.25"/>
  <cols>
    <col min="2" max="2" width="17" customWidth="1"/>
    <col min="3" max="3" width="22.7109375" customWidth="1"/>
    <col min="4" max="4" width="15.7109375" customWidth="1"/>
    <col min="5" max="5" width="15.28515625" customWidth="1"/>
    <col min="6" max="6" width="15.85546875" customWidth="1"/>
    <col min="7" max="7" width="16.85546875" customWidth="1"/>
    <col min="8" max="8" width="11" customWidth="1"/>
    <col min="9" max="9" width="15.85546875" customWidth="1"/>
    <col min="10" max="10" width="15.28515625" customWidth="1"/>
    <col min="11" max="11" width="15.140625" customWidth="1"/>
    <col min="12" max="12" width="13.7109375" customWidth="1"/>
    <col min="13" max="13" width="17.7109375" customWidth="1"/>
  </cols>
  <sheetData>
    <row r="10" spans="3:10" x14ac:dyDescent="0.25">
      <c r="C10" s="13" t="s">
        <v>89</v>
      </c>
      <c r="D10" s="4" t="s">
        <v>18</v>
      </c>
      <c r="E10">
        <f>E11/E15</f>
        <v>10000</v>
      </c>
      <c r="F10">
        <f t="shared" ref="F10:J10" si="0">F11/F15</f>
        <v>10000</v>
      </c>
      <c r="G10">
        <f t="shared" si="0"/>
        <v>10000</v>
      </c>
      <c r="H10">
        <f t="shared" si="0"/>
        <v>10000</v>
      </c>
      <c r="I10">
        <f t="shared" si="0"/>
        <v>10000</v>
      </c>
      <c r="J10">
        <f t="shared" si="0"/>
        <v>10000</v>
      </c>
    </row>
    <row r="11" spans="3:10" x14ac:dyDescent="0.25">
      <c r="C11" s="13"/>
      <c r="D11" s="4" t="s">
        <v>82</v>
      </c>
      <c r="E11">
        <f>E12-E13</f>
        <v>310000</v>
      </c>
      <c r="F11">
        <f t="shared" ref="F11:J11" si="1">F12-F13</f>
        <v>1720000</v>
      </c>
      <c r="G11">
        <f t="shared" si="1"/>
        <v>3870000</v>
      </c>
      <c r="H11">
        <f t="shared" si="1"/>
        <v>190000</v>
      </c>
      <c r="I11">
        <f t="shared" si="1"/>
        <v>361140000</v>
      </c>
      <c r="J11">
        <f t="shared" si="1"/>
        <v>272880000</v>
      </c>
    </row>
    <row r="12" spans="3:10" x14ac:dyDescent="0.25">
      <c r="C12" s="13"/>
      <c r="D12" s="4" t="s">
        <v>79</v>
      </c>
      <c r="E12">
        <f>44000*E14</f>
        <v>341000</v>
      </c>
      <c r="F12">
        <f t="shared" ref="F12:J12" si="2">44000*F14</f>
        <v>1892000</v>
      </c>
      <c r="G12">
        <f t="shared" si="2"/>
        <v>4257000</v>
      </c>
      <c r="H12">
        <f t="shared" si="2"/>
        <v>209000</v>
      </c>
      <c r="I12">
        <f t="shared" si="2"/>
        <v>397254000</v>
      </c>
      <c r="J12">
        <f t="shared" si="2"/>
        <v>300168000</v>
      </c>
    </row>
    <row r="13" spans="3:10" x14ac:dyDescent="0.25">
      <c r="C13" s="13"/>
      <c r="D13" s="4" t="s">
        <v>80</v>
      </c>
      <c r="E13">
        <f>E14*4000</f>
        <v>31000</v>
      </c>
      <c r="F13">
        <f t="shared" ref="F13:J13" si="3">F14*4000</f>
        <v>172000</v>
      </c>
      <c r="G13">
        <f t="shared" si="3"/>
        <v>387000</v>
      </c>
      <c r="H13">
        <f t="shared" si="3"/>
        <v>19000</v>
      </c>
      <c r="I13">
        <f t="shared" si="3"/>
        <v>36114000</v>
      </c>
      <c r="J13">
        <f t="shared" si="3"/>
        <v>27288000</v>
      </c>
    </row>
    <row r="14" spans="3:10" x14ac:dyDescent="0.25">
      <c r="C14" s="13"/>
      <c r="D14" s="4" t="s">
        <v>81</v>
      </c>
      <c r="E14">
        <f>E15/4</f>
        <v>7.75</v>
      </c>
      <c r="F14">
        <f>F15/4</f>
        <v>43</v>
      </c>
      <c r="G14">
        <f>G15/4</f>
        <v>96.75</v>
      </c>
      <c r="H14">
        <f>H15/4</f>
        <v>4.75</v>
      </c>
      <c r="I14">
        <f>I15/4</f>
        <v>9028.5</v>
      </c>
      <c r="J14">
        <f>J15/4</f>
        <v>6822</v>
      </c>
    </row>
    <row r="15" spans="3:10" ht="31.5" customHeight="1" x14ac:dyDescent="0.25">
      <c r="C15" s="8" t="s">
        <v>78</v>
      </c>
      <c r="D15" s="12" t="s">
        <v>74</v>
      </c>
      <c r="E15">
        <f>_xlfn.CEILING.MATH(((1.96*E25)/E18)^2)</f>
        <v>31</v>
      </c>
      <c r="F15">
        <f t="shared" ref="F15:J15" si="4">_xlfn.CEILING.MATH(((1.96*F25)/F18)^2)</f>
        <v>172</v>
      </c>
      <c r="G15">
        <f t="shared" si="4"/>
        <v>387</v>
      </c>
      <c r="H15">
        <f t="shared" si="4"/>
        <v>19</v>
      </c>
      <c r="I15">
        <f t="shared" si="4"/>
        <v>36114</v>
      </c>
      <c r="J15">
        <f t="shared" si="4"/>
        <v>27288</v>
      </c>
    </row>
    <row r="16" spans="3:10" ht="15" customHeight="1" x14ac:dyDescent="0.25">
      <c r="C16" s="13" t="s">
        <v>76</v>
      </c>
      <c r="D16" s="4" t="s">
        <v>17</v>
      </c>
      <c r="E16">
        <f>E25-E18</f>
        <v>116.37886083302912</v>
      </c>
      <c r="F16">
        <f t="shared" ref="F16:J16" si="5">F25-F18</f>
        <v>150.28504201806984</v>
      </c>
      <c r="G16">
        <f t="shared" si="5"/>
        <v>72.3843258671386</v>
      </c>
      <c r="H16">
        <f t="shared" si="5"/>
        <v>28.737147127889685</v>
      </c>
      <c r="I16">
        <f t="shared" si="5"/>
        <v>18.530883246490948</v>
      </c>
      <c r="J16">
        <f t="shared" si="5"/>
        <v>11.924068854017801</v>
      </c>
    </row>
    <row r="17" spans="1:10" x14ac:dyDescent="0.25">
      <c r="A17" s="1"/>
      <c r="C17" s="13"/>
      <c r="D17" s="4" t="s">
        <v>16</v>
      </c>
      <c r="E17">
        <f>E25+E18</f>
        <v>244.09863916697088</v>
      </c>
      <c r="F17">
        <f t="shared" ref="F17:J17" si="6">F25+F18</f>
        <v>203.20795798193015</v>
      </c>
      <c r="G17">
        <f t="shared" si="6"/>
        <v>88.410674132861388</v>
      </c>
      <c r="H17">
        <f t="shared" si="6"/>
        <v>75.80935287211031</v>
      </c>
      <c r="I17">
        <f t="shared" si="6"/>
        <v>18.917116753509053</v>
      </c>
      <c r="J17">
        <f t="shared" si="6"/>
        <v>12.210431145982199</v>
      </c>
    </row>
    <row r="18" spans="1:10" x14ac:dyDescent="0.25">
      <c r="A18" s="1"/>
      <c r="C18" s="13"/>
      <c r="D18" s="4" t="s">
        <v>73</v>
      </c>
      <c r="E18">
        <f>E19/2</f>
        <v>63.859889166970888</v>
      </c>
      <c r="F18">
        <f t="shared" ref="F18:J18" si="7">F19/2</f>
        <v>26.46145798193016</v>
      </c>
      <c r="G18">
        <f t="shared" si="7"/>
        <v>8.0131741328613995</v>
      </c>
      <c r="H18">
        <f t="shared" si="7"/>
        <v>23.536102872110312</v>
      </c>
      <c r="I18">
        <f t="shared" si="7"/>
        <v>0.19311675350905091</v>
      </c>
      <c r="J18">
        <f t="shared" si="7"/>
        <v>0.14318114598219989</v>
      </c>
    </row>
    <row r="19" spans="1:10" x14ac:dyDescent="0.25">
      <c r="C19" s="13"/>
      <c r="D19" s="4" t="s">
        <v>72</v>
      </c>
      <c r="E19">
        <f>E21-E20</f>
        <v>127.71977833394178</v>
      </c>
      <c r="F19">
        <f t="shared" ref="F19:J19" si="8">F21-F20</f>
        <v>52.922915963860319</v>
      </c>
      <c r="G19">
        <f t="shared" si="8"/>
        <v>16.026348265722799</v>
      </c>
      <c r="H19">
        <f t="shared" si="8"/>
        <v>47.072205744220625</v>
      </c>
      <c r="I19">
        <f t="shared" si="8"/>
        <v>0.38623350701810183</v>
      </c>
      <c r="J19">
        <f t="shared" si="8"/>
        <v>0.28636229196439977</v>
      </c>
    </row>
    <row r="20" spans="1:10" ht="15" customHeight="1" x14ac:dyDescent="0.25">
      <c r="C20" s="13"/>
      <c r="D20" s="4" t="s">
        <v>88</v>
      </c>
      <c r="E20">
        <f>E21*0.1</f>
        <v>14.191086481549087</v>
      </c>
      <c r="F20">
        <f t="shared" ref="F20:J20" si="9">F21*0.1</f>
        <v>5.8803239959844804</v>
      </c>
      <c r="G20">
        <f t="shared" si="9"/>
        <v>1.7807053628580889</v>
      </c>
      <c r="H20">
        <f t="shared" si="9"/>
        <v>5.2302450826911802</v>
      </c>
      <c r="I20">
        <f t="shared" si="9"/>
        <v>4.2914834113122427E-2</v>
      </c>
      <c r="J20">
        <f t="shared" si="9"/>
        <v>3.1818032440488864E-2</v>
      </c>
    </row>
    <row r="21" spans="1:10" ht="15" customHeight="1" x14ac:dyDescent="0.25">
      <c r="A21" s="1"/>
      <c r="C21" s="13" t="s">
        <v>75</v>
      </c>
      <c r="D21" s="7" t="s">
        <v>71</v>
      </c>
      <c r="E21">
        <f>E22-E23</f>
        <v>141.91086481549087</v>
      </c>
      <c r="F21">
        <f t="shared" ref="F21:J21" si="10">F22-F23</f>
        <v>58.803239959844802</v>
      </c>
      <c r="G21">
        <f t="shared" si="10"/>
        <v>17.807053628580888</v>
      </c>
      <c r="H21">
        <f t="shared" si="10"/>
        <v>52.302450826911802</v>
      </c>
      <c r="I21">
        <f t="shared" si="10"/>
        <v>0.42914834113122424</v>
      </c>
      <c r="J21">
        <f t="shared" si="10"/>
        <v>0.31818032440488864</v>
      </c>
    </row>
    <row r="22" spans="1:10" x14ac:dyDescent="0.25">
      <c r="C22" s="13"/>
      <c r="D22" s="4" t="s">
        <v>15</v>
      </c>
      <c r="E22">
        <f>E25+E24</f>
        <v>251.19418240774544</v>
      </c>
      <c r="F22">
        <f t="shared" ref="F22:J22" si="11">F25+F24</f>
        <v>206.1481199799224</v>
      </c>
      <c r="G22">
        <f t="shared" si="11"/>
        <v>89.301026814290438</v>
      </c>
      <c r="H22">
        <f t="shared" si="11"/>
        <v>78.424475413455895</v>
      </c>
      <c r="I22">
        <f t="shared" si="11"/>
        <v>18.938574170565612</v>
      </c>
      <c r="J22">
        <f t="shared" si="11"/>
        <v>12.226340162202444</v>
      </c>
    </row>
    <row r="23" spans="1:10" ht="16.5" customHeight="1" x14ac:dyDescent="0.25">
      <c r="C23" s="13"/>
      <c r="D23" s="4" t="s">
        <v>14</v>
      </c>
      <c r="E23">
        <f>E25-E24</f>
        <v>109.28331759225458</v>
      </c>
      <c r="F23">
        <f t="shared" ref="F23:J23" si="12">F25-F24</f>
        <v>147.3448800200776</v>
      </c>
      <c r="G23">
        <f t="shared" si="12"/>
        <v>71.49397318570955</v>
      </c>
      <c r="H23">
        <f t="shared" si="12"/>
        <v>26.122024586544093</v>
      </c>
      <c r="I23">
        <f t="shared" si="12"/>
        <v>18.509425829434388</v>
      </c>
      <c r="J23">
        <f t="shared" si="12"/>
        <v>11.908159837797555</v>
      </c>
    </row>
    <row r="24" spans="1:10" x14ac:dyDescent="0.25">
      <c r="C24" s="13"/>
      <c r="D24" s="4" t="s">
        <v>70</v>
      </c>
      <c r="E24">
        <f>3.1824*(E26/SQRT(4))</f>
        <v>70.955432407745434</v>
      </c>
      <c r="F24">
        <f t="shared" ref="F24:J24" si="13">3.1824*(F26/SQRT(4))</f>
        <v>29.401619979922405</v>
      </c>
      <c r="G24">
        <f t="shared" si="13"/>
        <v>8.9035268142904478</v>
      </c>
      <c r="H24">
        <f t="shared" si="13"/>
        <v>26.151225413455904</v>
      </c>
      <c r="I24">
        <f t="shared" si="13"/>
        <v>0.21457417056561179</v>
      </c>
      <c r="J24">
        <f t="shared" si="13"/>
        <v>0.15909016220244385</v>
      </c>
    </row>
    <row r="25" spans="1:10" x14ac:dyDescent="0.25">
      <c r="C25" s="13"/>
      <c r="D25" s="4" t="s">
        <v>10</v>
      </c>
      <c r="E25" s="1">
        <f>AVERAGE(E35,E42,E45,E47)</f>
        <v>180.23875000000001</v>
      </c>
      <c r="F25" s="1">
        <f t="shared" ref="F25:J25" si="14">AVERAGE(F35,F42,F45,F47)</f>
        <v>176.7465</v>
      </c>
      <c r="G25" s="1">
        <f t="shared" si="14"/>
        <v>80.397499999999994</v>
      </c>
      <c r="H25" s="1">
        <f t="shared" si="14"/>
        <v>52.273249999999997</v>
      </c>
      <c r="I25" s="1">
        <f t="shared" si="14"/>
        <v>18.724</v>
      </c>
      <c r="J25" s="1">
        <f t="shared" si="14"/>
        <v>12.06725</v>
      </c>
    </row>
    <row r="26" spans="1:10" x14ac:dyDescent="0.25">
      <c r="C26" s="13"/>
      <c r="D26" s="4" t="s">
        <v>62</v>
      </c>
      <c r="E26" s="1">
        <f>_xlfn.STDEV.S(E35,E42,E45,E47)</f>
        <v>44.592403473947613</v>
      </c>
      <c r="F26" s="1">
        <f t="shared" ref="F26:J26" si="15">_xlfn.STDEV.S(F35,F42,F45,F47)</f>
        <v>18.477639504727506</v>
      </c>
      <c r="G26" s="1">
        <f t="shared" si="15"/>
        <v>5.595479395607371</v>
      </c>
      <c r="H26" s="1">
        <f t="shared" si="15"/>
        <v>16.434907876731966</v>
      </c>
      <c r="I26" s="1">
        <f t="shared" si="15"/>
        <v>0.1348505345434966</v>
      </c>
      <c r="J26" s="1">
        <f t="shared" si="15"/>
        <v>9.9981248241857626E-2</v>
      </c>
    </row>
    <row r="27" spans="1:10" ht="30" x14ac:dyDescent="0.25">
      <c r="C27" s="14" t="s">
        <v>77</v>
      </c>
      <c r="D27" s="4"/>
      <c r="E27" s="15" t="s">
        <v>0</v>
      </c>
      <c r="F27" s="15" t="s">
        <v>1</v>
      </c>
      <c r="G27" s="15" t="s">
        <v>2</v>
      </c>
      <c r="H27" s="15" t="s">
        <v>3</v>
      </c>
      <c r="I27" s="15" t="s">
        <v>4</v>
      </c>
      <c r="J27" s="15" t="s">
        <v>5</v>
      </c>
    </row>
    <row r="28" spans="1:10" x14ac:dyDescent="0.25">
      <c r="C28" s="13" t="s">
        <v>83</v>
      </c>
      <c r="D28" s="4" t="s">
        <v>19</v>
      </c>
      <c r="E28" s="1">
        <v>207.10400000000001</v>
      </c>
      <c r="F28" s="1">
        <v>187.33099999999999</v>
      </c>
      <c r="G28" s="1">
        <v>75.353999999999999</v>
      </c>
      <c r="H28" s="1">
        <v>65.738</v>
      </c>
      <c r="I28" s="1">
        <v>18.594999999999999</v>
      </c>
      <c r="J28" s="1">
        <v>12.026</v>
      </c>
    </row>
    <row r="29" spans="1:10" x14ac:dyDescent="0.25">
      <c r="C29" s="13"/>
      <c r="D29" s="4" t="s">
        <v>20</v>
      </c>
      <c r="E29" s="1">
        <v>208.678</v>
      </c>
      <c r="F29" s="1">
        <v>185.08099999999999</v>
      </c>
      <c r="G29" s="1">
        <v>74.817999999999998</v>
      </c>
      <c r="H29" s="1">
        <v>67.388000000000005</v>
      </c>
      <c r="I29" s="1">
        <v>18.753</v>
      </c>
      <c r="J29" s="1">
        <v>12.04</v>
      </c>
    </row>
    <row r="30" spans="1:10" x14ac:dyDescent="0.25">
      <c r="C30" s="13"/>
      <c r="D30" s="4" t="s">
        <v>21</v>
      </c>
      <c r="E30" s="1">
        <v>200.691</v>
      </c>
      <c r="F30" s="1">
        <v>181.31800000000001</v>
      </c>
      <c r="G30" s="1">
        <v>76.286000000000001</v>
      </c>
      <c r="H30" s="1">
        <v>67.757000000000005</v>
      </c>
      <c r="I30" s="1">
        <v>18.736999999999998</v>
      </c>
      <c r="J30" s="1">
        <v>12.058999999999999</v>
      </c>
    </row>
    <row r="31" spans="1:10" x14ac:dyDescent="0.25">
      <c r="C31" s="13"/>
      <c r="D31" s="4" t="s">
        <v>22</v>
      </c>
      <c r="E31" s="1">
        <v>199.066</v>
      </c>
      <c r="F31" s="1">
        <v>183.494</v>
      </c>
      <c r="G31" s="1">
        <v>72.84</v>
      </c>
      <c r="H31" s="1">
        <v>66.668999999999997</v>
      </c>
      <c r="I31" s="1">
        <v>18.645</v>
      </c>
      <c r="J31" s="1">
        <v>11.961</v>
      </c>
    </row>
    <row r="32" spans="1:10" x14ac:dyDescent="0.25">
      <c r="A32" s="4"/>
      <c r="C32" s="13"/>
      <c r="D32" s="4" t="s">
        <v>23</v>
      </c>
      <c r="E32" s="1">
        <v>209.16800000000001</v>
      </c>
      <c r="F32" s="1">
        <v>189.36199999999999</v>
      </c>
      <c r="G32" s="1">
        <v>76.799000000000007</v>
      </c>
      <c r="H32" s="1">
        <v>66.02</v>
      </c>
      <c r="I32" s="1">
        <v>18.623999999999999</v>
      </c>
      <c r="J32" s="1">
        <v>12.109</v>
      </c>
    </row>
    <row r="33" spans="3:10" x14ac:dyDescent="0.25">
      <c r="C33" s="13"/>
      <c r="D33" s="4" t="s">
        <v>24</v>
      </c>
      <c r="E33" s="1">
        <v>203.64099999999999</v>
      </c>
      <c r="F33" s="1">
        <v>188.16499999999999</v>
      </c>
      <c r="G33" s="1">
        <v>76.710999999999999</v>
      </c>
      <c r="H33" s="1">
        <v>67.212000000000003</v>
      </c>
      <c r="I33" s="1">
        <v>18.795000000000002</v>
      </c>
      <c r="J33" s="1">
        <v>12.113</v>
      </c>
    </row>
    <row r="34" spans="3:10" x14ac:dyDescent="0.25">
      <c r="C34" s="13" t="s">
        <v>84</v>
      </c>
      <c r="D34" s="4" t="s">
        <v>19</v>
      </c>
      <c r="E34" s="1">
        <v>213.99299999999999</v>
      </c>
      <c r="F34" s="1">
        <v>192.90199999999999</v>
      </c>
      <c r="G34" s="1">
        <v>92.58</v>
      </c>
      <c r="H34" s="1">
        <v>67.647999999999996</v>
      </c>
      <c r="I34" s="1">
        <v>18.408999999999999</v>
      </c>
      <c r="J34" s="1">
        <v>11.993</v>
      </c>
    </row>
    <row r="35" spans="3:10" x14ac:dyDescent="0.25">
      <c r="C35" s="13"/>
      <c r="D35" s="6" t="s">
        <v>22</v>
      </c>
      <c r="E35" s="1">
        <v>219.25200000000001</v>
      </c>
      <c r="F35" s="1">
        <v>194.786</v>
      </c>
      <c r="G35" s="1">
        <v>73.048000000000002</v>
      </c>
      <c r="H35" s="1">
        <v>68.715999999999994</v>
      </c>
      <c r="I35" s="1">
        <v>18.681999999999999</v>
      </c>
      <c r="J35" s="1">
        <v>12.179</v>
      </c>
    </row>
    <row r="36" spans="3:10" x14ac:dyDescent="0.25">
      <c r="C36" s="13"/>
      <c r="D36" s="4" t="s">
        <v>23</v>
      </c>
      <c r="E36" s="1">
        <v>199.25299999999999</v>
      </c>
      <c r="F36" s="1">
        <v>181.18700000000001</v>
      </c>
      <c r="G36" s="1">
        <v>77.215000000000003</v>
      </c>
      <c r="H36" s="1">
        <v>65.805000000000007</v>
      </c>
      <c r="I36" s="1">
        <v>18.524000000000001</v>
      </c>
      <c r="J36" s="1">
        <v>11.949</v>
      </c>
    </row>
    <row r="37" spans="3:10" ht="15" customHeight="1" x14ac:dyDescent="0.25">
      <c r="C37" s="13" t="s">
        <v>85</v>
      </c>
      <c r="D37" s="4" t="s">
        <v>19</v>
      </c>
      <c r="E37" s="1">
        <v>195.48099999999999</v>
      </c>
      <c r="F37" s="1">
        <v>181.50200000000001</v>
      </c>
      <c r="G37" s="1">
        <v>77.161000000000001</v>
      </c>
      <c r="H37" s="1">
        <v>53.365000000000002</v>
      </c>
      <c r="I37" s="1">
        <v>18.645</v>
      </c>
      <c r="J37" s="1">
        <v>12.012</v>
      </c>
    </row>
    <row r="38" spans="3:10" x14ac:dyDescent="0.25">
      <c r="C38" s="13"/>
      <c r="D38" s="4" t="s">
        <v>22</v>
      </c>
      <c r="E38" s="1">
        <v>195.773</v>
      </c>
      <c r="F38" s="1">
        <v>183.244</v>
      </c>
      <c r="G38" s="1">
        <v>74.991</v>
      </c>
      <c r="H38" s="1">
        <v>53.847000000000001</v>
      </c>
      <c r="I38" s="1">
        <v>18.739999999999998</v>
      </c>
      <c r="J38" s="1">
        <v>11.945</v>
      </c>
    </row>
    <row r="39" spans="3:10" x14ac:dyDescent="0.25">
      <c r="C39" s="13"/>
      <c r="D39" s="4" t="s">
        <v>23</v>
      </c>
      <c r="E39">
        <v>198.15100000000001</v>
      </c>
      <c r="F39">
        <v>184.636</v>
      </c>
      <c r="G39">
        <v>75.25</v>
      </c>
      <c r="H39">
        <v>53.963999999999999</v>
      </c>
      <c r="I39">
        <v>18.588999999999999</v>
      </c>
      <c r="J39">
        <v>12.099</v>
      </c>
    </row>
    <row r="40" spans="3:10" x14ac:dyDescent="0.25">
      <c r="C40" s="13" t="s">
        <v>86</v>
      </c>
      <c r="D40" s="4" t="s">
        <v>19</v>
      </c>
      <c r="E40">
        <v>206.05199999999999</v>
      </c>
      <c r="F40">
        <v>188.113</v>
      </c>
      <c r="G40">
        <v>80.751000000000005</v>
      </c>
      <c r="H40">
        <v>65.953000000000003</v>
      </c>
      <c r="I40">
        <v>18.773</v>
      </c>
      <c r="J40">
        <v>12.205</v>
      </c>
    </row>
    <row r="41" spans="3:10" x14ac:dyDescent="0.25">
      <c r="C41" s="13"/>
      <c r="D41" s="4" t="s">
        <v>20</v>
      </c>
      <c r="E41">
        <v>196.55</v>
      </c>
      <c r="F41">
        <v>185.92699999999999</v>
      </c>
      <c r="G41">
        <v>87.986000000000004</v>
      </c>
      <c r="H41">
        <v>64.688000000000002</v>
      </c>
      <c r="I41">
        <v>18.709</v>
      </c>
      <c r="J41">
        <v>11.872999999999999</v>
      </c>
    </row>
    <row r="42" spans="3:10" x14ac:dyDescent="0.25">
      <c r="C42" s="13"/>
      <c r="D42" s="6" t="s">
        <v>21</v>
      </c>
      <c r="E42">
        <v>218.43600000000001</v>
      </c>
      <c r="F42">
        <v>190.54499999999999</v>
      </c>
      <c r="G42">
        <v>79.043999999999997</v>
      </c>
      <c r="H42">
        <v>64.102999999999994</v>
      </c>
      <c r="I42">
        <v>18.902000000000001</v>
      </c>
      <c r="J42">
        <v>12.122999999999999</v>
      </c>
    </row>
    <row r="43" spans="3:10" x14ac:dyDescent="0.25">
      <c r="C43" s="13"/>
      <c r="D43" s="4" t="s">
        <v>22</v>
      </c>
      <c r="E43">
        <v>212.565</v>
      </c>
      <c r="F43">
        <v>188.81</v>
      </c>
      <c r="G43">
        <v>75.299000000000007</v>
      </c>
      <c r="H43">
        <v>67.087000000000003</v>
      </c>
      <c r="I43">
        <v>18.468</v>
      </c>
      <c r="J43">
        <v>11.863</v>
      </c>
    </row>
    <row r="44" spans="3:10" x14ac:dyDescent="0.25">
      <c r="C44" s="13"/>
      <c r="D44" s="4" t="s">
        <v>23</v>
      </c>
      <c r="E44">
        <v>204.33199999999999</v>
      </c>
      <c r="F44">
        <v>182.28800000000001</v>
      </c>
      <c r="G44">
        <v>71.031000000000006</v>
      </c>
      <c r="H44">
        <v>68.906999999999996</v>
      </c>
      <c r="I44">
        <v>18.856000000000002</v>
      </c>
      <c r="J44">
        <v>12.127000000000001</v>
      </c>
    </row>
    <row r="45" spans="3:10" x14ac:dyDescent="0.25">
      <c r="C45" s="13" t="s">
        <v>87</v>
      </c>
      <c r="D45" s="6" t="s">
        <v>19</v>
      </c>
      <c r="E45">
        <v>142.98500000000001</v>
      </c>
      <c r="F45">
        <v>161.727</v>
      </c>
      <c r="G45">
        <v>84.424999999999997</v>
      </c>
      <c r="H45">
        <v>37.722000000000001</v>
      </c>
      <c r="I45">
        <v>18.579000000000001</v>
      </c>
      <c r="J45">
        <v>11.997</v>
      </c>
    </row>
    <row r="46" spans="3:10" x14ac:dyDescent="0.25">
      <c r="C46" s="13"/>
      <c r="D46" s="4" t="s">
        <v>20</v>
      </c>
      <c r="E46">
        <v>144.35</v>
      </c>
      <c r="F46">
        <v>163.636</v>
      </c>
      <c r="G46">
        <v>86.495000000000005</v>
      </c>
      <c r="H46">
        <v>38.06</v>
      </c>
      <c r="I46">
        <v>18.724</v>
      </c>
      <c r="J46">
        <v>12.068</v>
      </c>
    </row>
    <row r="47" spans="3:10" x14ac:dyDescent="0.25">
      <c r="C47" s="13"/>
      <c r="D47" s="6" t="s">
        <v>25</v>
      </c>
      <c r="E47">
        <v>140.28200000000001</v>
      </c>
      <c r="F47">
        <v>159.928</v>
      </c>
      <c r="G47">
        <v>85.072999999999993</v>
      </c>
      <c r="H47">
        <v>38.552</v>
      </c>
      <c r="I47">
        <v>18.733000000000001</v>
      </c>
      <c r="J47">
        <v>11.97</v>
      </c>
    </row>
    <row r="51" spans="3:13" x14ac:dyDescent="0.25">
      <c r="D51" s="10" t="s">
        <v>63</v>
      </c>
      <c r="E51" s="2"/>
      <c r="F51" s="2"/>
      <c r="G51" s="2"/>
      <c r="J51" s="10" t="s">
        <v>64</v>
      </c>
      <c r="K51" s="2"/>
      <c r="L51" s="2"/>
      <c r="M51" s="2"/>
    </row>
    <row r="52" spans="3:13" x14ac:dyDescent="0.25">
      <c r="D52" s="6" t="s">
        <v>57</v>
      </c>
      <c r="E52" s="6" t="s">
        <v>59</v>
      </c>
      <c r="F52" s="6" t="s">
        <v>60</v>
      </c>
      <c r="G52" s="6" t="s">
        <v>61</v>
      </c>
      <c r="J52" s="6" t="s">
        <v>57</v>
      </c>
      <c r="K52" s="6" t="s">
        <v>59</v>
      </c>
      <c r="L52" s="6" t="s">
        <v>60</v>
      </c>
      <c r="M52" s="6" t="s">
        <v>61</v>
      </c>
    </row>
    <row r="53" spans="3:13" x14ac:dyDescent="0.25">
      <c r="C53" s="4" t="s">
        <v>26</v>
      </c>
      <c r="D53">
        <v>217.899</v>
      </c>
      <c r="E53">
        <v>213.232</v>
      </c>
      <c r="F53">
        <v>150.667</v>
      </c>
      <c r="G53">
        <v>140.828</v>
      </c>
      <c r="I53" s="4" t="s">
        <v>26</v>
      </c>
      <c r="J53">
        <v>322.38</v>
      </c>
      <c r="K53">
        <v>329.57100000000003</v>
      </c>
      <c r="L53">
        <v>196.80899999999997</v>
      </c>
      <c r="M53">
        <v>193.80899999999997</v>
      </c>
    </row>
    <row r="54" spans="3:13" x14ac:dyDescent="0.25">
      <c r="C54" s="4" t="s">
        <v>27</v>
      </c>
      <c r="D54">
        <v>215.58500000000001</v>
      </c>
      <c r="E54">
        <v>213.20400000000001</v>
      </c>
      <c r="F54">
        <v>148.381</v>
      </c>
      <c r="G54">
        <v>140.679</v>
      </c>
      <c r="I54" s="4" t="s">
        <v>27</v>
      </c>
      <c r="J54">
        <v>320.38499999999999</v>
      </c>
      <c r="K54">
        <v>331.38600000000002</v>
      </c>
      <c r="L54">
        <v>192.99899999999997</v>
      </c>
      <c r="M54">
        <v>189.99899999999997</v>
      </c>
    </row>
    <row r="55" spans="3:13" x14ac:dyDescent="0.25">
      <c r="C55" s="4" t="s">
        <v>28</v>
      </c>
      <c r="D55">
        <v>212.83</v>
      </c>
      <c r="E55">
        <v>213.488</v>
      </c>
      <c r="F55">
        <v>145.34200000000001</v>
      </c>
      <c r="G55">
        <v>140.512</v>
      </c>
      <c r="I55" s="4" t="s">
        <v>28</v>
      </c>
      <c r="J55">
        <v>320.495</v>
      </c>
      <c r="K55">
        <v>330.56900000000002</v>
      </c>
      <c r="L55">
        <v>193.92599999999999</v>
      </c>
      <c r="M55">
        <v>190.92599999999999</v>
      </c>
    </row>
    <row r="56" spans="3:13" x14ac:dyDescent="0.25">
      <c r="C56" s="4" t="s">
        <v>29</v>
      </c>
      <c r="D56">
        <v>209.84100000000001</v>
      </c>
      <c r="E56">
        <v>211.1</v>
      </c>
      <c r="F56">
        <v>144.74100000000001</v>
      </c>
      <c r="G56">
        <v>141.46</v>
      </c>
      <c r="I56" s="4" t="s">
        <v>29</v>
      </c>
      <c r="J56">
        <v>318.84399999999999</v>
      </c>
      <c r="K56">
        <v>333.14699999999999</v>
      </c>
      <c r="L56">
        <v>189.697</v>
      </c>
      <c r="M56">
        <v>186.697</v>
      </c>
    </row>
    <row r="57" spans="3:13" x14ac:dyDescent="0.25">
      <c r="C57" s="4" t="s">
        <v>30</v>
      </c>
      <c r="D57">
        <v>208.64500000000001</v>
      </c>
      <c r="E57">
        <v>209.91300000000001</v>
      </c>
      <c r="F57">
        <v>144.732</v>
      </c>
      <c r="G57">
        <v>141.52000000000001</v>
      </c>
      <c r="I57" s="4" t="s">
        <v>30</v>
      </c>
      <c r="J57">
        <v>316.83199999999999</v>
      </c>
      <c r="K57">
        <v>327.63</v>
      </c>
      <c r="L57">
        <v>193.202</v>
      </c>
      <c r="M57">
        <v>190.202</v>
      </c>
    </row>
    <row r="58" spans="3:13" x14ac:dyDescent="0.25">
      <c r="C58" s="4" t="s">
        <v>31</v>
      </c>
      <c r="D58">
        <v>206.49100000000001</v>
      </c>
      <c r="E58">
        <v>210.70500000000001</v>
      </c>
      <c r="F58">
        <v>141.786</v>
      </c>
      <c r="G58">
        <v>140.32599999999999</v>
      </c>
      <c r="I58" s="4" t="s">
        <v>31</v>
      </c>
      <c r="J58">
        <v>314.952</v>
      </c>
      <c r="K58">
        <v>327.47300000000001</v>
      </c>
      <c r="L58">
        <v>191.47899999999998</v>
      </c>
      <c r="M58">
        <v>188.47899999999998</v>
      </c>
    </row>
    <row r="59" spans="3:13" x14ac:dyDescent="0.25">
      <c r="C59" s="4" t="s">
        <v>32</v>
      </c>
      <c r="D59">
        <v>205.73099999999999</v>
      </c>
      <c r="E59">
        <v>210.369</v>
      </c>
      <c r="F59">
        <v>141.36199999999999</v>
      </c>
      <c r="G59">
        <v>138.36199999999999</v>
      </c>
      <c r="I59" s="4" t="s">
        <v>32</v>
      </c>
      <c r="J59">
        <v>313.52600000000001</v>
      </c>
      <c r="K59">
        <v>326.31</v>
      </c>
      <c r="L59">
        <v>191.21600000000001</v>
      </c>
      <c r="M59">
        <v>188.21600000000001</v>
      </c>
    </row>
    <row r="60" spans="3:13" x14ac:dyDescent="0.25">
      <c r="C60" s="4" t="s">
        <v>33</v>
      </c>
      <c r="D60">
        <v>206.535</v>
      </c>
      <c r="E60">
        <v>209.983</v>
      </c>
      <c r="F60">
        <v>142.55199999999999</v>
      </c>
      <c r="G60">
        <v>139.55199999999999</v>
      </c>
      <c r="I60" s="4" t="s">
        <v>33</v>
      </c>
      <c r="J60">
        <v>313.57</v>
      </c>
      <c r="K60">
        <v>323.54199999999997</v>
      </c>
      <c r="L60">
        <v>194.02800000000002</v>
      </c>
      <c r="M60">
        <v>191.02800000000002</v>
      </c>
    </row>
    <row r="61" spans="3:13" x14ac:dyDescent="0.25">
      <c r="C61" s="4" t="s">
        <v>34</v>
      </c>
      <c r="D61">
        <v>207.05799999999999</v>
      </c>
      <c r="E61">
        <v>208.99199999999999</v>
      </c>
      <c r="F61">
        <v>144.066</v>
      </c>
      <c r="G61">
        <v>141.066</v>
      </c>
      <c r="I61" s="4" t="s">
        <v>34</v>
      </c>
      <c r="J61">
        <v>314.55</v>
      </c>
      <c r="K61">
        <v>323.24400000000003</v>
      </c>
      <c r="L61">
        <v>195.30599999999998</v>
      </c>
      <c r="M61">
        <v>192.30599999999998</v>
      </c>
    </row>
    <row r="62" spans="3:13" x14ac:dyDescent="0.25">
      <c r="C62" s="4" t="s">
        <v>35</v>
      </c>
      <c r="D62">
        <v>207.21899999999999</v>
      </c>
      <c r="E62">
        <v>209.762</v>
      </c>
      <c r="F62">
        <v>143.45699999999999</v>
      </c>
      <c r="G62">
        <v>140.45699999999999</v>
      </c>
      <c r="I62" s="4" t="s">
        <v>35</v>
      </c>
      <c r="J62">
        <v>314.387</v>
      </c>
      <c r="K62">
        <v>322.24200000000002</v>
      </c>
      <c r="L62">
        <v>196.14499999999998</v>
      </c>
      <c r="M62">
        <v>193.14499999999998</v>
      </c>
    </row>
    <row r="63" spans="3:13" x14ac:dyDescent="0.25">
      <c r="C63" s="4" t="s">
        <v>36</v>
      </c>
      <c r="D63">
        <v>206.97300000000001</v>
      </c>
      <c r="E63">
        <v>209.39099999999999</v>
      </c>
      <c r="F63">
        <v>143.58200000000002</v>
      </c>
      <c r="G63">
        <v>140.58200000000002</v>
      </c>
      <c r="I63" s="4" t="s">
        <v>36</v>
      </c>
      <c r="J63">
        <v>314.07400000000001</v>
      </c>
      <c r="K63">
        <v>319.76900000000001</v>
      </c>
      <c r="L63">
        <v>198.30500000000001</v>
      </c>
      <c r="M63">
        <v>195.30500000000001</v>
      </c>
    </row>
    <row r="64" spans="3:13" x14ac:dyDescent="0.25">
      <c r="C64" s="4" t="s">
        <v>37</v>
      </c>
      <c r="D64">
        <v>206.32400000000001</v>
      </c>
      <c r="E64">
        <v>208.70099999999999</v>
      </c>
      <c r="F64">
        <v>143.62300000000002</v>
      </c>
      <c r="G64">
        <v>140.62300000000002</v>
      </c>
      <c r="I64" s="4" t="s">
        <v>37</v>
      </c>
      <c r="J64">
        <v>313.85899999999998</v>
      </c>
      <c r="K64">
        <v>317.27</v>
      </c>
      <c r="L64">
        <v>200.589</v>
      </c>
      <c r="M64">
        <v>197.589</v>
      </c>
    </row>
    <row r="65" spans="3:13" x14ac:dyDescent="0.25">
      <c r="C65" s="4" t="s">
        <v>38</v>
      </c>
      <c r="D65">
        <v>206.143</v>
      </c>
      <c r="E65">
        <v>207.73500000000001</v>
      </c>
      <c r="F65">
        <v>144.40799999999999</v>
      </c>
      <c r="G65">
        <v>141.40799999999999</v>
      </c>
      <c r="I65" s="4" t="s">
        <v>38</v>
      </c>
      <c r="J65">
        <v>314.08499999999998</v>
      </c>
      <c r="K65">
        <v>315.27999999999997</v>
      </c>
      <c r="L65">
        <v>202.80500000000001</v>
      </c>
      <c r="M65">
        <v>199.80500000000001</v>
      </c>
    </row>
    <row r="66" spans="3:13" x14ac:dyDescent="0.25">
      <c r="C66" s="4" t="s">
        <v>39</v>
      </c>
      <c r="D66">
        <v>205.92500000000001</v>
      </c>
      <c r="E66">
        <v>207.846</v>
      </c>
      <c r="F66">
        <v>144.07900000000001</v>
      </c>
      <c r="G66">
        <v>141.07900000000001</v>
      </c>
      <c r="I66" s="4" t="s">
        <v>39</v>
      </c>
      <c r="J66">
        <v>313.52999999999997</v>
      </c>
      <c r="K66">
        <v>315.33600000000001</v>
      </c>
      <c r="L66">
        <v>202.19399999999996</v>
      </c>
      <c r="M66">
        <v>199.19399999999996</v>
      </c>
    </row>
    <row r="67" spans="3:13" x14ac:dyDescent="0.25">
      <c r="C67" s="4" t="s">
        <v>40</v>
      </c>
      <c r="D67">
        <v>205.691</v>
      </c>
      <c r="E67">
        <v>208.745</v>
      </c>
      <c r="F67">
        <v>142.946</v>
      </c>
      <c r="G67">
        <v>139.946</v>
      </c>
      <c r="I67" s="4" t="s">
        <v>40</v>
      </c>
      <c r="J67">
        <v>312.48</v>
      </c>
      <c r="K67">
        <v>315.62400000000002</v>
      </c>
      <c r="L67">
        <v>200.85599999999999</v>
      </c>
      <c r="M67">
        <v>197.85599999999999</v>
      </c>
    </row>
    <row r="68" spans="3:13" x14ac:dyDescent="0.25">
      <c r="C68" s="4" t="s">
        <v>41</v>
      </c>
      <c r="D68">
        <v>205.81800000000001</v>
      </c>
      <c r="E68">
        <v>209.08600000000001</v>
      </c>
      <c r="F68">
        <v>142.732</v>
      </c>
      <c r="G68">
        <v>139.732</v>
      </c>
      <c r="I68" s="4" t="s">
        <v>41</v>
      </c>
      <c r="J68">
        <v>312.40899999999999</v>
      </c>
      <c r="K68">
        <v>315.45100000000002</v>
      </c>
      <c r="L68">
        <v>200.95799999999997</v>
      </c>
      <c r="M68">
        <v>197.95799999999997</v>
      </c>
    </row>
    <row r="69" spans="3:13" x14ac:dyDescent="0.25">
      <c r="C69" s="4" t="s">
        <v>42</v>
      </c>
      <c r="D69">
        <v>205.655</v>
      </c>
      <c r="E69">
        <v>208.84100000000001</v>
      </c>
      <c r="F69">
        <v>142.81399999999999</v>
      </c>
      <c r="G69">
        <v>139.81399999999999</v>
      </c>
      <c r="I69" s="4" t="s">
        <v>42</v>
      </c>
      <c r="J69">
        <v>312.613</v>
      </c>
      <c r="K69">
        <v>316.44900000000001</v>
      </c>
      <c r="L69">
        <v>200.16399999999999</v>
      </c>
      <c r="M69">
        <v>197.16399999999999</v>
      </c>
    </row>
    <row r="70" spans="3:13" x14ac:dyDescent="0.25">
      <c r="C70" s="4" t="s">
        <v>43</v>
      </c>
      <c r="D70">
        <v>205.21600000000001</v>
      </c>
      <c r="E70">
        <v>208.86099999999999</v>
      </c>
      <c r="F70">
        <v>142.35500000000002</v>
      </c>
      <c r="G70">
        <v>139.35500000000002</v>
      </c>
      <c r="I70" s="4" t="s">
        <v>43</v>
      </c>
      <c r="J70">
        <v>312.67200000000003</v>
      </c>
      <c r="K70">
        <v>317.31900000000002</v>
      </c>
      <c r="L70">
        <v>199.35300000000001</v>
      </c>
      <c r="M70">
        <v>196.35300000000001</v>
      </c>
    </row>
    <row r="71" spans="3:13" x14ac:dyDescent="0.25">
      <c r="C71" s="4" t="s">
        <v>44</v>
      </c>
      <c r="D71">
        <v>205.07599999999999</v>
      </c>
      <c r="E71">
        <v>208.779</v>
      </c>
      <c r="F71">
        <v>142.297</v>
      </c>
      <c r="G71">
        <v>139.297</v>
      </c>
      <c r="I71" s="4" t="s">
        <v>44</v>
      </c>
      <c r="J71">
        <v>312.74</v>
      </c>
      <c r="K71">
        <v>317.45</v>
      </c>
      <c r="L71">
        <v>199.29000000000002</v>
      </c>
      <c r="M71">
        <v>196.29000000000002</v>
      </c>
    </row>
    <row r="72" spans="3:13" x14ac:dyDescent="0.25">
      <c r="C72" s="4" t="s">
        <v>45</v>
      </c>
      <c r="D72">
        <v>204.66800000000001</v>
      </c>
      <c r="E72">
        <v>208.65799999999999</v>
      </c>
      <c r="F72">
        <v>142.01000000000002</v>
      </c>
      <c r="G72">
        <v>139.01000000000002</v>
      </c>
      <c r="I72" s="4" t="s">
        <v>45</v>
      </c>
      <c r="J72">
        <v>312.61500000000001</v>
      </c>
      <c r="K72">
        <v>316.995</v>
      </c>
      <c r="L72">
        <v>199.62</v>
      </c>
      <c r="M72">
        <v>196.62</v>
      </c>
    </row>
    <row r="73" spans="3:13" x14ac:dyDescent="0.25">
      <c r="C73" s="4" t="s">
        <v>46</v>
      </c>
      <c r="D73">
        <v>204.30600000000001</v>
      </c>
      <c r="E73">
        <v>208.446</v>
      </c>
      <c r="F73">
        <v>141.86000000000001</v>
      </c>
      <c r="G73">
        <v>138.86000000000001</v>
      </c>
      <c r="I73" s="4" t="s">
        <v>46</v>
      </c>
      <c r="J73">
        <v>312.33100000000002</v>
      </c>
      <c r="K73">
        <v>316.66800000000001</v>
      </c>
      <c r="L73">
        <v>199.66300000000001</v>
      </c>
      <c r="M73">
        <v>196.66300000000001</v>
      </c>
    </row>
    <row r="74" spans="3:13" x14ac:dyDescent="0.25">
      <c r="C74" s="4" t="s">
        <v>47</v>
      </c>
      <c r="D74">
        <v>204.01599999999999</v>
      </c>
      <c r="E74">
        <v>207.92599999999999</v>
      </c>
      <c r="F74">
        <v>142.09</v>
      </c>
      <c r="G74">
        <v>139.09</v>
      </c>
      <c r="I74" s="4" t="s">
        <v>47</v>
      </c>
      <c r="J74">
        <v>211.78200000000001</v>
      </c>
      <c r="K74">
        <v>315.99299999999999</v>
      </c>
      <c r="L74">
        <v>99.789000000000016</v>
      </c>
      <c r="M74">
        <v>96.789000000000016</v>
      </c>
    </row>
    <row r="75" spans="3:13" x14ac:dyDescent="0.25">
      <c r="C75" s="4" t="s">
        <v>48</v>
      </c>
      <c r="D75">
        <v>203.833</v>
      </c>
      <c r="E75">
        <v>207.78899999999999</v>
      </c>
      <c r="F75">
        <v>142.04400000000001</v>
      </c>
      <c r="G75">
        <v>139.04400000000001</v>
      </c>
      <c r="I75" s="4" t="s">
        <v>48</v>
      </c>
      <c r="J75">
        <v>311.673</v>
      </c>
      <c r="K75">
        <v>315.548</v>
      </c>
      <c r="L75">
        <v>200.125</v>
      </c>
      <c r="M75">
        <v>197.125</v>
      </c>
    </row>
    <row r="76" spans="3:13" x14ac:dyDescent="0.25">
      <c r="C76" s="4" t="s">
        <v>49</v>
      </c>
      <c r="D76">
        <v>203.96700000000001</v>
      </c>
      <c r="E76">
        <v>207.83199999999999</v>
      </c>
      <c r="F76">
        <v>142.13500000000002</v>
      </c>
      <c r="G76">
        <v>139.13500000000002</v>
      </c>
      <c r="I76" s="4" t="s">
        <v>49</v>
      </c>
      <c r="J76">
        <v>210.85400000000001</v>
      </c>
      <c r="K76">
        <v>314.553</v>
      </c>
      <c r="L76">
        <v>100.30100000000002</v>
      </c>
      <c r="M76">
        <v>97.301000000000016</v>
      </c>
    </row>
    <row r="77" spans="3:13" x14ac:dyDescent="0.25">
      <c r="C77" s="4" t="s">
        <v>50</v>
      </c>
      <c r="D77">
        <v>203.785</v>
      </c>
      <c r="E77">
        <v>207.99299999999999</v>
      </c>
      <c r="F77">
        <v>141.792</v>
      </c>
      <c r="G77">
        <v>138.792</v>
      </c>
      <c r="I77" s="4" t="s">
        <v>50</v>
      </c>
      <c r="J77">
        <v>311.10599999999999</v>
      </c>
      <c r="K77">
        <v>315.113</v>
      </c>
      <c r="L77">
        <v>199.99299999999999</v>
      </c>
      <c r="M77">
        <v>196.99299999999999</v>
      </c>
    </row>
    <row r="78" spans="3:13" x14ac:dyDescent="0.25">
      <c r="C78" s="4" t="s">
        <v>51</v>
      </c>
      <c r="D78">
        <v>203.71299999999999</v>
      </c>
      <c r="E78">
        <v>207.66200000000001</v>
      </c>
      <c r="F78">
        <v>142.05099999999999</v>
      </c>
      <c r="G78">
        <v>139.05099999999999</v>
      </c>
      <c r="I78" s="4" t="s">
        <v>51</v>
      </c>
      <c r="J78">
        <v>311.53300000000002</v>
      </c>
      <c r="K78">
        <v>315.01600000000002</v>
      </c>
      <c r="L78">
        <v>200.517</v>
      </c>
      <c r="M78">
        <v>197.517</v>
      </c>
    </row>
    <row r="79" spans="3:13" x14ac:dyDescent="0.25">
      <c r="C79" s="4" t="s">
        <v>52</v>
      </c>
      <c r="D79">
        <v>204.14599999999999</v>
      </c>
      <c r="E79">
        <v>207.21299999999999</v>
      </c>
      <c r="F79">
        <v>142.93299999999999</v>
      </c>
      <c r="G79">
        <v>139.93299999999999</v>
      </c>
      <c r="I79" s="4" t="s">
        <v>52</v>
      </c>
      <c r="J79">
        <v>311.37200000000001</v>
      </c>
      <c r="K79">
        <v>315.50700000000001</v>
      </c>
      <c r="L79">
        <v>199.86500000000001</v>
      </c>
      <c r="M79">
        <v>196.86500000000001</v>
      </c>
    </row>
    <row r="80" spans="3:13" x14ac:dyDescent="0.25">
      <c r="C80" s="4" t="s">
        <v>53</v>
      </c>
      <c r="D80">
        <v>203.86799999999999</v>
      </c>
      <c r="E80">
        <v>207.59200000000001</v>
      </c>
      <c r="F80">
        <v>142.27599999999998</v>
      </c>
      <c r="G80">
        <v>139.27599999999998</v>
      </c>
      <c r="I80" s="4" t="s">
        <v>53</v>
      </c>
      <c r="J80">
        <v>312.15199999999999</v>
      </c>
      <c r="K80">
        <v>315.89800000000002</v>
      </c>
      <c r="L80">
        <v>200.25399999999996</v>
      </c>
      <c r="M80">
        <v>197.25399999999996</v>
      </c>
    </row>
    <row r="81" spans="2:13" x14ac:dyDescent="0.25">
      <c r="C81" s="4" t="s">
        <v>54</v>
      </c>
      <c r="D81">
        <v>203.74600000000001</v>
      </c>
      <c r="E81">
        <v>207.56100000000001</v>
      </c>
      <c r="F81">
        <v>142.185</v>
      </c>
      <c r="G81">
        <v>139.185</v>
      </c>
      <c r="I81" s="4" t="s">
        <v>54</v>
      </c>
      <c r="J81">
        <v>312.16300000000001</v>
      </c>
      <c r="K81">
        <v>315.608</v>
      </c>
      <c r="L81">
        <v>200.55500000000001</v>
      </c>
      <c r="M81">
        <v>197.55500000000001</v>
      </c>
    </row>
    <row r="82" spans="2:13" x14ac:dyDescent="0.25">
      <c r="C82" s="4" t="s">
        <v>55</v>
      </c>
      <c r="D82">
        <v>203.69</v>
      </c>
      <c r="E82">
        <v>207.29400000000001</v>
      </c>
      <c r="F82">
        <v>142.39599999999999</v>
      </c>
      <c r="G82">
        <v>139.39599999999999</v>
      </c>
      <c r="I82" s="4" t="s">
        <v>55</v>
      </c>
      <c r="J82">
        <v>312.15499999999997</v>
      </c>
      <c r="K82">
        <v>314.34100000000001</v>
      </c>
      <c r="L82">
        <v>201.81399999999996</v>
      </c>
      <c r="M82">
        <v>198.81399999999996</v>
      </c>
    </row>
    <row r="83" spans="2:13" x14ac:dyDescent="0.25">
      <c r="C83" s="4" t="s">
        <v>56</v>
      </c>
      <c r="D83">
        <v>203.83500000000001</v>
      </c>
      <c r="E83">
        <v>207.34399999999999</v>
      </c>
      <c r="F83">
        <v>142.49100000000001</v>
      </c>
      <c r="G83">
        <v>139.49100000000001</v>
      </c>
      <c r="I83" s="4" t="s">
        <v>56</v>
      </c>
      <c r="J83">
        <v>312.11099999999999</v>
      </c>
      <c r="K83">
        <v>313.54300000000001</v>
      </c>
      <c r="L83">
        <v>202.56799999999998</v>
      </c>
      <c r="M83">
        <v>199.56799999999998</v>
      </c>
    </row>
    <row r="84" spans="2:13" x14ac:dyDescent="0.25">
      <c r="C84" s="4" t="s">
        <v>58</v>
      </c>
      <c r="D84" s="9">
        <f>AVERAGE(D53:D83)</f>
        <v>206.39445161290317</v>
      </c>
      <c r="E84" s="9">
        <f>AVERAGE(E53:E83)</f>
        <v>209.09816129032257</v>
      </c>
      <c r="F84" s="9">
        <f>AVERAGE(F53:F83)</f>
        <v>143.29629032258063</v>
      </c>
      <c r="G84" s="9">
        <f>AVERAGE(G53:G83)</f>
        <v>139.89874193548386</v>
      </c>
      <c r="H84" s="9"/>
      <c r="I84" s="4" t="s">
        <v>58</v>
      </c>
      <c r="J84" s="9">
        <f>AVERAGE(J53:J83)</f>
        <v>307.42677419354845</v>
      </c>
      <c r="K84" s="9">
        <f>AVERAGE(K53:K83)</f>
        <v>319.67241935483867</v>
      </c>
      <c r="L84" s="9">
        <f t="shared" ref="L84:M84" si="16">AVERAGE(L53:L83)</f>
        <v>191.75435483870967</v>
      </c>
      <c r="M84" s="9">
        <f t="shared" si="16"/>
        <v>188.7543548387097</v>
      </c>
    </row>
    <row r="85" spans="2:13" x14ac:dyDescent="0.25">
      <c r="C85" s="4" t="s">
        <v>65</v>
      </c>
      <c r="D85" s="9">
        <f>AVERAGE(D84:G84)</f>
        <v>174.67191129032256</v>
      </c>
      <c r="E85" s="4"/>
      <c r="F85" s="4"/>
      <c r="G85" s="4"/>
      <c r="I85" s="4" t="s">
        <v>65</v>
      </c>
      <c r="J85" s="9">
        <f>AVERAGE(J84:M84)</f>
        <v>251.90197580645162</v>
      </c>
    </row>
    <row r="86" spans="2:13" x14ac:dyDescent="0.25">
      <c r="C86" s="4" t="s">
        <v>66</v>
      </c>
      <c r="D86" s="4">
        <f>_xlfn.STDEV.S(D84:G84)/2</f>
        <v>19.116069051263207</v>
      </c>
      <c r="I86" s="4" t="s">
        <v>66</v>
      </c>
      <c r="J86" s="4">
        <f>_xlfn.STDEV.S(J84:M84)/2</f>
        <v>35.685191369153891</v>
      </c>
    </row>
    <row r="92" spans="2:13" x14ac:dyDescent="0.25">
      <c r="D92" s="10" t="s">
        <v>91</v>
      </c>
      <c r="E92" s="10"/>
      <c r="F92" s="10"/>
      <c r="G92" s="10"/>
    </row>
    <row r="93" spans="2:13" x14ac:dyDescent="0.25">
      <c r="D93" s="6" t="s">
        <v>57</v>
      </c>
      <c r="E93" s="6" t="s">
        <v>59</v>
      </c>
      <c r="F93" s="6" t="s">
        <v>60</v>
      </c>
      <c r="G93" s="6" t="s">
        <v>61</v>
      </c>
    </row>
    <row r="94" spans="2:13" x14ac:dyDescent="0.25">
      <c r="C94" s="11" t="s">
        <v>58</v>
      </c>
      <c r="D94">
        <f>J84-D84</f>
        <v>101.03232258064529</v>
      </c>
      <c r="E94">
        <f>K84-E84</f>
        <v>110.5742580645161</v>
      </c>
      <c r="F94">
        <f>L84-F84</f>
        <v>48.458064516129042</v>
      </c>
      <c r="G94">
        <f>M84-G84</f>
        <v>48.855612903225847</v>
      </c>
    </row>
    <row r="96" spans="2:13" x14ac:dyDescent="0.25">
      <c r="B96" s="13" t="s">
        <v>75</v>
      </c>
      <c r="C96" s="11" t="s">
        <v>65</v>
      </c>
      <c r="D96">
        <f>AVERAGE(D94:G94)</f>
        <v>77.230064516129062</v>
      </c>
    </row>
    <row r="97" spans="2:10" x14ac:dyDescent="0.25">
      <c r="B97" s="13"/>
      <c r="C97" s="11" t="s">
        <v>66</v>
      </c>
      <c r="D97" s="5">
        <f>_xlfn.STDEV.S(D94:G94)/2</f>
        <v>16.611542725604771</v>
      </c>
    </row>
    <row r="98" spans="2:10" x14ac:dyDescent="0.25">
      <c r="B98" s="13"/>
      <c r="C98" s="4" t="s">
        <v>70</v>
      </c>
      <c r="D98">
        <f>3.1824*(D97/SQRT(4))</f>
        <v>26.43228678498231</v>
      </c>
    </row>
    <row r="99" spans="2:10" x14ac:dyDescent="0.25">
      <c r="B99" s="13"/>
      <c r="C99" s="11" t="s">
        <v>67</v>
      </c>
      <c r="D99">
        <f>D96+D98</f>
        <v>103.66235130111137</v>
      </c>
    </row>
    <row r="100" spans="2:10" x14ac:dyDescent="0.25">
      <c r="B100" s="13"/>
      <c r="C100" s="11" t="s">
        <v>68</v>
      </c>
      <c r="D100">
        <f>D96-D98</f>
        <v>50.797777731146752</v>
      </c>
    </row>
    <row r="101" spans="2:10" x14ac:dyDescent="0.25">
      <c r="B101" s="13"/>
      <c r="C101" s="11" t="s">
        <v>69</v>
      </c>
      <c r="D101">
        <f>D99-D100</f>
        <v>52.86457356996462</v>
      </c>
      <c r="J101" s="4"/>
    </row>
    <row r="102" spans="2:10" x14ac:dyDescent="0.25">
      <c r="B102" s="13" t="s">
        <v>76</v>
      </c>
      <c r="C102" s="11" t="s">
        <v>11</v>
      </c>
      <c r="D102">
        <f>D101*0.1</f>
        <v>5.2864573569964621</v>
      </c>
      <c r="J102" s="4"/>
    </row>
    <row r="103" spans="2:10" x14ac:dyDescent="0.25">
      <c r="B103" s="13"/>
      <c r="C103" s="11" t="s">
        <v>13</v>
      </c>
      <c r="D103">
        <f>D101-D102</f>
        <v>47.578116212968155</v>
      </c>
      <c r="J103" s="4"/>
    </row>
    <row r="104" spans="2:10" x14ac:dyDescent="0.25">
      <c r="B104" s="13"/>
      <c r="C104" s="11" t="s">
        <v>12</v>
      </c>
      <c r="D104">
        <f>D103/2</f>
        <v>23.789058106484077</v>
      </c>
      <c r="J104" s="4"/>
    </row>
    <row r="105" spans="2:10" x14ac:dyDescent="0.25">
      <c r="B105" s="13"/>
      <c r="C105" s="11" t="s">
        <v>16</v>
      </c>
      <c r="D105">
        <f>D96+D104</f>
        <v>101.01912262261314</v>
      </c>
      <c r="J105" s="4"/>
    </row>
    <row r="106" spans="2:10" x14ac:dyDescent="0.25">
      <c r="B106" s="13"/>
      <c r="C106" s="11" t="s">
        <v>17</v>
      </c>
      <c r="D106">
        <f>D96-D104</f>
        <v>53.441006409644984</v>
      </c>
      <c r="J106" s="4"/>
    </row>
    <row r="107" spans="2:10" x14ac:dyDescent="0.25">
      <c r="B107" s="13" t="s">
        <v>90</v>
      </c>
      <c r="C107" s="16" t="s">
        <v>74</v>
      </c>
      <c r="D107" s="3">
        <f>_xlfn.CEILING.MATH(((1.96*D96)/D104)^2)</f>
        <v>41</v>
      </c>
    </row>
    <row r="108" spans="2:10" x14ac:dyDescent="0.25">
      <c r="B108" s="13"/>
      <c r="C108" s="16"/>
      <c r="D108" s="3"/>
    </row>
    <row r="109" spans="2:10" x14ac:dyDescent="0.25">
      <c r="B109" s="13"/>
      <c r="C109" s="16"/>
      <c r="D109" s="3"/>
    </row>
  </sheetData>
  <mergeCells count="16">
    <mergeCell ref="C10:C14"/>
    <mergeCell ref="C21:C26"/>
    <mergeCell ref="C16:C20"/>
    <mergeCell ref="B96:B101"/>
    <mergeCell ref="B102:B106"/>
    <mergeCell ref="B107:B109"/>
    <mergeCell ref="C107:C109"/>
    <mergeCell ref="D107:D109"/>
    <mergeCell ref="D51:G51"/>
    <mergeCell ref="J51:M51"/>
    <mergeCell ref="D92:G92"/>
    <mergeCell ref="C34:C36"/>
    <mergeCell ref="C45:C47"/>
    <mergeCell ref="C40:C44"/>
    <mergeCell ref="C37:C39"/>
    <mergeCell ref="C28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hakkoz</dc:creator>
  <cp:lastModifiedBy>hakkoz</cp:lastModifiedBy>
  <dcterms:created xsi:type="dcterms:W3CDTF">2018-12-23T11:57:18Z</dcterms:created>
  <dcterms:modified xsi:type="dcterms:W3CDTF">2018-12-23T20:58:27Z</dcterms:modified>
</cp:coreProperties>
</file>