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55" windowWidth="15030" windowHeight="7665"/>
  </bookViews>
  <sheets>
    <sheet name="CCSS_BaseScores.Windows_2008" sheetId="4" r:id="rId1"/>
    <sheet name="CCSS_Base_Metrics.Windows_2008" sheetId="1" r:id="rId2"/>
    <sheet name="Lists" sheetId="2" r:id="rId3"/>
    <sheet name="xccdf" sheetId="5" r:id="rId4"/>
  </sheets>
  <calcPr calcId="145621"/>
</workbook>
</file>

<file path=xl/calcChain.xml><?xml version="1.0" encoding="utf-8"?>
<calcChain xmlns="http://schemas.openxmlformats.org/spreadsheetml/2006/main">
  <c r="A451" i="4" l="1"/>
  <c r="B451" i="4"/>
  <c r="C451" i="4"/>
  <c r="D451" i="4"/>
  <c r="E451" i="4"/>
  <c r="G451" i="4"/>
  <c r="I451" i="4"/>
  <c r="A450" i="4"/>
  <c r="B450" i="4"/>
  <c r="C450" i="4"/>
  <c r="D450" i="4"/>
  <c r="E450" i="4"/>
  <c r="G450" i="4"/>
  <c r="I450" i="4"/>
  <c r="A449" i="4"/>
  <c r="B449" i="4"/>
  <c r="C449" i="4"/>
  <c r="D449" i="4"/>
  <c r="E449" i="4"/>
  <c r="G449" i="4"/>
  <c r="I449" i="4"/>
  <c r="A448" i="4"/>
  <c r="B448" i="4"/>
  <c r="C448" i="4"/>
  <c r="D448" i="4"/>
  <c r="E448" i="4"/>
  <c r="G448" i="4"/>
  <c r="I448" i="4"/>
  <c r="A447" i="4"/>
  <c r="B447" i="4"/>
  <c r="C447" i="4"/>
  <c r="D447" i="4"/>
  <c r="E447" i="4"/>
  <c r="G447" i="4"/>
  <c r="I447" i="4"/>
  <c r="A446" i="4"/>
  <c r="B446" i="4"/>
  <c r="C446" i="4"/>
  <c r="D446" i="4"/>
  <c r="E446" i="4"/>
  <c r="G446" i="4"/>
  <c r="I446" i="4"/>
  <c r="A445" i="4"/>
  <c r="B445" i="4"/>
  <c r="C445" i="4"/>
  <c r="D445" i="4"/>
  <c r="E445" i="4"/>
  <c r="G445" i="4"/>
  <c r="I445" i="4"/>
  <c r="A444" i="4"/>
  <c r="B444" i="4"/>
  <c r="C444" i="4"/>
  <c r="D444" i="4"/>
  <c r="E444" i="4"/>
  <c r="G444" i="4"/>
  <c r="I444" i="4"/>
  <c r="A443" i="4"/>
  <c r="B443" i="4"/>
  <c r="C443" i="4"/>
  <c r="D443" i="4"/>
  <c r="E443" i="4"/>
  <c r="G443" i="4"/>
  <c r="I443" i="4"/>
  <c r="A442" i="4"/>
  <c r="B442" i="4"/>
  <c r="C442" i="4"/>
  <c r="D442" i="4"/>
  <c r="E442" i="4"/>
  <c r="G442" i="4"/>
  <c r="I442" i="4"/>
  <c r="A441" i="4"/>
  <c r="B441" i="4"/>
  <c r="C441" i="4"/>
  <c r="D441" i="4"/>
  <c r="E441" i="4"/>
  <c r="G441" i="4"/>
  <c r="I441" i="4"/>
  <c r="A440" i="4"/>
  <c r="B440" i="4"/>
  <c r="C440" i="4"/>
  <c r="D440" i="4"/>
  <c r="E440" i="4"/>
  <c r="G440" i="4"/>
  <c r="I440" i="4"/>
  <c r="A439" i="4"/>
  <c r="B439" i="4"/>
  <c r="C439" i="4"/>
  <c r="D439" i="4"/>
  <c r="E439" i="4"/>
  <c r="G439" i="4"/>
  <c r="I439" i="4"/>
  <c r="A438" i="4"/>
  <c r="B438" i="4"/>
  <c r="C438" i="4"/>
  <c r="D438" i="4"/>
  <c r="E438" i="4"/>
  <c r="G438" i="4"/>
  <c r="I438" i="4"/>
  <c r="A437" i="4"/>
  <c r="B437" i="4"/>
  <c r="C437" i="4"/>
  <c r="D437" i="4"/>
  <c r="E437" i="4"/>
  <c r="G437" i="4"/>
  <c r="I437" i="4"/>
  <c r="A436" i="4"/>
  <c r="B436" i="4"/>
  <c r="C436" i="4"/>
  <c r="D436" i="4"/>
  <c r="E436" i="4"/>
  <c r="G436" i="4"/>
  <c r="I436" i="4"/>
  <c r="A435" i="4"/>
  <c r="B435" i="4"/>
  <c r="C435" i="4"/>
  <c r="D435" i="4"/>
  <c r="E435" i="4"/>
  <c r="G435" i="4"/>
  <c r="I435" i="4"/>
  <c r="A434" i="4"/>
  <c r="B434" i="4"/>
  <c r="C434" i="4"/>
  <c r="D434" i="4"/>
  <c r="E434" i="4"/>
  <c r="G434" i="4"/>
  <c r="I434" i="4"/>
  <c r="A433" i="4"/>
  <c r="B433" i="4"/>
  <c r="C433" i="4"/>
  <c r="D433" i="4"/>
  <c r="E433" i="4"/>
  <c r="G433" i="4"/>
  <c r="I433" i="4"/>
  <c r="A432" i="4"/>
  <c r="B432" i="4"/>
  <c r="C432" i="4"/>
  <c r="D432" i="4"/>
  <c r="E432" i="4"/>
  <c r="G432" i="4"/>
  <c r="I432" i="4"/>
  <c r="A431" i="4"/>
  <c r="B431" i="4"/>
  <c r="C431" i="4"/>
  <c r="D431" i="4"/>
  <c r="E431" i="4"/>
  <c r="G431" i="4"/>
  <c r="I431" i="4"/>
  <c r="A430" i="4"/>
  <c r="B430" i="4"/>
  <c r="C430" i="4"/>
  <c r="D430" i="4"/>
  <c r="E430" i="4"/>
  <c r="G430" i="4"/>
  <c r="I430" i="4"/>
  <c r="A429" i="4"/>
  <c r="B429" i="4"/>
  <c r="C429" i="4"/>
  <c r="D429" i="4"/>
  <c r="E429" i="4"/>
  <c r="G429" i="4"/>
  <c r="I429" i="4"/>
  <c r="A428" i="4"/>
  <c r="B428" i="4"/>
  <c r="C428" i="4"/>
  <c r="D428" i="4"/>
  <c r="E428" i="4"/>
  <c r="G428" i="4"/>
  <c r="I428" i="4"/>
  <c r="A427" i="4"/>
  <c r="B427" i="4"/>
  <c r="C427" i="4"/>
  <c r="D427" i="4"/>
  <c r="E427" i="4"/>
  <c r="G427" i="4"/>
  <c r="I427" i="4"/>
  <c r="A426" i="4"/>
  <c r="B426" i="4"/>
  <c r="C426" i="4"/>
  <c r="D426" i="4"/>
  <c r="E426" i="4"/>
  <c r="G426" i="4"/>
  <c r="I426" i="4"/>
  <c r="A425" i="4"/>
  <c r="B425" i="4"/>
  <c r="C425" i="4"/>
  <c r="D425" i="4"/>
  <c r="E425" i="4"/>
  <c r="G425" i="4"/>
  <c r="I425" i="4"/>
  <c r="A424" i="4"/>
  <c r="B424" i="4"/>
  <c r="C424" i="4"/>
  <c r="D424" i="4"/>
  <c r="E424" i="4"/>
  <c r="G424" i="4"/>
  <c r="I424" i="4"/>
  <c r="A423" i="4"/>
  <c r="B423" i="4"/>
  <c r="C423" i="4"/>
  <c r="D423" i="4"/>
  <c r="E423" i="4"/>
  <c r="G423" i="4"/>
  <c r="I423" i="4"/>
  <c r="A422" i="4"/>
  <c r="B422" i="4"/>
  <c r="C422" i="4"/>
  <c r="D422" i="4"/>
  <c r="E422" i="4"/>
  <c r="G422" i="4"/>
  <c r="I422" i="4"/>
  <c r="A421" i="4"/>
  <c r="B421" i="4"/>
  <c r="C421" i="4"/>
  <c r="D421" i="4"/>
  <c r="E421" i="4"/>
  <c r="G421" i="4"/>
  <c r="I421" i="4"/>
  <c r="A420" i="4"/>
  <c r="B420" i="4"/>
  <c r="C420" i="4"/>
  <c r="D420" i="4"/>
  <c r="E420" i="4"/>
  <c r="G420" i="4"/>
  <c r="I420" i="4"/>
  <c r="A419" i="4"/>
  <c r="B419" i="4"/>
  <c r="C419" i="4"/>
  <c r="D419" i="4"/>
  <c r="E419" i="4"/>
  <c r="G419" i="4"/>
  <c r="I419" i="4"/>
  <c r="A418" i="4"/>
  <c r="B418" i="4"/>
  <c r="C418" i="4"/>
  <c r="D418" i="4"/>
  <c r="E418" i="4"/>
  <c r="G418" i="4"/>
  <c r="I418" i="4"/>
  <c r="A417" i="4"/>
  <c r="B417" i="4"/>
  <c r="C417" i="4"/>
  <c r="D417" i="4"/>
  <c r="E417" i="4"/>
  <c r="G417" i="4"/>
  <c r="I417" i="4"/>
  <c r="A416" i="4"/>
  <c r="B416" i="4"/>
  <c r="C416" i="4"/>
  <c r="D416" i="4"/>
  <c r="E416" i="4"/>
  <c r="G416" i="4"/>
  <c r="I416" i="4"/>
  <c r="A415" i="4"/>
  <c r="B415" i="4"/>
  <c r="C415" i="4"/>
  <c r="D415" i="4"/>
  <c r="E415" i="4"/>
  <c r="G415" i="4"/>
  <c r="I415" i="4"/>
  <c r="A414" i="4"/>
  <c r="B414" i="4"/>
  <c r="C414" i="4"/>
  <c r="D414" i="4"/>
  <c r="E414" i="4"/>
  <c r="G414" i="4"/>
  <c r="I414" i="4"/>
  <c r="A413" i="4"/>
  <c r="B413" i="4"/>
  <c r="C413" i="4"/>
  <c r="D413" i="4"/>
  <c r="E413" i="4"/>
  <c r="G413" i="4"/>
  <c r="I413" i="4"/>
  <c r="A412" i="4"/>
  <c r="B412" i="4"/>
  <c r="C412" i="4"/>
  <c r="D412" i="4"/>
  <c r="E412" i="4"/>
  <c r="G412" i="4"/>
  <c r="I412" i="4"/>
  <c r="A411" i="4"/>
  <c r="B411" i="4"/>
  <c r="C411" i="4"/>
  <c r="D411" i="4"/>
  <c r="E411" i="4"/>
  <c r="G411" i="4"/>
  <c r="I411" i="4"/>
  <c r="A410" i="4"/>
  <c r="B410" i="4"/>
  <c r="C410" i="4"/>
  <c r="D410" i="4"/>
  <c r="E410" i="4"/>
  <c r="G410" i="4"/>
  <c r="I410" i="4"/>
  <c r="A409" i="4"/>
  <c r="B409" i="4"/>
  <c r="C409" i="4"/>
  <c r="D409" i="4"/>
  <c r="E409" i="4"/>
  <c r="G409" i="4"/>
  <c r="I409" i="4"/>
  <c r="A408" i="4"/>
  <c r="B408" i="4"/>
  <c r="C408" i="4"/>
  <c r="D408" i="4"/>
  <c r="E408" i="4"/>
  <c r="G408" i="4"/>
  <c r="I408" i="4"/>
  <c r="A407" i="4"/>
  <c r="B407" i="4"/>
  <c r="C407" i="4"/>
  <c r="D407" i="4"/>
  <c r="E407" i="4"/>
  <c r="G407" i="4"/>
  <c r="I407" i="4"/>
  <c r="A406" i="4"/>
  <c r="B406" i="4"/>
  <c r="C406" i="4"/>
  <c r="D406" i="4"/>
  <c r="E406" i="4"/>
  <c r="G406" i="4"/>
  <c r="I406" i="4"/>
  <c r="A405" i="4"/>
  <c r="B405" i="4"/>
  <c r="C405" i="4"/>
  <c r="D405" i="4"/>
  <c r="E405" i="4"/>
  <c r="G405" i="4"/>
  <c r="I405" i="4"/>
  <c r="A404" i="4"/>
  <c r="B404" i="4"/>
  <c r="C404" i="4"/>
  <c r="D404" i="4"/>
  <c r="E404" i="4"/>
  <c r="G404" i="4"/>
  <c r="I404" i="4"/>
  <c r="A403" i="4"/>
  <c r="B403" i="4"/>
  <c r="C403" i="4"/>
  <c r="D403" i="4"/>
  <c r="E403" i="4"/>
  <c r="G403" i="4"/>
  <c r="I403" i="4"/>
  <c r="A402" i="4"/>
  <c r="B402" i="4"/>
  <c r="C402" i="4"/>
  <c r="D402" i="4"/>
  <c r="E402" i="4"/>
  <c r="G402" i="4"/>
  <c r="I402" i="4"/>
  <c r="A401" i="4"/>
  <c r="B401" i="4"/>
  <c r="C401" i="4"/>
  <c r="D401" i="4"/>
  <c r="E401" i="4"/>
  <c r="G401" i="4"/>
  <c r="I401" i="4"/>
  <c r="A400" i="4"/>
  <c r="B400" i="4"/>
  <c r="C400" i="4"/>
  <c r="D400" i="4"/>
  <c r="E400" i="4"/>
  <c r="G400" i="4"/>
  <c r="I400" i="4"/>
  <c r="A399" i="4"/>
  <c r="B399" i="4"/>
  <c r="C399" i="4"/>
  <c r="D399" i="4"/>
  <c r="E399" i="4"/>
  <c r="G399" i="4"/>
  <c r="I399" i="4"/>
  <c r="A398" i="4"/>
  <c r="B398" i="4"/>
  <c r="C398" i="4"/>
  <c r="D398" i="4"/>
  <c r="E398" i="4"/>
  <c r="G398" i="4"/>
  <c r="I398" i="4"/>
  <c r="A397" i="4"/>
  <c r="B397" i="4"/>
  <c r="C397" i="4"/>
  <c r="D397" i="4"/>
  <c r="E397" i="4"/>
  <c r="G397" i="4"/>
  <c r="I397" i="4"/>
  <c r="A396" i="4"/>
  <c r="B396" i="4"/>
  <c r="C396" i="4"/>
  <c r="D396" i="4"/>
  <c r="E396" i="4"/>
  <c r="G396" i="4"/>
  <c r="I396" i="4"/>
  <c r="A395" i="4"/>
  <c r="B395" i="4"/>
  <c r="C395" i="4"/>
  <c r="D395" i="4"/>
  <c r="E395" i="4"/>
  <c r="G395" i="4"/>
  <c r="I395" i="4"/>
  <c r="A394" i="4"/>
  <c r="B394" i="4"/>
  <c r="C394" i="4"/>
  <c r="D394" i="4"/>
  <c r="E394" i="4"/>
  <c r="G394" i="4"/>
  <c r="I394" i="4"/>
  <c r="A393" i="4"/>
  <c r="B393" i="4"/>
  <c r="C393" i="4"/>
  <c r="D393" i="4"/>
  <c r="E393" i="4"/>
  <c r="G393" i="4"/>
  <c r="I393" i="4"/>
  <c r="A392" i="4"/>
  <c r="B392" i="4"/>
  <c r="C392" i="4"/>
  <c r="D392" i="4"/>
  <c r="E392" i="4"/>
  <c r="G392" i="4"/>
  <c r="I392" i="4"/>
  <c r="A391" i="4"/>
  <c r="B391" i="4"/>
  <c r="C391" i="4"/>
  <c r="D391" i="4"/>
  <c r="E391" i="4"/>
  <c r="G391" i="4"/>
  <c r="I391" i="4"/>
  <c r="A390" i="4"/>
  <c r="B390" i="4"/>
  <c r="C390" i="4"/>
  <c r="D390" i="4"/>
  <c r="E390" i="4"/>
  <c r="G390" i="4"/>
  <c r="I390" i="4"/>
  <c r="A389" i="4"/>
  <c r="B389" i="4"/>
  <c r="C389" i="4"/>
  <c r="D389" i="4"/>
  <c r="E389" i="4"/>
  <c r="G389" i="4"/>
  <c r="I389" i="4"/>
  <c r="A388" i="4"/>
  <c r="B388" i="4"/>
  <c r="C388" i="4"/>
  <c r="D388" i="4"/>
  <c r="E388" i="4"/>
  <c r="G388" i="4"/>
  <c r="I388" i="4"/>
  <c r="A387" i="4"/>
  <c r="B387" i="4"/>
  <c r="C387" i="4"/>
  <c r="D387" i="4"/>
  <c r="E387" i="4"/>
  <c r="G387" i="4"/>
  <c r="I387" i="4"/>
  <c r="A386" i="4"/>
  <c r="B386" i="4"/>
  <c r="C386" i="4"/>
  <c r="D386" i="4"/>
  <c r="E386" i="4"/>
  <c r="G386" i="4"/>
  <c r="I386" i="4"/>
  <c r="A385" i="4"/>
  <c r="B385" i="4"/>
  <c r="C385" i="4"/>
  <c r="D385" i="4"/>
  <c r="E385" i="4"/>
  <c r="G385" i="4"/>
  <c r="I385" i="4"/>
  <c r="A384" i="4"/>
  <c r="B384" i="4"/>
  <c r="C384" i="4"/>
  <c r="D384" i="4"/>
  <c r="E384" i="4"/>
  <c r="G384" i="4"/>
  <c r="I384" i="4"/>
  <c r="A383" i="4"/>
  <c r="B383" i="4"/>
  <c r="C383" i="4"/>
  <c r="D383" i="4"/>
  <c r="E383" i="4"/>
  <c r="G383" i="4"/>
  <c r="I383" i="4"/>
  <c r="A382" i="4"/>
  <c r="B382" i="4"/>
  <c r="C382" i="4"/>
  <c r="D382" i="4"/>
  <c r="E382" i="4"/>
  <c r="G382" i="4"/>
  <c r="I382" i="4"/>
  <c r="A381" i="4"/>
  <c r="B381" i="4"/>
  <c r="C381" i="4"/>
  <c r="D381" i="4"/>
  <c r="E381" i="4"/>
  <c r="G381" i="4"/>
  <c r="I381" i="4"/>
  <c r="A380" i="4"/>
  <c r="B380" i="4"/>
  <c r="C380" i="4"/>
  <c r="D380" i="4"/>
  <c r="E380" i="4"/>
  <c r="G380" i="4"/>
  <c r="I380" i="4"/>
  <c r="A379" i="4"/>
  <c r="B379" i="4"/>
  <c r="C379" i="4"/>
  <c r="D379" i="4"/>
  <c r="E379" i="4"/>
  <c r="G379" i="4"/>
  <c r="I379" i="4"/>
  <c r="A378" i="4"/>
  <c r="B378" i="4"/>
  <c r="C378" i="4"/>
  <c r="D378" i="4"/>
  <c r="E378" i="4"/>
  <c r="G378" i="4"/>
  <c r="I378" i="4"/>
  <c r="A377" i="4"/>
  <c r="B377" i="4"/>
  <c r="C377" i="4"/>
  <c r="D377" i="4"/>
  <c r="E377" i="4"/>
  <c r="G377" i="4"/>
  <c r="I377" i="4"/>
  <c r="A376" i="4"/>
  <c r="B376" i="4"/>
  <c r="C376" i="4"/>
  <c r="D376" i="4"/>
  <c r="E376" i="4"/>
  <c r="G376" i="4"/>
  <c r="I376" i="4"/>
  <c r="A375" i="4"/>
  <c r="B375" i="4"/>
  <c r="C375" i="4"/>
  <c r="D375" i="4"/>
  <c r="E375" i="4"/>
  <c r="G375" i="4"/>
  <c r="I375" i="4"/>
  <c r="A374" i="4"/>
  <c r="B374" i="4"/>
  <c r="C374" i="4"/>
  <c r="D374" i="4"/>
  <c r="E374" i="4"/>
  <c r="G374" i="4"/>
  <c r="I374" i="4"/>
  <c r="A373" i="4"/>
  <c r="B373" i="4"/>
  <c r="C373" i="4"/>
  <c r="D373" i="4"/>
  <c r="E373" i="4"/>
  <c r="G373" i="4"/>
  <c r="I373" i="4"/>
  <c r="A372" i="4"/>
  <c r="B372" i="4"/>
  <c r="C372" i="4"/>
  <c r="D372" i="4"/>
  <c r="E372" i="4"/>
  <c r="G372" i="4"/>
  <c r="I372" i="4"/>
  <c r="A371" i="4"/>
  <c r="B371" i="4"/>
  <c r="C371" i="4"/>
  <c r="D371" i="4"/>
  <c r="E371" i="4"/>
  <c r="G371" i="4"/>
  <c r="I371" i="4"/>
  <c r="A370" i="4"/>
  <c r="B370" i="4"/>
  <c r="C370" i="4"/>
  <c r="D370" i="4"/>
  <c r="E370" i="4"/>
  <c r="G370" i="4"/>
  <c r="I370" i="4"/>
  <c r="A369" i="4"/>
  <c r="B369" i="4"/>
  <c r="C369" i="4"/>
  <c r="D369" i="4"/>
  <c r="E369" i="4"/>
  <c r="G369" i="4"/>
  <c r="I369" i="4"/>
  <c r="A368" i="4"/>
  <c r="B368" i="4"/>
  <c r="C368" i="4"/>
  <c r="D368" i="4"/>
  <c r="E368" i="4"/>
  <c r="G368" i="4"/>
  <c r="I368" i="4"/>
  <c r="A367" i="4"/>
  <c r="B367" i="4"/>
  <c r="C367" i="4"/>
  <c r="D367" i="4"/>
  <c r="E367" i="4"/>
  <c r="G367" i="4"/>
  <c r="I367" i="4"/>
  <c r="A366" i="4"/>
  <c r="B366" i="4"/>
  <c r="C366" i="4"/>
  <c r="D366" i="4"/>
  <c r="E366" i="4"/>
  <c r="G366" i="4"/>
  <c r="I366" i="4"/>
  <c r="A365" i="4"/>
  <c r="B365" i="4"/>
  <c r="C365" i="4"/>
  <c r="D365" i="4"/>
  <c r="E365" i="4"/>
  <c r="G365" i="4"/>
  <c r="I365" i="4"/>
  <c r="A364" i="4"/>
  <c r="B364" i="4"/>
  <c r="C364" i="4"/>
  <c r="D364" i="4"/>
  <c r="E364" i="4"/>
  <c r="G364" i="4"/>
  <c r="I364" i="4"/>
  <c r="A363" i="4"/>
  <c r="B363" i="4"/>
  <c r="C363" i="4"/>
  <c r="D363" i="4"/>
  <c r="E363" i="4"/>
  <c r="G363" i="4"/>
  <c r="I363" i="4"/>
  <c r="A362" i="4"/>
  <c r="B362" i="4"/>
  <c r="C362" i="4"/>
  <c r="D362" i="4"/>
  <c r="E362" i="4"/>
  <c r="G362" i="4"/>
  <c r="I362" i="4"/>
  <c r="A361" i="4"/>
  <c r="B361" i="4"/>
  <c r="C361" i="4"/>
  <c r="D361" i="4"/>
  <c r="E361" i="4"/>
  <c r="G361" i="4"/>
  <c r="I361" i="4"/>
  <c r="A360" i="4"/>
  <c r="B360" i="4"/>
  <c r="C360" i="4"/>
  <c r="D360" i="4"/>
  <c r="E360" i="4"/>
  <c r="G360" i="4"/>
  <c r="I360" i="4"/>
  <c r="A359" i="4"/>
  <c r="B359" i="4"/>
  <c r="C359" i="4"/>
  <c r="D359" i="4"/>
  <c r="E359" i="4"/>
  <c r="G359" i="4"/>
  <c r="I359" i="4"/>
  <c r="A358" i="4"/>
  <c r="B358" i="4"/>
  <c r="C358" i="4"/>
  <c r="D358" i="4"/>
  <c r="E358" i="4"/>
  <c r="G358" i="4"/>
  <c r="I358" i="4"/>
  <c r="A357" i="4"/>
  <c r="B357" i="4"/>
  <c r="C357" i="4"/>
  <c r="D357" i="4"/>
  <c r="E357" i="4"/>
  <c r="G357" i="4"/>
  <c r="I357" i="4"/>
  <c r="A356" i="4"/>
  <c r="B356" i="4"/>
  <c r="C356" i="4"/>
  <c r="D356" i="4"/>
  <c r="E356" i="4"/>
  <c r="G356" i="4"/>
  <c r="I356" i="4"/>
  <c r="A355" i="4"/>
  <c r="B355" i="4"/>
  <c r="C355" i="4"/>
  <c r="D355" i="4"/>
  <c r="E355" i="4"/>
  <c r="G355" i="4"/>
  <c r="I355" i="4"/>
  <c r="A354" i="4"/>
  <c r="B354" i="4"/>
  <c r="C354" i="4"/>
  <c r="D354" i="4"/>
  <c r="E354" i="4"/>
  <c r="G354" i="4"/>
  <c r="I354" i="4"/>
  <c r="A353" i="4"/>
  <c r="B353" i="4"/>
  <c r="C353" i="4"/>
  <c r="D353" i="4"/>
  <c r="E353" i="4"/>
  <c r="G353" i="4"/>
  <c r="I353" i="4"/>
  <c r="A352" i="4"/>
  <c r="B352" i="4"/>
  <c r="C352" i="4"/>
  <c r="D352" i="4"/>
  <c r="E352" i="4"/>
  <c r="G352" i="4"/>
  <c r="I352" i="4"/>
  <c r="A351" i="4"/>
  <c r="B351" i="4"/>
  <c r="C351" i="4"/>
  <c r="D351" i="4"/>
  <c r="E351" i="4"/>
  <c r="G351" i="4"/>
  <c r="I351" i="4"/>
  <c r="A350" i="4"/>
  <c r="B350" i="4"/>
  <c r="C350" i="4"/>
  <c r="D350" i="4"/>
  <c r="E350" i="4"/>
  <c r="G350" i="4"/>
  <c r="I350" i="4"/>
  <c r="A349" i="4"/>
  <c r="B349" i="4"/>
  <c r="C349" i="4"/>
  <c r="D349" i="4"/>
  <c r="E349" i="4"/>
  <c r="G349" i="4"/>
  <c r="I349" i="4"/>
  <c r="A348" i="4"/>
  <c r="B348" i="4"/>
  <c r="C348" i="4"/>
  <c r="D348" i="4"/>
  <c r="E348" i="4"/>
  <c r="G348" i="4"/>
  <c r="I348" i="4"/>
  <c r="A347" i="4"/>
  <c r="B347" i="4"/>
  <c r="C347" i="4"/>
  <c r="D347" i="4"/>
  <c r="E347" i="4"/>
  <c r="G347" i="4"/>
  <c r="I347" i="4"/>
  <c r="A346" i="4"/>
  <c r="B346" i="4"/>
  <c r="C346" i="4"/>
  <c r="D346" i="4"/>
  <c r="E346" i="4"/>
  <c r="G346" i="4"/>
  <c r="I346" i="4"/>
  <c r="A345" i="4"/>
  <c r="B345" i="4"/>
  <c r="C345" i="4"/>
  <c r="D345" i="4"/>
  <c r="E345" i="4"/>
  <c r="G345" i="4"/>
  <c r="I345" i="4"/>
  <c r="A344" i="4"/>
  <c r="B344" i="4"/>
  <c r="C344" i="4"/>
  <c r="D344" i="4"/>
  <c r="E344" i="4"/>
  <c r="G344" i="4"/>
  <c r="I344" i="4"/>
  <c r="A343" i="4"/>
  <c r="B343" i="4"/>
  <c r="C343" i="4"/>
  <c r="D343" i="4"/>
  <c r="E343" i="4"/>
  <c r="G343" i="4"/>
  <c r="I343" i="4"/>
  <c r="A342" i="4"/>
  <c r="B342" i="4"/>
  <c r="C342" i="4"/>
  <c r="D342" i="4"/>
  <c r="E342" i="4"/>
  <c r="G342" i="4"/>
  <c r="I342" i="4"/>
  <c r="A341" i="4"/>
  <c r="B341" i="4"/>
  <c r="C341" i="4"/>
  <c r="D341" i="4"/>
  <c r="E341" i="4"/>
  <c r="G341" i="4"/>
  <c r="I341" i="4"/>
  <c r="A340" i="4"/>
  <c r="B340" i="4"/>
  <c r="C340" i="4"/>
  <c r="D340" i="4"/>
  <c r="E340" i="4"/>
  <c r="G340" i="4"/>
  <c r="I340" i="4"/>
  <c r="A339" i="4"/>
  <c r="B339" i="4"/>
  <c r="C339" i="4"/>
  <c r="D339" i="4"/>
  <c r="E339" i="4"/>
  <c r="G339" i="4"/>
  <c r="I339" i="4"/>
  <c r="A338" i="4"/>
  <c r="B338" i="4"/>
  <c r="C338" i="4"/>
  <c r="D338" i="4"/>
  <c r="E338" i="4"/>
  <c r="G338" i="4"/>
  <c r="I338" i="4"/>
  <c r="A337" i="4"/>
  <c r="B337" i="4"/>
  <c r="C337" i="4"/>
  <c r="D337" i="4"/>
  <c r="E337" i="4"/>
  <c r="G337" i="4"/>
  <c r="I337" i="4"/>
  <c r="A336" i="4"/>
  <c r="B336" i="4"/>
  <c r="C336" i="4"/>
  <c r="D336" i="4"/>
  <c r="E336" i="4"/>
  <c r="G336" i="4"/>
  <c r="I336" i="4"/>
  <c r="A335" i="4"/>
  <c r="B335" i="4"/>
  <c r="C335" i="4"/>
  <c r="D335" i="4"/>
  <c r="E335" i="4"/>
  <c r="G335" i="4"/>
  <c r="I335" i="4"/>
  <c r="A334" i="4"/>
  <c r="B334" i="4"/>
  <c r="C334" i="4"/>
  <c r="D334" i="4"/>
  <c r="E334" i="4"/>
  <c r="G334" i="4"/>
  <c r="I334" i="4"/>
  <c r="A333" i="4"/>
  <c r="B333" i="4"/>
  <c r="C333" i="4"/>
  <c r="D333" i="4"/>
  <c r="E333" i="4"/>
  <c r="G333" i="4"/>
  <c r="I333" i="4"/>
  <c r="A332" i="4"/>
  <c r="B332" i="4"/>
  <c r="C332" i="4"/>
  <c r="D332" i="4"/>
  <c r="E332" i="4"/>
  <c r="G332" i="4"/>
  <c r="I332" i="4"/>
  <c r="A331" i="4"/>
  <c r="B331" i="4"/>
  <c r="C331" i="4"/>
  <c r="D331" i="4"/>
  <c r="E331" i="4"/>
  <c r="G331" i="4"/>
  <c r="I331" i="4"/>
  <c r="A330" i="4"/>
  <c r="B330" i="4"/>
  <c r="C330" i="4"/>
  <c r="D330" i="4"/>
  <c r="E330" i="4"/>
  <c r="G330" i="4"/>
  <c r="I330" i="4"/>
  <c r="A329" i="4"/>
  <c r="B329" i="4"/>
  <c r="C329" i="4"/>
  <c r="D329" i="4"/>
  <c r="E329" i="4"/>
  <c r="G329" i="4"/>
  <c r="I329" i="4"/>
  <c r="A328" i="4"/>
  <c r="B328" i="4"/>
  <c r="C328" i="4"/>
  <c r="D328" i="4"/>
  <c r="E328" i="4"/>
  <c r="G328" i="4"/>
  <c r="I328" i="4"/>
  <c r="A327" i="4"/>
  <c r="B327" i="4"/>
  <c r="C327" i="4"/>
  <c r="D327" i="4"/>
  <c r="E327" i="4"/>
  <c r="G327" i="4"/>
  <c r="I327" i="4"/>
  <c r="A326" i="4"/>
  <c r="B326" i="4"/>
  <c r="C326" i="4"/>
  <c r="D326" i="4"/>
  <c r="E326" i="4"/>
  <c r="G326" i="4"/>
  <c r="I326" i="4"/>
  <c r="A325" i="4"/>
  <c r="B325" i="4"/>
  <c r="C325" i="4"/>
  <c r="D325" i="4"/>
  <c r="E325" i="4"/>
  <c r="G325" i="4"/>
  <c r="I325" i="4"/>
  <c r="A324" i="4"/>
  <c r="B324" i="4"/>
  <c r="C324" i="4"/>
  <c r="D324" i="4"/>
  <c r="E324" i="4"/>
  <c r="G324" i="4"/>
  <c r="I324" i="4"/>
  <c r="A323" i="4"/>
  <c r="B323" i="4"/>
  <c r="C323" i="4"/>
  <c r="D323" i="4"/>
  <c r="E323" i="4"/>
  <c r="G323" i="4"/>
  <c r="I323" i="4"/>
  <c r="A322" i="4"/>
  <c r="B322" i="4"/>
  <c r="C322" i="4"/>
  <c r="D322" i="4"/>
  <c r="E322" i="4"/>
  <c r="G322" i="4"/>
  <c r="I322" i="4"/>
  <c r="A321" i="4"/>
  <c r="B321" i="4"/>
  <c r="C321" i="4"/>
  <c r="D321" i="4"/>
  <c r="E321" i="4"/>
  <c r="G321" i="4"/>
  <c r="I321" i="4"/>
  <c r="A320" i="4"/>
  <c r="B320" i="4"/>
  <c r="C320" i="4"/>
  <c r="D320" i="4"/>
  <c r="E320" i="4"/>
  <c r="G320" i="4"/>
  <c r="I320" i="4"/>
  <c r="A319" i="4"/>
  <c r="B319" i="4"/>
  <c r="C319" i="4"/>
  <c r="D319" i="4"/>
  <c r="E319" i="4"/>
  <c r="G319" i="4"/>
  <c r="I319" i="4"/>
  <c r="A318" i="4"/>
  <c r="B318" i="4"/>
  <c r="C318" i="4"/>
  <c r="D318" i="4"/>
  <c r="E318" i="4"/>
  <c r="G318" i="4"/>
  <c r="I318" i="4"/>
  <c r="A317" i="4"/>
  <c r="B317" i="4"/>
  <c r="C317" i="4"/>
  <c r="D317" i="4"/>
  <c r="E317" i="4"/>
  <c r="G317" i="4"/>
  <c r="I317" i="4"/>
  <c r="A316" i="4"/>
  <c r="B316" i="4"/>
  <c r="C316" i="4"/>
  <c r="D316" i="4"/>
  <c r="E316" i="4"/>
  <c r="G316" i="4"/>
  <c r="I316" i="4"/>
  <c r="A315" i="4"/>
  <c r="B315" i="4"/>
  <c r="C315" i="4"/>
  <c r="D315" i="4"/>
  <c r="E315" i="4"/>
  <c r="G315" i="4"/>
  <c r="I315" i="4"/>
  <c r="A314" i="4"/>
  <c r="B314" i="4"/>
  <c r="C314" i="4"/>
  <c r="D314" i="4"/>
  <c r="E314" i="4"/>
  <c r="G314" i="4"/>
  <c r="I314" i="4"/>
  <c r="A313" i="4"/>
  <c r="B313" i="4"/>
  <c r="C313" i="4"/>
  <c r="D313" i="4"/>
  <c r="E313" i="4"/>
  <c r="G313" i="4"/>
  <c r="I313" i="4"/>
  <c r="A312" i="4"/>
  <c r="B312" i="4"/>
  <c r="C312" i="4"/>
  <c r="D312" i="4"/>
  <c r="E312" i="4"/>
  <c r="G312" i="4"/>
  <c r="I312" i="4"/>
  <c r="A311" i="4"/>
  <c r="B311" i="4"/>
  <c r="C311" i="4"/>
  <c r="D311" i="4"/>
  <c r="E311" i="4"/>
  <c r="G311" i="4"/>
  <c r="I311" i="4"/>
  <c r="A310" i="4"/>
  <c r="B310" i="4"/>
  <c r="C310" i="4"/>
  <c r="D310" i="4"/>
  <c r="E310" i="4"/>
  <c r="G310" i="4"/>
  <c r="I310" i="4"/>
  <c r="A309" i="4"/>
  <c r="B309" i="4"/>
  <c r="C309" i="4"/>
  <c r="D309" i="4"/>
  <c r="E309" i="4"/>
  <c r="G309" i="4"/>
  <c r="I309" i="4"/>
  <c r="A308" i="4"/>
  <c r="B308" i="4"/>
  <c r="C308" i="4"/>
  <c r="D308" i="4"/>
  <c r="E308" i="4"/>
  <c r="G308" i="4"/>
  <c r="I308" i="4"/>
  <c r="A307" i="4"/>
  <c r="B307" i="4"/>
  <c r="C307" i="4"/>
  <c r="D307" i="4"/>
  <c r="E307" i="4"/>
  <c r="G307" i="4"/>
  <c r="I307" i="4"/>
  <c r="A306" i="4"/>
  <c r="B306" i="4"/>
  <c r="C306" i="4"/>
  <c r="D306" i="4"/>
  <c r="E306" i="4"/>
  <c r="G306" i="4"/>
  <c r="I306" i="4"/>
  <c r="A305" i="4"/>
  <c r="B305" i="4"/>
  <c r="C305" i="4"/>
  <c r="D305" i="4"/>
  <c r="E305" i="4"/>
  <c r="G305" i="4"/>
  <c r="I305" i="4"/>
  <c r="A304" i="4"/>
  <c r="B304" i="4"/>
  <c r="C304" i="4"/>
  <c r="D304" i="4"/>
  <c r="E304" i="4"/>
  <c r="G304" i="4"/>
  <c r="I304" i="4"/>
  <c r="A303" i="4"/>
  <c r="B303" i="4"/>
  <c r="C303" i="4"/>
  <c r="D303" i="4"/>
  <c r="E303" i="4"/>
  <c r="G303" i="4"/>
  <c r="I303" i="4"/>
  <c r="A302" i="4"/>
  <c r="B302" i="4"/>
  <c r="C302" i="4"/>
  <c r="D302" i="4"/>
  <c r="E302" i="4"/>
  <c r="G302" i="4"/>
  <c r="I302" i="4"/>
  <c r="A301" i="4"/>
  <c r="B301" i="4"/>
  <c r="C301" i="4"/>
  <c r="D301" i="4"/>
  <c r="E301" i="4"/>
  <c r="G301" i="4"/>
  <c r="I301" i="4"/>
  <c r="A300" i="4"/>
  <c r="B300" i="4"/>
  <c r="C300" i="4"/>
  <c r="D300" i="4"/>
  <c r="E300" i="4"/>
  <c r="G300" i="4"/>
  <c r="I300" i="4"/>
  <c r="A299" i="4"/>
  <c r="B299" i="4"/>
  <c r="C299" i="4"/>
  <c r="D299" i="4"/>
  <c r="E299" i="4"/>
  <c r="G299" i="4"/>
  <c r="I299" i="4"/>
  <c r="A298" i="4"/>
  <c r="B298" i="4"/>
  <c r="C298" i="4"/>
  <c r="D298" i="4"/>
  <c r="E298" i="4"/>
  <c r="G298" i="4"/>
  <c r="I298" i="4"/>
  <c r="A297" i="4"/>
  <c r="B297" i="4"/>
  <c r="C297" i="4"/>
  <c r="D297" i="4"/>
  <c r="E297" i="4"/>
  <c r="G297" i="4"/>
  <c r="I297" i="4"/>
  <c r="A296" i="4"/>
  <c r="B296" i="4"/>
  <c r="C296" i="4"/>
  <c r="D296" i="4"/>
  <c r="E296" i="4"/>
  <c r="G296" i="4"/>
  <c r="I296" i="4"/>
  <c r="A295" i="4"/>
  <c r="B295" i="4"/>
  <c r="C295" i="4"/>
  <c r="D295" i="4"/>
  <c r="E295" i="4"/>
  <c r="G295" i="4"/>
  <c r="I295" i="4"/>
  <c r="A294" i="4"/>
  <c r="B294" i="4"/>
  <c r="C294" i="4"/>
  <c r="D294" i="4"/>
  <c r="E294" i="4"/>
  <c r="G294" i="4"/>
  <c r="I294" i="4"/>
  <c r="A293" i="4"/>
  <c r="B293" i="4"/>
  <c r="C293" i="4"/>
  <c r="D293" i="4"/>
  <c r="E293" i="4"/>
  <c r="G293" i="4"/>
  <c r="I293" i="4"/>
  <c r="A292" i="4"/>
  <c r="B292" i="4"/>
  <c r="C292" i="4"/>
  <c r="D292" i="4"/>
  <c r="E292" i="4"/>
  <c r="G292" i="4"/>
  <c r="I292" i="4"/>
  <c r="A291" i="4"/>
  <c r="B291" i="4"/>
  <c r="C291" i="4"/>
  <c r="D291" i="4"/>
  <c r="E291" i="4"/>
  <c r="G291" i="4"/>
  <c r="I291" i="4"/>
  <c r="A290" i="4"/>
  <c r="B290" i="4"/>
  <c r="C290" i="4"/>
  <c r="D290" i="4"/>
  <c r="E290" i="4"/>
  <c r="G290" i="4"/>
  <c r="I290" i="4"/>
  <c r="A289" i="4"/>
  <c r="B289" i="4"/>
  <c r="C289" i="4"/>
  <c r="D289" i="4"/>
  <c r="E289" i="4"/>
  <c r="G289" i="4"/>
  <c r="I289" i="4"/>
  <c r="A288" i="4"/>
  <c r="B288" i="4"/>
  <c r="C288" i="4"/>
  <c r="D288" i="4"/>
  <c r="E288" i="4"/>
  <c r="G288" i="4"/>
  <c r="I288" i="4"/>
  <c r="A287" i="4"/>
  <c r="B287" i="4"/>
  <c r="C287" i="4"/>
  <c r="D287" i="4"/>
  <c r="E287" i="4"/>
  <c r="G287" i="4"/>
  <c r="I287" i="4"/>
  <c r="A286" i="4"/>
  <c r="B286" i="4"/>
  <c r="C286" i="4"/>
  <c r="D286" i="4"/>
  <c r="E286" i="4"/>
  <c r="G286" i="4"/>
  <c r="I286" i="4"/>
  <c r="A285" i="4"/>
  <c r="B285" i="4"/>
  <c r="C285" i="4"/>
  <c r="D285" i="4"/>
  <c r="E285" i="4"/>
  <c r="G285" i="4"/>
  <c r="I285" i="4"/>
  <c r="A284" i="4"/>
  <c r="B284" i="4"/>
  <c r="C284" i="4"/>
  <c r="D284" i="4"/>
  <c r="E284" i="4"/>
  <c r="G284" i="4"/>
  <c r="I284" i="4"/>
  <c r="A283" i="4"/>
  <c r="B283" i="4"/>
  <c r="C283" i="4"/>
  <c r="D283" i="4"/>
  <c r="E283" i="4"/>
  <c r="G283" i="4"/>
  <c r="I283" i="4"/>
  <c r="A282" i="4"/>
  <c r="B282" i="4"/>
  <c r="C282" i="4"/>
  <c r="D282" i="4"/>
  <c r="E282" i="4"/>
  <c r="G282" i="4"/>
  <c r="I282" i="4"/>
  <c r="A281" i="4"/>
  <c r="B281" i="4"/>
  <c r="C281" i="4"/>
  <c r="D281" i="4"/>
  <c r="E281" i="4"/>
  <c r="G281" i="4"/>
  <c r="I281" i="4"/>
  <c r="A280" i="4"/>
  <c r="B280" i="4"/>
  <c r="C280" i="4"/>
  <c r="D280" i="4"/>
  <c r="E280" i="4"/>
  <c r="G280" i="4"/>
  <c r="I280" i="4"/>
  <c r="A279" i="4"/>
  <c r="B279" i="4"/>
  <c r="C279" i="4"/>
  <c r="D279" i="4"/>
  <c r="E279" i="4"/>
  <c r="G279" i="4"/>
  <c r="I279" i="4"/>
  <c r="A278" i="4"/>
  <c r="B278" i="4"/>
  <c r="C278" i="4"/>
  <c r="D278" i="4"/>
  <c r="E278" i="4"/>
  <c r="G278" i="4"/>
  <c r="I278" i="4"/>
  <c r="A277" i="4"/>
  <c r="B277" i="4"/>
  <c r="C277" i="4"/>
  <c r="D277" i="4"/>
  <c r="E277" i="4"/>
  <c r="G277" i="4"/>
  <c r="I277" i="4"/>
  <c r="A276" i="4"/>
  <c r="B276" i="4"/>
  <c r="C276" i="4"/>
  <c r="D276" i="4"/>
  <c r="E276" i="4"/>
  <c r="G276" i="4"/>
  <c r="I276" i="4"/>
  <c r="A275" i="4"/>
  <c r="B275" i="4"/>
  <c r="C275" i="4"/>
  <c r="D275" i="4"/>
  <c r="E275" i="4"/>
  <c r="G275" i="4"/>
  <c r="I275" i="4"/>
  <c r="A274" i="4"/>
  <c r="B274" i="4"/>
  <c r="C274" i="4"/>
  <c r="D274" i="4"/>
  <c r="E274" i="4"/>
  <c r="G274" i="4"/>
  <c r="I274" i="4"/>
  <c r="A273" i="4"/>
  <c r="B273" i="4"/>
  <c r="C273" i="4"/>
  <c r="D273" i="4"/>
  <c r="E273" i="4"/>
  <c r="G273" i="4"/>
  <c r="I273" i="4"/>
  <c r="A272" i="4"/>
  <c r="B272" i="4"/>
  <c r="C272" i="4"/>
  <c r="D272" i="4"/>
  <c r="E272" i="4"/>
  <c r="G272" i="4"/>
  <c r="I272" i="4"/>
  <c r="A271" i="4"/>
  <c r="B271" i="4"/>
  <c r="C271" i="4"/>
  <c r="D271" i="4"/>
  <c r="E271" i="4"/>
  <c r="G271" i="4"/>
  <c r="I271" i="4"/>
  <c r="A270" i="4"/>
  <c r="B270" i="4"/>
  <c r="C270" i="4"/>
  <c r="D270" i="4"/>
  <c r="E270" i="4"/>
  <c r="G270" i="4"/>
  <c r="I270" i="4"/>
  <c r="A269" i="4"/>
  <c r="B269" i="4"/>
  <c r="C269" i="4"/>
  <c r="D269" i="4"/>
  <c r="E269" i="4"/>
  <c r="G269" i="4"/>
  <c r="I269" i="4"/>
  <c r="A268" i="4"/>
  <c r="B268" i="4"/>
  <c r="C268" i="4"/>
  <c r="D268" i="4"/>
  <c r="E268" i="4"/>
  <c r="G268" i="4"/>
  <c r="I268" i="4"/>
  <c r="A267" i="4"/>
  <c r="B267" i="4"/>
  <c r="C267" i="4"/>
  <c r="D267" i="4"/>
  <c r="E267" i="4"/>
  <c r="G267" i="4"/>
  <c r="I267" i="4"/>
  <c r="A266" i="4"/>
  <c r="B266" i="4"/>
  <c r="C266" i="4"/>
  <c r="D266" i="4"/>
  <c r="E266" i="4"/>
  <c r="G266" i="4"/>
  <c r="I266" i="4"/>
  <c r="A265" i="4"/>
  <c r="B265" i="4"/>
  <c r="C265" i="4"/>
  <c r="D265" i="4"/>
  <c r="E265" i="4"/>
  <c r="G265" i="4"/>
  <c r="I265" i="4"/>
  <c r="A264" i="4"/>
  <c r="B264" i="4"/>
  <c r="C264" i="4"/>
  <c r="D264" i="4"/>
  <c r="E264" i="4"/>
  <c r="G264" i="4"/>
  <c r="I264" i="4"/>
  <c r="A263" i="4"/>
  <c r="B263" i="4"/>
  <c r="C263" i="4"/>
  <c r="D263" i="4"/>
  <c r="E263" i="4"/>
  <c r="G263" i="4"/>
  <c r="I263" i="4"/>
  <c r="A262" i="4"/>
  <c r="B262" i="4"/>
  <c r="C262" i="4"/>
  <c r="D262" i="4"/>
  <c r="E262" i="4"/>
  <c r="G262" i="4"/>
  <c r="I262" i="4"/>
  <c r="A261" i="4"/>
  <c r="B261" i="4"/>
  <c r="C261" i="4"/>
  <c r="D261" i="4"/>
  <c r="E261" i="4"/>
  <c r="G261" i="4"/>
  <c r="I261" i="4"/>
  <c r="A260" i="4"/>
  <c r="B260" i="4"/>
  <c r="C260" i="4"/>
  <c r="D260" i="4"/>
  <c r="E260" i="4"/>
  <c r="G260" i="4"/>
  <c r="I260" i="4"/>
  <c r="A259" i="4"/>
  <c r="B259" i="4"/>
  <c r="C259" i="4"/>
  <c r="D259" i="4"/>
  <c r="E259" i="4"/>
  <c r="G259" i="4"/>
  <c r="I259" i="4"/>
  <c r="A258" i="4"/>
  <c r="B258" i="4"/>
  <c r="C258" i="4"/>
  <c r="D258" i="4"/>
  <c r="E258" i="4"/>
  <c r="G258" i="4"/>
  <c r="I258" i="4"/>
  <c r="A257" i="4"/>
  <c r="B257" i="4"/>
  <c r="C257" i="4"/>
  <c r="D257" i="4"/>
  <c r="E257" i="4"/>
  <c r="G257" i="4"/>
  <c r="I257" i="4"/>
  <c r="A256" i="4"/>
  <c r="B256" i="4"/>
  <c r="C256" i="4"/>
  <c r="D256" i="4"/>
  <c r="E256" i="4"/>
  <c r="G256" i="4"/>
  <c r="I256" i="4"/>
  <c r="A255" i="4"/>
  <c r="B255" i="4"/>
  <c r="C255" i="4"/>
  <c r="D255" i="4"/>
  <c r="E255" i="4"/>
  <c r="G255" i="4"/>
  <c r="I255" i="4"/>
  <c r="A254" i="4"/>
  <c r="B254" i="4"/>
  <c r="C254" i="4"/>
  <c r="D254" i="4"/>
  <c r="E254" i="4"/>
  <c r="G254" i="4"/>
  <c r="I254" i="4"/>
  <c r="A253" i="4"/>
  <c r="B253" i="4"/>
  <c r="C253" i="4"/>
  <c r="D253" i="4"/>
  <c r="E253" i="4"/>
  <c r="G253" i="4"/>
  <c r="I253" i="4"/>
  <c r="A252" i="4"/>
  <c r="B252" i="4"/>
  <c r="C252" i="4"/>
  <c r="D252" i="4"/>
  <c r="E252" i="4"/>
  <c r="G252" i="4"/>
  <c r="I252" i="4"/>
  <c r="A251" i="4"/>
  <c r="B251" i="4"/>
  <c r="C251" i="4"/>
  <c r="D251" i="4"/>
  <c r="E251" i="4"/>
  <c r="G251" i="4"/>
  <c r="I251" i="4"/>
  <c r="A250" i="4"/>
  <c r="B250" i="4"/>
  <c r="C250" i="4"/>
  <c r="D250" i="4"/>
  <c r="E250" i="4"/>
  <c r="G250" i="4"/>
  <c r="I250" i="4"/>
  <c r="A249" i="4"/>
  <c r="B249" i="4"/>
  <c r="C249" i="4"/>
  <c r="D249" i="4"/>
  <c r="E249" i="4"/>
  <c r="G249" i="4"/>
  <c r="I249" i="4"/>
  <c r="A248" i="4"/>
  <c r="B248" i="4"/>
  <c r="C248" i="4"/>
  <c r="D248" i="4"/>
  <c r="E248" i="4"/>
  <c r="G248" i="4"/>
  <c r="I248" i="4"/>
  <c r="A247" i="4"/>
  <c r="B247" i="4"/>
  <c r="C247" i="4"/>
  <c r="D247" i="4"/>
  <c r="E247" i="4"/>
  <c r="G247" i="4"/>
  <c r="I247" i="4"/>
  <c r="A246" i="4"/>
  <c r="B246" i="4"/>
  <c r="C246" i="4"/>
  <c r="D246" i="4"/>
  <c r="E246" i="4"/>
  <c r="G246" i="4"/>
  <c r="I246" i="4"/>
  <c r="A245" i="4"/>
  <c r="B245" i="4"/>
  <c r="C245" i="4"/>
  <c r="D245" i="4"/>
  <c r="E245" i="4"/>
  <c r="G245" i="4"/>
  <c r="I245" i="4"/>
  <c r="A244" i="4"/>
  <c r="B244" i="4"/>
  <c r="C244" i="4"/>
  <c r="D244" i="4"/>
  <c r="E244" i="4"/>
  <c r="G244" i="4"/>
  <c r="I244" i="4"/>
  <c r="A243" i="4"/>
  <c r="B243" i="4"/>
  <c r="C243" i="4"/>
  <c r="D243" i="4"/>
  <c r="E243" i="4"/>
  <c r="G243" i="4"/>
  <c r="I243" i="4"/>
  <c r="A242" i="4"/>
  <c r="B242" i="4"/>
  <c r="C242" i="4"/>
  <c r="D242" i="4"/>
  <c r="E242" i="4"/>
  <c r="G242" i="4"/>
  <c r="I242" i="4"/>
  <c r="A241" i="4"/>
  <c r="B241" i="4"/>
  <c r="C241" i="4"/>
  <c r="D241" i="4"/>
  <c r="E241" i="4"/>
  <c r="G241" i="4"/>
  <c r="I241" i="4"/>
  <c r="A240" i="4"/>
  <c r="B240" i="4"/>
  <c r="C240" i="4"/>
  <c r="D240" i="4"/>
  <c r="E240" i="4"/>
  <c r="G240" i="4"/>
  <c r="I240" i="4"/>
  <c r="A239" i="4"/>
  <c r="B239" i="4"/>
  <c r="C239" i="4"/>
  <c r="D239" i="4"/>
  <c r="E239" i="4"/>
  <c r="G239" i="4"/>
  <c r="I239" i="4"/>
  <c r="A238" i="4"/>
  <c r="B238" i="4"/>
  <c r="C238" i="4"/>
  <c r="D238" i="4"/>
  <c r="E238" i="4"/>
  <c r="G238" i="4"/>
  <c r="I238" i="4"/>
  <c r="A237" i="4"/>
  <c r="B237" i="4"/>
  <c r="C237" i="4"/>
  <c r="D237" i="4"/>
  <c r="E237" i="4"/>
  <c r="G237" i="4"/>
  <c r="I237" i="4"/>
  <c r="A236" i="4"/>
  <c r="B236" i="4"/>
  <c r="C236" i="4"/>
  <c r="D236" i="4"/>
  <c r="E236" i="4"/>
  <c r="G236" i="4"/>
  <c r="I236" i="4"/>
  <c r="A235" i="4"/>
  <c r="B235" i="4"/>
  <c r="C235" i="4"/>
  <c r="D235" i="4"/>
  <c r="E235" i="4"/>
  <c r="G235" i="4"/>
  <c r="I235" i="4"/>
  <c r="A234" i="4"/>
  <c r="B234" i="4"/>
  <c r="C234" i="4"/>
  <c r="D234" i="4"/>
  <c r="E234" i="4"/>
  <c r="G234" i="4"/>
  <c r="I234" i="4"/>
  <c r="A233" i="4"/>
  <c r="B233" i="4"/>
  <c r="C233" i="4"/>
  <c r="D233" i="4"/>
  <c r="E233" i="4"/>
  <c r="G233" i="4"/>
  <c r="I233" i="4"/>
  <c r="A232" i="4"/>
  <c r="B232" i="4"/>
  <c r="C232" i="4"/>
  <c r="D232" i="4"/>
  <c r="E232" i="4"/>
  <c r="G232" i="4"/>
  <c r="I232" i="4"/>
  <c r="A231" i="4"/>
  <c r="B231" i="4"/>
  <c r="C231" i="4"/>
  <c r="D231" i="4"/>
  <c r="E231" i="4"/>
  <c r="G231" i="4"/>
  <c r="I231" i="4"/>
  <c r="A230" i="4"/>
  <c r="B230" i="4"/>
  <c r="C230" i="4"/>
  <c r="D230" i="4"/>
  <c r="E230" i="4"/>
  <c r="G230" i="4"/>
  <c r="I230" i="4"/>
  <c r="A229" i="4"/>
  <c r="B229" i="4"/>
  <c r="C229" i="4"/>
  <c r="D229" i="4"/>
  <c r="E229" i="4"/>
  <c r="G229" i="4"/>
  <c r="I229" i="4"/>
  <c r="A228" i="4"/>
  <c r="B228" i="4"/>
  <c r="C228" i="4"/>
  <c r="D228" i="4"/>
  <c r="E228" i="4"/>
  <c r="G228" i="4"/>
  <c r="I228" i="4"/>
  <c r="A227" i="4"/>
  <c r="B227" i="4"/>
  <c r="C227" i="4"/>
  <c r="D227" i="4"/>
  <c r="E227" i="4"/>
  <c r="G227" i="4"/>
  <c r="I227" i="4"/>
  <c r="A226" i="4"/>
  <c r="B226" i="4"/>
  <c r="C226" i="4"/>
  <c r="D226" i="4"/>
  <c r="E226" i="4"/>
  <c r="G226" i="4"/>
  <c r="I226" i="4"/>
  <c r="A225" i="4"/>
  <c r="B225" i="4"/>
  <c r="C225" i="4"/>
  <c r="D225" i="4"/>
  <c r="E225" i="4"/>
  <c r="G225" i="4"/>
  <c r="I225" i="4"/>
  <c r="A224" i="4"/>
  <c r="B224" i="4"/>
  <c r="C224" i="4"/>
  <c r="D224" i="4"/>
  <c r="E224" i="4"/>
  <c r="G224" i="4"/>
  <c r="I224" i="4"/>
  <c r="A223" i="4"/>
  <c r="B223" i="4"/>
  <c r="C223" i="4"/>
  <c r="D223" i="4"/>
  <c r="E223" i="4"/>
  <c r="G223" i="4"/>
  <c r="I223" i="4"/>
  <c r="A222" i="4"/>
  <c r="B222" i="4"/>
  <c r="C222" i="4"/>
  <c r="D222" i="4"/>
  <c r="E222" i="4"/>
  <c r="G222" i="4"/>
  <c r="I222" i="4"/>
  <c r="A221" i="4"/>
  <c r="B221" i="4"/>
  <c r="C221" i="4"/>
  <c r="D221" i="4"/>
  <c r="E221" i="4"/>
  <c r="G221" i="4"/>
  <c r="I221" i="4"/>
  <c r="A220" i="4"/>
  <c r="B220" i="4"/>
  <c r="C220" i="4"/>
  <c r="D220" i="4"/>
  <c r="E220" i="4"/>
  <c r="G220" i="4"/>
  <c r="I220" i="4"/>
  <c r="A219" i="4"/>
  <c r="B219" i="4"/>
  <c r="C219" i="4"/>
  <c r="D219" i="4"/>
  <c r="E219" i="4"/>
  <c r="G219" i="4"/>
  <c r="I219" i="4"/>
  <c r="A218" i="4"/>
  <c r="B218" i="4"/>
  <c r="C218" i="4"/>
  <c r="D218" i="4"/>
  <c r="E218" i="4"/>
  <c r="G218" i="4"/>
  <c r="I218" i="4"/>
  <c r="A217" i="4"/>
  <c r="B217" i="4"/>
  <c r="C217" i="4"/>
  <c r="D217" i="4"/>
  <c r="E217" i="4"/>
  <c r="G217" i="4"/>
  <c r="I217" i="4"/>
  <c r="A216" i="4"/>
  <c r="B216" i="4"/>
  <c r="C216" i="4"/>
  <c r="D216" i="4"/>
  <c r="E216" i="4"/>
  <c r="G216" i="4"/>
  <c r="I216" i="4"/>
  <c r="A215" i="4"/>
  <c r="B215" i="4"/>
  <c r="C215" i="4"/>
  <c r="D215" i="4"/>
  <c r="E215" i="4"/>
  <c r="G215" i="4"/>
  <c r="I215" i="4"/>
  <c r="A214" i="4"/>
  <c r="B214" i="4"/>
  <c r="C214" i="4"/>
  <c r="D214" i="4"/>
  <c r="E214" i="4"/>
  <c r="G214" i="4"/>
  <c r="I214" i="4"/>
  <c r="A213" i="4"/>
  <c r="B213" i="4"/>
  <c r="C213" i="4"/>
  <c r="D213" i="4"/>
  <c r="E213" i="4"/>
  <c r="G213" i="4"/>
  <c r="I213" i="4"/>
  <c r="A212" i="4"/>
  <c r="B212" i="4"/>
  <c r="C212" i="4"/>
  <c r="D212" i="4"/>
  <c r="E212" i="4"/>
  <c r="G212" i="4"/>
  <c r="I212" i="4"/>
  <c r="A211" i="4"/>
  <c r="B211" i="4"/>
  <c r="C211" i="4"/>
  <c r="D211" i="4"/>
  <c r="E211" i="4"/>
  <c r="G211" i="4"/>
  <c r="I211" i="4"/>
  <c r="A210" i="4"/>
  <c r="B210" i="4"/>
  <c r="C210" i="4"/>
  <c r="D210" i="4"/>
  <c r="E210" i="4"/>
  <c r="G210" i="4"/>
  <c r="I210" i="4"/>
  <c r="A209" i="4"/>
  <c r="B209" i="4"/>
  <c r="C209" i="4"/>
  <c r="D209" i="4"/>
  <c r="E209" i="4"/>
  <c r="G209" i="4"/>
  <c r="I209" i="4"/>
  <c r="A208" i="4"/>
  <c r="B208" i="4"/>
  <c r="C208" i="4"/>
  <c r="D208" i="4"/>
  <c r="E208" i="4"/>
  <c r="G208" i="4"/>
  <c r="I208" i="4"/>
  <c r="A207" i="4"/>
  <c r="B207" i="4"/>
  <c r="C207" i="4"/>
  <c r="D207" i="4"/>
  <c r="E207" i="4"/>
  <c r="G207" i="4"/>
  <c r="I207" i="4"/>
  <c r="A206" i="4"/>
  <c r="B206" i="4"/>
  <c r="C206" i="4"/>
  <c r="D206" i="4"/>
  <c r="E206" i="4"/>
  <c r="G206" i="4"/>
  <c r="I206" i="4"/>
  <c r="A205" i="4"/>
  <c r="B205" i="4"/>
  <c r="C205" i="4"/>
  <c r="D205" i="4"/>
  <c r="E205" i="4"/>
  <c r="G205" i="4"/>
  <c r="I205" i="4"/>
  <c r="A204" i="4"/>
  <c r="B204" i="4"/>
  <c r="C204" i="4"/>
  <c r="D204" i="4"/>
  <c r="E204" i="4"/>
  <c r="G204" i="4"/>
  <c r="I204" i="4"/>
  <c r="A203" i="4"/>
  <c r="B203" i="4"/>
  <c r="C203" i="4"/>
  <c r="D203" i="4"/>
  <c r="E203" i="4"/>
  <c r="G203" i="4"/>
  <c r="I203" i="4"/>
  <c r="A202" i="4"/>
  <c r="B202" i="4"/>
  <c r="C202" i="4"/>
  <c r="D202" i="4"/>
  <c r="E202" i="4"/>
  <c r="G202" i="4"/>
  <c r="I202" i="4"/>
  <c r="A201" i="4"/>
  <c r="B201" i="4"/>
  <c r="C201" i="4"/>
  <c r="D201" i="4"/>
  <c r="E201" i="4"/>
  <c r="G201" i="4"/>
  <c r="I201" i="4"/>
  <c r="A200" i="4"/>
  <c r="B200" i="4"/>
  <c r="C200" i="4"/>
  <c r="D200" i="4"/>
  <c r="E200" i="4"/>
  <c r="G200" i="4"/>
  <c r="I200" i="4"/>
  <c r="A199" i="4"/>
  <c r="B199" i="4"/>
  <c r="C199" i="4"/>
  <c r="D199" i="4"/>
  <c r="E199" i="4"/>
  <c r="G199" i="4"/>
  <c r="I199" i="4"/>
  <c r="A198" i="4"/>
  <c r="B198" i="4"/>
  <c r="C198" i="4"/>
  <c r="D198" i="4"/>
  <c r="E198" i="4"/>
  <c r="G198" i="4"/>
  <c r="I198" i="4"/>
  <c r="A197" i="4"/>
  <c r="B197" i="4"/>
  <c r="C197" i="4"/>
  <c r="D197" i="4"/>
  <c r="E197" i="4"/>
  <c r="G197" i="4"/>
  <c r="I197" i="4"/>
  <c r="A196" i="4"/>
  <c r="B196" i="4"/>
  <c r="C196" i="4"/>
  <c r="D196" i="4"/>
  <c r="E196" i="4"/>
  <c r="G196" i="4"/>
  <c r="I196" i="4"/>
  <c r="A195" i="4"/>
  <c r="B195" i="4"/>
  <c r="C195" i="4"/>
  <c r="D195" i="4"/>
  <c r="E195" i="4"/>
  <c r="G195" i="4"/>
  <c r="I195" i="4"/>
  <c r="A194" i="4"/>
  <c r="B194" i="4"/>
  <c r="C194" i="4"/>
  <c r="D194" i="4"/>
  <c r="E194" i="4"/>
  <c r="G194" i="4"/>
  <c r="I194" i="4"/>
  <c r="A193" i="4"/>
  <c r="B193" i="4"/>
  <c r="C193" i="4"/>
  <c r="D193" i="4"/>
  <c r="E193" i="4"/>
  <c r="G193" i="4"/>
  <c r="I193" i="4"/>
  <c r="A192" i="4"/>
  <c r="B192" i="4"/>
  <c r="C192" i="4"/>
  <c r="D192" i="4"/>
  <c r="E192" i="4"/>
  <c r="G192" i="4"/>
  <c r="I192" i="4"/>
  <c r="A191" i="4"/>
  <c r="B191" i="4"/>
  <c r="C191" i="4"/>
  <c r="D191" i="4"/>
  <c r="E191" i="4"/>
  <c r="G191" i="4"/>
  <c r="I191" i="4"/>
  <c r="A190" i="4"/>
  <c r="B190" i="4"/>
  <c r="C190" i="4"/>
  <c r="D190" i="4"/>
  <c r="E190" i="4"/>
  <c r="G190" i="4"/>
  <c r="I190" i="4"/>
  <c r="A189" i="4"/>
  <c r="B189" i="4"/>
  <c r="C189" i="4"/>
  <c r="D189" i="4"/>
  <c r="E189" i="4"/>
  <c r="G189" i="4"/>
  <c r="I189" i="4"/>
  <c r="A188" i="4"/>
  <c r="B188" i="4"/>
  <c r="C188" i="4"/>
  <c r="D188" i="4"/>
  <c r="E188" i="4"/>
  <c r="G188" i="4"/>
  <c r="I188" i="4"/>
  <c r="A187" i="4"/>
  <c r="B187" i="4"/>
  <c r="C187" i="4"/>
  <c r="D187" i="4"/>
  <c r="E187" i="4"/>
  <c r="G187" i="4"/>
  <c r="I187" i="4"/>
  <c r="A186" i="4"/>
  <c r="B186" i="4"/>
  <c r="C186" i="4"/>
  <c r="D186" i="4"/>
  <c r="E186" i="4"/>
  <c r="G186" i="4"/>
  <c r="I186" i="4"/>
  <c r="A185" i="4"/>
  <c r="B185" i="4"/>
  <c r="C185" i="4"/>
  <c r="D185" i="4"/>
  <c r="E185" i="4"/>
  <c r="G185" i="4"/>
  <c r="I185" i="4"/>
  <c r="A184" i="4"/>
  <c r="B184" i="4"/>
  <c r="C184" i="4"/>
  <c r="D184" i="4"/>
  <c r="E184" i="4"/>
  <c r="G184" i="4"/>
  <c r="I184" i="4"/>
  <c r="A183" i="4"/>
  <c r="B183" i="4"/>
  <c r="C183" i="4"/>
  <c r="D183" i="4"/>
  <c r="E183" i="4"/>
  <c r="G183" i="4"/>
  <c r="I183" i="4"/>
  <c r="A182" i="4"/>
  <c r="B182" i="4"/>
  <c r="C182" i="4"/>
  <c r="D182" i="4"/>
  <c r="E182" i="4"/>
  <c r="G182" i="4"/>
  <c r="I182" i="4"/>
  <c r="A181" i="4"/>
  <c r="B181" i="4"/>
  <c r="C181" i="4"/>
  <c r="D181" i="4"/>
  <c r="E181" i="4"/>
  <c r="G181" i="4"/>
  <c r="I181" i="4"/>
  <c r="A180" i="4"/>
  <c r="B180" i="4"/>
  <c r="C180" i="4"/>
  <c r="D180" i="4"/>
  <c r="E180" i="4"/>
  <c r="G180" i="4"/>
  <c r="I180" i="4"/>
  <c r="A179" i="4"/>
  <c r="B179" i="4"/>
  <c r="C179" i="4"/>
  <c r="D179" i="4"/>
  <c r="E179" i="4"/>
  <c r="G179" i="4"/>
  <c r="I179" i="4"/>
  <c r="A178" i="4"/>
  <c r="B178" i="4"/>
  <c r="C178" i="4"/>
  <c r="D178" i="4"/>
  <c r="E178" i="4"/>
  <c r="G178" i="4"/>
  <c r="I178" i="4"/>
  <c r="A177" i="4"/>
  <c r="B177" i="4"/>
  <c r="C177" i="4"/>
  <c r="D177" i="4"/>
  <c r="E177" i="4"/>
  <c r="G177" i="4"/>
  <c r="I177" i="4"/>
  <c r="A176" i="4"/>
  <c r="B176" i="4"/>
  <c r="C176" i="4"/>
  <c r="D176" i="4"/>
  <c r="E176" i="4"/>
  <c r="G176" i="4"/>
  <c r="I176" i="4"/>
  <c r="A175" i="4"/>
  <c r="B175" i="4"/>
  <c r="C175" i="4"/>
  <c r="D175" i="4"/>
  <c r="E175" i="4"/>
  <c r="G175" i="4"/>
  <c r="I175" i="4"/>
  <c r="A174" i="4"/>
  <c r="B174" i="4"/>
  <c r="C174" i="4"/>
  <c r="D174" i="4"/>
  <c r="E174" i="4"/>
  <c r="G174" i="4"/>
  <c r="I174" i="4"/>
  <c r="A173" i="4"/>
  <c r="B173" i="4"/>
  <c r="C173" i="4"/>
  <c r="D173" i="4"/>
  <c r="E173" i="4"/>
  <c r="G173" i="4"/>
  <c r="I173" i="4"/>
  <c r="A172" i="4"/>
  <c r="B172" i="4"/>
  <c r="C172" i="4"/>
  <c r="D172" i="4"/>
  <c r="E172" i="4"/>
  <c r="G172" i="4"/>
  <c r="I172" i="4"/>
  <c r="A171" i="4"/>
  <c r="B171" i="4"/>
  <c r="C171" i="4"/>
  <c r="D171" i="4"/>
  <c r="E171" i="4"/>
  <c r="G171" i="4"/>
  <c r="I171" i="4"/>
  <c r="A170" i="4"/>
  <c r="B170" i="4"/>
  <c r="C170" i="4"/>
  <c r="D170" i="4"/>
  <c r="E170" i="4"/>
  <c r="G170" i="4"/>
  <c r="I170" i="4"/>
  <c r="A169" i="4"/>
  <c r="B169" i="4"/>
  <c r="C169" i="4"/>
  <c r="D169" i="4"/>
  <c r="E169" i="4"/>
  <c r="G169" i="4"/>
  <c r="I169" i="4"/>
  <c r="A168" i="4"/>
  <c r="B168" i="4"/>
  <c r="C168" i="4"/>
  <c r="D168" i="4"/>
  <c r="E168" i="4"/>
  <c r="G168" i="4"/>
  <c r="I168" i="4"/>
  <c r="A167" i="4"/>
  <c r="B167" i="4"/>
  <c r="C167" i="4"/>
  <c r="D167" i="4"/>
  <c r="E167" i="4"/>
  <c r="G167" i="4"/>
  <c r="I167" i="4"/>
  <c r="A166" i="4"/>
  <c r="B166" i="4"/>
  <c r="C166" i="4"/>
  <c r="D166" i="4"/>
  <c r="E166" i="4"/>
  <c r="G166" i="4"/>
  <c r="I166" i="4"/>
  <c r="A165" i="4"/>
  <c r="B165" i="4"/>
  <c r="C165" i="4"/>
  <c r="D165" i="4"/>
  <c r="E165" i="4"/>
  <c r="G165" i="4"/>
  <c r="I165" i="4"/>
  <c r="A164" i="4"/>
  <c r="B164" i="4"/>
  <c r="C164" i="4"/>
  <c r="D164" i="4"/>
  <c r="E164" i="4"/>
  <c r="G164" i="4"/>
  <c r="I164" i="4"/>
  <c r="A163" i="4"/>
  <c r="B163" i="4"/>
  <c r="C163" i="4"/>
  <c r="D163" i="4"/>
  <c r="E163" i="4"/>
  <c r="G163" i="4"/>
  <c r="I163" i="4"/>
  <c r="A162" i="4"/>
  <c r="B162" i="4"/>
  <c r="C162" i="4"/>
  <c r="D162" i="4"/>
  <c r="E162" i="4"/>
  <c r="G162" i="4"/>
  <c r="I162" i="4"/>
  <c r="A161" i="4"/>
  <c r="B161" i="4"/>
  <c r="C161" i="4"/>
  <c r="D161" i="4"/>
  <c r="E161" i="4"/>
  <c r="G161" i="4"/>
  <c r="I161" i="4"/>
  <c r="A160" i="4"/>
  <c r="B160" i="4"/>
  <c r="C160" i="4"/>
  <c r="D160" i="4"/>
  <c r="E160" i="4"/>
  <c r="G160" i="4"/>
  <c r="I160" i="4"/>
  <c r="A159" i="4"/>
  <c r="B159" i="4"/>
  <c r="C159" i="4"/>
  <c r="D159" i="4"/>
  <c r="E159" i="4"/>
  <c r="G159" i="4"/>
  <c r="I159" i="4"/>
  <c r="A158" i="4"/>
  <c r="B158" i="4"/>
  <c r="C158" i="4"/>
  <c r="D158" i="4"/>
  <c r="E158" i="4"/>
  <c r="G158" i="4"/>
  <c r="I158" i="4"/>
  <c r="A157" i="4"/>
  <c r="B157" i="4"/>
  <c r="C157" i="4"/>
  <c r="D157" i="4"/>
  <c r="E157" i="4"/>
  <c r="G157" i="4"/>
  <c r="I157" i="4"/>
  <c r="A156" i="4"/>
  <c r="B156" i="4"/>
  <c r="C156" i="4"/>
  <c r="D156" i="4"/>
  <c r="E156" i="4"/>
  <c r="G156" i="4"/>
  <c r="I156" i="4"/>
  <c r="A155" i="4"/>
  <c r="B155" i="4"/>
  <c r="C155" i="4"/>
  <c r="D155" i="4"/>
  <c r="E155" i="4"/>
  <c r="G155" i="4"/>
  <c r="I155" i="4"/>
  <c r="A154" i="4"/>
  <c r="B154" i="4"/>
  <c r="C154" i="4"/>
  <c r="D154" i="4"/>
  <c r="E154" i="4"/>
  <c r="G154" i="4"/>
  <c r="I154" i="4"/>
  <c r="A153" i="4"/>
  <c r="B153" i="4"/>
  <c r="C153" i="4"/>
  <c r="D153" i="4"/>
  <c r="E153" i="4"/>
  <c r="G153" i="4"/>
  <c r="I153" i="4"/>
  <c r="A152" i="4"/>
  <c r="B152" i="4"/>
  <c r="C152" i="4"/>
  <c r="D152" i="4"/>
  <c r="E152" i="4"/>
  <c r="G152" i="4"/>
  <c r="I152" i="4"/>
  <c r="A151" i="4"/>
  <c r="B151" i="4"/>
  <c r="C151" i="4"/>
  <c r="D151" i="4"/>
  <c r="E151" i="4"/>
  <c r="G151" i="4"/>
  <c r="I151" i="4"/>
  <c r="A150" i="4"/>
  <c r="B150" i="4"/>
  <c r="C150" i="4"/>
  <c r="D150" i="4"/>
  <c r="E150" i="4"/>
  <c r="G150" i="4"/>
  <c r="I150" i="4"/>
  <c r="A149" i="4"/>
  <c r="B149" i="4"/>
  <c r="C149" i="4"/>
  <c r="D149" i="4"/>
  <c r="E149" i="4"/>
  <c r="G149" i="4"/>
  <c r="I149" i="4"/>
  <c r="A148" i="4"/>
  <c r="B148" i="4"/>
  <c r="C148" i="4"/>
  <c r="D148" i="4"/>
  <c r="E148" i="4"/>
  <c r="G148" i="4"/>
  <c r="I148" i="4"/>
  <c r="A147" i="4"/>
  <c r="B147" i="4"/>
  <c r="C147" i="4"/>
  <c r="D147" i="4"/>
  <c r="E147" i="4"/>
  <c r="G147" i="4"/>
  <c r="I147" i="4"/>
  <c r="A146" i="4"/>
  <c r="B146" i="4"/>
  <c r="C146" i="4"/>
  <c r="D146" i="4"/>
  <c r="E146" i="4"/>
  <c r="G146" i="4"/>
  <c r="I146" i="4"/>
  <c r="A145" i="4"/>
  <c r="B145" i="4"/>
  <c r="C145" i="4"/>
  <c r="D145" i="4"/>
  <c r="E145" i="4"/>
  <c r="G145" i="4"/>
  <c r="I145" i="4"/>
  <c r="A144" i="4"/>
  <c r="B144" i="4"/>
  <c r="C144" i="4"/>
  <c r="D144" i="4"/>
  <c r="E144" i="4"/>
  <c r="G144" i="4"/>
  <c r="I144" i="4"/>
  <c r="A143" i="4"/>
  <c r="B143" i="4"/>
  <c r="C143" i="4"/>
  <c r="D143" i="4"/>
  <c r="E143" i="4"/>
  <c r="G143" i="4"/>
  <c r="I143" i="4"/>
  <c r="A142" i="4"/>
  <c r="B142" i="4"/>
  <c r="C142" i="4"/>
  <c r="D142" i="4"/>
  <c r="E142" i="4"/>
  <c r="G142" i="4"/>
  <c r="I142" i="4"/>
  <c r="A141" i="4"/>
  <c r="B141" i="4"/>
  <c r="C141" i="4"/>
  <c r="D141" i="4"/>
  <c r="E141" i="4"/>
  <c r="G141" i="4"/>
  <c r="I141" i="4"/>
  <c r="A140" i="4"/>
  <c r="B140" i="4"/>
  <c r="C140" i="4"/>
  <c r="D140" i="4"/>
  <c r="E140" i="4"/>
  <c r="G140" i="4"/>
  <c r="I140" i="4"/>
  <c r="A139" i="4"/>
  <c r="B139" i="4"/>
  <c r="C139" i="4"/>
  <c r="D139" i="4"/>
  <c r="E139" i="4"/>
  <c r="G139" i="4"/>
  <c r="I139" i="4"/>
  <c r="A138" i="4"/>
  <c r="B138" i="4"/>
  <c r="C138" i="4"/>
  <c r="D138" i="4"/>
  <c r="E138" i="4"/>
  <c r="G138" i="4"/>
  <c r="I138" i="4"/>
  <c r="A137" i="4"/>
  <c r="B137" i="4"/>
  <c r="C137" i="4"/>
  <c r="D137" i="4"/>
  <c r="E137" i="4"/>
  <c r="G137" i="4"/>
  <c r="I137" i="4"/>
  <c r="A136" i="4"/>
  <c r="B136" i="4"/>
  <c r="C136" i="4"/>
  <c r="D136" i="4"/>
  <c r="E136" i="4"/>
  <c r="G136" i="4"/>
  <c r="I136" i="4"/>
  <c r="A135" i="4"/>
  <c r="B135" i="4"/>
  <c r="C135" i="4"/>
  <c r="D135" i="4"/>
  <c r="E135" i="4"/>
  <c r="G135" i="4"/>
  <c r="I135" i="4"/>
  <c r="A134" i="4"/>
  <c r="B134" i="4"/>
  <c r="C134" i="4"/>
  <c r="D134" i="4"/>
  <c r="E134" i="4"/>
  <c r="G134" i="4"/>
  <c r="I134" i="4"/>
  <c r="A133" i="4"/>
  <c r="B133" i="4"/>
  <c r="C133" i="4"/>
  <c r="D133" i="4"/>
  <c r="E133" i="4"/>
  <c r="G133" i="4"/>
  <c r="I133" i="4"/>
  <c r="A132" i="4"/>
  <c r="B132" i="4"/>
  <c r="C132" i="4"/>
  <c r="D132" i="4"/>
  <c r="E132" i="4"/>
  <c r="G132" i="4"/>
  <c r="I132" i="4"/>
  <c r="A131" i="4"/>
  <c r="B131" i="4"/>
  <c r="C131" i="4"/>
  <c r="D131" i="4"/>
  <c r="E131" i="4"/>
  <c r="G131" i="4"/>
  <c r="I131" i="4"/>
  <c r="A130" i="4"/>
  <c r="B130" i="4"/>
  <c r="C130" i="4"/>
  <c r="D130" i="4"/>
  <c r="E130" i="4"/>
  <c r="G130" i="4"/>
  <c r="I130" i="4"/>
  <c r="A129" i="4"/>
  <c r="B129" i="4"/>
  <c r="C129" i="4"/>
  <c r="D129" i="4"/>
  <c r="E129" i="4"/>
  <c r="G129" i="4"/>
  <c r="I129" i="4"/>
  <c r="A128" i="4"/>
  <c r="B128" i="4"/>
  <c r="C128" i="4"/>
  <c r="D128" i="4"/>
  <c r="E128" i="4"/>
  <c r="G128" i="4"/>
  <c r="I128" i="4"/>
  <c r="A127" i="4"/>
  <c r="B127" i="4"/>
  <c r="C127" i="4"/>
  <c r="D127" i="4"/>
  <c r="E127" i="4"/>
  <c r="G127" i="4"/>
  <c r="I127" i="4"/>
  <c r="A126" i="4"/>
  <c r="B126" i="4"/>
  <c r="C126" i="4"/>
  <c r="D126" i="4"/>
  <c r="E126" i="4"/>
  <c r="G126" i="4"/>
  <c r="I126" i="4"/>
  <c r="A125" i="4"/>
  <c r="B125" i="4"/>
  <c r="C125" i="4"/>
  <c r="D125" i="4"/>
  <c r="E125" i="4"/>
  <c r="G125" i="4"/>
  <c r="I125" i="4"/>
  <c r="A124" i="4"/>
  <c r="B124" i="4"/>
  <c r="C124" i="4"/>
  <c r="D124" i="4"/>
  <c r="E124" i="4"/>
  <c r="G124" i="4"/>
  <c r="I124" i="4"/>
  <c r="A123" i="4"/>
  <c r="B123" i="4"/>
  <c r="C123" i="4"/>
  <c r="D123" i="4"/>
  <c r="E123" i="4"/>
  <c r="G123" i="4"/>
  <c r="I123" i="4"/>
  <c r="A122" i="4"/>
  <c r="B122" i="4"/>
  <c r="C122" i="4"/>
  <c r="D122" i="4"/>
  <c r="E122" i="4"/>
  <c r="G122" i="4"/>
  <c r="I122" i="4"/>
  <c r="A121" i="4"/>
  <c r="B121" i="4"/>
  <c r="C121" i="4"/>
  <c r="D121" i="4"/>
  <c r="E121" i="4"/>
  <c r="G121" i="4"/>
  <c r="I121" i="4"/>
  <c r="A120" i="4"/>
  <c r="B120" i="4"/>
  <c r="C120" i="4"/>
  <c r="D120" i="4"/>
  <c r="E120" i="4"/>
  <c r="G120" i="4"/>
  <c r="I120" i="4"/>
  <c r="A119" i="4"/>
  <c r="B119" i="4"/>
  <c r="C119" i="4"/>
  <c r="D119" i="4"/>
  <c r="E119" i="4"/>
  <c r="G119" i="4"/>
  <c r="I119" i="4"/>
  <c r="A118" i="4"/>
  <c r="B118" i="4"/>
  <c r="C118" i="4"/>
  <c r="D118" i="4"/>
  <c r="E118" i="4"/>
  <c r="G118" i="4"/>
  <c r="I118" i="4"/>
  <c r="A117" i="4"/>
  <c r="B117" i="4"/>
  <c r="C117" i="4"/>
  <c r="D117" i="4"/>
  <c r="E117" i="4"/>
  <c r="G117" i="4"/>
  <c r="I117" i="4"/>
  <c r="A116" i="4"/>
  <c r="B116" i="4"/>
  <c r="C116" i="4"/>
  <c r="D116" i="4"/>
  <c r="E116" i="4"/>
  <c r="G116" i="4"/>
  <c r="I116" i="4"/>
  <c r="A115" i="4"/>
  <c r="B115" i="4"/>
  <c r="C115" i="4"/>
  <c r="D115" i="4"/>
  <c r="E115" i="4"/>
  <c r="G115" i="4"/>
  <c r="I115" i="4"/>
  <c r="A114" i="4"/>
  <c r="B114" i="4"/>
  <c r="C114" i="4"/>
  <c r="D114" i="4"/>
  <c r="E114" i="4"/>
  <c r="G114" i="4"/>
  <c r="I114" i="4"/>
  <c r="A113" i="4"/>
  <c r="B113" i="4"/>
  <c r="C113" i="4"/>
  <c r="D113" i="4"/>
  <c r="E113" i="4"/>
  <c r="G113" i="4"/>
  <c r="I113" i="4"/>
  <c r="A112" i="4"/>
  <c r="B112" i="4"/>
  <c r="C112" i="4"/>
  <c r="D112" i="4"/>
  <c r="E112" i="4"/>
  <c r="G112" i="4"/>
  <c r="I112" i="4"/>
  <c r="A111" i="4"/>
  <c r="B111" i="4"/>
  <c r="C111" i="4"/>
  <c r="D111" i="4"/>
  <c r="E111" i="4"/>
  <c r="G111" i="4"/>
  <c r="I111" i="4"/>
  <c r="A110" i="4"/>
  <c r="B110" i="4"/>
  <c r="C110" i="4"/>
  <c r="D110" i="4"/>
  <c r="E110" i="4"/>
  <c r="G110" i="4"/>
  <c r="I110" i="4"/>
  <c r="A109" i="4"/>
  <c r="B109" i="4"/>
  <c r="C109" i="4"/>
  <c r="D109" i="4"/>
  <c r="E109" i="4"/>
  <c r="G109" i="4"/>
  <c r="I109" i="4"/>
  <c r="A108" i="4"/>
  <c r="B108" i="4"/>
  <c r="C108" i="4"/>
  <c r="D108" i="4"/>
  <c r="E108" i="4"/>
  <c r="G108" i="4"/>
  <c r="I108" i="4"/>
  <c r="A107" i="4"/>
  <c r="B107" i="4"/>
  <c r="C107" i="4"/>
  <c r="D107" i="4"/>
  <c r="E107" i="4"/>
  <c r="G107" i="4"/>
  <c r="I107" i="4"/>
  <c r="A106" i="4"/>
  <c r="B106" i="4"/>
  <c r="C106" i="4"/>
  <c r="D106" i="4"/>
  <c r="E106" i="4"/>
  <c r="G106" i="4"/>
  <c r="I106" i="4"/>
  <c r="A105" i="4"/>
  <c r="B105" i="4"/>
  <c r="C105" i="4"/>
  <c r="D105" i="4"/>
  <c r="E105" i="4"/>
  <c r="G105" i="4"/>
  <c r="I105" i="4"/>
  <c r="A104" i="4"/>
  <c r="B104" i="4"/>
  <c r="C104" i="4"/>
  <c r="D104" i="4"/>
  <c r="E104" i="4"/>
  <c r="G104" i="4"/>
  <c r="I104" i="4"/>
  <c r="A103" i="4"/>
  <c r="B103" i="4"/>
  <c r="C103" i="4"/>
  <c r="D103" i="4"/>
  <c r="E103" i="4"/>
  <c r="G103" i="4"/>
  <c r="I103" i="4"/>
  <c r="A102" i="4"/>
  <c r="B102" i="4"/>
  <c r="C102" i="4"/>
  <c r="D102" i="4"/>
  <c r="E102" i="4"/>
  <c r="G102" i="4"/>
  <c r="I102" i="4"/>
  <c r="A101" i="4"/>
  <c r="B101" i="4"/>
  <c r="C101" i="4"/>
  <c r="D101" i="4"/>
  <c r="E101" i="4"/>
  <c r="G101" i="4"/>
  <c r="I101" i="4"/>
  <c r="A100" i="4"/>
  <c r="B100" i="4"/>
  <c r="C100" i="4"/>
  <c r="D100" i="4"/>
  <c r="E100" i="4"/>
  <c r="G100" i="4"/>
  <c r="I100" i="4"/>
  <c r="A99" i="4"/>
  <c r="B99" i="4"/>
  <c r="C99" i="4"/>
  <c r="D99" i="4"/>
  <c r="E99" i="4"/>
  <c r="G99" i="4"/>
  <c r="I99" i="4"/>
  <c r="A98" i="4"/>
  <c r="B98" i="4"/>
  <c r="C98" i="4"/>
  <c r="D98" i="4"/>
  <c r="E98" i="4"/>
  <c r="G98" i="4"/>
  <c r="I98" i="4"/>
  <c r="A97" i="4"/>
  <c r="B97" i="4"/>
  <c r="C97" i="4"/>
  <c r="D97" i="4"/>
  <c r="E97" i="4"/>
  <c r="G97" i="4"/>
  <c r="I97" i="4"/>
  <c r="A96" i="4"/>
  <c r="B96" i="4"/>
  <c r="C96" i="4"/>
  <c r="D96" i="4"/>
  <c r="E96" i="4"/>
  <c r="G96" i="4"/>
  <c r="I96" i="4"/>
  <c r="A95" i="4"/>
  <c r="B95" i="4"/>
  <c r="C95" i="4"/>
  <c r="D95" i="4"/>
  <c r="E95" i="4"/>
  <c r="G95" i="4"/>
  <c r="I95" i="4"/>
  <c r="A94" i="4"/>
  <c r="B94" i="4"/>
  <c r="C94" i="4"/>
  <c r="D94" i="4"/>
  <c r="E94" i="4"/>
  <c r="G94" i="4"/>
  <c r="I94" i="4"/>
  <c r="A93" i="4"/>
  <c r="B93" i="4"/>
  <c r="C93" i="4"/>
  <c r="D93" i="4"/>
  <c r="E93" i="4"/>
  <c r="G93" i="4"/>
  <c r="I93" i="4"/>
  <c r="A92" i="4"/>
  <c r="B92" i="4"/>
  <c r="C92" i="4"/>
  <c r="D92" i="4"/>
  <c r="E92" i="4"/>
  <c r="G92" i="4"/>
  <c r="I92" i="4"/>
  <c r="A91" i="4"/>
  <c r="B91" i="4"/>
  <c r="C91" i="4"/>
  <c r="D91" i="4"/>
  <c r="E91" i="4"/>
  <c r="G91" i="4"/>
  <c r="I91" i="4"/>
  <c r="A90" i="4"/>
  <c r="B90" i="4"/>
  <c r="C90" i="4"/>
  <c r="D90" i="4"/>
  <c r="E90" i="4"/>
  <c r="G90" i="4"/>
  <c r="I90" i="4"/>
  <c r="A89" i="4"/>
  <c r="B89" i="4"/>
  <c r="C89" i="4"/>
  <c r="D89" i="4"/>
  <c r="E89" i="4"/>
  <c r="G89" i="4"/>
  <c r="I89" i="4"/>
  <c r="A88" i="4"/>
  <c r="B88" i="4"/>
  <c r="C88" i="4"/>
  <c r="D88" i="4"/>
  <c r="E88" i="4"/>
  <c r="G88" i="4"/>
  <c r="I88" i="4"/>
  <c r="A87" i="4"/>
  <c r="B87" i="4"/>
  <c r="C87" i="4"/>
  <c r="D87" i="4"/>
  <c r="E87" i="4"/>
  <c r="G87" i="4"/>
  <c r="I87" i="4"/>
  <c r="A86" i="4"/>
  <c r="B86" i="4"/>
  <c r="C86" i="4"/>
  <c r="D86" i="4"/>
  <c r="E86" i="4"/>
  <c r="G86" i="4"/>
  <c r="I86" i="4"/>
  <c r="A85" i="4"/>
  <c r="B85" i="4"/>
  <c r="C85" i="4"/>
  <c r="D85" i="4"/>
  <c r="E85" i="4"/>
  <c r="G85" i="4"/>
  <c r="I85" i="4"/>
  <c r="A84" i="4"/>
  <c r="B84" i="4"/>
  <c r="C84" i="4"/>
  <c r="D84" i="4"/>
  <c r="E84" i="4"/>
  <c r="G84" i="4"/>
  <c r="I84" i="4"/>
  <c r="A83" i="4"/>
  <c r="B83" i="4"/>
  <c r="C83" i="4"/>
  <c r="D83" i="4"/>
  <c r="E83" i="4"/>
  <c r="G83" i="4"/>
  <c r="I83" i="4"/>
  <c r="A82" i="4"/>
  <c r="B82" i="4"/>
  <c r="C82" i="4"/>
  <c r="D82" i="4"/>
  <c r="E82" i="4"/>
  <c r="G82" i="4"/>
  <c r="I82" i="4"/>
  <c r="A81" i="4"/>
  <c r="B81" i="4"/>
  <c r="C81" i="4"/>
  <c r="D81" i="4"/>
  <c r="E81" i="4"/>
  <c r="G81" i="4"/>
  <c r="I81" i="4"/>
  <c r="A80" i="4"/>
  <c r="B80" i="4"/>
  <c r="C80" i="4"/>
  <c r="D80" i="4"/>
  <c r="E80" i="4"/>
  <c r="G80" i="4"/>
  <c r="I80" i="4"/>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Q450" i="1" l="1"/>
  <c r="S450" i="1"/>
  <c r="U450" i="1"/>
  <c r="W450" i="1"/>
  <c r="Y450" i="1"/>
  <c r="AA450" i="1"/>
  <c r="Q181" i="1"/>
  <c r="S181" i="1"/>
  <c r="U181" i="1"/>
  <c r="W181" i="1"/>
  <c r="Y181" i="1"/>
  <c r="AA181" i="1"/>
  <c r="Q449" i="1"/>
  <c r="S449" i="1"/>
  <c r="U449" i="1"/>
  <c r="W449" i="1"/>
  <c r="Y449" i="1"/>
  <c r="AA449" i="1"/>
  <c r="Q447" i="1"/>
  <c r="S447" i="1"/>
  <c r="U447" i="1"/>
  <c r="W447" i="1"/>
  <c r="Y447" i="1"/>
  <c r="AA447" i="1"/>
  <c r="Q445" i="1"/>
  <c r="S445" i="1"/>
  <c r="U445" i="1"/>
  <c r="W445" i="1"/>
  <c r="Y445" i="1"/>
  <c r="AA445" i="1"/>
  <c r="Q443" i="1"/>
  <c r="S443" i="1"/>
  <c r="U443" i="1"/>
  <c r="W443" i="1"/>
  <c r="Y443" i="1"/>
  <c r="AA443" i="1"/>
  <c r="Q441" i="1"/>
  <c r="S441" i="1"/>
  <c r="U441" i="1"/>
  <c r="W441" i="1"/>
  <c r="Y441" i="1"/>
  <c r="AA441" i="1"/>
  <c r="Q439" i="1"/>
  <c r="S439" i="1"/>
  <c r="U439" i="1"/>
  <c r="W439" i="1"/>
  <c r="Y439" i="1"/>
  <c r="AA439" i="1"/>
  <c r="Q437" i="1"/>
  <c r="S437" i="1"/>
  <c r="U437" i="1"/>
  <c r="W437" i="1"/>
  <c r="Y437" i="1"/>
  <c r="AA437" i="1"/>
  <c r="Q435" i="1"/>
  <c r="S435" i="1"/>
  <c r="U435" i="1"/>
  <c r="W435" i="1"/>
  <c r="Y435" i="1"/>
  <c r="AA435" i="1"/>
  <c r="Q433" i="1"/>
  <c r="S433" i="1"/>
  <c r="U433" i="1"/>
  <c r="W433" i="1"/>
  <c r="Y433" i="1"/>
  <c r="AA433" i="1"/>
  <c r="Q431" i="1"/>
  <c r="S431" i="1"/>
  <c r="U431" i="1"/>
  <c r="W431" i="1"/>
  <c r="Y431" i="1"/>
  <c r="AA431" i="1"/>
  <c r="Q428" i="1"/>
  <c r="S428" i="1"/>
  <c r="U428" i="1"/>
  <c r="W428" i="1"/>
  <c r="Y428" i="1"/>
  <c r="AA428" i="1"/>
  <c r="Q426" i="1"/>
  <c r="S426" i="1"/>
  <c r="U426" i="1"/>
  <c r="W426" i="1"/>
  <c r="Y426" i="1"/>
  <c r="AA426" i="1"/>
  <c r="Q424" i="1"/>
  <c r="S424" i="1"/>
  <c r="U424" i="1"/>
  <c r="W424" i="1"/>
  <c r="Y424" i="1"/>
  <c r="AA424" i="1"/>
  <c r="Q422" i="1"/>
  <c r="S422" i="1"/>
  <c r="U422" i="1"/>
  <c r="W422" i="1"/>
  <c r="Y422" i="1"/>
  <c r="AA422" i="1"/>
  <c r="Q420" i="1"/>
  <c r="S420" i="1"/>
  <c r="U420" i="1"/>
  <c r="W420" i="1"/>
  <c r="Y420" i="1"/>
  <c r="AA420" i="1"/>
  <c r="Q418" i="1"/>
  <c r="S418" i="1"/>
  <c r="U418" i="1"/>
  <c r="W418" i="1"/>
  <c r="Y418" i="1"/>
  <c r="AA418" i="1"/>
  <c r="Q416" i="1"/>
  <c r="S416" i="1"/>
  <c r="U416" i="1"/>
  <c r="W416" i="1"/>
  <c r="Y416" i="1"/>
  <c r="AA416" i="1"/>
  <c r="Q413" i="1"/>
  <c r="S413" i="1"/>
  <c r="U413" i="1"/>
  <c r="W413" i="1"/>
  <c r="Y413" i="1"/>
  <c r="AA413" i="1"/>
  <c r="Q411" i="1"/>
  <c r="S411" i="1"/>
  <c r="U411" i="1"/>
  <c r="W411" i="1"/>
  <c r="Y411" i="1"/>
  <c r="AA411" i="1"/>
  <c r="Q409" i="1"/>
  <c r="S409" i="1"/>
  <c r="U409" i="1"/>
  <c r="W409" i="1"/>
  <c r="Y409" i="1"/>
  <c r="AA409" i="1"/>
  <c r="Q407" i="1"/>
  <c r="S407" i="1"/>
  <c r="U407" i="1"/>
  <c r="W407" i="1"/>
  <c r="Y407" i="1"/>
  <c r="AA407" i="1"/>
  <c r="Q404" i="1"/>
  <c r="S404" i="1"/>
  <c r="U404" i="1"/>
  <c r="W404" i="1"/>
  <c r="Y404" i="1"/>
  <c r="AA404" i="1"/>
  <c r="Q402" i="1"/>
  <c r="S402" i="1"/>
  <c r="U402" i="1"/>
  <c r="W402" i="1"/>
  <c r="Y402" i="1"/>
  <c r="AA402" i="1"/>
  <c r="Q400" i="1"/>
  <c r="S400" i="1"/>
  <c r="U400" i="1"/>
  <c r="W400" i="1"/>
  <c r="Y400" i="1"/>
  <c r="AA400" i="1"/>
  <c r="Q398" i="1"/>
  <c r="S398" i="1"/>
  <c r="U398" i="1"/>
  <c r="W398" i="1"/>
  <c r="Y398" i="1"/>
  <c r="AA398" i="1"/>
  <c r="Q396" i="1"/>
  <c r="S396" i="1"/>
  <c r="U396" i="1"/>
  <c r="W396" i="1"/>
  <c r="Y396" i="1"/>
  <c r="AA396" i="1"/>
  <c r="Q394" i="1"/>
  <c r="S394" i="1"/>
  <c r="U394" i="1"/>
  <c r="W394" i="1"/>
  <c r="Y394" i="1"/>
  <c r="AA394" i="1"/>
  <c r="Q392" i="1"/>
  <c r="S392" i="1"/>
  <c r="U392" i="1"/>
  <c r="W392" i="1"/>
  <c r="Y392" i="1"/>
  <c r="AA392" i="1"/>
  <c r="Q390" i="1"/>
  <c r="S390" i="1"/>
  <c r="U390" i="1"/>
  <c r="W390" i="1"/>
  <c r="Y390" i="1"/>
  <c r="AA390" i="1"/>
  <c r="Q388" i="1"/>
  <c r="S388" i="1"/>
  <c r="U388" i="1"/>
  <c r="W388" i="1"/>
  <c r="Y388" i="1"/>
  <c r="AA388" i="1"/>
  <c r="Q386" i="1"/>
  <c r="S386" i="1"/>
  <c r="U386" i="1"/>
  <c r="W386" i="1"/>
  <c r="Y386" i="1"/>
  <c r="AA386" i="1"/>
  <c r="Q384" i="1"/>
  <c r="S384" i="1"/>
  <c r="U384" i="1"/>
  <c r="W384" i="1"/>
  <c r="Y384" i="1"/>
  <c r="AA384" i="1"/>
  <c r="Q382" i="1"/>
  <c r="S382" i="1"/>
  <c r="U382" i="1"/>
  <c r="W382" i="1"/>
  <c r="Y382" i="1"/>
  <c r="AA382" i="1"/>
  <c r="Q380" i="1"/>
  <c r="S380" i="1"/>
  <c r="U380" i="1"/>
  <c r="W380" i="1"/>
  <c r="Y380" i="1"/>
  <c r="AA380" i="1"/>
  <c r="Q378" i="1"/>
  <c r="S378" i="1"/>
  <c r="U378" i="1"/>
  <c r="W378" i="1"/>
  <c r="Y378" i="1"/>
  <c r="AA378" i="1"/>
  <c r="Q376" i="1"/>
  <c r="S376" i="1"/>
  <c r="U376" i="1"/>
  <c r="W376" i="1"/>
  <c r="Y376" i="1"/>
  <c r="AA376" i="1"/>
  <c r="Q374" i="1"/>
  <c r="S374" i="1"/>
  <c r="U374" i="1"/>
  <c r="W374" i="1"/>
  <c r="Y374" i="1"/>
  <c r="AA374" i="1"/>
  <c r="Q372" i="1"/>
  <c r="S372" i="1"/>
  <c r="U372" i="1"/>
  <c r="W372" i="1"/>
  <c r="Y372" i="1"/>
  <c r="AA372" i="1"/>
  <c r="Q370" i="1"/>
  <c r="S370" i="1"/>
  <c r="U370" i="1"/>
  <c r="W370" i="1"/>
  <c r="Y370" i="1"/>
  <c r="AA370" i="1"/>
  <c r="Q368" i="1"/>
  <c r="S368" i="1"/>
  <c r="U368" i="1"/>
  <c r="W368" i="1"/>
  <c r="Y368" i="1"/>
  <c r="AA368" i="1"/>
  <c r="Q366" i="1"/>
  <c r="S366" i="1"/>
  <c r="U366" i="1"/>
  <c r="W366" i="1"/>
  <c r="Y366" i="1"/>
  <c r="AA366" i="1"/>
  <c r="Q364" i="1"/>
  <c r="S364" i="1"/>
  <c r="U364" i="1"/>
  <c r="W364" i="1"/>
  <c r="Y364" i="1"/>
  <c r="AA364" i="1"/>
  <c r="Q362" i="1"/>
  <c r="S362" i="1"/>
  <c r="U362" i="1"/>
  <c r="W362" i="1"/>
  <c r="Y362" i="1"/>
  <c r="AA362" i="1"/>
  <c r="Q360" i="1"/>
  <c r="S360" i="1"/>
  <c r="U360" i="1"/>
  <c r="W360" i="1"/>
  <c r="Y360" i="1"/>
  <c r="AA360" i="1"/>
  <c r="Q358" i="1"/>
  <c r="S358" i="1"/>
  <c r="U358" i="1"/>
  <c r="W358" i="1"/>
  <c r="Y358" i="1"/>
  <c r="AA358" i="1"/>
  <c r="Q356" i="1"/>
  <c r="S356" i="1"/>
  <c r="U356" i="1"/>
  <c r="W356" i="1"/>
  <c r="Y356" i="1"/>
  <c r="AA356" i="1"/>
  <c r="Q354" i="1"/>
  <c r="S354" i="1"/>
  <c r="U354" i="1"/>
  <c r="W354" i="1"/>
  <c r="Y354" i="1"/>
  <c r="AA354" i="1"/>
  <c r="Q352" i="1"/>
  <c r="S352" i="1"/>
  <c r="U352" i="1"/>
  <c r="W352" i="1"/>
  <c r="Y352" i="1"/>
  <c r="AA352" i="1"/>
  <c r="Q350" i="1"/>
  <c r="S350" i="1"/>
  <c r="U350" i="1"/>
  <c r="W350" i="1"/>
  <c r="Y350" i="1"/>
  <c r="AA350" i="1"/>
  <c r="Q348" i="1"/>
  <c r="S348" i="1"/>
  <c r="U348" i="1"/>
  <c r="W348" i="1"/>
  <c r="Y348" i="1"/>
  <c r="AA348" i="1"/>
  <c r="Q346" i="1"/>
  <c r="S346" i="1"/>
  <c r="U346" i="1"/>
  <c r="W346" i="1"/>
  <c r="Y346" i="1"/>
  <c r="AA346" i="1"/>
  <c r="Q344" i="1"/>
  <c r="S344" i="1"/>
  <c r="U344" i="1"/>
  <c r="W344" i="1"/>
  <c r="Y344" i="1"/>
  <c r="AA344" i="1"/>
  <c r="Q342" i="1"/>
  <c r="S342" i="1"/>
  <c r="U342" i="1"/>
  <c r="W342" i="1"/>
  <c r="Y342" i="1"/>
  <c r="AA342" i="1"/>
  <c r="Q340" i="1"/>
  <c r="S340" i="1"/>
  <c r="U340" i="1"/>
  <c r="W340" i="1"/>
  <c r="Y340" i="1"/>
  <c r="AA340" i="1"/>
  <c r="Q338" i="1"/>
  <c r="S338" i="1"/>
  <c r="U338" i="1"/>
  <c r="W338" i="1"/>
  <c r="Y338" i="1"/>
  <c r="AA338" i="1"/>
  <c r="Q336" i="1"/>
  <c r="S336" i="1"/>
  <c r="U336" i="1"/>
  <c r="W336" i="1"/>
  <c r="Y336" i="1"/>
  <c r="AA336" i="1"/>
  <c r="Q334" i="1"/>
  <c r="S334" i="1"/>
  <c r="U334" i="1"/>
  <c r="W334" i="1"/>
  <c r="Y334" i="1"/>
  <c r="AA334" i="1"/>
  <c r="Q332" i="1"/>
  <c r="S332" i="1"/>
  <c r="U332" i="1"/>
  <c r="W332" i="1"/>
  <c r="Y332" i="1"/>
  <c r="AA332" i="1"/>
  <c r="Q330" i="1"/>
  <c r="S330" i="1"/>
  <c r="U330" i="1"/>
  <c r="W330" i="1"/>
  <c r="Y330" i="1"/>
  <c r="AA330" i="1"/>
  <c r="Q328" i="1"/>
  <c r="S328" i="1"/>
  <c r="U328" i="1"/>
  <c r="W328" i="1"/>
  <c r="Y328" i="1"/>
  <c r="AA328" i="1"/>
  <c r="Q326" i="1"/>
  <c r="S326" i="1"/>
  <c r="U326" i="1"/>
  <c r="W326" i="1"/>
  <c r="Y326" i="1"/>
  <c r="AA326" i="1"/>
  <c r="Q324" i="1"/>
  <c r="S324" i="1"/>
  <c r="U324" i="1"/>
  <c r="W324" i="1"/>
  <c r="Y324" i="1"/>
  <c r="AA324" i="1"/>
  <c r="Q322" i="1"/>
  <c r="S322" i="1"/>
  <c r="U322" i="1"/>
  <c r="W322" i="1"/>
  <c r="Y322" i="1"/>
  <c r="AA322" i="1"/>
  <c r="Q320" i="1"/>
  <c r="S320" i="1"/>
  <c r="U320" i="1"/>
  <c r="W320" i="1"/>
  <c r="Y320" i="1"/>
  <c r="AA320" i="1"/>
  <c r="Q318" i="1"/>
  <c r="S318" i="1"/>
  <c r="U318" i="1"/>
  <c r="W318" i="1"/>
  <c r="Y318" i="1"/>
  <c r="AA318" i="1"/>
  <c r="Q316" i="1"/>
  <c r="S316" i="1"/>
  <c r="U316" i="1"/>
  <c r="W316" i="1"/>
  <c r="Y316" i="1"/>
  <c r="AA316" i="1"/>
  <c r="Q314" i="1"/>
  <c r="S314" i="1"/>
  <c r="U314" i="1"/>
  <c r="W314" i="1"/>
  <c r="Y314" i="1"/>
  <c r="AA314" i="1"/>
  <c r="Q312" i="1"/>
  <c r="S312" i="1"/>
  <c r="U312" i="1"/>
  <c r="W312" i="1"/>
  <c r="Y312" i="1"/>
  <c r="AA312" i="1"/>
  <c r="Q310" i="1"/>
  <c r="S310" i="1"/>
  <c r="U310" i="1"/>
  <c r="W310" i="1"/>
  <c r="Y310" i="1"/>
  <c r="AA310" i="1"/>
  <c r="Q308" i="1"/>
  <c r="S308" i="1"/>
  <c r="U308" i="1"/>
  <c r="W308" i="1"/>
  <c r="Y308" i="1"/>
  <c r="AA308" i="1"/>
  <c r="Q306" i="1"/>
  <c r="S306" i="1"/>
  <c r="U306" i="1"/>
  <c r="W306" i="1"/>
  <c r="Y306" i="1"/>
  <c r="AA306" i="1"/>
  <c r="Q304" i="1"/>
  <c r="S304" i="1"/>
  <c r="U304" i="1"/>
  <c r="W304" i="1"/>
  <c r="Y304" i="1"/>
  <c r="AA304" i="1"/>
  <c r="Q302" i="1"/>
  <c r="S302" i="1"/>
  <c r="U302" i="1"/>
  <c r="W302" i="1"/>
  <c r="Y302" i="1"/>
  <c r="AA302" i="1"/>
  <c r="Q300" i="1"/>
  <c r="S300" i="1"/>
  <c r="U300" i="1"/>
  <c r="W300" i="1"/>
  <c r="Y300" i="1"/>
  <c r="AA300" i="1"/>
  <c r="Q298" i="1"/>
  <c r="S298" i="1"/>
  <c r="U298" i="1"/>
  <c r="W298" i="1"/>
  <c r="Y298" i="1"/>
  <c r="AA298" i="1"/>
  <c r="Q296" i="1"/>
  <c r="S296" i="1"/>
  <c r="U296" i="1"/>
  <c r="W296" i="1"/>
  <c r="Y296" i="1"/>
  <c r="AA296" i="1"/>
  <c r="Q294" i="1"/>
  <c r="S294" i="1"/>
  <c r="U294" i="1"/>
  <c r="W294" i="1"/>
  <c r="Y294" i="1"/>
  <c r="AA294" i="1"/>
  <c r="Q292" i="1"/>
  <c r="S292" i="1"/>
  <c r="U292" i="1"/>
  <c r="W292" i="1"/>
  <c r="Y292" i="1"/>
  <c r="AA292" i="1"/>
  <c r="Q290" i="1"/>
  <c r="S290" i="1"/>
  <c r="U290" i="1"/>
  <c r="W290" i="1"/>
  <c r="Y290" i="1"/>
  <c r="AA290" i="1"/>
  <c r="Q288" i="1"/>
  <c r="S288" i="1"/>
  <c r="U288" i="1"/>
  <c r="W288" i="1"/>
  <c r="Y288" i="1"/>
  <c r="AA288" i="1"/>
  <c r="Q286" i="1"/>
  <c r="S286" i="1"/>
  <c r="U286" i="1"/>
  <c r="W286" i="1"/>
  <c r="Y286" i="1"/>
  <c r="AA286" i="1"/>
  <c r="Q284" i="1"/>
  <c r="S284" i="1"/>
  <c r="U284" i="1"/>
  <c r="W284" i="1"/>
  <c r="Y284" i="1"/>
  <c r="AA284" i="1"/>
  <c r="Q282" i="1"/>
  <c r="S282" i="1"/>
  <c r="U282" i="1"/>
  <c r="W282" i="1"/>
  <c r="Y282" i="1"/>
  <c r="AA282" i="1"/>
  <c r="Q280" i="1"/>
  <c r="S280" i="1"/>
  <c r="U280" i="1"/>
  <c r="W280" i="1"/>
  <c r="Y280" i="1"/>
  <c r="AA280" i="1"/>
  <c r="Q278" i="1"/>
  <c r="S278" i="1"/>
  <c r="U278" i="1"/>
  <c r="W278" i="1"/>
  <c r="Y278" i="1"/>
  <c r="AA278" i="1"/>
  <c r="Q276" i="1"/>
  <c r="S276" i="1"/>
  <c r="U276" i="1"/>
  <c r="W276" i="1"/>
  <c r="Y276" i="1"/>
  <c r="AA276" i="1"/>
  <c r="Q274" i="1"/>
  <c r="S274" i="1"/>
  <c r="U274" i="1"/>
  <c r="W274" i="1"/>
  <c r="Y274" i="1"/>
  <c r="AA274" i="1"/>
  <c r="Q272" i="1"/>
  <c r="S272" i="1"/>
  <c r="U272" i="1"/>
  <c r="W272" i="1"/>
  <c r="Y272" i="1"/>
  <c r="AA272" i="1"/>
  <c r="Q270" i="1"/>
  <c r="S270" i="1"/>
  <c r="U270" i="1"/>
  <c r="W270" i="1"/>
  <c r="Y270" i="1"/>
  <c r="AA270" i="1"/>
  <c r="Q268" i="1"/>
  <c r="S268" i="1"/>
  <c r="U268" i="1"/>
  <c r="W268" i="1"/>
  <c r="Y268" i="1"/>
  <c r="AA268" i="1"/>
  <c r="Q266" i="1"/>
  <c r="S266" i="1"/>
  <c r="U266" i="1"/>
  <c r="W266" i="1"/>
  <c r="Y266" i="1"/>
  <c r="AA266" i="1"/>
  <c r="Q264" i="1"/>
  <c r="S264" i="1"/>
  <c r="U264" i="1"/>
  <c r="W264" i="1"/>
  <c r="Y264" i="1"/>
  <c r="AA264" i="1"/>
  <c r="Q262" i="1"/>
  <c r="S262" i="1"/>
  <c r="U262" i="1"/>
  <c r="W262" i="1"/>
  <c r="Y262" i="1"/>
  <c r="AA262" i="1"/>
  <c r="Q259" i="1"/>
  <c r="S259" i="1"/>
  <c r="U259" i="1"/>
  <c r="W259" i="1"/>
  <c r="Y259" i="1"/>
  <c r="AA259" i="1"/>
  <c r="Q257" i="1"/>
  <c r="S257" i="1"/>
  <c r="U257" i="1"/>
  <c r="W257" i="1"/>
  <c r="Y257" i="1"/>
  <c r="AA257" i="1"/>
  <c r="Q255" i="1"/>
  <c r="S255" i="1"/>
  <c r="U255" i="1"/>
  <c r="W255" i="1"/>
  <c r="Y255" i="1"/>
  <c r="AA255" i="1"/>
  <c r="Q253" i="1"/>
  <c r="S253" i="1"/>
  <c r="U253" i="1"/>
  <c r="W253" i="1"/>
  <c r="Y253" i="1"/>
  <c r="AA253" i="1"/>
  <c r="Q251" i="1"/>
  <c r="S251" i="1"/>
  <c r="U251" i="1"/>
  <c r="W251" i="1"/>
  <c r="Y251" i="1"/>
  <c r="AA251" i="1"/>
  <c r="Q249" i="1"/>
  <c r="S249" i="1"/>
  <c r="U249" i="1"/>
  <c r="W249" i="1"/>
  <c r="Y249" i="1"/>
  <c r="AA249" i="1"/>
  <c r="Q247" i="1"/>
  <c r="S247" i="1"/>
  <c r="U247" i="1"/>
  <c r="W247" i="1"/>
  <c r="Y247" i="1"/>
  <c r="AA247" i="1"/>
  <c r="Q245" i="1"/>
  <c r="S245" i="1"/>
  <c r="U245" i="1"/>
  <c r="W245" i="1"/>
  <c r="Y245" i="1"/>
  <c r="AA245" i="1"/>
  <c r="Q243" i="1"/>
  <c r="S243" i="1"/>
  <c r="U243" i="1"/>
  <c r="W243" i="1"/>
  <c r="Y243" i="1"/>
  <c r="AA243" i="1"/>
  <c r="Q241" i="1"/>
  <c r="S241" i="1"/>
  <c r="U241" i="1"/>
  <c r="W241" i="1"/>
  <c r="Y241" i="1"/>
  <c r="AA241" i="1"/>
  <c r="Q239" i="1"/>
  <c r="S239" i="1"/>
  <c r="U239" i="1"/>
  <c r="W239" i="1"/>
  <c r="Y239" i="1"/>
  <c r="AA239" i="1"/>
  <c r="Q237" i="1"/>
  <c r="S237" i="1"/>
  <c r="U237" i="1"/>
  <c r="W237" i="1"/>
  <c r="Y237" i="1"/>
  <c r="AA237" i="1"/>
  <c r="Q235" i="1"/>
  <c r="S235" i="1"/>
  <c r="U235" i="1"/>
  <c r="W235" i="1"/>
  <c r="Y235" i="1"/>
  <c r="AA235" i="1"/>
  <c r="Q233" i="1"/>
  <c r="S233" i="1"/>
  <c r="U233" i="1"/>
  <c r="W233" i="1"/>
  <c r="Y233" i="1"/>
  <c r="AA233" i="1"/>
  <c r="Q231" i="1"/>
  <c r="S231" i="1"/>
  <c r="U231" i="1"/>
  <c r="W231" i="1"/>
  <c r="Y231" i="1"/>
  <c r="AA231" i="1"/>
  <c r="Q229" i="1"/>
  <c r="S229" i="1"/>
  <c r="U229" i="1"/>
  <c r="W229" i="1"/>
  <c r="Y229" i="1"/>
  <c r="AA229" i="1"/>
  <c r="Q227" i="1"/>
  <c r="S227" i="1"/>
  <c r="U227" i="1"/>
  <c r="W227" i="1"/>
  <c r="Y227" i="1"/>
  <c r="AA227" i="1"/>
  <c r="Q225" i="1"/>
  <c r="S225" i="1"/>
  <c r="U225" i="1"/>
  <c r="W225" i="1"/>
  <c r="Y225" i="1"/>
  <c r="AA225" i="1"/>
  <c r="Q223" i="1"/>
  <c r="S223" i="1"/>
  <c r="U223" i="1"/>
  <c r="W223" i="1"/>
  <c r="Y223" i="1"/>
  <c r="AA223" i="1"/>
  <c r="Q221" i="1"/>
  <c r="S221" i="1"/>
  <c r="U221" i="1"/>
  <c r="W221" i="1"/>
  <c r="Y221" i="1"/>
  <c r="AA221" i="1"/>
  <c r="Q219" i="1"/>
  <c r="S219" i="1"/>
  <c r="U219" i="1"/>
  <c r="W219" i="1"/>
  <c r="Y219" i="1"/>
  <c r="AA219" i="1"/>
  <c r="Q217" i="1"/>
  <c r="S217" i="1"/>
  <c r="U217" i="1"/>
  <c r="W217" i="1"/>
  <c r="Y217" i="1"/>
  <c r="AA217" i="1"/>
  <c r="Q215" i="1"/>
  <c r="S215" i="1"/>
  <c r="U215" i="1"/>
  <c r="W215" i="1"/>
  <c r="Y215" i="1"/>
  <c r="AA215" i="1"/>
  <c r="Q213" i="1"/>
  <c r="S213" i="1"/>
  <c r="U213" i="1"/>
  <c r="W213" i="1"/>
  <c r="Y213" i="1"/>
  <c r="AA213" i="1"/>
  <c r="Q211" i="1"/>
  <c r="S211" i="1"/>
  <c r="U211" i="1"/>
  <c r="W211" i="1"/>
  <c r="Y211" i="1"/>
  <c r="AA211" i="1"/>
  <c r="Q209" i="1"/>
  <c r="S209" i="1"/>
  <c r="U209" i="1"/>
  <c r="W209" i="1"/>
  <c r="Y209" i="1"/>
  <c r="AA209" i="1"/>
  <c r="Q207" i="1"/>
  <c r="S207" i="1"/>
  <c r="U207" i="1"/>
  <c r="W207" i="1"/>
  <c r="Y207" i="1"/>
  <c r="AA207" i="1"/>
  <c r="Q205" i="1"/>
  <c r="S205" i="1"/>
  <c r="U205" i="1"/>
  <c r="W205" i="1"/>
  <c r="Y205" i="1"/>
  <c r="AA205" i="1"/>
  <c r="Q203" i="1"/>
  <c r="S203" i="1"/>
  <c r="U203" i="1"/>
  <c r="W203" i="1"/>
  <c r="Y203" i="1"/>
  <c r="AA203" i="1"/>
  <c r="Q201" i="1"/>
  <c r="S201" i="1"/>
  <c r="U201" i="1"/>
  <c r="W201" i="1"/>
  <c r="Y201" i="1"/>
  <c r="AA201" i="1"/>
  <c r="Q199" i="1"/>
  <c r="S199" i="1"/>
  <c r="U199" i="1"/>
  <c r="W199" i="1"/>
  <c r="Y199" i="1"/>
  <c r="AA199" i="1"/>
  <c r="Q197" i="1"/>
  <c r="S197" i="1"/>
  <c r="U197" i="1"/>
  <c r="W197" i="1"/>
  <c r="Y197" i="1"/>
  <c r="AA197" i="1"/>
  <c r="Q195" i="1"/>
  <c r="S195" i="1"/>
  <c r="U195" i="1"/>
  <c r="W195" i="1"/>
  <c r="Y195" i="1"/>
  <c r="AA195" i="1"/>
  <c r="Q193" i="1"/>
  <c r="S193" i="1"/>
  <c r="U193" i="1"/>
  <c r="W193" i="1"/>
  <c r="Y193" i="1"/>
  <c r="AA193" i="1"/>
  <c r="Q191" i="1"/>
  <c r="S191" i="1"/>
  <c r="U191" i="1"/>
  <c r="W191" i="1"/>
  <c r="Y191" i="1"/>
  <c r="AA191" i="1"/>
  <c r="Q189" i="1"/>
  <c r="S189" i="1"/>
  <c r="U189" i="1"/>
  <c r="W189" i="1"/>
  <c r="Y189" i="1"/>
  <c r="AA189" i="1"/>
  <c r="Q187" i="1"/>
  <c r="S187" i="1"/>
  <c r="U187" i="1"/>
  <c r="W187" i="1"/>
  <c r="Y187" i="1"/>
  <c r="AA187" i="1"/>
  <c r="Q185" i="1"/>
  <c r="S185" i="1"/>
  <c r="U185" i="1"/>
  <c r="W185" i="1"/>
  <c r="Y185" i="1"/>
  <c r="AA185" i="1"/>
  <c r="Q183" i="1"/>
  <c r="S183" i="1"/>
  <c r="U183" i="1"/>
  <c r="W183" i="1"/>
  <c r="Y183" i="1"/>
  <c r="AA183" i="1"/>
  <c r="Q180" i="1"/>
  <c r="S180" i="1"/>
  <c r="U180" i="1"/>
  <c r="W180" i="1"/>
  <c r="Y180" i="1"/>
  <c r="AA180" i="1"/>
  <c r="Q177" i="1"/>
  <c r="S177" i="1"/>
  <c r="U177" i="1"/>
  <c r="W177" i="1"/>
  <c r="Y177" i="1"/>
  <c r="AA177" i="1"/>
  <c r="Q175" i="1"/>
  <c r="S175" i="1"/>
  <c r="U175" i="1"/>
  <c r="W175" i="1"/>
  <c r="Y175" i="1"/>
  <c r="AA175" i="1"/>
  <c r="Q173" i="1"/>
  <c r="S173" i="1"/>
  <c r="U173" i="1"/>
  <c r="W173" i="1"/>
  <c r="Y173" i="1"/>
  <c r="AA173" i="1"/>
  <c r="Q171" i="1"/>
  <c r="S171" i="1"/>
  <c r="U171" i="1"/>
  <c r="W171" i="1"/>
  <c r="Y171" i="1"/>
  <c r="AA171" i="1"/>
  <c r="Q169" i="1"/>
  <c r="S169" i="1"/>
  <c r="U169" i="1"/>
  <c r="W169" i="1"/>
  <c r="Y169" i="1"/>
  <c r="AA169" i="1"/>
  <c r="Q167" i="1"/>
  <c r="S167" i="1"/>
  <c r="U167" i="1"/>
  <c r="W167" i="1"/>
  <c r="Y167" i="1"/>
  <c r="AA167" i="1"/>
  <c r="Q165" i="1"/>
  <c r="S165" i="1"/>
  <c r="U165" i="1"/>
  <c r="W165" i="1"/>
  <c r="Y165" i="1"/>
  <c r="AA165" i="1"/>
  <c r="Q163" i="1"/>
  <c r="S163" i="1"/>
  <c r="U163" i="1"/>
  <c r="W163" i="1"/>
  <c r="Y163" i="1"/>
  <c r="AA163" i="1"/>
  <c r="Q161" i="1"/>
  <c r="S161" i="1"/>
  <c r="U161" i="1"/>
  <c r="W161" i="1"/>
  <c r="Y161" i="1"/>
  <c r="AA161" i="1"/>
  <c r="Q158" i="1"/>
  <c r="S158" i="1"/>
  <c r="U158" i="1"/>
  <c r="W158" i="1"/>
  <c r="Y158" i="1"/>
  <c r="AA158" i="1"/>
  <c r="Q156" i="1"/>
  <c r="S156" i="1"/>
  <c r="U156" i="1"/>
  <c r="W156" i="1"/>
  <c r="Y156" i="1"/>
  <c r="AA156" i="1"/>
  <c r="Q154" i="1"/>
  <c r="S154" i="1"/>
  <c r="U154" i="1"/>
  <c r="W154" i="1"/>
  <c r="Y154" i="1"/>
  <c r="AA154" i="1"/>
  <c r="Q151" i="1"/>
  <c r="S151" i="1"/>
  <c r="U151" i="1"/>
  <c r="W151" i="1"/>
  <c r="Y151" i="1"/>
  <c r="AA151" i="1"/>
  <c r="Q149" i="1"/>
  <c r="S149" i="1"/>
  <c r="U149" i="1"/>
  <c r="W149" i="1"/>
  <c r="Y149" i="1"/>
  <c r="AA149" i="1"/>
  <c r="Q147" i="1"/>
  <c r="S147" i="1"/>
  <c r="U147" i="1"/>
  <c r="W147" i="1"/>
  <c r="Y147" i="1"/>
  <c r="AA147" i="1"/>
  <c r="Q145" i="1"/>
  <c r="S145" i="1"/>
  <c r="U145" i="1"/>
  <c r="W145" i="1"/>
  <c r="Y145" i="1"/>
  <c r="AA145" i="1"/>
  <c r="Q143" i="1"/>
  <c r="S143" i="1"/>
  <c r="U143" i="1"/>
  <c r="W143" i="1"/>
  <c r="Y143" i="1"/>
  <c r="AA143" i="1"/>
  <c r="Q141" i="1"/>
  <c r="S141" i="1"/>
  <c r="U141" i="1"/>
  <c r="W141" i="1"/>
  <c r="Y141" i="1"/>
  <c r="AA141" i="1"/>
  <c r="Q139" i="1"/>
  <c r="S139" i="1"/>
  <c r="U139" i="1"/>
  <c r="W139" i="1"/>
  <c r="Y139" i="1"/>
  <c r="AA139" i="1"/>
  <c r="Q137" i="1"/>
  <c r="S137" i="1"/>
  <c r="U137" i="1"/>
  <c r="W137" i="1"/>
  <c r="Y137" i="1"/>
  <c r="AA137" i="1"/>
  <c r="Q135" i="1"/>
  <c r="S135" i="1"/>
  <c r="U135" i="1"/>
  <c r="W135" i="1"/>
  <c r="Y135" i="1"/>
  <c r="AA135" i="1"/>
  <c r="Q133" i="1"/>
  <c r="S133" i="1"/>
  <c r="U133" i="1"/>
  <c r="W133" i="1"/>
  <c r="Y133" i="1"/>
  <c r="AA133" i="1"/>
  <c r="Q131" i="1"/>
  <c r="S131" i="1"/>
  <c r="U131" i="1"/>
  <c r="W131" i="1"/>
  <c r="Y131" i="1"/>
  <c r="AA131" i="1"/>
  <c r="Q129" i="1"/>
  <c r="S129" i="1"/>
  <c r="U129" i="1"/>
  <c r="W129" i="1"/>
  <c r="Y129" i="1"/>
  <c r="AA129" i="1"/>
  <c r="Q127" i="1"/>
  <c r="S127" i="1"/>
  <c r="U127" i="1"/>
  <c r="W127" i="1"/>
  <c r="Y127" i="1"/>
  <c r="AA127" i="1"/>
  <c r="Q125" i="1"/>
  <c r="S125" i="1"/>
  <c r="U125" i="1"/>
  <c r="W125" i="1"/>
  <c r="Y125" i="1"/>
  <c r="AA125" i="1"/>
  <c r="Q123" i="1"/>
  <c r="S123" i="1"/>
  <c r="U123" i="1"/>
  <c r="W123" i="1"/>
  <c r="Y123" i="1"/>
  <c r="AA123" i="1"/>
  <c r="Q121" i="1"/>
  <c r="S121" i="1"/>
  <c r="U121" i="1"/>
  <c r="W121" i="1"/>
  <c r="Y121" i="1"/>
  <c r="AA121" i="1"/>
  <c r="Q119" i="1"/>
  <c r="S119" i="1"/>
  <c r="U119" i="1"/>
  <c r="W119" i="1"/>
  <c r="Y119" i="1"/>
  <c r="AA119" i="1"/>
  <c r="Q117" i="1"/>
  <c r="S117" i="1"/>
  <c r="U117" i="1"/>
  <c r="W117" i="1"/>
  <c r="Y117" i="1"/>
  <c r="AA117" i="1"/>
  <c r="Q115" i="1"/>
  <c r="S115" i="1"/>
  <c r="U115" i="1"/>
  <c r="W115" i="1"/>
  <c r="Y115" i="1"/>
  <c r="AA115" i="1"/>
  <c r="Q113" i="1"/>
  <c r="S113" i="1"/>
  <c r="U113" i="1"/>
  <c r="W113" i="1"/>
  <c r="Y113" i="1"/>
  <c r="AA113" i="1"/>
  <c r="Q111" i="1"/>
  <c r="S111" i="1"/>
  <c r="U111" i="1"/>
  <c r="W111" i="1"/>
  <c r="Y111" i="1"/>
  <c r="AA111" i="1"/>
  <c r="Q108" i="1"/>
  <c r="S108" i="1"/>
  <c r="U108" i="1"/>
  <c r="W108" i="1"/>
  <c r="Y108" i="1"/>
  <c r="AA108" i="1"/>
  <c r="Q106" i="1"/>
  <c r="S106" i="1"/>
  <c r="U106" i="1"/>
  <c r="W106" i="1"/>
  <c r="Y106" i="1"/>
  <c r="AA106" i="1"/>
  <c r="Q104" i="1"/>
  <c r="S104" i="1"/>
  <c r="U104" i="1"/>
  <c r="W104" i="1"/>
  <c r="Y104" i="1"/>
  <c r="AA104" i="1"/>
  <c r="Q102" i="1"/>
  <c r="S102" i="1"/>
  <c r="U102" i="1"/>
  <c r="W102" i="1"/>
  <c r="Y102" i="1"/>
  <c r="AA102" i="1"/>
  <c r="Q100" i="1"/>
  <c r="S100" i="1"/>
  <c r="U100" i="1"/>
  <c r="W100" i="1"/>
  <c r="Y100" i="1"/>
  <c r="AA100" i="1"/>
  <c r="Q98" i="1"/>
  <c r="S98" i="1"/>
  <c r="U98" i="1"/>
  <c r="W98" i="1"/>
  <c r="Y98" i="1"/>
  <c r="AA98" i="1"/>
  <c r="Q95" i="1"/>
  <c r="S95" i="1"/>
  <c r="U95" i="1"/>
  <c r="W95" i="1"/>
  <c r="Y95" i="1"/>
  <c r="AA95" i="1"/>
  <c r="Q93" i="1"/>
  <c r="S93" i="1"/>
  <c r="U93" i="1"/>
  <c r="W93" i="1"/>
  <c r="Y93" i="1"/>
  <c r="AA93" i="1"/>
  <c r="Q91" i="1"/>
  <c r="S91" i="1"/>
  <c r="U91" i="1"/>
  <c r="W91" i="1"/>
  <c r="Y91" i="1"/>
  <c r="AA91" i="1"/>
  <c r="Q89" i="1"/>
  <c r="S89" i="1"/>
  <c r="U89" i="1"/>
  <c r="W89" i="1"/>
  <c r="Y89" i="1"/>
  <c r="AA89" i="1"/>
  <c r="Q87" i="1"/>
  <c r="S87" i="1"/>
  <c r="U87" i="1"/>
  <c r="W87" i="1"/>
  <c r="Y87" i="1"/>
  <c r="AA87" i="1"/>
  <c r="Q85" i="1"/>
  <c r="S85" i="1"/>
  <c r="U85" i="1"/>
  <c r="W85" i="1"/>
  <c r="Y85" i="1"/>
  <c r="AA85" i="1"/>
  <c r="Q83" i="1"/>
  <c r="S83" i="1"/>
  <c r="U83" i="1"/>
  <c r="W83" i="1"/>
  <c r="Y83" i="1"/>
  <c r="AA83" i="1"/>
  <c r="Q81" i="1"/>
  <c r="S81" i="1"/>
  <c r="U81" i="1"/>
  <c r="W81" i="1"/>
  <c r="Y81" i="1"/>
  <c r="AA81" i="1"/>
  <c r="Q79" i="1"/>
  <c r="S79" i="1"/>
  <c r="U79" i="1"/>
  <c r="W79" i="1"/>
  <c r="Y79" i="1"/>
  <c r="AA79" i="1"/>
  <c r="Q77" i="1"/>
  <c r="S77" i="1"/>
  <c r="U77" i="1"/>
  <c r="W77" i="1"/>
  <c r="Y77" i="1"/>
  <c r="AA77" i="1"/>
  <c r="Q75" i="1"/>
  <c r="S75" i="1"/>
  <c r="U75" i="1"/>
  <c r="W75" i="1"/>
  <c r="Y75" i="1"/>
  <c r="AA75" i="1"/>
  <c r="Q73" i="1"/>
  <c r="S73" i="1"/>
  <c r="U73" i="1"/>
  <c r="W73" i="1"/>
  <c r="Y73" i="1"/>
  <c r="AA73" i="1"/>
  <c r="Q71" i="1"/>
  <c r="S71" i="1"/>
  <c r="U71" i="1"/>
  <c r="W71" i="1"/>
  <c r="Y71" i="1"/>
  <c r="AA71" i="1"/>
  <c r="Q69" i="1"/>
  <c r="S69" i="1"/>
  <c r="U69" i="1"/>
  <c r="W69" i="1"/>
  <c r="Y69" i="1"/>
  <c r="AA69" i="1"/>
  <c r="Q67" i="1"/>
  <c r="S67" i="1"/>
  <c r="U67" i="1"/>
  <c r="W67" i="1"/>
  <c r="Y67" i="1"/>
  <c r="AA67" i="1"/>
  <c r="Q65" i="1"/>
  <c r="S65" i="1"/>
  <c r="U65" i="1"/>
  <c r="W65" i="1"/>
  <c r="Y65" i="1"/>
  <c r="AA65" i="1"/>
  <c r="Q63" i="1"/>
  <c r="S63" i="1"/>
  <c r="U63" i="1"/>
  <c r="W63" i="1"/>
  <c r="Y63" i="1"/>
  <c r="AA63" i="1"/>
  <c r="Q61" i="1"/>
  <c r="S61" i="1"/>
  <c r="U61" i="1"/>
  <c r="W61" i="1"/>
  <c r="Y61" i="1"/>
  <c r="AA61" i="1"/>
  <c r="Q59" i="1"/>
  <c r="S59" i="1"/>
  <c r="U59" i="1"/>
  <c r="W59" i="1"/>
  <c r="Y59" i="1"/>
  <c r="AA59" i="1"/>
  <c r="Q57" i="1"/>
  <c r="S57" i="1"/>
  <c r="U57" i="1"/>
  <c r="W57" i="1"/>
  <c r="Y57" i="1"/>
  <c r="AA57" i="1"/>
  <c r="Q54" i="1"/>
  <c r="S54" i="1"/>
  <c r="U54" i="1"/>
  <c r="W54" i="1"/>
  <c r="Y54" i="1"/>
  <c r="AA54" i="1"/>
  <c r="Q52" i="1"/>
  <c r="S52" i="1"/>
  <c r="U52" i="1"/>
  <c r="W52" i="1"/>
  <c r="Y52" i="1"/>
  <c r="AA52" i="1"/>
  <c r="Q50" i="1"/>
  <c r="S50" i="1"/>
  <c r="U50" i="1"/>
  <c r="W50" i="1"/>
  <c r="Y50" i="1"/>
  <c r="AA50" i="1"/>
  <c r="Q48" i="1"/>
  <c r="S48" i="1"/>
  <c r="U48" i="1"/>
  <c r="W48" i="1"/>
  <c r="Y48" i="1"/>
  <c r="AA48" i="1"/>
  <c r="Q46" i="1"/>
  <c r="S46" i="1"/>
  <c r="U46" i="1"/>
  <c r="W46" i="1"/>
  <c r="Y46" i="1"/>
  <c r="AA46" i="1"/>
  <c r="Q44" i="1"/>
  <c r="S44" i="1"/>
  <c r="U44" i="1"/>
  <c r="W44" i="1"/>
  <c r="Y44" i="1"/>
  <c r="AA44" i="1"/>
  <c r="Q42" i="1"/>
  <c r="S42" i="1"/>
  <c r="U42" i="1"/>
  <c r="W42" i="1"/>
  <c r="Y42" i="1"/>
  <c r="AA42" i="1"/>
  <c r="Q40" i="1"/>
  <c r="S40" i="1"/>
  <c r="U40" i="1"/>
  <c r="W40" i="1"/>
  <c r="Y40" i="1"/>
  <c r="AA40" i="1"/>
  <c r="Q38" i="1"/>
  <c r="S38" i="1"/>
  <c r="U38" i="1"/>
  <c r="W38" i="1"/>
  <c r="Y38" i="1"/>
  <c r="AA38" i="1"/>
  <c r="Q36" i="1"/>
  <c r="S36" i="1"/>
  <c r="U36" i="1"/>
  <c r="W36" i="1"/>
  <c r="Y36" i="1"/>
  <c r="AA36" i="1"/>
  <c r="Q34" i="1"/>
  <c r="S34" i="1"/>
  <c r="U34" i="1"/>
  <c r="W34" i="1"/>
  <c r="Y34" i="1"/>
  <c r="AA34" i="1"/>
  <c r="Q31" i="1"/>
  <c r="S31" i="1"/>
  <c r="U31" i="1"/>
  <c r="W31" i="1"/>
  <c r="Y31" i="1"/>
  <c r="AA31" i="1"/>
  <c r="Q29" i="1"/>
  <c r="S29" i="1"/>
  <c r="U29" i="1"/>
  <c r="W29" i="1"/>
  <c r="Y29" i="1"/>
  <c r="AA29" i="1"/>
  <c r="Q27" i="1"/>
  <c r="S27" i="1"/>
  <c r="U27" i="1"/>
  <c r="W27" i="1"/>
  <c r="Y27" i="1"/>
  <c r="AA27" i="1"/>
  <c r="Q25" i="1"/>
  <c r="S25" i="1"/>
  <c r="U25" i="1"/>
  <c r="W25" i="1"/>
  <c r="Y25" i="1"/>
  <c r="AA25" i="1"/>
  <c r="Q23" i="1"/>
  <c r="S23" i="1"/>
  <c r="U23" i="1"/>
  <c r="W23" i="1"/>
  <c r="Y23" i="1"/>
  <c r="AA23" i="1"/>
  <c r="Q21" i="1"/>
  <c r="S21" i="1"/>
  <c r="U21" i="1"/>
  <c r="W21" i="1"/>
  <c r="Y21" i="1"/>
  <c r="AA21" i="1"/>
  <c r="Q19" i="1"/>
  <c r="S19" i="1"/>
  <c r="U19" i="1"/>
  <c r="W19" i="1"/>
  <c r="Y19" i="1"/>
  <c r="AA19" i="1"/>
  <c r="Q17" i="1"/>
  <c r="S17" i="1"/>
  <c r="U17" i="1"/>
  <c r="W17" i="1"/>
  <c r="Y17" i="1"/>
  <c r="AA17" i="1"/>
  <c r="Q15" i="1"/>
  <c r="S15" i="1"/>
  <c r="U15" i="1"/>
  <c r="W15" i="1"/>
  <c r="Y15" i="1"/>
  <c r="AA15" i="1"/>
  <c r="Q13" i="1"/>
  <c r="S13" i="1"/>
  <c r="U13" i="1"/>
  <c r="W13" i="1"/>
  <c r="Y13" i="1"/>
  <c r="AA13" i="1"/>
  <c r="Q11" i="1"/>
  <c r="S11" i="1"/>
  <c r="U11" i="1"/>
  <c r="W11" i="1"/>
  <c r="Y11" i="1"/>
  <c r="AA11" i="1"/>
  <c r="Q9" i="1"/>
  <c r="S9" i="1"/>
  <c r="U9" i="1"/>
  <c r="W9" i="1"/>
  <c r="Y9" i="1"/>
  <c r="AA9" i="1"/>
  <c r="Q7" i="1"/>
  <c r="S7" i="1"/>
  <c r="U7" i="1"/>
  <c r="W7" i="1"/>
  <c r="Y7" i="1"/>
  <c r="AA7" i="1"/>
  <c r="Q5" i="1"/>
  <c r="S5" i="1"/>
  <c r="U5" i="1"/>
  <c r="W5" i="1"/>
  <c r="Y5" i="1"/>
  <c r="AA5" i="1"/>
  <c r="H429" i="1"/>
  <c r="H414" i="1"/>
  <c r="H405" i="1"/>
  <c r="H260" i="1"/>
  <c r="H178" i="1"/>
  <c r="H159" i="1"/>
  <c r="H152" i="1"/>
  <c r="H109" i="1"/>
  <c r="H96" i="1"/>
  <c r="H55" i="1"/>
  <c r="H32" i="1"/>
  <c r="Q152" i="1"/>
  <c r="Q153" i="1"/>
  <c r="Q155" i="1"/>
  <c r="Q157" i="1"/>
  <c r="Q159" i="1"/>
  <c r="Q160" i="1"/>
  <c r="Q162" i="1"/>
  <c r="Q164" i="1"/>
  <c r="Q166" i="1"/>
  <c r="Q168" i="1"/>
  <c r="Q170" i="1"/>
  <c r="Q172" i="1"/>
  <c r="Q174" i="1"/>
  <c r="Q176" i="1"/>
  <c r="Q178" i="1"/>
  <c r="Q179" i="1"/>
  <c r="Q182" i="1"/>
  <c r="Q184" i="1"/>
  <c r="Q186" i="1"/>
  <c r="Q188" i="1"/>
  <c r="Q190" i="1"/>
  <c r="Q192" i="1"/>
  <c r="Q194" i="1"/>
  <c r="Q196" i="1"/>
  <c r="Q198" i="1"/>
  <c r="Q200" i="1"/>
  <c r="Q202" i="1"/>
  <c r="Q204" i="1"/>
  <c r="Q206" i="1"/>
  <c r="Q208" i="1"/>
  <c r="Q210" i="1"/>
  <c r="Q212" i="1"/>
  <c r="Q214" i="1"/>
  <c r="Q216" i="1"/>
  <c r="Q218" i="1"/>
  <c r="Q220" i="1"/>
  <c r="Q222" i="1"/>
  <c r="Q224" i="1"/>
  <c r="Q226" i="1"/>
  <c r="Q228" i="1"/>
  <c r="Q230" i="1"/>
  <c r="Q232" i="1"/>
  <c r="Q234" i="1"/>
  <c r="Q236" i="1"/>
  <c r="Q238" i="1"/>
  <c r="Q240" i="1"/>
  <c r="Q242" i="1"/>
  <c r="Q244" i="1"/>
  <c r="Q246" i="1"/>
  <c r="Q248" i="1"/>
  <c r="Q250" i="1"/>
  <c r="Q252" i="1"/>
  <c r="Q254" i="1"/>
  <c r="Q256" i="1"/>
  <c r="Q258" i="1"/>
  <c r="Q260" i="1"/>
  <c r="Q261" i="1"/>
  <c r="Q263" i="1"/>
  <c r="Q265" i="1"/>
  <c r="Q267" i="1"/>
  <c r="Q269" i="1"/>
  <c r="Q271" i="1"/>
  <c r="Q273" i="1"/>
  <c r="Q275" i="1"/>
  <c r="Q277" i="1"/>
  <c r="Q279" i="1"/>
  <c r="Q281" i="1"/>
  <c r="Q283" i="1"/>
  <c r="Q285" i="1"/>
  <c r="Q287" i="1"/>
  <c r="Q289" i="1"/>
  <c r="Q291" i="1"/>
  <c r="Q293" i="1"/>
  <c r="Q295" i="1"/>
  <c r="Q297" i="1"/>
  <c r="Q299" i="1"/>
  <c r="Q301" i="1"/>
  <c r="Q303" i="1"/>
  <c r="Q305" i="1"/>
  <c r="Q307" i="1"/>
  <c r="Q309" i="1"/>
  <c r="Q311" i="1"/>
  <c r="Q313" i="1"/>
  <c r="Q315" i="1"/>
  <c r="Q317" i="1"/>
  <c r="Q319" i="1"/>
  <c r="Q321" i="1"/>
  <c r="Q323" i="1"/>
  <c r="Q325" i="1"/>
  <c r="Q327" i="1"/>
  <c r="Q329" i="1"/>
  <c r="Q331" i="1"/>
  <c r="Q333" i="1"/>
  <c r="Q335" i="1"/>
  <c r="Q337" i="1"/>
  <c r="Q339" i="1"/>
  <c r="Q341" i="1"/>
  <c r="Q343" i="1"/>
  <c r="Q345" i="1"/>
  <c r="Q347" i="1"/>
  <c r="Q349" i="1"/>
  <c r="Q351" i="1"/>
  <c r="Q353" i="1"/>
  <c r="Q355" i="1"/>
  <c r="Q357" i="1"/>
  <c r="Q359" i="1"/>
  <c r="Q361" i="1"/>
  <c r="Q363" i="1"/>
  <c r="Q365" i="1"/>
  <c r="Q367" i="1"/>
  <c r="Q369" i="1"/>
  <c r="Q371" i="1"/>
  <c r="Q373" i="1"/>
  <c r="Q375" i="1"/>
  <c r="Q377" i="1"/>
  <c r="Q379" i="1"/>
  <c r="Q381" i="1"/>
  <c r="Q383" i="1"/>
  <c r="Q385" i="1"/>
  <c r="Q387" i="1"/>
  <c r="Q389" i="1"/>
  <c r="Q391" i="1"/>
  <c r="Q393" i="1"/>
  <c r="Q395" i="1"/>
  <c r="Q397" i="1"/>
  <c r="Q399" i="1"/>
  <c r="Q401" i="1"/>
  <c r="Q403" i="1"/>
  <c r="Q405" i="1"/>
  <c r="Q406" i="1"/>
  <c r="Q408" i="1"/>
  <c r="Q410" i="1"/>
  <c r="Q412" i="1"/>
  <c r="Q414" i="1"/>
  <c r="Q415" i="1"/>
  <c r="Q417" i="1"/>
  <c r="Q419" i="1"/>
  <c r="Q421" i="1"/>
  <c r="Q423" i="1"/>
  <c r="Q425" i="1"/>
  <c r="Q427" i="1"/>
  <c r="Q429" i="1"/>
  <c r="Q430" i="1"/>
  <c r="Q432" i="1"/>
  <c r="Q434" i="1"/>
  <c r="Q436" i="1"/>
  <c r="Q438" i="1"/>
  <c r="Q440" i="1"/>
  <c r="Q442" i="1"/>
  <c r="Q444" i="1"/>
  <c r="Q446" i="1"/>
  <c r="Q448" i="1"/>
  <c r="Q451" i="1"/>
  <c r="S152" i="1"/>
  <c r="S153" i="1"/>
  <c r="S155" i="1"/>
  <c r="S157" i="1"/>
  <c r="S159" i="1"/>
  <c r="S160" i="1"/>
  <c r="S162" i="1"/>
  <c r="S164" i="1"/>
  <c r="S166" i="1"/>
  <c r="S168" i="1"/>
  <c r="S170" i="1"/>
  <c r="S172" i="1"/>
  <c r="S174" i="1"/>
  <c r="S176" i="1"/>
  <c r="S178" i="1"/>
  <c r="S179" i="1"/>
  <c r="S182" i="1"/>
  <c r="S184" i="1"/>
  <c r="S186" i="1"/>
  <c r="S188" i="1"/>
  <c r="S190" i="1"/>
  <c r="S192" i="1"/>
  <c r="S194" i="1"/>
  <c r="S196" i="1"/>
  <c r="S198" i="1"/>
  <c r="S200" i="1"/>
  <c r="S202" i="1"/>
  <c r="S204" i="1"/>
  <c r="S206" i="1"/>
  <c r="S208" i="1"/>
  <c r="S210" i="1"/>
  <c r="S212" i="1"/>
  <c r="S214" i="1"/>
  <c r="S216" i="1"/>
  <c r="S218" i="1"/>
  <c r="S220" i="1"/>
  <c r="S222" i="1"/>
  <c r="S224" i="1"/>
  <c r="S226" i="1"/>
  <c r="S228" i="1"/>
  <c r="S230" i="1"/>
  <c r="S232" i="1"/>
  <c r="S234" i="1"/>
  <c r="S236" i="1"/>
  <c r="S238" i="1"/>
  <c r="S240" i="1"/>
  <c r="S242" i="1"/>
  <c r="S244" i="1"/>
  <c r="S246" i="1"/>
  <c r="S248" i="1"/>
  <c r="S250" i="1"/>
  <c r="S252" i="1"/>
  <c r="S254" i="1"/>
  <c r="S256" i="1"/>
  <c r="S258" i="1"/>
  <c r="S260" i="1"/>
  <c r="S261" i="1"/>
  <c r="S263" i="1"/>
  <c r="S265" i="1"/>
  <c r="S267" i="1"/>
  <c r="S269" i="1"/>
  <c r="S271" i="1"/>
  <c r="S273" i="1"/>
  <c r="S275" i="1"/>
  <c r="S277" i="1"/>
  <c r="S279" i="1"/>
  <c r="S281" i="1"/>
  <c r="S283" i="1"/>
  <c r="S285" i="1"/>
  <c r="S287" i="1"/>
  <c r="S289" i="1"/>
  <c r="S291" i="1"/>
  <c r="S293" i="1"/>
  <c r="S295" i="1"/>
  <c r="S297" i="1"/>
  <c r="S299" i="1"/>
  <c r="S301" i="1"/>
  <c r="S303" i="1"/>
  <c r="S305" i="1"/>
  <c r="S307" i="1"/>
  <c r="S309" i="1"/>
  <c r="S311" i="1"/>
  <c r="S313" i="1"/>
  <c r="S315" i="1"/>
  <c r="S317" i="1"/>
  <c r="S319" i="1"/>
  <c r="S321" i="1"/>
  <c r="S323" i="1"/>
  <c r="S325" i="1"/>
  <c r="S327" i="1"/>
  <c r="S329" i="1"/>
  <c r="S331" i="1"/>
  <c r="S333" i="1"/>
  <c r="S335" i="1"/>
  <c r="S337" i="1"/>
  <c r="S339" i="1"/>
  <c r="S341" i="1"/>
  <c r="S343" i="1"/>
  <c r="S345" i="1"/>
  <c r="S347" i="1"/>
  <c r="S349" i="1"/>
  <c r="S351" i="1"/>
  <c r="S353" i="1"/>
  <c r="S355" i="1"/>
  <c r="S357" i="1"/>
  <c r="S359" i="1"/>
  <c r="S361" i="1"/>
  <c r="S363" i="1"/>
  <c r="S365" i="1"/>
  <c r="S367" i="1"/>
  <c r="S369" i="1"/>
  <c r="S371" i="1"/>
  <c r="S373" i="1"/>
  <c r="S375" i="1"/>
  <c r="S377" i="1"/>
  <c r="S379" i="1"/>
  <c r="S381" i="1"/>
  <c r="S383" i="1"/>
  <c r="S385" i="1"/>
  <c r="S387" i="1"/>
  <c r="S389" i="1"/>
  <c r="S391" i="1"/>
  <c r="S393" i="1"/>
  <c r="S395" i="1"/>
  <c r="S397" i="1"/>
  <c r="S399" i="1"/>
  <c r="S401" i="1"/>
  <c r="S403" i="1"/>
  <c r="S405" i="1"/>
  <c r="S406" i="1"/>
  <c r="S408" i="1"/>
  <c r="S410" i="1"/>
  <c r="S412" i="1"/>
  <c r="S414" i="1"/>
  <c r="S415" i="1"/>
  <c r="S417" i="1"/>
  <c r="S419" i="1"/>
  <c r="S421" i="1"/>
  <c r="S423" i="1"/>
  <c r="S425" i="1"/>
  <c r="S427" i="1"/>
  <c r="S429" i="1"/>
  <c r="S430" i="1"/>
  <c r="S432" i="1"/>
  <c r="S434" i="1"/>
  <c r="S436" i="1"/>
  <c r="S438" i="1"/>
  <c r="S440" i="1"/>
  <c r="S442" i="1"/>
  <c r="S444" i="1"/>
  <c r="S446" i="1"/>
  <c r="S448" i="1"/>
  <c r="S451" i="1"/>
  <c r="U152" i="1"/>
  <c r="U153" i="1"/>
  <c r="U155" i="1"/>
  <c r="U157" i="1"/>
  <c r="U159" i="1"/>
  <c r="U160" i="1"/>
  <c r="U162" i="1"/>
  <c r="U164" i="1"/>
  <c r="U166" i="1"/>
  <c r="U168" i="1"/>
  <c r="U170" i="1"/>
  <c r="U172" i="1"/>
  <c r="U174" i="1"/>
  <c r="U176" i="1"/>
  <c r="U178" i="1"/>
  <c r="U179" i="1"/>
  <c r="U182" i="1"/>
  <c r="U184" i="1"/>
  <c r="U186" i="1"/>
  <c r="U188" i="1"/>
  <c r="U190" i="1"/>
  <c r="U192" i="1"/>
  <c r="U194" i="1"/>
  <c r="U196" i="1"/>
  <c r="U198" i="1"/>
  <c r="U200" i="1"/>
  <c r="U202" i="1"/>
  <c r="U204" i="1"/>
  <c r="U206" i="1"/>
  <c r="U208" i="1"/>
  <c r="U210" i="1"/>
  <c r="U212" i="1"/>
  <c r="U214" i="1"/>
  <c r="U216" i="1"/>
  <c r="U218" i="1"/>
  <c r="U220" i="1"/>
  <c r="U222" i="1"/>
  <c r="U224" i="1"/>
  <c r="U226" i="1"/>
  <c r="U228" i="1"/>
  <c r="U230" i="1"/>
  <c r="U232" i="1"/>
  <c r="U234" i="1"/>
  <c r="U236" i="1"/>
  <c r="U238" i="1"/>
  <c r="U240" i="1"/>
  <c r="U242" i="1"/>
  <c r="U244" i="1"/>
  <c r="U246" i="1"/>
  <c r="U248" i="1"/>
  <c r="U250" i="1"/>
  <c r="U252" i="1"/>
  <c r="U254" i="1"/>
  <c r="U256" i="1"/>
  <c r="U258" i="1"/>
  <c r="U260" i="1"/>
  <c r="U261" i="1"/>
  <c r="U263" i="1"/>
  <c r="U265" i="1"/>
  <c r="U267" i="1"/>
  <c r="U269" i="1"/>
  <c r="U271" i="1"/>
  <c r="U273" i="1"/>
  <c r="U275" i="1"/>
  <c r="U277" i="1"/>
  <c r="U279" i="1"/>
  <c r="U281" i="1"/>
  <c r="U283" i="1"/>
  <c r="U285" i="1"/>
  <c r="U287" i="1"/>
  <c r="U289" i="1"/>
  <c r="U291" i="1"/>
  <c r="U293" i="1"/>
  <c r="U295" i="1"/>
  <c r="U297" i="1"/>
  <c r="U299" i="1"/>
  <c r="U301" i="1"/>
  <c r="U303" i="1"/>
  <c r="U305" i="1"/>
  <c r="U307" i="1"/>
  <c r="U309" i="1"/>
  <c r="U311" i="1"/>
  <c r="U313" i="1"/>
  <c r="U315" i="1"/>
  <c r="U317" i="1"/>
  <c r="U319" i="1"/>
  <c r="U321" i="1"/>
  <c r="U323" i="1"/>
  <c r="U325" i="1"/>
  <c r="U327" i="1"/>
  <c r="U329" i="1"/>
  <c r="U331" i="1"/>
  <c r="U333" i="1"/>
  <c r="U335" i="1"/>
  <c r="U337" i="1"/>
  <c r="U339" i="1"/>
  <c r="U341" i="1"/>
  <c r="U343" i="1"/>
  <c r="U345" i="1"/>
  <c r="U347" i="1"/>
  <c r="U349" i="1"/>
  <c r="U351" i="1"/>
  <c r="U353" i="1"/>
  <c r="U355" i="1"/>
  <c r="U357" i="1"/>
  <c r="U359" i="1"/>
  <c r="U361" i="1"/>
  <c r="U363" i="1"/>
  <c r="U365" i="1"/>
  <c r="U367" i="1"/>
  <c r="U369" i="1"/>
  <c r="U371" i="1"/>
  <c r="U373" i="1"/>
  <c r="U375" i="1"/>
  <c r="U377" i="1"/>
  <c r="U379" i="1"/>
  <c r="U381" i="1"/>
  <c r="U383" i="1"/>
  <c r="U385" i="1"/>
  <c r="U387" i="1"/>
  <c r="U389" i="1"/>
  <c r="U391" i="1"/>
  <c r="U393" i="1"/>
  <c r="U395" i="1"/>
  <c r="U397" i="1"/>
  <c r="U399" i="1"/>
  <c r="U401" i="1"/>
  <c r="U403" i="1"/>
  <c r="U405" i="1"/>
  <c r="U406" i="1"/>
  <c r="U408" i="1"/>
  <c r="U410" i="1"/>
  <c r="U412" i="1"/>
  <c r="U414" i="1"/>
  <c r="U415" i="1"/>
  <c r="U417" i="1"/>
  <c r="U419" i="1"/>
  <c r="U421" i="1"/>
  <c r="U423" i="1"/>
  <c r="U425" i="1"/>
  <c r="U427" i="1"/>
  <c r="U429" i="1"/>
  <c r="U430" i="1"/>
  <c r="U432" i="1"/>
  <c r="U434" i="1"/>
  <c r="U436" i="1"/>
  <c r="U438" i="1"/>
  <c r="U440" i="1"/>
  <c r="U442" i="1"/>
  <c r="U444" i="1"/>
  <c r="U446" i="1"/>
  <c r="U448" i="1"/>
  <c r="U451" i="1"/>
  <c r="W152" i="1"/>
  <c r="W153" i="1"/>
  <c r="W155" i="1"/>
  <c r="W157" i="1"/>
  <c r="W159" i="1"/>
  <c r="W160" i="1"/>
  <c r="W162" i="1"/>
  <c r="W164" i="1"/>
  <c r="W166" i="1"/>
  <c r="W168" i="1"/>
  <c r="W170" i="1"/>
  <c r="W172" i="1"/>
  <c r="W174" i="1"/>
  <c r="W176" i="1"/>
  <c r="W178" i="1"/>
  <c r="W179" i="1"/>
  <c r="W182" i="1"/>
  <c r="W184" i="1"/>
  <c r="W186" i="1"/>
  <c r="W188" i="1"/>
  <c r="W190" i="1"/>
  <c r="W192" i="1"/>
  <c r="W194" i="1"/>
  <c r="W196" i="1"/>
  <c r="W198" i="1"/>
  <c r="W200" i="1"/>
  <c r="W202" i="1"/>
  <c r="W204" i="1"/>
  <c r="W206" i="1"/>
  <c r="W208" i="1"/>
  <c r="W210" i="1"/>
  <c r="W212" i="1"/>
  <c r="W214" i="1"/>
  <c r="W216" i="1"/>
  <c r="W218" i="1"/>
  <c r="W220" i="1"/>
  <c r="W222" i="1"/>
  <c r="W224" i="1"/>
  <c r="W226" i="1"/>
  <c r="W228" i="1"/>
  <c r="W230" i="1"/>
  <c r="W232" i="1"/>
  <c r="W234" i="1"/>
  <c r="W236" i="1"/>
  <c r="W238" i="1"/>
  <c r="W240" i="1"/>
  <c r="W242" i="1"/>
  <c r="W244" i="1"/>
  <c r="W246" i="1"/>
  <c r="W248" i="1"/>
  <c r="W250" i="1"/>
  <c r="W252" i="1"/>
  <c r="W254" i="1"/>
  <c r="W256" i="1"/>
  <c r="W258" i="1"/>
  <c r="W260" i="1"/>
  <c r="W261" i="1"/>
  <c r="W263" i="1"/>
  <c r="W265" i="1"/>
  <c r="W267" i="1"/>
  <c r="W269" i="1"/>
  <c r="W271" i="1"/>
  <c r="W273" i="1"/>
  <c r="W275" i="1"/>
  <c r="W277" i="1"/>
  <c r="W279" i="1"/>
  <c r="W281" i="1"/>
  <c r="W283" i="1"/>
  <c r="W285" i="1"/>
  <c r="W287" i="1"/>
  <c r="W289" i="1"/>
  <c r="W291" i="1"/>
  <c r="W293" i="1"/>
  <c r="W295" i="1"/>
  <c r="W297" i="1"/>
  <c r="W299" i="1"/>
  <c r="W301" i="1"/>
  <c r="W303" i="1"/>
  <c r="W305" i="1"/>
  <c r="W307" i="1"/>
  <c r="W309" i="1"/>
  <c r="W311" i="1"/>
  <c r="W313" i="1"/>
  <c r="W315" i="1"/>
  <c r="W317" i="1"/>
  <c r="W319" i="1"/>
  <c r="W321" i="1"/>
  <c r="W323" i="1"/>
  <c r="W325" i="1"/>
  <c r="W327" i="1"/>
  <c r="W329" i="1"/>
  <c r="W331" i="1"/>
  <c r="W333" i="1"/>
  <c r="W335" i="1"/>
  <c r="W337" i="1"/>
  <c r="W339" i="1"/>
  <c r="W341" i="1"/>
  <c r="W343" i="1"/>
  <c r="W345" i="1"/>
  <c r="W347" i="1"/>
  <c r="W349" i="1"/>
  <c r="W351" i="1"/>
  <c r="W353" i="1"/>
  <c r="W355" i="1"/>
  <c r="W357" i="1"/>
  <c r="W359" i="1"/>
  <c r="W361" i="1"/>
  <c r="W363" i="1"/>
  <c r="W365" i="1"/>
  <c r="W367" i="1"/>
  <c r="W369" i="1"/>
  <c r="W371" i="1"/>
  <c r="W373" i="1"/>
  <c r="W375" i="1"/>
  <c r="W377" i="1"/>
  <c r="W379" i="1"/>
  <c r="W381" i="1"/>
  <c r="W383" i="1"/>
  <c r="W385" i="1"/>
  <c r="W387" i="1"/>
  <c r="W389" i="1"/>
  <c r="W391" i="1"/>
  <c r="W393" i="1"/>
  <c r="W395" i="1"/>
  <c r="W397" i="1"/>
  <c r="W399" i="1"/>
  <c r="W401" i="1"/>
  <c r="W403" i="1"/>
  <c r="W405" i="1"/>
  <c r="W406" i="1"/>
  <c r="W408" i="1"/>
  <c r="W410" i="1"/>
  <c r="W412" i="1"/>
  <c r="W414" i="1"/>
  <c r="W415" i="1"/>
  <c r="W417" i="1"/>
  <c r="W419" i="1"/>
  <c r="W421" i="1"/>
  <c r="W423" i="1"/>
  <c r="W425" i="1"/>
  <c r="W427" i="1"/>
  <c r="W429" i="1"/>
  <c r="W430" i="1"/>
  <c r="W432" i="1"/>
  <c r="W434" i="1"/>
  <c r="W436" i="1"/>
  <c r="W438" i="1"/>
  <c r="W440" i="1"/>
  <c r="W442" i="1"/>
  <c r="W444" i="1"/>
  <c r="W446" i="1"/>
  <c r="W448" i="1"/>
  <c r="W451" i="1"/>
  <c r="Y152" i="1"/>
  <c r="Y153" i="1"/>
  <c r="Y155" i="1"/>
  <c r="Y157" i="1"/>
  <c r="Y159" i="1"/>
  <c r="Y160" i="1"/>
  <c r="Y162" i="1"/>
  <c r="Y164" i="1"/>
  <c r="Y166" i="1"/>
  <c r="Y168" i="1"/>
  <c r="Y170" i="1"/>
  <c r="Y172" i="1"/>
  <c r="Y174" i="1"/>
  <c r="Y176" i="1"/>
  <c r="Y178" i="1"/>
  <c r="Y179" i="1"/>
  <c r="Y182" i="1"/>
  <c r="Y184" i="1"/>
  <c r="Y186" i="1"/>
  <c r="Y188" i="1"/>
  <c r="Y190" i="1"/>
  <c r="Y192" i="1"/>
  <c r="Y194" i="1"/>
  <c r="Y196" i="1"/>
  <c r="Y198" i="1"/>
  <c r="Y200" i="1"/>
  <c r="Y202" i="1"/>
  <c r="Y204" i="1"/>
  <c r="Y206" i="1"/>
  <c r="Y208" i="1"/>
  <c r="Y210" i="1"/>
  <c r="Y212" i="1"/>
  <c r="Y214" i="1"/>
  <c r="Y216" i="1"/>
  <c r="Y218" i="1"/>
  <c r="Y220" i="1"/>
  <c r="Y222" i="1"/>
  <c r="Y224" i="1"/>
  <c r="Y226" i="1"/>
  <c r="Y228" i="1"/>
  <c r="Y230" i="1"/>
  <c r="Y232" i="1"/>
  <c r="Y234" i="1"/>
  <c r="Y236" i="1"/>
  <c r="Y238" i="1"/>
  <c r="Y240" i="1"/>
  <c r="Y242" i="1"/>
  <c r="Y244" i="1"/>
  <c r="Y246" i="1"/>
  <c r="Y248" i="1"/>
  <c r="Y250" i="1"/>
  <c r="Y252" i="1"/>
  <c r="Y254" i="1"/>
  <c r="Y256" i="1"/>
  <c r="Y258" i="1"/>
  <c r="Y260" i="1"/>
  <c r="Y261" i="1"/>
  <c r="Y263" i="1"/>
  <c r="Y265" i="1"/>
  <c r="Y267" i="1"/>
  <c r="Y269" i="1"/>
  <c r="Y271" i="1"/>
  <c r="Y273" i="1"/>
  <c r="Y275" i="1"/>
  <c r="Y277" i="1"/>
  <c r="Y279" i="1"/>
  <c r="Y281" i="1"/>
  <c r="Y283" i="1"/>
  <c r="Y285" i="1"/>
  <c r="Y287" i="1"/>
  <c r="Y289" i="1"/>
  <c r="Y291" i="1"/>
  <c r="Y293" i="1"/>
  <c r="Y295" i="1"/>
  <c r="Y297" i="1"/>
  <c r="Y299" i="1"/>
  <c r="Y301" i="1"/>
  <c r="Y303" i="1"/>
  <c r="Y305" i="1"/>
  <c r="Y307" i="1"/>
  <c r="Y309" i="1"/>
  <c r="Y311" i="1"/>
  <c r="Y313" i="1"/>
  <c r="Y315" i="1"/>
  <c r="Y317" i="1"/>
  <c r="Y319" i="1"/>
  <c r="Y321" i="1"/>
  <c r="Y323" i="1"/>
  <c r="Y325" i="1"/>
  <c r="Y327" i="1"/>
  <c r="Y329" i="1"/>
  <c r="Y331" i="1"/>
  <c r="Y333" i="1"/>
  <c r="Y335" i="1"/>
  <c r="Y337" i="1"/>
  <c r="Y339" i="1"/>
  <c r="Y341" i="1"/>
  <c r="Y343" i="1"/>
  <c r="Y345" i="1"/>
  <c r="Y347" i="1"/>
  <c r="Y349" i="1"/>
  <c r="Y351" i="1"/>
  <c r="Y353" i="1"/>
  <c r="Y355" i="1"/>
  <c r="Y357" i="1"/>
  <c r="Y359" i="1"/>
  <c r="Y361" i="1"/>
  <c r="Y363" i="1"/>
  <c r="Y365" i="1"/>
  <c r="Y367" i="1"/>
  <c r="Y369" i="1"/>
  <c r="Y371" i="1"/>
  <c r="Y373" i="1"/>
  <c r="Y375" i="1"/>
  <c r="Y377" i="1"/>
  <c r="Y379" i="1"/>
  <c r="Y381" i="1"/>
  <c r="Y383" i="1"/>
  <c r="Y385" i="1"/>
  <c r="Y387" i="1"/>
  <c r="Y389" i="1"/>
  <c r="Y391" i="1"/>
  <c r="Y393" i="1"/>
  <c r="Y395" i="1"/>
  <c r="Y397" i="1"/>
  <c r="Y399" i="1"/>
  <c r="Y401" i="1"/>
  <c r="Y403" i="1"/>
  <c r="Y405" i="1"/>
  <c r="Y406" i="1"/>
  <c r="Y408" i="1"/>
  <c r="Y410" i="1"/>
  <c r="Y412" i="1"/>
  <c r="Y414" i="1"/>
  <c r="Y415" i="1"/>
  <c r="Y417" i="1"/>
  <c r="Y419" i="1"/>
  <c r="Y421" i="1"/>
  <c r="Y423" i="1"/>
  <c r="Y425" i="1"/>
  <c r="Y427" i="1"/>
  <c r="Y429" i="1"/>
  <c r="Y430" i="1"/>
  <c r="Y432" i="1"/>
  <c r="Y434" i="1"/>
  <c r="Y436" i="1"/>
  <c r="Y438" i="1"/>
  <c r="Y440" i="1"/>
  <c r="Y442" i="1"/>
  <c r="Y444" i="1"/>
  <c r="Y446" i="1"/>
  <c r="Y448" i="1"/>
  <c r="Y451" i="1"/>
  <c r="AA152" i="1"/>
  <c r="AA153" i="1"/>
  <c r="AA155" i="1"/>
  <c r="AA157" i="1"/>
  <c r="AA159" i="1"/>
  <c r="AA160" i="1"/>
  <c r="AA162" i="1"/>
  <c r="AA164" i="1"/>
  <c r="AA166" i="1"/>
  <c r="AA168" i="1"/>
  <c r="AA170" i="1"/>
  <c r="AA172" i="1"/>
  <c r="AA174" i="1"/>
  <c r="AA176" i="1"/>
  <c r="AA178" i="1"/>
  <c r="AA179" i="1"/>
  <c r="AA182" i="1"/>
  <c r="AA184" i="1"/>
  <c r="AA186" i="1"/>
  <c r="AA188" i="1"/>
  <c r="AA190" i="1"/>
  <c r="AA192" i="1"/>
  <c r="AA194" i="1"/>
  <c r="AA196" i="1"/>
  <c r="AA198" i="1"/>
  <c r="AA200" i="1"/>
  <c r="AA202" i="1"/>
  <c r="AA204" i="1"/>
  <c r="AA206" i="1"/>
  <c r="AA208" i="1"/>
  <c r="AA210" i="1"/>
  <c r="AA212" i="1"/>
  <c r="AA214" i="1"/>
  <c r="AA216" i="1"/>
  <c r="AA218" i="1"/>
  <c r="AA220" i="1"/>
  <c r="AA222" i="1"/>
  <c r="AA224" i="1"/>
  <c r="AA226" i="1"/>
  <c r="AA228" i="1"/>
  <c r="AA230" i="1"/>
  <c r="AA232" i="1"/>
  <c r="AA234" i="1"/>
  <c r="AA236" i="1"/>
  <c r="AA238" i="1"/>
  <c r="AA240" i="1"/>
  <c r="AA242" i="1"/>
  <c r="AA244" i="1"/>
  <c r="AA246" i="1"/>
  <c r="AA248" i="1"/>
  <c r="AA250" i="1"/>
  <c r="AA252" i="1"/>
  <c r="AA254" i="1"/>
  <c r="AA256" i="1"/>
  <c r="AA258" i="1"/>
  <c r="AA260" i="1"/>
  <c r="AA261" i="1"/>
  <c r="AA263" i="1"/>
  <c r="AA265" i="1"/>
  <c r="AA267" i="1"/>
  <c r="AA269" i="1"/>
  <c r="AA271" i="1"/>
  <c r="AA273" i="1"/>
  <c r="AA275" i="1"/>
  <c r="AA277" i="1"/>
  <c r="AA279" i="1"/>
  <c r="AA281" i="1"/>
  <c r="AA283" i="1"/>
  <c r="AA285" i="1"/>
  <c r="AA287" i="1"/>
  <c r="AA289" i="1"/>
  <c r="AA291" i="1"/>
  <c r="AA293" i="1"/>
  <c r="AA295" i="1"/>
  <c r="AA297" i="1"/>
  <c r="AA299" i="1"/>
  <c r="AA301" i="1"/>
  <c r="AA303" i="1"/>
  <c r="AA305" i="1"/>
  <c r="AA307" i="1"/>
  <c r="AA309" i="1"/>
  <c r="AA311" i="1"/>
  <c r="AA313" i="1"/>
  <c r="AA315" i="1"/>
  <c r="AA317" i="1"/>
  <c r="AA319" i="1"/>
  <c r="AA321" i="1"/>
  <c r="AA323" i="1"/>
  <c r="AA325" i="1"/>
  <c r="AA327" i="1"/>
  <c r="AA329" i="1"/>
  <c r="AA331" i="1"/>
  <c r="AA333" i="1"/>
  <c r="AA335" i="1"/>
  <c r="AA337" i="1"/>
  <c r="AA339" i="1"/>
  <c r="AA341" i="1"/>
  <c r="AA343" i="1"/>
  <c r="AA345" i="1"/>
  <c r="AA347" i="1"/>
  <c r="AA349" i="1"/>
  <c r="AA351" i="1"/>
  <c r="AA353" i="1"/>
  <c r="AA355" i="1"/>
  <c r="AA357" i="1"/>
  <c r="AA359" i="1"/>
  <c r="AA361" i="1"/>
  <c r="AA363" i="1"/>
  <c r="AA365" i="1"/>
  <c r="AA367" i="1"/>
  <c r="AA369" i="1"/>
  <c r="AA371" i="1"/>
  <c r="AA373" i="1"/>
  <c r="AA375" i="1"/>
  <c r="AA377" i="1"/>
  <c r="AA379" i="1"/>
  <c r="AA381" i="1"/>
  <c r="AA383" i="1"/>
  <c r="AA385" i="1"/>
  <c r="AA387" i="1"/>
  <c r="AA389" i="1"/>
  <c r="AA391" i="1"/>
  <c r="AA393" i="1"/>
  <c r="AA395" i="1"/>
  <c r="AA397" i="1"/>
  <c r="AA399" i="1"/>
  <c r="AA401" i="1"/>
  <c r="AA403" i="1"/>
  <c r="AA405" i="1"/>
  <c r="AA406" i="1"/>
  <c r="AA408" i="1"/>
  <c r="AA410" i="1"/>
  <c r="AA412" i="1"/>
  <c r="AA414" i="1"/>
  <c r="AA415" i="1"/>
  <c r="AA417" i="1"/>
  <c r="AA419" i="1"/>
  <c r="AA421" i="1"/>
  <c r="AA423" i="1"/>
  <c r="AA425" i="1"/>
  <c r="AA427" i="1"/>
  <c r="AA429" i="1"/>
  <c r="AA430" i="1"/>
  <c r="AA432" i="1"/>
  <c r="AA434" i="1"/>
  <c r="AA436" i="1"/>
  <c r="AA438" i="1"/>
  <c r="AA440" i="1"/>
  <c r="AA442" i="1"/>
  <c r="AA444" i="1"/>
  <c r="AA446" i="1"/>
  <c r="AA448" i="1"/>
  <c r="AA451" i="1"/>
  <c r="H2" i="1"/>
  <c r="H3" i="1"/>
  <c r="N450" i="1" l="1"/>
  <c r="M450" i="1"/>
  <c r="M181" i="1"/>
  <c r="M449" i="1"/>
  <c r="N181" i="1"/>
  <c r="M447" i="1"/>
  <c r="N449" i="1"/>
  <c r="N447" i="1"/>
  <c r="M445" i="1"/>
  <c r="N445" i="1"/>
  <c r="N443" i="1"/>
  <c r="M431" i="1"/>
  <c r="M435" i="1"/>
  <c r="M439" i="1"/>
  <c r="M443" i="1"/>
  <c r="L443" i="1" s="1"/>
  <c r="N441" i="1"/>
  <c r="M441" i="1"/>
  <c r="N439" i="1"/>
  <c r="L439" i="1" s="1"/>
  <c r="N437" i="1"/>
  <c r="M437" i="1"/>
  <c r="N435" i="1"/>
  <c r="L435" i="1" s="1"/>
  <c r="N433" i="1"/>
  <c r="M433" i="1"/>
  <c r="N431" i="1"/>
  <c r="L431" i="1" s="1"/>
  <c r="M424" i="1"/>
  <c r="M426" i="1"/>
  <c r="M428" i="1"/>
  <c r="N426" i="1"/>
  <c r="N428" i="1"/>
  <c r="N424" i="1"/>
  <c r="N422" i="1"/>
  <c r="M422" i="1"/>
  <c r="N420" i="1"/>
  <c r="M420" i="1"/>
  <c r="N418" i="1"/>
  <c r="M418" i="1"/>
  <c r="N416" i="1"/>
  <c r="M416" i="1"/>
  <c r="N413" i="1"/>
  <c r="M413" i="1"/>
  <c r="N411" i="1"/>
  <c r="M407" i="1"/>
  <c r="M411" i="1"/>
  <c r="N409" i="1"/>
  <c r="M400" i="1"/>
  <c r="M409" i="1"/>
  <c r="N407" i="1"/>
  <c r="M404" i="1"/>
  <c r="N404" i="1"/>
  <c r="N402" i="1"/>
  <c r="M402" i="1"/>
  <c r="N400" i="1"/>
  <c r="N398" i="1"/>
  <c r="M394" i="1"/>
  <c r="M396" i="1"/>
  <c r="M398" i="1"/>
  <c r="N396" i="1"/>
  <c r="N390" i="1"/>
  <c r="N394" i="1"/>
  <c r="M392" i="1"/>
  <c r="N392" i="1"/>
  <c r="M390" i="1"/>
  <c r="M352" i="1"/>
  <c r="M356" i="1"/>
  <c r="M378" i="1"/>
  <c r="M380" i="1"/>
  <c r="M388" i="1"/>
  <c r="N388" i="1"/>
  <c r="M386" i="1"/>
  <c r="N378" i="1"/>
  <c r="N386" i="1"/>
  <c r="M384" i="1"/>
  <c r="N384" i="1"/>
  <c r="N382" i="1"/>
  <c r="M382" i="1"/>
  <c r="N380" i="1"/>
  <c r="M376" i="1"/>
  <c r="N376" i="1"/>
  <c r="M374" i="1"/>
  <c r="N374" i="1"/>
  <c r="M372" i="1"/>
  <c r="N372" i="1"/>
  <c r="M370" i="1"/>
  <c r="N370" i="1"/>
  <c r="M368" i="1"/>
  <c r="N368" i="1"/>
  <c r="M366" i="1"/>
  <c r="N366" i="1"/>
  <c r="M364" i="1"/>
  <c r="N364" i="1"/>
  <c r="N362" i="1"/>
  <c r="M362" i="1"/>
  <c r="N360" i="1"/>
  <c r="M360" i="1"/>
  <c r="N358" i="1"/>
  <c r="M358" i="1"/>
  <c r="N356" i="1"/>
  <c r="N354" i="1"/>
  <c r="M354" i="1"/>
  <c r="N352" i="1"/>
  <c r="N350" i="1"/>
  <c r="M346" i="1"/>
  <c r="M350" i="1"/>
  <c r="N348" i="1"/>
  <c r="M348" i="1"/>
  <c r="N346" i="1"/>
  <c r="L346" i="1" s="1"/>
  <c r="N344" i="1"/>
  <c r="M340" i="1"/>
  <c r="M344" i="1"/>
  <c r="N342" i="1"/>
  <c r="M342" i="1"/>
  <c r="N340" i="1"/>
  <c r="L340" i="1" s="1"/>
  <c r="M338" i="1"/>
  <c r="N338" i="1"/>
  <c r="M328" i="1"/>
  <c r="M336" i="1"/>
  <c r="N336" i="1"/>
  <c r="M334" i="1"/>
  <c r="N334" i="1"/>
  <c r="M332" i="1"/>
  <c r="N332" i="1"/>
  <c r="N330" i="1"/>
  <c r="M330" i="1"/>
  <c r="N328" i="1"/>
  <c r="M326" i="1"/>
  <c r="N326" i="1"/>
  <c r="M320" i="1"/>
  <c r="M324" i="1"/>
  <c r="N324" i="1"/>
  <c r="N322" i="1"/>
  <c r="M322" i="1"/>
  <c r="N320" i="1"/>
  <c r="M318" i="1"/>
  <c r="N318" i="1"/>
  <c r="N316" i="1"/>
  <c r="M304" i="1"/>
  <c r="M312" i="1"/>
  <c r="M316" i="1"/>
  <c r="N314" i="1"/>
  <c r="M314" i="1"/>
  <c r="N312" i="1"/>
  <c r="L312" i="1" s="1"/>
  <c r="M310" i="1"/>
  <c r="N310" i="1"/>
  <c r="M308" i="1"/>
  <c r="N308" i="1"/>
  <c r="N306" i="1"/>
  <c r="M306" i="1"/>
  <c r="N304" i="1"/>
  <c r="N302" i="1"/>
  <c r="M298" i="1"/>
  <c r="M302" i="1"/>
  <c r="N300" i="1"/>
  <c r="M300" i="1"/>
  <c r="N294" i="1"/>
  <c r="N298" i="1"/>
  <c r="N296" i="1"/>
  <c r="M292" i="1"/>
  <c r="M294" i="1"/>
  <c r="L294" i="1" s="1"/>
  <c r="M296" i="1"/>
  <c r="N292" i="1"/>
  <c r="N290" i="1"/>
  <c r="M286" i="1"/>
  <c r="M288" i="1"/>
  <c r="M290" i="1"/>
  <c r="N288" i="1"/>
  <c r="N282" i="1"/>
  <c r="N286" i="1"/>
  <c r="N284" i="1"/>
  <c r="M280" i="1"/>
  <c r="M282" i="1"/>
  <c r="M284" i="1"/>
  <c r="N280" i="1"/>
  <c r="M270" i="1"/>
  <c r="M272" i="1"/>
  <c r="M274" i="1"/>
  <c r="M278" i="1"/>
  <c r="N278" i="1"/>
  <c r="N276" i="1"/>
  <c r="M276" i="1"/>
  <c r="N274" i="1"/>
  <c r="N272" i="1"/>
  <c r="N270" i="1"/>
  <c r="M268" i="1"/>
  <c r="N268" i="1"/>
  <c r="N266" i="1"/>
  <c r="M262" i="1"/>
  <c r="M266" i="1"/>
  <c r="N264" i="1"/>
  <c r="M264" i="1"/>
  <c r="N262" i="1"/>
  <c r="L262" i="1" s="1"/>
  <c r="N259" i="1"/>
  <c r="M255" i="1"/>
  <c r="M259" i="1"/>
  <c r="N257" i="1"/>
  <c r="M257" i="1"/>
  <c r="N255" i="1"/>
  <c r="M245" i="1"/>
  <c r="M253" i="1"/>
  <c r="N253" i="1"/>
  <c r="M251" i="1"/>
  <c r="N251" i="1"/>
  <c r="M249" i="1"/>
  <c r="N249" i="1"/>
  <c r="N247" i="1"/>
  <c r="M247" i="1"/>
  <c r="N245" i="1"/>
  <c r="N243" i="1"/>
  <c r="M239" i="1"/>
  <c r="M243" i="1"/>
  <c r="N241" i="1"/>
  <c r="M241" i="1"/>
  <c r="N239" i="1"/>
  <c r="M237" i="1"/>
  <c r="N237" i="1"/>
  <c r="N235" i="1"/>
  <c r="M235" i="1"/>
  <c r="N233" i="1"/>
  <c r="M229" i="1"/>
  <c r="M233" i="1"/>
  <c r="N231" i="1"/>
  <c r="M231" i="1"/>
  <c r="N229" i="1"/>
  <c r="L229" i="1" s="1"/>
  <c r="N227" i="1"/>
  <c r="M223" i="1"/>
  <c r="M227" i="1"/>
  <c r="N225" i="1"/>
  <c r="M225" i="1"/>
  <c r="N223" i="1"/>
  <c r="L223" i="1" s="1"/>
  <c r="M209" i="1"/>
  <c r="M213" i="1"/>
  <c r="M221" i="1"/>
  <c r="N221" i="1"/>
  <c r="M219" i="1"/>
  <c r="N219" i="1"/>
  <c r="M217" i="1"/>
  <c r="N217" i="1"/>
  <c r="N215" i="1"/>
  <c r="M215" i="1"/>
  <c r="N213" i="1"/>
  <c r="N211" i="1"/>
  <c r="M211" i="1"/>
  <c r="N209" i="1"/>
  <c r="M193" i="1"/>
  <c r="N207" i="1"/>
  <c r="M207" i="1"/>
  <c r="N205" i="1"/>
  <c r="M197" i="1"/>
  <c r="M201" i="1"/>
  <c r="M205" i="1"/>
  <c r="N203" i="1"/>
  <c r="M203" i="1"/>
  <c r="N201" i="1"/>
  <c r="L201" i="1" s="1"/>
  <c r="N199" i="1"/>
  <c r="M199" i="1"/>
  <c r="N197" i="1"/>
  <c r="L197" i="1" s="1"/>
  <c r="N195" i="1"/>
  <c r="M195" i="1"/>
  <c r="N193" i="1"/>
  <c r="M191" i="1"/>
  <c r="N191" i="1"/>
  <c r="N189" i="1"/>
  <c r="M180" i="1"/>
  <c r="M185" i="1"/>
  <c r="M189" i="1"/>
  <c r="N187" i="1"/>
  <c r="M187" i="1"/>
  <c r="N185" i="1"/>
  <c r="N183" i="1"/>
  <c r="M183" i="1"/>
  <c r="N180" i="1"/>
  <c r="L180" i="1" s="1"/>
  <c r="M177" i="1"/>
  <c r="N177" i="1"/>
  <c r="N175" i="1"/>
  <c r="M175" i="1"/>
  <c r="N173" i="1"/>
  <c r="M156" i="1"/>
  <c r="M161" i="1"/>
  <c r="M163" i="1"/>
  <c r="M173" i="1"/>
  <c r="L173" i="1" s="1"/>
  <c r="N171" i="1"/>
  <c r="M171" i="1"/>
  <c r="N169" i="1"/>
  <c r="M165" i="1"/>
  <c r="M169" i="1"/>
  <c r="N167" i="1"/>
  <c r="M167" i="1"/>
  <c r="N165" i="1"/>
  <c r="L165" i="1" s="1"/>
  <c r="N163" i="1"/>
  <c r="M158" i="1"/>
  <c r="N161" i="1"/>
  <c r="N158" i="1"/>
  <c r="N156" i="1"/>
  <c r="M154" i="1"/>
  <c r="N154" i="1"/>
  <c r="N151" i="1"/>
  <c r="M151" i="1"/>
  <c r="N149" i="1"/>
  <c r="M149" i="1"/>
  <c r="N147" i="1"/>
  <c r="M147" i="1"/>
  <c r="N145" i="1"/>
  <c r="M145" i="1"/>
  <c r="N143" i="1"/>
  <c r="M143" i="1"/>
  <c r="N141" i="1"/>
  <c r="M141" i="1"/>
  <c r="N139" i="1"/>
  <c r="M135" i="1"/>
  <c r="M139" i="1"/>
  <c r="N137" i="1"/>
  <c r="M117" i="1"/>
  <c r="M121" i="1"/>
  <c r="M137" i="1"/>
  <c r="N135" i="1"/>
  <c r="M133" i="1"/>
  <c r="N133" i="1"/>
  <c r="M131" i="1"/>
  <c r="N131" i="1"/>
  <c r="M129" i="1"/>
  <c r="N129" i="1"/>
  <c r="M127" i="1"/>
  <c r="N127" i="1"/>
  <c r="M125" i="1"/>
  <c r="N125" i="1"/>
  <c r="N123" i="1"/>
  <c r="M123" i="1"/>
  <c r="N121" i="1"/>
  <c r="N119" i="1"/>
  <c r="M119" i="1"/>
  <c r="N117" i="1"/>
  <c r="N115" i="1"/>
  <c r="M106" i="1"/>
  <c r="M111" i="1"/>
  <c r="M115" i="1"/>
  <c r="N113" i="1"/>
  <c r="M113" i="1"/>
  <c r="N111" i="1"/>
  <c r="N108" i="1"/>
  <c r="M108" i="1"/>
  <c r="N106" i="1"/>
  <c r="N104" i="1"/>
  <c r="M91" i="1"/>
  <c r="M95" i="1"/>
  <c r="M100" i="1"/>
  <c r="M104" i="1"/>
  <c r="L104" i="1" s="1"/>
  <c r="N102" i="1"/>
  <c r="M102" i="1"/>
  <c r="N100" i="1"/>
  <c r="N98" i="1"/>
  <c r="M98" i="1"/>
  <c r="N95" i="1"/>
  <c r="N93" i="1"/>
  <c r="M77" i="1"/>
  <c r="M93" i="1"/>
  <c r="N91" i="1"/>
  <c r="M89" i="1"/>
  <c r="N89" i="1"/>
  <c r="M87" i="1"/>
  <c r="N87" i="1"/>
  <c r="M83" i="1"/>
  <c r="M85" i="1"/>
  <c r="N85" i="1"/>
  <c r="N83" i="1"/>
  <c r="M81" i="1"/>
  <c r="N81" i="1"/>
  <c r="N79" i="1"/>
  <c r="M79" i="1"/>
  <c r="N77" i="1"/>
  <c r="M75" i="1"/>
  <c r="N75" i="1"/>
  <c r="M73" i="1"/>
  <c r="N73" i="1"/>
  <c r="M71" i="1"/>
  <c r="N71" i="1"/>
  <c r="N69" i="1"/>
  <c r="M69" i="1"/>
  <c r="N67" i="1"/>
  <c r="M63" i="1"/>
  <c r="M67" i="1"/>
  <c r="N65" i="1"/>
  <c r="M65" i="1"/>
  <c r="N63" i="1"/>
  <c r="M61" i="1"/>
  <c r="N61" i="1"/>
  <c r="M59" i="1"/>
  <c r="N59" i="1"/>
  <c r="M57" i="1"/>
  <c r="N57" i="1"/>
  <c r="M54" i="1"/>
  <c r="N54" i="1"/>
  <c r="M48" i="1"/>
  <c r="M52" i="1"/>
  <c r="N52" i="1"/>
  <c r="N50" i="1"/>
  <c r="M50" i="1"/>
  <c r="N48" i="1"/>
  <c r="M46" i="1"/>
  <c r="N46" i="1"/>
  <c r="N31" i="1"/>
  <c r="M44" i="1"/>
  <c r="N40" i="1"/>
  <c r="N44" i="1"/>
  <c r="N42" i="1"/>
  <c r="M38" i="1"/>
  <c r="M40" i="1"/>
  <c r="M42" i="1"/>
  <c r="N38" i="1"/>
  <c r="M36" i="1"/>
  <c r="N36" i="1"/>
  <c r="N34" i="1"/>
  <c r="M21" i="1"/>
  <c r="M25" i="1"/>
  <c r="M29" i="1"/>
  <c r="M31" i="1"/>
  <c r="M34" i="1"/>
  <c r="N29" i="1"/>
  <c r="N27" i="1"/>
  <c r="M27" i="1"/>
  <c r="N25" i="1"/>
  <c r="N23" i="1"/>
  <c r="M23" i="1"/>
  <c r="N21" i="1"/>
  <c r="N19" i="1"/>
  <c r="M19" i="1"/>
  <c r="N17" i="1"/>
  <c r="M13" i="1"/>
  <c r="M17" i="1"/>
  <c r="N15" i="1"/>
  <c r="M15" i="1"/>
  <c r="N13" i="1"/>
  <c r="M11" i="1"/>
  <c r="N11" i="1"/>
  <c r="M9" i="1"/>
  <c r="N9" i="1"/>
  <c r="M7" i="1"/>
  <c r="M5" i="1"/>
  <c r="N7" i="1"/>
  <c r="N5" i="1"/>
  <c r="N446" i="1"/>
  <c r="N438" i="1"/>
  <c r="N430" i="1"/>
  <c r="N423" i="1"/>
  <c r="N415" i="1"/>
  <c r="N408" i="1"/>
  <c r="N401" i="1"/>
  <c r="N393" i="1"/>
  <c r="N385" i="1"/>
  <c r="N377" i="1"/>
  <c r="N369" i="1"/>
  <c r="N361" i="1"/>
  <c r="N353" i="1"/>
  <c r="N345" i="1"/>
  <c r="N337" i="1"/>
  <c r="N329" i="1"/>
  <c r="N321" i="1"/>
  <c r="N313" i="1"/>
  <c r="N305" i="1"/>
  <c r="N297" i="1"/>
  <c r="N289" i="1"/>
  <c r="N281" i="1"/>
  <c r="N273" i="1"/>
  <c r="N265" i="1"/>
  <c r="N258" i="1"/>
  <c r="N250" i="1"/>
  <c r="N242" i="1"/>
  <c r="N234" i="1"/>
  <c r="N226" i="1"/>
  <c r="N218" i="1"/>
  <c r="N210" i="1"/>
  <c r="N202" i="1"/>
  <c r="N194" i="1"/>
  <c r="N186" i="1"/>
  <c r="N178" i="1"/>
  <c r="N170" i="1"/>
  <c r="N162" i="1"/>
  <c r="N155" i="1"/>
  <c r="M444" i="1"/>
  <c r="M436" i="1"/>
  <c r="M429" i="1"/>
  <c r="M421" i="1"/>
  <c r="M414" i="1"/>
  <c r="M406" i="1"/>
  <c r="M399" i="1"/>
  <c r="M391" i="1"/>
  <c r="M383" i="1"/>
  <c r="M375" i="1"/>
  <c r="M367" i="1"/>
  <c r="M359" i="1"/>
  <c r="M351" i="1"/>
  <c r="M343" i="1"/>
  <c r="M335" i="1"/>
  <c r="M327" i="1"/>
  <c r="M319" i="1"/>
  <c r="M311" i="1"/>
  <c r="M303" i="1"/>
  <c r="M295" i="1"/>
  <c r="M287" i="1"/>
  <c r="M279" i="1"/>
  <c r="M271" i="1"/>
  <c r="M263" i="1"/>
  <c r="M256" i="1"/>
  <c r="M248" i="1"/>
  <c r="M240" i="1"/>
  <c r="M232" i="1"/>
  <c r="M224" i="1"/>
  <c r="M216" i="1"/>
  <c r="M208" i="1"/>
  <c r="M200" i="1"/>
  <c r="M192" i="1"/>
  <c r="M184" i="1"/>
  <c r="M176" i="1"/>
  <c r="M168" i="1"/>
  <c r="M160" i="1"/>
  <c r="M153" i="1"/>
  <c r="N448" i="1"/>
  <c r="N440" i="1"/>
  <c r="N432" i="1"/>
  <c r="N425" i="1"/>
  <c r="N417" i="1"/>
  <c r="N410" i="1"/>
  <c r="N403" i="1"/>
  <c r="N395" i="1"/>
  <c r="N387" i="1"/>
  <c r="N379" i="1"/>
  <c r="N371" i="1"/>
  <c r="N363" i="1"/>
  <c r="N355" i="1"/>
  <c r="N347" i="1"/>
  <c r="N339" i="1"/>
  <c r="N331" i="1"/>
  <c r="N323" i="1"/>
  <c r="N315" i="1"/>
  <c r="N307" i="1"/>
  <c r="N299" i="1"/>
  <c r="N291" i="1"/>
  <c r="N283" i="1"/>
  <c r="N275" i="1"/>
  <c r="N267" i="1"/>
  <c r="N260" i="1"/>
  <c r="N252" i="1"/>
  <c r="N244" i="1"/>
  <c r="N236" i="1"/>
  <c r="N228" i="1"/>
  <c r="N220" i="1"/>
  <c r="N212" i="1"/>
  <c r="N204" i="1"/>
  <c r="N196" i="1"/>
  <c r="N188" i="1"/>
  <c r="N179" i="1"/>
  <c r="N172" i="1"/>
  <c r="N164" i="1"/>
  <c r="N157" i="1"/>
  <c r="M446" i="1"/>
  <c r="M438" i="1"/>
  <c r="M430" i="1"/>
  <c r="M423" i="1"/>
  <c r="M415" i="1"/>
  <c r="M408" i="1"/>
  <c r="M401" i="1"/>
  <c r="M393" i="1"/>
  <c r="M385" i="1"/>
  <c r="M377" i="1"/>
  <c r="M369" i="1"/>
  <c r="M361" i="1"/>
  <c r="M353" i="1"/>
  <c r="M345" i="1"/>
  <c r="M337" i="1"/>
  <c r="M329" i="1"/>
  <c r="M321" i="1"/>
  <c r="M313" i="1"/>
  <c r="M305" i="1"/>
  <c r="M297" i="1"/>
  <c r="M289" i="1"/>
  <c r="M281" i="1"/>
  <c r="M273" i="1"/>
  <c r="M265" i="1"/>
  <c r="M258" i="1"/>
  <c r="M250" i="1"/>
  <c r="M242" i="1"/>
  <c r="M234" i="1"/>
  <c r="M226" i="1"/>
  <c r="M218" i="1"/>
  <c r="M210" i="1"/>
  <c r="M202" i="1"/>
  <c r="M194" i="1"/>
  <c r="M186" i="1"/>
  <c r="M178" i="1"/>
  <c r="M170" i="1"/>
  <c r="M162" i="1"/>
  <c r="M155" i="1"/>
  <c r="N451" i="1"/>
  <c r="N442" i="1"/>
  <c r="N434" i="1"/>
  <c r="N427" i="1"/>
  <c r="N419" i="1"/>
  <c r="N412" i="1"/>
  <c r="N405" i="1"/>
  <c r="N397" i="1"/>
  <c r="N389" i="1"/>
  <c r="N381" i="1"/>
  <c r="N373" i="1"/>
  <c r="N365" i="1"/>
  <c r="N357" i="1"/>
  <c r="N349" i="1"/>
  <c r="N341" i="1"/>
  <c r="N333" i="1"/>
  <c r="N325" i="1"/>
  <c r="N317" i="1"/>
  <c r="N309" i="1"/>
  <c r="N301" i="1"/>
  <c r="N293" i="1"/>
  <c r="N285" i="1"/>
  <c r="N277" i="1"/>
  <c r="N269" i="1"/>
  <c r="N261" i="1"/>
  <c r="N254" i="1"/>
  <c r="N246" i="1"/>
  <c r="N238" i="1"/>
  <c r="N230" i="1"/>
  <c r="N222" i="1"/>
  <c r="N214" i="1"/>
  <c r="N206" i="1"/>
  <c r="N198" i="1"/>
  <c r="N190" i="1"/>
  <c r="N182" i="1"/>
  <c r="N174" i="1"/>
  <c r="N166" i="1"/>
  <c r="N159" i="1"/>
  <c r="N152" i="1"/>
  <c r="M448" i="1"/>
  <c r="M440" i="1"/>
  <c r="M432" i="1"/>
  <c r="M425" i="1"/>
  <c r="M417" i="1"/>
  <c r="M410" i="1"/>
  <c r="M403" i="1"/>
  <c r="M395" i="1"/>
  <c r="M387" i="1"/>
  <c r="M379" i="1"/>
  <c r="M371" i="1"/>
  <c r="M363" i="1"/>
  <c r="M355" i="1"/>
  <c r="M347" i="1"/>
  <c r="M339" i="1"/>
  <c r="M331" i="1"/>
  <c r="M323" i="1"/>
  <c r="M315" i="1"/>
  <c r="M307" i="1"/>
  <c r="M299" i="1"/>
  <c r="M291" i="1"/>
  <c r="M283" i="1"/>
  <c r="M275" i="1"/>
  <c r="M267" i="1"/>
  <c r="M260" i="1"/>
  <c r="M252" i="1"/>
  <c r="M244" i="1"/>
  <c r="M236" i="1"/>
  <c r="M228" i="1"/>
  <c r="M220" i="1"/>
  <c r="M212" i="1"/>
  <c r="M204" i="1"/>
  <c r="M196" i="1"/>
  <c r="M188" i="1"/>
  <c r="M179" i="1"/>
  <c r="M172" i="1"/>
  <c r="M164" i="1"/>
  <c r="M157" i="1"/>
  <c r="N444" i="1"/>
  <c r="N436" i="1"/>
  <c r="N429" i="1"/>
  <c r="N421" i="1"/>
  <c r="N414" i="1"/>
  <c r="N406" i="1"/>
  <c r="N399" i="1"/>
  <c r="N391" i="1"/>
  <c r="N383" i="1"/>
  <c r="N375" i="1"/>
  <c r="N367" i="1"/>
  <c r="N359" i="1"/>
  <c r="N351" i="1"/>
  <c r="N343" i="1"/>
  <c r="N335" i="1"/>
  <c r="N327" i="1"/>
  <c r="N319" i="1"/>
  <c r="N311" i="1"/>
  <c r="N303" i="1"/>
  <c r="N295" i="1"/>
  <c r="N287" i="1"/>
  <c r="N279" i="1"/>
  <c r="N271" i="1"/>
  <c r="N263" i="1"/>
  <c r="N256" i="1"/>
  <c r="N248" i="1"/>
  <c r="N240" i="1"/>
  <c r="N232" i="1"/>
  <c r="N224" i="1"/>
  <c r="N216" i="1"/>
  <c r="N208" i="1"/>
  <c r="N200" i="1"/>
  <c r="N192" i="1"/>
  <c r="N184" i="1"/>
  <c r="N176" i="1"/>
  <c r="N168" i="1"/>
  <c r="N160" i="1"/>
  <c r="N153" i="1"/>
  <c r="M451" i="1"/>
  <c r="M442" i="1"/>
  <c r="M434" i="1"/>
  <c r="M427" i="1"/>
  <c r="M419" i="1"/>
  <c r="M412" i="1"/>
  <c r="M405" i="1"/>
  <c r="M397" i="1"/>
  <c r="M389" i="1"/>
  <c r="M381" i="1"/>
  <c r="M373" i="1"/>
  <c r="M365" i="1"/>
  <c r="M357" i="1"/>
  <c r="M349" i="1"/>
  <c r="M341" i="1"/>
  <c r="M333" i="1"/>
  <c r="M325" i="1"/>
  <c r="M317" i="1"/>
  <c r="M309" i="1"/>
  <c r="M301" i="1"/>
  <c r="M293" i="1"/>
  <c r="M285" i="1"/>
  <c r="M277" i="1"/>
  <c r="M269" i="1"/>
  <c r="M261" i="1"/>
  <c r="M254" i="1"/>
  <c r="M246" i="1"/>
  <c r="M238" i="1"/>
  <c r="M230" i="1"/>
  <c r="M222" i="1"/>
  <c r="M214" i="1"/>
  <c r="M206" i="1"/>
  <c r="M198" i="1"/>
  <c r="M190" i="1"/>
  <c r="M182" i="1"/>
  <c r="M174" i="1"/>
  <c r="M166" i="1"/>
  <c r="M159" i="1"/>
  <c r="M152" i="1"/>
  <c r="L282" i="1" l="1"/>
  <c r="L405" i="1"/>
  <c r="L256" i="1"/>
  <c r="L414" i="1"/>
  <c r="L371" i="1"/>
  <c r="L216" i="1"/>
  <c r="L375" i="1"/>
  <c r="L436" i="1"/>
  <c r="L178" i="1"/>
  <c r="L356" i="1"/>
  <c r="L204" i="1"/>
  <c r="L267" i="1"/>
  <c r="L395" i="1"/>
  <c r="L210" i="1"/>
  <c r="L305" i="1"/>
  <c r="L337" i="1"/>
  <c r="L313" i="1"/>
  <c r="L277" i="1"/>
  <c r="L250" i="1"/>
  <c r="L244" i="1"/>
  <c r="L214" i="1"/>
  <c r="L212" i="1"/>
  <c r="L186" i="1"/>
  <c r="L179" i="1"/>
  <c r="L202" i="1"/>
  <c r="L218" i="1"/>
  <c r="L242" i="1"/>
  <c r="L246" i="1"/>
  <c r="L265" i="1"/>
  <c r="L273" i="1"/>
  <c r="L275" i="1"/>
  <c r="L281" i="1"/>
  <c r="L293" i="1"/>
  <c r="L297" i="1"/>
  <c r="L307" i="1"/>
  <c r="L329" i="1"/>
  <c r="L331" i="1"/>
  <c r="L339" i="1"/>
  <c r="L341" i="1"/>
  <c r="L345" i="1"/>
  <c r="L361" i="1"/>
  <c r="L369" i="1"/>
  <c r="L373" i="1"/>
  <c r="L377" i="1"/>
  <c r="L393" i="1"/>
  <c r="L401" i="1"/>
  <c r="L403" i="1"/>
  <c r="L408" i="1"/>
  <c r="L423" i="1"/>
  <c r="L430" i="1"/>
  <c r="L432" i="1"/>
  <c r="L434" i="1"/>
  <c r="L438" i="1"/>
  <c r="L383" i="1"/>
  <c r="L248" i="1"/>
  <c r="L311" i="1"/>
  <c r="L287" i="1"/>
  <c r="L224" i="1"/>
  <c r="L192" i="1"/>
  <c r="L200" i="1"/>
  <c r="L232" i="1"/>
  <c r="L351" i="1"/>
  <c r="L444" i="1"/>
  <c r="L421" i="1"/>
  <c r="L391" i="1"/>
  <c r="L359" i="1"/>
  <c r="L327" i="1"/>
  <c r="L319" i="1"/>
  <c r="L263" i="1"/>
  <c r="L295" i="1"/>
  <c r="L234" i="1"/>
  <c r="L170" i="1"/>
  <c r="L164" i="1"/>
  <c r="L168" i="1"/>
  <c r="L155" i="1"/>
  <c r="L449" i="1"/>
  <c r="L95" i="1"/>
  <c r="L156" i="1"/>
  <c r="L450" i="1"/>
  <c r="L100" i="1"/>
  <c r="L106" i="1"/>
  <c r="L40" i="1"/>
  <c r="L13" i="1"/>
  <c r="L181" i="1"/>
  <c r="L447" i="1"/>
  <c r="L445" i="1"/>
  <c r="L441" i="1"/>
  <c r="L437" i="1"/>
  <c r="L433" i="1"/>
  <c r="L428" i="1"/>
  <c r="L424" i="1"/>
  <c r="L422" i="1"/>
  <c r="L426" i="1"/>
  <c r="L420" i="1"/>
  <c r="L418" i="1"/>
  <c r="L407" i="1"/>
  <c r="L352" i="1"/>
  <c r="L400" i="1"/>
  <c r="L416" i="1"/>
  <c r="L413" i="1"/>
  <c r="L409" i="1"/>
  <c r="L411" i="1"/>
  <c r="L404" i="1"/>
  <c r="L402" i="1"/>
  <c r="L394" i="1"/>
  <c r="L396" i="1"/>
  <c r="L398" i="1"/>
  <c r="L390" i="1"/>
  <c r="L392" i="1"/>
  <c r="L380" i="1"/>
  <c r="L388" i="1"/>
  <c r="L378" i="1"/>
  <c r="L384" i="1"/>
  <c r="L370" i="1"/>
  <c r="L374" i="1"/>
  <c r="L386" i="1"/>
  <c r="L382" i="1"/>
  <c r="L376" i="1"/>
  <c r="L372" i="1"/>
  <c r="L366" i="1"/>
  <c r="L368" i="1"/>
  <c r="L364" i="1"/>
  <c r="L360" i="1"/>
  <c r="L309" i="1"/>
  <c r="L362" i="1"/>
  <c r="L358" i="1"/>
  <c r="L354" i="1"/>
  <c r="L350" i="1"/>
  <c r="L348" i="1"/>
  <c r="L336" i="1"/>
  <c r="L342" i="1"/>
  <c r="L344" i="1"/>
  <c r="L334" i="1"/>
  <c r="L328" i="1"/>
  <c r="L338" i="1"/>
  <c r="L332" i="1"/>
  <c r="L330" i="1"/>
  <c r="L324" i="1"/>
  <c r="L326" i="1"/>
  <c r="L320" i="1"/>
  <c r="L322" i="1"/>
  <c r="L318" i="1"/>
  <c r="L316" i="1"/>
  <c r="L310" i="1"/>
  <c r="L314" i="1"/>
  <c r="L304" i="1"/>
  <c r="L308" i="1"/>
  <c r="L300" i="1"/>
  <c r="L306" i="1"/>
  <c r="L302" i="1"/>
  <c r="L292" i="1"/>
  <c r="L190" i="1"/>
  <c r="L222" i="1"/>
  <c r="L254" i="1"/>
  <c r="L285" i="1"/>
  <c r="L317" i="1"/>
  <c r="L349" i="1"/>
  <c r="L381" i="1"/>
  <c r="L412" i="1"/>
  <c r="L442" i="1"/>
  <c r="L157" i="1"/>
  <c r="L188" i="1"/>
  <c r="L220" i="1"/>
  <c r="L252" i="1"/>
  <c r="L283" i="1"/>
  <c r="L315" i="1"/>
  <c r="L347" i="1"/>
  <c r="L379" i="1"/>
  <c r="L410" i="1"/>
  <c r="L440" i="1"/>
  <c r="L298" i="1"/>
  <c r="L296" i="1"/>
  <c r="L280" i="1"/>
  <c r="L290" i="1"/>
  <c r="L288" i="1"/>
  <c r="L284" i="1"/>
  <c r="L286" i="1"/>
  <c r="L274" i="1"/>
  <c r="L278" i="1"/>
  <c r="L270" i="1"/>
  <c r="L272" i="1"/>
  <c r="L276" i="1"/>
  <c r="L268" i="1"/>
  <c r="L264" i="1"/>
  <c r="L266" i="1"/>
  <c r="L251" i="1"/>
  <c r="L245" i="1"/>
  <c r="L257" i="1"/>
  <c r="L255" i="1"/>
  <c r="L259" i="1"/>
  <c r="L253" i="1"/>
  <c r="L249" i="1"/>
  <c r="L241" i="1"/>
  <c r="L247" i="1"/>
  <c r="L239" i="1"/>
  <c r="L243" i="1"/>
  <c r="L233" i="1"/>
  <c r="L237" i="1"/>
  <c r="L231" i="1"/>
  <c r="L235" i="1"/>
  <c r="L227" i="1"/>
  <c r="L225" i="1"/>
  <c r="L221" i="1"/>
  <c r="L209" i="1"/>
  <c r="L219" i="1"/>
  <c r="L213" i="1"/>
  <c r="L217" i="1"/>
  <c r="L215" i="1"/>
  <c r="L211" i="1"/>
  <c r="L193" i="1"/>
  <c r="L205" i="1"/>
  <c r="L207" i="1"/>
  <c r="L203" i="1"/>
  <c r="L199" i="1"/>
  <c r="L195" i="1"/>
  <c r="L191" i="1"/>
  <c r="L187" i="1"/>
  <c r="L189" i="1"/>
  <c r="L185" i="1"/>
  <c r="L183" i="1"/>
  <c r="L163" i="1"/>
  <c r="L177" i="1"/>
  <c r="L175" i="1"/>
  <c r="L169" i="1"/>
  <c r="L167" i="1"/>
  <c r="L171" i="1"/>
  <c r="L161" i="1"/>
  <c r="L158" i="1"/>
  <c r="L154" i="1"/>
  <c r="L141" i="1"/>
  <c r="L145" i="1"/>
  <c r="L149" i="1"/>
  <c r="L151" i="1"/>
  <c r="L117" i="1"/>
  <c r="L147" i="1"/>
  <c r="L143" i="1"/>
  <c r="L236" i="1"/>
  <c r="L299" i="1"/>
  <c r="L363" i="1"/>
  <c r="L425" i="1"/>
  <c r="L184" i="1"/>
  <c r="L279" i="1"/>
  <c r="L343" i="1"/>
  <c r="L406" i="1"/>
  <c r="L137" i="1"/>
  <c r="L139" i="1"/>
  <c r="L133" i="1"/>
  <c r="L206" i="1"/>
  <c r="L238" i="1"/>
  <c r="L269" i="1"/>
  <c r="L301" i="1"/>
  <c r="L333" i="1"/>
  <c r="L365" i="1"/>
  <c r="L397" i="1"/>
  <c r="L427" i="1"/>
  <c r="L135" i="1"/>
  <c r="L129" i="1"/>
  <c r="L121" i="1"/>
  <c r="L131" i="1"/>
  <c r="L127" i="1"/>
  <c r="L125" i="1"/>
  <c r="L123" i="1"/>
  <c r="L91" i="1"/>
  <c r="L119" i="1"/>
  <c r="L115" i="1"/>
  <c r="L113" i="1"/>
  <c r="L111" i="1"/>
  <c r="L108" i="1"/>
  <c r="L102" i="1"/>
  <c r="L98" i="1"/>
  <c r="L77" i="1"/>
  <c r="L89" i="1"/>
  <c r="L93" i="1"/>
  <c r="L83" i="1"/>
  <c r="L85" i="1"/>
  <c r="L87" i="1"/>
  <c r="L81" i="1"/>
  <c r="L75" i="1"/>
  <c r="L73" i="1"/>
  <c r="L79" i="1"/>
  <c r="L67" i="1"/>
  <c r="L71" i="1"/>
  <c r="L69" i="1"/>
  <c r="L65" i="1"/>
  <c r="L63" i="1"/>
  <c r="L59" i="1"/>
  <c r="L61" i="1"/>
  <c r="L57" i="1"/>
  <c r="L54" i="1"/>
  <c r="L48" i="1"/>
  <c r="L52" i="1"/>
  <c r="L44" i="1"/>
  <c r="L46" i="1"/>
  <c r="L25" i="1"/>
  <c r="L38" i="1"/>
  <c r="L21" i="1"/>
  <c r="L31" i="1"/>
  <c r="L42" i="1"/>
  <c r="L50" i="1"/>
  <c r="L29" i="1"/>
  <c r="L36" i="1"/>
  <c r="L34" i="1"/>
  <c r="L27" i="1"/>
  <c r="L17" i="1"/>
  <c r="L23" i="1"/>
  <c r="L19" i="1"/>
  <c r="L11" i="1"/>
  <c r="L15" i="1"/>
  <c r="L9" i="1"/>
  <c r="L5" i="1"/>
  <c r="L7" i="1"/>
  <c r="L198" i="1"/>
  <c r="L230" i="1"/>
  <c r="L261" i="1"/>
  <c r="L325" i="1"/>
  <c r="L357" i="1"/>
  <c r="L419" i="1"/>
  <c r="L451" i="1"/>
  <c r="L196" i="1"/>
  <c r="L228" i="1"/>
  <c r="L260" i="1"/>
  <c r="L291" i="1"/>
  <c r="L323" i="1"/>
  <c r="L355" i="1"/>
  <c r="L387" i="1"/>
  <c r="L417" i="1"/>
  <c r="L448" i="1"/>
  <c r="L208" i="1"/>
  <c r="L240" i="1"/>
  <c r="L271" i="1"/>
  <c r="L303" i="1"/>
  <c r="L335" i="1"/>
  <c r="L367" i="1"/>
  <c r="L399" i="1"/>
  <c r="L429" i="1"/>
  <c r="L194" i="1"/>
  <c r="L226" i="1"/>
  <c r="L258" i="1"/>
  <c r="L289" i="1"/>
  <c r="L321" i="1"/>
  <c r="L353" i="1"/>
  <c r="L385" i="1"/>
  <c r="L415" i="1"/>
  <c r="L446" i="1"/>
  <c r="L162" i="1"/>
  <c r="L166" i="1"/>
  <c r="L389" i="1"/>
  <c r="L176" i="1"/>
  <c r="L152" i="1"/>
  <c r="L182" i="1"/>
  <c r="L159" i="1"/>
  <c r="L174" i="1"/>
  <c r="L172" i="1"/>
  <c r="L160" i="1"/>
  <c r="L153" i="1"/>
  <c r="U148" i="1"/>
  <c r="A79" i="4"/>
  <c r="B79" i="4"/>
  <c r="S107" i="1"/>
  <c r="S109" i="1"/>
  <c r="U107" i="1"/>
  <c r="U109" i="1"/>
  <c r="Q132" i="1"/>
  <c r="S132" i="1"/>
  <c r="U132" i="1"/>
  <c r="W132" i="1"/>
  <c r="Y132" i="1"/>
  <c r="AA132" i="1"/>
  <c r="AA2" i="1"/>
  <c r="AA3" i="1"/>
  <c r="AA4" i="1"/>
  <c r="AA6" i="1"/>
  <c r="AA8" i="1"/>
  <c r="AA10" i="1"/>
  <c r="AA12" i="1"/>
  <c r="AA14" i="1"/>
  <c r="AA16" i="1"/>
  <c r="AA18" i="1"/>
  <c r="AA20" i="1"/>
  <c r="AA22" i="1"/>
  <c r="AA24" i="1"/>
  <c r="AA26" i="1"/>
  <c r="AA28" i="1"/>
  <c r="AA30" i="1"/>
  <c r="AA32" i="1"/>
  <c r="AA33" i="1"/>
  <c r="AA35" i="1"/>
  <c r="AA37" i="1"/>
  <c r="AA39" i="1"/>
  <c r="AA41" i="1"/>
  <c r="AA43" i="1"/>
  <c r="AA45" i="1"/>
  <c r="AA47" i="1"/>
  <c r="AA49" i="1"/>
  <c r="AA51" i="1"/>
  <c r="AA53" i="1"/>
  <c r="AA55" i="1"/>
  <c r="AA56" i="1"/>
  <c r="AA58" i="1"/>
  <c r="AA60" i="1"/>
  <c r="AA62" i="1"/>
  <c r="AA64" i="1"/>
  <c r="AA66" i="1"/>
  <c r="AA68" i="1"/>
  <c r="AA70" i="1"/>
  <c r="AA72" i="1"/>
  <c r="AA74" i="1"/>
  <c r="AA76" i="1"/>
  <c r="AA78" i="1"/>
  <c r="AA80" i="1"/>
  <c r="AA82" i="1"/>
  <c r="AA84" i="1"/>
  <c r="AA86" i="1"/>
  <c r="AA88" i="1"/>
  <c r="AA90" i="1"/>
  <c r="AA92" i="1"/>
  <c r="AA101" i="1"/>
  <c r="AA107" i="1"/>
  <c r="AA120" i="1"/>
  <c r="AA122" i="1"/>
  <c r="Y2" i="1"/>
  <c r="Y3" i="1"/>
  <c r="Y4" i="1"/>
  <c r="Y6" i="1"/>
  <c r="Y8" i="1"/>
  <c r="Y10" i="1"/>
  <c r="Y12" i="1"/>
  <c r="Y14" i="1"/>
  <c r="Y16" i="1"/>
  <c r="Y18" i="1"/>
  <c r="Y20" i="1"/>
  <c r="Y22" i="1"/>
  <c r="Y24" i="1"/>
  <c r="Y26" i="1"/>
  <c r="Y28" i="1"/>
  <c r="Y30" i="1"/>
  <c r="Y32" i="1"/>
  <c r="Y33" i="1"/>
  <c r="Y35" i="1"/>
  <c r="Y37" i="1"/>
  <c r="Y39" i="1"/>
  <c r="Y41" i="1"/>
  <c r="Y43" i="1"/>
  <c r="Y45" i="1"/>
  <c r="Y47" i="1"/>
  <c r="Y49" i="1"/>
  <c r="Y51" i="1"/>
  <c r="Y53" i="1"/>
  <c r="Y55" i="1"/>
  <c r="Y56" i="1"/>
  <c r="Y58" i="1"/>
  <c r="Y60" i="1"/>
  <c r="Y62" i="1"/>
  <c r="Y64" i="1"/>
  <c r="Y66" i="1"/>
  <c r="Y68" i="1"/>
  <c r="Y70" i="1"/>
  <c r="Y72" i="1"/>
  <c r="Y74" i="1"/>
  <c r="Y76" i="1"/>
  <c r="Y78" i="1"/>
  <c r="Y80" i="1"/>
  <c r="Y82" i="1"/>
  <c r="Y84" i="1"/>
  <c r="Y86" i="1"/>
  <c r="Y88" i="1"/>
  <c r="Y90" i="1"/>
  <c r="Y92" i="1"/>
  <c r="Y101" i="1"/>
  <c r="Y107" i="1"/>
  <c r="Y120" i="1"/>
  <c r="Y122" i="1"/>
  <c r="W2" i="1"/>
  <c r="N2" i="1" s="1"/>
  <c r="G2" i="4" s="1"/>
  <c r="W3" i="1"/>
  <c r="W4" i="1"/>
  <c r="W6" i="1"/>
  <c r="W8" i="1"/>
  <c r="W10" i="1"/>
  <c r="W12" i="1"/>
  <c r="W14" i="1"/>
  <c r="N14" i="1" s="1"/>
  <c r="W16" i="1"/>
  <c r="W18" i="1"/>
  <c r="W20" i="1"/>
  <c r="W22" i="1"/>
  <c r="W24" i="1"/>
  <c r="W26" i="1"/>
  <c r="W28" i="1"/>
  <c r="W30" i="1"/>
  <c r="W32" i="1"/>
  <c r="N32" i="1" s="1"/>
  <c r="W33" i="1"/>
  <c r="W35" i="1"/>
  <c r="W37" i="1"/>
  <c r="W39" i="1"/>
  <c r="W41" i="1"/>
  <c r="W43" i="1"/>
  <c r="W45" i="1"/>
  <c r="W47" i="1"/>
  <c r="W49" i="1"/>
  <c r="W51" i="1"/>
  <c r="W53" i="1"/>
  <c r="W55" i="1"/>
  <c r="W56" i="1"/>
  <c r="W58" i="1"/>
  <c r="W60" i="1"/>
  <c r="W62" i="1"/>
  <c r="W64" i="1"/>
  <c r="W66" i="1"/>
  <c r="W68" i="1"/>
  <c r="W70" i="1"/>
  <c r="W72" i="1"/>
  <c r="W74" i="1"/>
  <c r="W76" i="1"/>
  <c r="W78" i="1"/>
  <c r="W80" i="1"/>
  <c r="W82" i="1"/>
  <c r="W84" i="1"/>
  <c r="W86" i="1"/>
  <c r="W88" i="1"/>
  <c r="W90" i="1"/>
  <c r="W92" i="1"/>
  <c r="W101" i="1"/>
  <c r="W107" i="1"/>
  <c r="W120" i="1"/>
  <c r="W122" i="1"/>
  <c r="U2" i="1"/>
  <c r="S2" i="1"/>
  <c r="U3" i="1"/>
  <c r="U4" i="1"/>
  <c r="U6" i="1"/>
  <c r="U8" i="1"/>
  <c r="U10" i="1"/>
  <c r="U12" i="1"/>
  <c r="U14" i="1"/>
  <c r="U16" i="1"/>
  <c r="U18" i="1"/>
  <c r="U20" i="1"/>
  <c r="U22" i="1"/>
  <c r="U24" i="1"/>
  <c r="U26" i="1"/>
  <c r="U28" i="1"/>
  <c r="U30" i="1"/>
  <c r="U32" i="1"/>
  <c r="U33" i="1"/>
  <c r="U35" i="1"/>
  <c r="U37" i="1"/>
  <c r="U39" i="1"/>
  <c r="U41" i="1"/>
  <c r="U43" i="1"/>
  <c r="U45" i="1"/>
  <c r="U47" i="1"/>
  <c r="U49" i="1"/>
  <c r="U51" i="1"/>
  <c r="U53" i="1"/>
  <c r="U55" i="1"/>
  <c r="U56" i="1"/>
  <c r="U58" i="1"/>
  <c r="U60" i="1"/>
  <c r="U62" i="1"/>
  <c r="U64" i="1"/>
  <c r="U66" i="1"/>
  <c r="U68" i="1"/>
  <c r="U70" i="1"/>
  <c r="U72" i="1"/>
  <c r="U74" i="1"/>
  <c r="U76" i="1"/>
  <c r="U78" i="1"/>
  <c r="U80" i="1"/>
  <c r="U82" i="1"/>
  <c r="U84" i="1"/>
  <c r="U86" i="1"/>
  <c r="U88" i="1"/>
  <c r="U90" i="1"/>
  <c r="U92" i="1"/>
  <c r="U101" i="1"/>
  <c r="U120" i="1"/>
  <c r="U122" i="1"/>
  <c r="S66" i="1"/>
  <c r="S3" i="1"/>
  <c r="S4" i="1"/>
  <c r="S6" i="1"/>
  <c r="S8" i="1"/>
  <c r="S10" i="1"/>
  <c r="S12" i="1"/>
  <c r="S14" i="1"/>
  <c r="S16" i="1"/>
  <c r="S18" i="1"/>
  <c r="S20" i="1"/>
  <c r="S22" i="1"/>
  <c r="S24" i="1"/>
  <c r="S26" i="1"/>
  <c r="S28" i="1"/>
  <c r="S30" i="1"/>
  <c r="S32" i="1"/>
  <c r="S33" i="1"/>
  <c r="S35" i="1"/>
  <c r="S37" i="1"/>
  <c r="S39" i="1"/>
  <c r="S41" i="1"/>
  <c r="S43" i="1"/>
  <c r="S45" i="1"/>
  <c r="S47" i="1"/>
  <c r="S49" i="1"/>
  <c r="S51" i="1"/>
  <c r="S53" i="1"/>
  <c r="S55" i="1"/>
  <c r="S56" i="1"/>
  <c r="S58" i="1"/>
  <c r="S60" i="1"/>
  <c r="S62" i="1"/>
  <c r="S64" i="1"/>
  <c r="S68" i="1"/>
  <c r="S70" i="1"/>
  <c r="S72" i="1"/>
  <c r="S74" i="1"/>
  <c r="S76" i="1"/>
  <c r="S78" i="1"/>
  <c r="S80" i="1"/>
  <c r="S82" i="1"/>
  <c r="S84" i="1"/>
  <c r="S86" i="1"/>
  <c r="S88" i="1"/>
  <c r="S90" i="1"/>
  <c r="S92" i="1"/>
  <c r="S101" i="1"/>
  <c r="S120" i="1"/>
  <c r="S122" i="1"/>
  <c r="Q2" i="1"/>
  <c r="Q3" i="1"/>
  <c r="Q4" i="1"/>
  <c r="Q6" i="1"/>
  <c r="Q8" i="1"/>
  <c r="Q10" i="1"/>
  <c r="Q12" i="1"/>
  <c r="Q14" i="1"/>
  <c r="Q16" i="1"/>
  <c r="Q18" i="1"/>
  <c r="Q20" i="1"/>
  <c r="Q22" i="1"/>
  <c r="Q24" i="1"/>
  <c r="Q26" i="1"/>
  <c r="Q28" i="1"/>
  <c r="Q30" i="1"/>
  <c r="Q32" i="1"/>
  <c r="Q33" i="1"/>
  <c r="Q35" i="1"/>
  <c r="Q37" i="1"/>
  <c r="Q39" i="1"/>
  <c r="Q41" i="1"/>
  <c r="Q43" i="1"/>
  <c r="Q45" i="1"/>
  <c r="Q47" i="1"/>
  <c r="Q49" i="1"/>
  <c r="Q51" i="1"/>
  <c r="Q53" i="1"/>
  <c r="Q55" i="1"/>
  <c r="Q56" i="1"/>
  <c r="Q58" i="1"/>
  <c r="Q60" i="1"/>
  <c r="Q62" i="1"/>
  <c r="Q64" i="1"/>
  <c r="Q66" i="1"/>
  <c r="Q68" i="1"/>
  <c r="Q70" i="1"/>
  <c r="Q72" i="1"/>
  <c r="Q74" i="1"/>
  <c r="Q76" i="1"/>
  <c r="Q78" i="1"/>
  <c r="Q80" i="1"/>
  <c r="Q82" i="1"/>
  <c r="Q84" i="1"/>
  <c r="Q86" i="1"/>
  <c r="Q88" i="1"/>
  <c r="Q90" i="1"/>
  <c r="Q92" i="1"/>
  <c r="Q101" i="1"/>
  <c r="Q107" i="1"/>
  <c r="Q120" i="1"/>
  <c r="Q122" i="1"/>
  <c r="A3" i="4"/>
  <c r="B3" i="4"/>
  <c r="D3" i="4"/>
  <c r="A4" i="4"/>
  <c r="B4" i="4"/>
  <c r="C4" i="4"/>
  <c r="D4" i="4"/>
  <c r="A5" i="4"/>
  <c r="B5" i="4"/>
  <c r="C5" i="4"/>
  <c r="D5" i="4"/>
  <c r="A6" i="4"/>
  <c r="B6" i="4"/>
  <c r="C6" i="4"/>
  <c r="D6" i="4"/>
  <c r="A7" i="4"/>
  <c r="B7" i="4"/>
  <c r="C7" i="4"/>
  <c r="D7" i="4"/>
  <c r="A8" i="4"/>
  <c r="B8" i="4"/>
  <c r="C8" i="4"/>
  <c r="D8" i="4"/>
  <c r="A9" i="4"/>
  <c r="B9" i="4"/>
  <c r="C9" i="4"/>
  <c r="D9" i="4"/>
  <c r="A10" i="4"/>
  <c r="B10" i="4"/>
  <c r="C10" i="4"/>
  <c r="D10" i="4"/>
  <c r="A11" i="4"/>
  <c r="B11" i="4"/>
  <c r="C11" i="4"/>
  <c r="D11" i="4"/>
  <c r="A12" i="4"/>
  <c r="B12" i="4"/>
  <c r="C12" i="4"/>
  <c r="D12" i="4"/>
  <c r="A13" i="4"/>
  <c r="B13" i="4"/>
  <c r="C13" i="4"/>
  <c r="D13" i="4"/>
  <c r="A14" i="4"/>
  <c r="B14" i="4"/>
  <c r="C14" i="4"/>
  <c r="D14" i="4"/>
  <c r="A15" i="4"/>
  <c r="B15" i="4"/>
  <c r="C15" i="4"/>
  <c r="D15" i="4"/>
  <c r="A16" i="4"/>
  <c r="B16" i="4"/>
  <c r="C16" i="4"/>
  <c r="D16" i="4"/>
  <c r="A17" i="4"/>
  <c r="B17" i="4"/>
  <c r="C17" i="4"/>
  <c r="D17" i="4"/>
  <c r="A18" i="4"/>
  <c r="B18" i="4"/>
  <c r="C18" i="4"/>
  <c r="D18" i="4"/>
  <c r="A19" i="4"/>
  <c r="B19" i="4"/>
  <c r="C19" i="4"/>
  <c r="D19" i="4"/>
  <c r="A20" i="4"/>
  <c r="B20" i="4"/>
  <c r="C20" i="4"/>
  <c r="D20" i="4"/>
  <c r="A21" i="4"/>
  <c r="B21" i="4"/>
  <c r="C21" i="4"/>
  <c r="D21" i="4"/>
  <c r="A22" i="4"/>
  <c r="B22" i="4"/>
  <c r="C22" i="4"/>
  <c r="D22" i="4"/>
  <c r="A23" i="4"/>
  <c r="B23" i="4"/>
  <c r="C23" i="4"/>
  <c r="D23" i="4"/>
  <c r="A24" i="4"/>
  <c r="B24" i="4"/>
  <c r="C24" i="4"/>
  <c r="D24" i="4"/>
  <c r="A25" i="4"/>
  <c r="B25" i="4"/>
  <c r="C25" i="4"/>
  <c r="D25" i="4"/>
  <c r="A26" i="4"/>
  <c r="B26" i="4"/>
  <c r="C26" i="4"/>
  <c r="D26" i="4"/>
  <c r="A27" i="4"/>
  <c r="B27" i="4"/>
  <c r="C27" i="4"/>
  <c r="D27" i="4"/>
  <c r="A28" i="4"/>
  <c r="B28" i="4"/>
  <c r="C28" i="4"/>
  <c r="D28" i="4"/>
  <c r="A29" i="4"/>
  <c r="B29" i="4"/>
  <c r="C29" i="4"/>
  <c r="D29" i="4"/>
  <c r="A30" i="4"/>
  <c r="B30" i="4"/>
  <c r="C30" i="4"/>
  <c r="D30" i="4"/>
  <c r="A31" i="4"/>
  <c r="B31" i="4"/>
  <c r="C31" i="4"/>
  <c r="D31" i="4"/>
  <c r="A32" i="4"/>
  <c r="B32" i="4"/>
  <c r="C32" i="4"/>
  <c r="D32" i="4"/>
  <c r="A33" i="4"/>
  <c r="B33" i="4"/>
  <c r="C33" i="4"/>
  <c r="D33" i="4"/>
  <c r="A34" i="4"/>
  <c r="B34" i="4"/>
  <c r="C34" i="4"/>
  <c r="D34" i="4"/>
  <c r="A35" i="4"/>
  <c r="B35" i="4"/>
  <c r="C35" i="4"/>
  <c r="D35" i="4"/>
  <c r="A36" i="4"/>
  <c r="B36" i="4"/>
  <c r="C36" i="4"/>
  <c r="D36" i="4"/>
  <c r="A37" i="4"/>
  <c r="B37" i="4"/>
  <c r="D37" i="4"/>
  <c r="A38" i="4"/>
  <c r="B38" i="4"/>
  <c r="D38" i="4"/>
  <c r="A39" i="4"/>
  <c r="B39" i="4"/>
  <c r="C39" i="4"/>
  <c r="D39" i="4"/>
  <c r="A40" i="4"/>
  <c r="B40" i="4"/>
  <c r="C40" i="4"/>
  <c r="D40" i="4"/>
  <c r="A41" i="4"/>
  <c r="B41" i="4"/>
  <c r="C41" i="4"/>
  <c r="D41" i="4"/>
  <c r="A42" i="4"/>
  <c r="B42" i="4"/>
  <c r="C42" i="4"/>
  <c r="D42" i="4"/>
  <c r="A43" i="4"/>
  <c r="B43" i="4"/>
  <c r="C43" i="4"/>
  <c r="D43" i="4"/>
  <c r="A44" i="4"/>
  <c r="B44" i="4"/>
  <c r="D44" i="4"/>
  <c r="A45" i="4"/>
  <c r="B45" i="4"/>
  <c r="D45" i="4"/>
  <c r="A46" i="4"/>
  <c r="B46" i="4"/>
  <c r="D46" i="4"/>
  <c r="A47" i="4"/>
  <c r="B47" i="4"/>
  <c r="C47" i="4"/>
  <c r="D47" i="4"/>
  <c r="A48" i="4"/>
  <c r="B48" i="4"/>
  <c r="C48" i="4"/>
  <c r="D48" i="4"/>
  <c r="A49" i="4"/>
  <c r="B49" i="4"/>
  <c r="D49" i="4"/>
  <c r="A50" i="4"/>
  <c r="B50" i="4"/>
  <c r="A51" i="4"/>
  <c r="B51" i="4"/>
  <c r="A52" i="4"/>
  <c r="B52" i="4"/>
  <c r="A53" i="4"/>
  <c r="B53" i="4"/>
  <c r="A54" i="4"/>
  <c r="B54" i="4"/>
  <c r="A55" i="4"/>
  <c r="B55" i="4"/>
  <c r="C55" i="4"/>
  <c r="A56" i="4"/>
  <c r="B56" i="4"/>
  <c r="A57" i="4"/>
  <c r="B57" i="4"/>
  <c r="A58" i="4"/>
  <c r="B58" i="4"/>
  <c r="C58" i="4"/>
  <c r="A59" i="4"/>
  <c r="B59" i="4"/>
  <c r="A60" i="4"/>
  <c r="B60" i="4"/>
  <c r="A61" i="4"/>
  <c r="B61" i="4"/>
  <c r="A62" i="4"/>
  <c r="B62" i="4"/>
  <c r="A63" i="4"/>
  <c r="B63" i="4"/>
  <c r="A64" i="4"/>
  <c r="B64" i="4"/>
  <c r="A65" i="4"/>
  <c r="B65" i="4"/>
  <c r="D65" i="4"/>
  <c r="A66" i="4"/>
  <c r="B66" i="4"/>
  <c r="A67" i="4"/>
  <c r="B67" i="4"/>
  <c r="A68" i="4"/>
  <c r="B68" i="4"/>
  <c r="A69" i="4"/>
  <c r="B69" i="4"/>
  <c r="A70" i="4"/>
  <c r="B70" i="4"/>
  <c r="A71" i="4"/>
  <c r="B71" i="4"/>
  <c r="A72" i="4"/>
  <c r="B72" i="4"/>
  <c r="A73" i="4"/>
  <c r="B73" i="4"/>
  <c r="A74" i="4"/>
  <c r="B74" i="4"/>
  <c r="A75" i="4"/>
  <c r="B75" i="4"/>
  <c r="A76" i="4"/>
  <c r="B76" i="4"/>
  <c r="A77" i="4"/>
  <c r="B77" i="4"/>
  <c r="A78" i="4"/>
  <c r="B78" i="4"/>
  <c r="B2" i="4"/>
  <c r="D2" i="4"/>
  <c r="A2" i="4"/>
  <c r="C49" i="4"/>
  <c r="A10" i="2"/>
  <c r="A9" i="2"/>
  <c r="N92" i="1" l="1"/>
  <c r="N55" i="1"/>
  <c r="N3" i="1"/>
  <c r="G3" i="4" s="1"/>
  <c r="N122" i="1"/>
  <c r="N120" i="1"/>
  <c r="N107" i="1"/>
  <c r="N101" i="1"/>
  <c r="N90" i="1"/>
  <c r="N88" i="1"/>
  <c r="N86" i="1"/>
  <c r="N84" i="1"/>
  <c r="N82" i="1"/>
  <c r="N80" i="1"/>
  <c r="N78" i="1"/>
  <c r="N74" i="1"/>
  <c r="N72" i="1"/>
  <c r="N70" i="1"/>
  <c r="N68" i="1"/>
  <c r="N66" i="1"/>
  <c r="M66" i="1"/>
  <c r="N64" i="1"/>
  <c r="N62" i="1"/>
  <c r="G34" i="4" s="1"/>
  <c r="N58" i="1"/>
  <c r="N60" i="1"/>
  <c r="N56" i="1"/>
  <c r="N53" i="1"/>
  <c r="N51" i="1"/>
  <c r="N49" i="1"/>
  <c r="G49" i="4" s="1"/>
  <c r="N41" i="1"/>
  <c r="N47" i="1"/>
  <c r="N45" i="1"/>
  <c r="N43" i="1"/>
  <c r="G43" i="4" s="1"/>
  <c r="N39" i="1"/>
  <c r="G39" i="4" s="1"/>
  <c r="N37" i="1"/>
  <c r="G37" i="4" s="1"/>
  <c r="N35" i="1"/>
  <c r="G35" i="4" s="1"/>
  <c r="N33" i="1"/>
  <c r="G33" i="4" s="1"/>
  <c r="M122" i="1"/>
  <c r="M90" i="1"/>
  <c r="M82" i="1"/>
  <c r="M74" i="1"/>
  <c r="M60" i="1"/>
  <c r="M53" i="1"/>
  <c r="M120" i="1"/>
  <c r="M58" i="1"/>
  <c r="M92" i="1"/>
  <c r="L92" i="1" s="1"/>
  <c r="M84" i="1"/>
  <c r="M68" i="1"/>
  <c r="M45" i="1"/>
  <c r="M37" i="1"/>
  <c r="M86" i="1"/>
  <c r="M78" i="1"/>
  <c r="M70" i="1"/>
  <c r="M2" i="1"/>
  <c r="L2" i="1" s="1"/>
  <c r="E2" i="4" s="1"/>
  <c r="M62" i="1"/>
  <c r="M55" i="1"/>
  <c r="M47" i="1"/>
  <c r="M39" i="1"/>
  <c r="M32" i="1"/>
  <c r="L32" i="1" s="1"/>
  <c r="G31" i="4"/>
  <c r="G36" i="4"/>
  <c r="G32" i="4"/>
  <c r="M51" i="1"/>
  <c r="M43" i="1"/>
  <c r="M35" i="1"/>
  <c r="N30" i="1"/>
  <c r="G29" i="4" s="1"/>
  <c r="N28" i="1"/>
  <c r="G28" i="4" s="1"/>
  <c r="N26" i="1"/>
  <c r="N24" i="1"/>
  <c r="M30" i="1"/>
  <c r="M28" i="1"/>
  <c r="N22" i="1"/>
  <c r="G13" i="4" s="1"/>
  <c r="N20" i="1"/>
  <c r="N16" i="1"/>
  <c r="N18" i="1"/>
  <c r="G11" i="4" s="1"/>
  <c r="M20" i="1"/>
  <c r="M16" i="1"/>
  <c r="M14" i="1"/>
  <c r="N6" i="1"/>
  <c r="G5" i="4" s="1"/>
  <c r="N8" i="1"/>
  <c r="N10" i="1"/>
  <c r="N12" i="1"/>
  <c r="M12" i="1"/>
  <c r="M8" i="1"/>
  <c r="M6" i="1"/>
  <c r="I5" i="4" s="1"/>
  <c r="N4" i="1"/>
  <c r="G4" i="4" s="1"/>
  <c r="M107" i="1"/>
  <c r="M4" i="1"/>
  <c r="I4" i="4" s="1"/>
  <c r="M88" i="1"/>
  <c r="M80" i="1"/>
  <c r="M72" i="1"/>
  <c r="M64" i="1"/>
  <c r="M56" i="1"/>
  <c r="M49" i="1"/>
  <c r="I42" i="4" s="1"/>
  <c r="M41" i="1"/>
  <c r="M33" i="1"/>
  <c r="M26" i="1"/>
  <c r="M18" i="1"/>
  <c r="M10" i="1"/>
  <c r="I7" i="4" s="1"/>
  <c r="M3" i="1"/>
  <c r="I3" i="4" s="1"/>
  <c r="M101" i="1"/>
  <c r="N76" i="1"/>
  <c r="G41" i="4" s="1"/>
  <c r="M76" i="1"/>
  <c r="I40" i="4"/>
  <c r="I38" i="4"/>
  <c r="G48" i="4"/>
  <c r="G46" i="4"/>
  <c r="G44" i="4"/>
  <c r="G42" i="4"/>
  <c r="G40" i="4"/>
  <c r="G38" i="4"/>
  <c r="M24" i="1"/>
  <c r="I21" i="4" s="1"/>
  <c r="M22" i="1"/>
  <c r="I22" i="4" s="1"/>
  <c r="N132" i="1"/>
  <c r="M132" i="1"/>
  <c r="C65" i="4"/>
  <c r="C44" i="4"/>
  <c r="C3" i="4"/>
  <c r="C2" i="4"/>
  <c r="L55" i="1" l="1"/>
  <c r="I2" i="4"/>
  <c r="L122" i="1"/>
  <c r="L120" i="1"/>
  <c r="L107" i="1"/>
  <c r="L101" i="1"/>
  <c r="L78" i="1"/>
  <c r="L90" i="1"/>
  <c r="L86" i="1"/>
  <c r="L84" i="1"/>
  <c r="L82" i="1"/>
  <c r="L74" i="1"/>
  <c r="L72" i="1"/>
  <c r="L70" i="1"/>
  <c r="L68" i="1"/>
  <c r="L66" i="1"/>
  <c r="L64" i="1"/>
  <c r="L62" i="1"/>
  <c r="L58" i="1"/>
  <c r="L60" i="1"/>
  <c r="L56" i="1"/>
  <c r="L41" i="1"/>
  <c r="L53" i="1"/>
  <c r="L51" i="1"/>
  <c r="L45" i="1"/>
  <c r="L49" i="1"/>
  <c r="L47" i="1"/>
  <c r="L43" i="1"/>
  <c r="L39" i="1"/>
  <c r="E39" i="4" s="1"/>
  <c r="L37" i="1"/>
  <c r="E37" i="4" s="1"/>
  <c r="I37" i="4"/>
  <c r="L35" i="1"/>
  <c r="E35" i="4" s="1"/>
  <c r="I46" i="4"/>
  <c r="G30" i="4"/>
  <c r="I31" i="4"/>
  <c r="G24" i="4"/>
  <c r="I24" i="4"/>
  <c r="I41" i="4"/>
  <c r="I25" i="4"/>
  <c r="G27" i="4"/>
  <c r="G26" i="4"/>
  <c r="G25" i="4"/>
  <c r="G19" i="4"/>
  <c r="I20" i="4"/>
  <c r="I48" i="4"/>
  <c r="G47" i="4"/>
  <c r="I47" i="4"/>
  <c r="G22" i="4"/>
  <c r="G23" i="4"/>
  <c r="I18" i="4"/>
  <c r="G21" i="4"/>
  <c r="L3" i="1"/>
  <c r="E3" i="4" s="1"/>
  <c r="I27" i="4"/>
  <c r="I23" i="4"/>
  <c r="G20" i="4"/>
  <c r="I19" i="4"/>
  <c r="I35" i="4"/>
  <c r="G45" i="4"/>
  <c r="I44" i="4"/>
  <c r="I34" i="4"/>
  <c r="G6" i="4"/>
  <c r="G10" i="4"/>
  <c r="I49" i="4"/>
  <c r="I33" i="4"/>
  <c r="I30" i="4"/>
  <c r="I43" i="4"/>
  <c r="I45" i="4"/>
  <c r="G15" i="4"/>
  <c r="I26" i="4"/>
  <c r="I10" i="4"/>
  <c r="G12" i="4"/>
  <c r="G8" i="4"/>
  <c r="I9" i="4"/>
  <c r="I17" i="4"/>
  <c r="G17" i="4"/>
  <c r="I28" i="4"/>
  <c r="G9" i="4"/>
  <c r="E36" i="4"/>
  <c r="I8" i="4"/>
  <c r="I16" i="4"/>
  <c r="G16" i="4"/>
  <c r="I29" i="4"/>
  <c r="I36" i="4"/>
  <c r="I12" i="4"/>
  <c r="I32" i="4"/>
  <c r="E34" i="4"/>
  <c r="G7" i="4"/>
  <c r="G14" i="4"/>
  <c r="G18" i="4"/>
  <c r="L33" i="1"/>
  <c r="E29" i="4" s="1"/>
  <c r="I39" i="4"/>
  <c r="L26" i="1"/>
  <c r="L24" i="1"/>
  <c r="L28" i="1"/>
  <c r="I15" i="4"/>
  <c r="L30" i="1"/>
  <c r="E30" i="4" s="1"/>
  <c r="L18" i="1"/>
  <c r="L20" i="1"/>
  <c r="L16" i="1"/>
  <c r="I11" i="4"/>
  <c r="L14" i="1"/>
  <c r="L8" i="1"/>
  <c r="L12" i="1"/>
  <c r="I6" i="4"/>
  <c r="L6" i="1"/>
  <c r="E5" i="4" s="1"/>
  <c r="L10" i="1"/>
  <c r="E7" i="4" s="1"/>
  <c r="L4" i="1"/>
  <c r="E4" i="4" s="1"/>
  <c r="L88" i="1"/>
  <c r="L76" i="1"/>
  <c r="L80" i="1"/>
  <c r="C45" i="4"/>
  <c r="C46" i="4"/>
  <c r="C37" i="4"/>
  <c r="C38" i="4"/>
  <c r="E38" i="4"/>
  <c r="E40" i="4"/>
  <c r="E42" i="4"/>
  <c r="E44" i="4"/>
  <c r="L132" i="1"/>
  <c r="I14" i="4"/>
  <c r="L22" i="1"/>
  <c r="I13" i="4"/>
  <c r="C71" i="4"/>
  <c r="Q138" i="1"/>
  <c r="S138" i="1"/>
  <c r="U138" i="1"/>
  <c r="W138" i="1"/>
  <c r="Y138" i="1"/>
  <c r="AA138" i="1"/>
  <c r="C74" i="4"/>
  <c r="S140" i="1"/>
  <c r="U140" i="1"/>
  <c r="W140" i="1"/>
  <c r="S148" i="1"/>
  <c r="W148" i="1"/>
  <c r="Y148" i="1"/>
  <c r="AA148" i="1"/>
  <c r="C64" i="4"/>
  <c r="Q114" i="1"/>
  <c r="Q112" i="1"/>
  <c r="Q110" i="1"/>
  <c r="Q97" i="1"/>
  <c r="C54" i="4"/>
  <c r="Q99" i="1"/>
  <c r="C51" i="4"/>
  <c r="Q96" i="1"/>
  <c r="S96" i="1"/>
  <c r="U96" i="1"/>
  <c r="W96" i="1"/>
  <c r="Y96" i="1"/>
  <c r="AA96" i="1"/>
  <c r="Q94" i="1"/>
  <c r="E41" i="4" l="1"/>
  <c r="E43" i="4"/>
  <c r="E33" i="4"/>
  <c r="E32" i="4"/>
  <c r="E31" i="4"/>
  <c r="E25" i="4"/>
  <c r="E28" i="4"/>
  <c r="E27" i="4"/>
  <c r="E26" i="4"/>
  <c r="E22" i="4"/>
  <c r="E48" i="4"/>
  <c r="E24" i="4"/>
  <c r="E47" i="4"/>
  <c r="E23" i="4"/>
  <c r="E46" i="4"/>
  <c r="E17" i="4"/>
  <c r="E19" i="4"/>
  <c r="E13" i="4"/>
  <c r="E15" i="4"/>
  <c r="E9" i="4"/>
  <c r="E11" i="4"/>
  <c r="E45" i="4"/>
  <c r="E49" i="4"/>
  <c r="E21" i="4"/>
  <c r="E6" i="4"/>
  <c r="E12" i="4"/>
  <c r="E16" i="4"/>
  <c r="E20" i="4"/>
  <c r="E8" i="4"/>
  <c r="E10" i="4"/>
  <c r="E18" i="4"/>
  <c r="E14" i="4"/>
  <c r="D51" i="4"/>
  <c r="D53" i="4"/>
  <c r="D54" i="4"/>
  <c r="S118" i="1"/>
  <c r="D63" i="4"/>
  <c r="D79" i="4"/>
  <c r="D64" i="4"/>
  <c r="N148" i="1"/>
  <c r="Q116" i="1"/>
  <c r="Q148" i="1"/>
  <c r="M148" i="1" s="1"/>
  <c r="Q118" i="1"/>
  <c r="C63" i="4"/>
  <c r="C79" i="4"/>
  <c r="D74" i="4"/>
  <c r="W118" i="1"/>
  <c r="AA118" i="1"/>
  <c r="AA150" i="1"/>
  <c r="Y118" i="1"/>
  <c r="U118" i="1"/>
  <c r="AA94" i="1"/>
  <c r="Y94" i="1"/>
  <c r="W94" i="1"/>
  <c r="N96" i="1"/>
  <c r="M96" i="1"/>
  <c r="AA130" i="1"/>
  <c r="AA99" i="1"/>
  <c r="Y130" i="1"/>
  <c r="Y99" i="1"/>
  <c r="W130" i="1"/>
  <c r="W99" i="1"/>
  <c r="AA128" i="1"/>
  <c r="AA97" i="1"/>
  <c r="Y128" i="1"/>
  <c r="Y97" i="1"/>
  <c r="W128" i="1"/>
  <c r="W97" i="1"/>
  <c r="AA142" i="1"/>
  <c r="AA110" i="1"/>
  <c r="Y142" i="1"/>
  <c r="Y110" i="1"/>
  <c r="W142" i="1"/>
  <c r="W110" i="1"/>
  <c r="AA144" i="1"/>
  <c r="AA112" i="1"/>
  <c r="Y144" i="1"/>
  <c r="Y112" i="1"/>
  <c r="W144" i="1"/>
  <c r="W112" i="1"/>
  <c r="AA146" i="1"/>
  <c r="AA114" i="1"/>
  <c r="Y146" i="1"/>
  <c r="Y114" i="1"/>
  <c r="W146" i="1"/>
  <c r="W114" i="1"/>
  <c r="AA116" i="1"/>
  <c r="Y150" i="1"/>
  <c r="Y116" i="1"/>
  <c r="W150" i="1"/>
  <c r="W116" i="1"/>
  <c r="N138" i="1"/>
  <c r="M138" i="1"/>
  <c r="U94" i="1"/>
  <c r="U130" i="1"/>
  <c r="U99" i="1"/>
  <c r="U128" i="1"/>
  <c r="U97" i="1"/>
  <c r="U142" i="1"/>
  <c r="U110" i="1"/>
  <c r="U144" i="1"/>
  <c r="U112" i="1"/>
  <c r="U146" i="1"/>
  <c r="U114" i="1"/>
  <c r="U150" i="1"/>
  <c r="U116" i="1"/>
  <c r="S94" i="1"/>
  <c r="S130" i="1"/>
  <c r="S99" i="1"/>
  <c r="S128" i="1"/>
  <c r="S97" i="1"/>
  <c r="S142" i="1"/>
  <c r="S110" i="1"/>
  <c r="S144" i="1"/>
  <c r="S112" i="1"/>
  <c r="S146" i="1"/>
  <c r="S114" i="1"/>
  <c r="S150" i="1"/>
  <c r="S116" i="1"/>
  <c r="Q103" i="1"/>
  <c r="Q130" i="1"/>
  <c r="Q128" i="1"/>
  <c r="Q142" i="1"/>
  <c r="Q144" i="1"/>
  <c r="Q146" i="1"/>
  <c r="Q150" i="1"/>
  <c r="C66" i="4"/>
  <c r="C50" i="4"/>
  <c r="D50" i="4"/>
  <c r="C53" i="4"/>
  <c r="D68" i="4"/>
  <c r="D52" i="4"/>
  <c r="C68" i="4"/>
  <c r="C52" i="4"/>
  <c r="C75" i="4"/>
  <c r="C59" i="4"/>
  <c r="D75" i="4"/>
  <c r="C77" i="4"/>
  <c r="C61" i="4"/>
  <c r="D76" i="4"/>
  <c r="D60" i="4"/>
  <c r="C76" i="4"/>
  <c r="C60" i="4"/>
  <c r="D77" i="4"/>
  <c r="D61" i="4"/>
  <c r="D78" i="4"/>
  <c r="D62" i="4"/>
  <c r="C78" i="4"/>
  <c r="C62" i="4"/>
  <c r="D69" i="4"/>
  <c r="D59" i="4"/>
  <c r="AA140" i="1"/>
  <c r="AA126" i="1"/>
  <c r="Y140" i="1"/>
  <c r="Y126" i="1"/>
  <c r="W126" i="1"/>
  <c r="U126" i="1"/>
  <c r="S126" i="1"/>
  <c r="Q126" i="1"/>
  <c r="D57" i="4"/>
  <c r="C57" i="4"/>
  <c r="AA124" i="1"/>
  <c r="Y124" i="1"/>
  <c r="W124" i="1"/>
  <c r="U124" i="1"/>
  <c r="S124" i="1"/>
  <c r="Q124" i="1"/>
  <c r="D66" i="4"/>
  <c r="N116" i="1" l="1"/>
  <c r="N144" i="1"/>
  <c r="M114" i="1"/>
  <c r="M110" i="1"/>
  <c r="M99" i="1"/>
  <c r="N128" i="1"/>
  <c r="M118" i="1"/>
  <c r="M126" i="1"/>
  <c r="M144" i="1"/>
  <c r="N114" i="1"/>
  <c r="N110" i="1"/>
  <c r="N99" i="1"/>
  <c r="N94" i="1"/>
  <c r="G50" i="4" s="1"/>
  <c r="N140" i="1"/>
  <c r="M116" i="1"/>
  <c r="M112" i="1"/>
  <c r="M97" i="1"/>
  <c r="M94" i="1"/>
  <c r="I50" i="4" s="1"/>
  <c r="N146" i="1"/>
  <c r="N142" i="1"/>
  <c r="N130" i="1"/>
  <c r="N118" i="1"/>
  <c r="M146" i="1"/>
  <c r="M130" i="1"/>
  <c r="N126" i="1"/>
  <c r="M150" i="1"/>
  <c r="M128" i="1"/>
  <c r="N112" i="1"/>
  <c r="N97" i="1"/>
  <c r="G53" i="4" s="1"/>
  <c r="M142" i="1"/>
  <c r="N124" i="1"/>
  <c r="G51" i="4"/>
  <c r="C69" i="4"/>
  <c r="C70" i="4"/>
  <c r="I51" i="4"/>
  <c r="M124" i="1"/>
  <c r="C67" i="4"/>
  <c r="D67" i="4"/>
  <c r="L138" i="1"/>
  <c r="I54" i="4"/>
  <c r="L96" i="1"/>
  <c r="D70" i="4"/>
  <c r="L148" i="1"/>
  <c r="N150" i="1"/>
  <c r="Q105" i="1"/>
  <c r="Q109" i="1" s="1"/>
  <c r="M109" i="1" s="1"/>
  <c r="Q140" i="1"/>
  <c r="M140" i="1" s="1"/>
  <c r="W136" i="1"/>
  <c r="W105" i="1"/>
  <c r="W109" i="1" s="1"/>
  <c r="Y136" i="1"/>
  <c r="Y105" i="1"/>
  <c r="Y109" i="1" s="1"/>
  <c r="AA136" i="1"/>
  <c r="AA105" i="1"/>
  <c r="AA109" i="1" s="1"/>
  <c r="W134" i="1"/>
  <c r="W103" i="1"/>
  <c r="Y134" i="1"/>
  <c r="Y103" i="1"/>
  <c r="AA134" i="1"/>
  <c r="AA103" i="1"/>
  <c r="U136" i="1"/>
  <c r="U105" i="1"/>
  <c r="U134" i="1"/>
  <c r="U103" i="1"/>
  <c r="S136" i="1"/>
  <c r="S105" i="1"/>
  <c r="S134" i="1"/>
  <c r="S103" i="1"/>
  <c r="Q136" i="1"/>
  <c r="Q134" i="1"/>
  <c r="C56" i="4"/>
  <c r="D56" i="4"/>
  <c r="D58" i="4"/>
  <c r="D71" i="4"/>
  <c r="D55" i="4"/>
  <c r="L110" i="1" l="1"/>
  <c r="L118" i="1"/>
  <c r="M136" i="1"/>
  <c r="I52" i="4"/>
  <c r="G54" i="4"/>
  <c r="I53" i="4"/>
  <c r="L116" i="1"/>
  <c r="L99" i="1"/>
  <c r="L130" i="1"/>
  <c r="L114" i="1"/>
  <c r="L142" i="1"/>
  <c r="L126" i="1"/>
  <c r="L112" i="1"/>
  <c r="M103" i="1"/>
  <c r="I55" i="4" s="1"/>
  <c r="I62" i="4"/>
  <c r="L94" i="1"/>
  <c r="E50" i="4" s="1"/>
  <c r="L144" i="1"/>
  <c r="L128" i="1"/>
  <c r="L97" i="1"/>
  <c r="E52" i="4" s="1"/>
  <c r="G52" i="4"/>
  <c r="L146" i="1"/>
  <c r="M134" i="1"/>
  <c r="I73" i="4" s="1"/>
  <c r="M105" i="1"/>
  <c r="I57" i="4" s="1"/>
  <c r="I59" i="4"/>
  <c r="D72" i="4"/>
  <c r="D73" i="4"/>
  <c r="C72" i="4"/>
  <c r="C73" i="4"/>
  <c r="E54" i="4"/>
  <c r="L140" i="1"/>
  <c r="I75" i="4"/>
  <c r="L124" i="1"/>
  <c r="I67" i="4"/>
  <c r="L150" i="1"/>
  <c r="N109" i="1"/>
  <c r="N103" i="1"/>
  <c r="G55" i="4" s="1"/>
  <c r="N134" i="1"/>
  <c r="N105" i="1"/>
  <c r="G67" i="4" s="1"/>
  <c r="N136" i="1"/>
  <c r="G76" i="4" l="1"/>
  <c r="I70" i="4"/>
  <c r="I69" i="4"/>
  <c r="G71" i="4"/>
  <c r="G68" i="4"/>
  <c r="G70" i="4"/>
  <c r="I68" i="4"/>
  <c r="G69" i="4"/>
  <c r="I66" i="4"/>
  <c r="G65" i="4"/>
  <c r="I65" i="4"/>
  <c r="G66" i="4"/>
  <c r="I64" i="4"/>
  <c r="I79" i="4"/>
  <c r="G79" i="4"/>
  <c r="I78" i="4"/>
  <c r="I63" i="4"/>
  <c r="L109" i="1"/>
  <c r="G64" i="4"/>
  <c r="G78" i="4"/>
  <c r="I77" i="4"/>
  <c r="G77" i="4"/>
  <c r="I61" i="4"/>
  <c r="I76" i="4"/>
  <c r="G63" i="4"/>
  <c r="I60" i="4"/>
  <c r="G62" i="4"/>
  <c r="G74" i="4"/>
  <c r="G61" i="4"/>
  <c r="I74" i="4"/>
  <c r="G75" i="4"/>
  <c r="I58" i="4"/>
  <c r="E62" i="4"/>
  <c r="G60" i="4"/>
  <c r="E51" i="4"/>
  <c r="E53" i="4"/>
  <c r="G59" i="4"/>
  <c r="G58" i="4"/>
  <c r="I56" i="4"/>
  <c r="I72" i="4"/>
  <c r="I71" i="4"/>
  <c r="L136" i="1"/>
  <c r="G73" i="4"/>
  <c r="L105" i="1"/>
  <c r="E58" i="4" s="1"/>
  <c r="G57" i="4"/>
  <c r="L103" i="1"/>
  <c r="E55" i="4" s="1"/>
  <c r="G56" i="4"/>
  <c r="E67" i="4"/>
  <c r="L134" i="1"/>
  <c r="G72" i="4"/>
  <c r="E77" i="4" l="1"/>
  <c r="E70" i="4"/>
  <c r="E71" i="4"/>
  <c r="E69" i="4"/>
  <c r="E68" i="4"/>
  <c r="E66" i="4"/>
  <c r="E65" i="4"/>
  <c r="E79" i="4"/>
  <c r="E63" i="4"/>
  <c r="E64" i="4"/>
  <c r="E61" i="4"/>
  <c r="E78" i="4"/>
  <c r="E76" i="4"/>
  <c r="E75" i="4"/>
  <c r="E60" i="4"/>
  <c r="E59" i="4"/>
  <c r="E74" i="4"/>
  <c r="E56" i="4"/>
  <c r="E57" i="4"/>
  <c r="E72" i="4"/>
  <c r="E73" i="4"/>
  <c r="E452" i="4" l="1"/>
</calcChain>
</file>

<file path=xl/sharedStrings.xml><?xml version="1.0" encoding="utf-8"?>
<sst xmlns="http://schemas.openxmlformats.org/spreadsheetml/2006/main" count="4889" uniqueCount="1091">
  <si>
    <t>1.1.1</t>
  </si>
  <si>
    <t>1.1.2</t>
  </si>
  <si>
    <t>1.1.3</t>
  </si>
  <si>
    <t>1.1.4</t>
  </si>
  <si>
    <t>1.1.5</t>
  </si>
  <si>
    <t>1.1.6</t>
  </si>
  <si>
    <t>1.1.7</t>
  </si>
  <si>
    <t>1.1.8</t>
  </si>
  <si>
    <t>1.1.9</t>
  </si>
  <si>
    <t>1.1.10</t>
  </si>
  <si>
    <t>1.1.11</t>
  </si>
  <si>
    <t>1.1.12</t>
  </si>
  <si>
    <t>1.1.13</t>
  </si>
  <si>
    <t>1.1.14</t>
  </si>
  <si>
    <t>1.2.1</t>
  </si>
  <si>
    <t>1.2.2</t>
  </si>
  <si>
    <t>1.2.3</t>
  </si>
  <si>
    <t>Section</t>
  </si>
  <si>
    <t>Title</t>
  </si>
  <si>
    <t>Active</t>
  </si>
  <si>
    <t>Passive</t>
  </si>
  <si>
    <t>Local</t>
  </si>
  <si>
    <t>Adjacent Network</t>
  </si>
  <si>
    <t>Network</t>
  </si>
  <si>
    <t>Authentication</t>
  </si>
  <si>
    <t>Multiple</t>
  </si>
  <si>
    <t>Single</t>
  </si>
  <si>
    <t>None</t>
  </si>
  <si>
    <t>High</t>
  </si>
  <si>
    <t>Medium</t>
  </si>
  <si>
    <t>Low</t>
  </si>
  <si>
    <t>Complete</t>
  </si>
  <si>
    <t>Partial</t>
  </si>
  <si>
    <t>Applicable</t>
  </si>
  <si>
    <t>Notes</t>
  </si>
  <si>
    <t>Base Metrics</t>
  </si>
  <si>
    <t>Exploitability</t>
  </si>
  <si>
    <t>Impact</t>
  </si>
  <si>
    <t>State</t>
  </si>
  <si>
    <t>Enabled</t>
  </si>
  <si>
    <t>Disabled</t>
  </si>
  <si>
    <t>BaseScore</t>
  </si>
  <si>
    <t>Access_Vector</t>
  </si>
  <si>
    <t>Access_Complexity</t>
  </si>
  <si>
    <t>Confidentiality_Impact</t>
  </si>
  <si>
    <t>Access_Vector.#</t>
  </si>
  <si>
    <t>Integrity_Imapct</t>
  </si>
  <si>
    <t>Availability_Impact</t>
  </si>
  <si>
    <t>Authentication.#</t>
  </si>
  <si>
    <t>Access_Complexity.#</t>
  </si>
  <si>
    <t>Confidentiality_Impact.#</t>
  </si>
  <si>
    <t>Integrity_Impact.#</t>
  </si>
  <si>
    <t>Availability_Impact.#</t>
  </si>
  <si>
    <t>Exploitation_Method</t>
  </si>
  <si>
    <t>Column1</t>
  </si>
  <si>
    <t>Column3</t>
  </si>
  <si>
    <t>Impact_Subscore</t>
  </si>
  <si>
    <t>Exploitability_Subscore</t>
  </si>
  <si>
    <t>CCSS_BaseScore</t>
  </si>
  <si>
    <t>Total</t>
  </si>
  <si>
    <t>&gt;=7</t>
  </si>
  <si>
    <t xml:space="preserve">Enforce password history </t>
  </si>
  <si>
    <t xml:space="preserve">Maximum password age </t>
  </si>
  <si>
    <t xml:space="preserve">Minimum password length </t>
  </si>
  <si>
    <t xml:space="preserve">Password must meet complexity requirements </t>
  </si>
  <si>
    <t xml:space="preserve">Store passwords using reversible encryption </t>
  </si>
  <si>
    <t xml:space="preserve">Account lockout duration </t>
  </si>
  <si>
    <t xml:space="preserve">Account lockout threshold </t>
  </si>
  <si>
    <t xml:space="preserve">Reset account lockout counter after </t>
  </si>
  <si>
    <t xml:space="preserve">Enforce user logon restrictions </t>
  </si>
  <si>
    <t xml:space="preserve">Maximum tolerance for computer clock synchronization </t>
  </si>
  <si>
    <t xml:space="preserve">Maximum lifetime for service ticket </t>
  </si>
  <si>
    <t xml:space="preserve">Maximum lifetime for user ticket renewal </t>
  </si>
  <si>
    <t xml:space="preserve">Maximum lifetime for user ticket </t>
  </si>
  <si>
    <t xml:space="preserve">Audit account logon events </t>
  </si>
  <si>
    <t xml:space="preserve">Audit account management </t>
  </si>
  <si>
    <t xml:space="preserve">Audit directory service access </t>
  </si>
  <si>
    <t xml:space="preserve">Audit logon events </t>
  </si>
  <si>
    <t xml:space="preserve">Audit object access </t>
  </si>
  <si>
    <t xml:space="preserve">Audit policy change </t>
  </si>
  <si>
    <t xml:space="preserve">Audit privilege use </t>
  </si>
  <si>
    <t xml:space="preserve">Audit process tracking </t>
  </si>
  <si>
    <t xml:space="preserve">Audit system events </t>
  </si>
  <si>
    <t xml:space="preserve">Audit: Shut down system immediately if unable to log security audits </t>
  </si>
  <si>
    <t xml:space="preserve">Audit: Force audit policy subcategory settings (Windows Vista or later) to override audit policy category settings </t>
  </si>
  <si>
    <t xml:space="preserve">Audit Policy: System: IPsec Driver </t>
  </si>
  <si>
    <t xml:space="preserve">Audit Policy: System: Security State Change </t>
  </si>
  <si>
    <t xml:space="preserve">Audit Policy: System: Security System Extension </t>
  </si>
  <si>
    <t xml:space="preserve">Audit Policy: System: System Integrity </t>
  </si>
  <si>
    <t xml:space="preserve">Audit Policy: Logon-Logoff: Logoff </t>
  </si>
  <si>
    <t xml:space="preserve">Audit Policy: Logon-Logoff: Logon </t>
  </si>
  <si>
    <t xml:space="preserve">Audit Policy: Logon-Logoff: Special Logon </t>
  </si>
  <si>
    <t xml:space="preserve">Audit Policy: Object Access: File System </t>
  </si>
  <si>
    <t xml:space="preserve">Audit Policy: Object Access: Registry </t>
  </si>
  <si>
    <t xml:space="preserve">Audit Policy: Privilege Use: Sensitive Privilege Use </t>
  </si>
  <si>
    <t xml:space="preserve">Audit Policy: Detailed Tracking: Process Creation </t>
  </si>
  <si>
    <t>Audit Policy: Policy Change: Audit Policy Change</t>
  </si>
  <si>
    <t xml:space="preserve">Audit Policy: Policy Change: Authentication Policy Change </t>
  </si>
  <si>
    <t xml:space="preserve">Audit Policy: Account Management: Computer Account Management </t>
  </si>
  <si>
    <t xml:space="preserve">Audit Policy: Account Management: Other Account Management Events </t>
  </si>
  <si>
    <t>Audit Policy: Account Management: Security Group Management</t>
  </si>
  <si>
    <t xml:space="preserve">Audit Policy: Account Management: User Account Management </t>
  </si>
  <si>
    <t xml:space="preserve">Audit Policy: DS Access: Directory Service Access </t>
  </si>
  <si>
    <t xml:space="preserve">Audit Policy: DS Access: Directory Service Changes </t>
  </si>
  <si>
    <t xml:space="preserve">Audit Policy: Account Logon: Credential Validation </t>
  </si>
  <si>
    <t xml:space="preserve">Application: Maximum Log Size (KB) </t>
  </si>
  <si>
    <t xml:space="preserve">Application: Retain old events </t>
  </si>
  <si>
    <t xml:space="preserve">Security: Maximum Log Size (KB) </t>
  </si>
  <si>
    <t xml:space="preserve">Security: Retain old events </t>
  </si>
  <si>
    <t xml:space="preserve">System: Maximum Log Size (KB) </t>
  </si>
  <si>
    <t xml:space="preserve">System: Retain old events </t>
  </si>
  <si>
    <t xml:space="preserve">Windows Firewall: Allow ICMP exceptions (Domain) </t>
  </si>
  <si>
    <t xml:space="preserve">Windows Firewall: Allow ICMP exceptions (Standard) </t>
  </si>
  <si>
    <t xml:space="preserve">Windows Firewall: Apply local connection security rules (Domain) </t>
  </si>
  <si>
    <t xml:space="preserve">Windows Firewall: Apply local connection security rules (Private) </t>
  </si>
  <si>
    <t xml:space="preserve">Windows Firewall: Apply local connection security rules (Public) </t>
  </si>
  <si>
    <t xml:space="preserve">Windows Firewall: Apply local firewall rules (Domain) </t>
  </si>
  <si>
    <t xml:space="preserve">Windows Firewall: Apply local firewall rules (Private) </t>
  </si>
  <si>
    <t xml:space="preserve">Windows Firewall: Apply local firewall rules (Public) </t>
  </si>
  <si>
    <t xml:space="preserve">Windows Firewall: Display a notification (Domain) </t>
  </si>
  <si>
    <t xml:space="preserve">Windows Firewall: Display a notification (Private) </t>
  </si>
  <si>
    <t xml:space="preserve">Windows Firewall: Display a notification (Public) </t>
  </si>
  <si>
    <t xml:space="preserve">Windows Firewall: Firewall state (Domain) </t>
  </si>
  <si>
    <t xml:space="preserve">Windows Firewall: Firewall state (Private) </t>
  </si>
  <si>
    <t xml:space="preserve">Windows Firewall: Firewall state (Public) </t>
  </si>
  <si>
    <t xml:space="preserve">Windows Firewall: Inbound connections (Domain) </t>
  </si>
  <si>
    <t xml:space="preserve">Windows Firewall: Inbound connections (Private) </t>
  </si>
  <si>
    <t xml:space="preserve">Windows Firewall: Inbound connections (Public) </t>
  </si>
  <si>
    <t xml:space="preserve">Windows Firewall: Prohibit notifications (Domain) </t>
  </si>
  <si>
    <t xml:space="preserve">Windows Firewall: Prohibit notifications (Standard) </t>
  </si>
  <si>
    <t xml:space="preserve">Windows Firewall: Protect all network connections (Domain) </t>
  </si>
  <si>
    <t xml:space="preserve">Windows Firewall: Protect all network connections (Standard) </t>
  </si>
  <si>
    <t xml:space="preserve">Configure Automatic Updates </t>
  </si>
  <si>
    <t xml:space="preserve">Do not display 'Install Updates and Shut Down' option in Shut Down Windows dialog box </t>
  </si>
  <si>
    <t xml:space="preserve">Reschedule Automatic Updates scheduled installations </t>
  </si>
  <si>
    <t xml:space="preserve">User Account Control: Admin Approval Mode for the Built-in Administrator account </t>
  </si>
  <si>
    <t>User Account Control: Behavior of the elevation prompt for administrators in Admin Approval Mode</t>
  </si>
  <si>
    <t xml:space="preserve">User Account Control: Behavior of the elevation prompt for standard users </t>
  </si>
  <si>
    <t xml:space="preserve">User Account Control: Detect application installations and prompt for elevation </t>
  </si>
  <si>
    <t xml:space="preserve">User Account Control: Only elevate UIAccess applications that are installed in secure locations </t>
  </si>
  <si>
    <t xml:space="preserve">User Account Control: Run all administrators in Admin Approval Mode </t>
  </si>
  <si>
    <t xml:space="preserve">User Account Control: Switch to the secure desktop when prompting for elevation </t>
  </si>
  <si>
    <t xml:space="preserve">User Account Control: Virtualize file and registry write failures to per-user locations </t>
  </si>
  <si>
    <t xml:space="preserve">User Account Control: Allow UIAccess applications to prompt for elevation without using the secure desktop </t>
  </si>
  <si>
    <t xml:space="preserve">Access this computer from the network </t>
  </si>
  <si>
    <t xml:space="preserve">Act as part of the operating system </t>
  </si>
  <si>
    <t xml:space="preserve">Adjust memory quotas for a process </t>
  </si>
  <si>
    <t>Back up files and directories</t>
  </si>
  <si>
    <t xml:space="preserve">Bypass traverse checking </t>
  </si>
  <si>
    <t xml:space="preserve">Change the system time </t>
  </si>
  <si>
    <t xml:space="preserve">Create a pagefile </t>
  </si>
  <si>
    <t xml:space="preserve">Create a token object </t>
  </si>
  <si>
    <t xml:space="preserve">Create global objects </t>
  </si>
  <si>
    <t xml:space="preserve">Create permanent shared objects </t>
  </si>
  <si>
    <t xml:space="preserve">Debug programs </t>
  </si>
  <si>
    <t xml:space="preserve">Deny access to this computer from the network </t>
  </si>
  <si>
    <t xml:space="preserve">Enable computer and user accounts to be trusted for delegation </t>
  </si>
  <si>
    <t xml:space="preserve">Force shutdown from a remote system </t>
  </si>
  <si>
    <t xml:space="preserve">Impersonate a client after authentication </t>
  </si>
  <si>
    <t>Increase scheduling priority</t>
  </si>
  <si>
    <t xml:space="preserve">Load and unload device drivers </t>
  </si>
  <si>
    <t xml:space="preserve">Lock pages in memory </t>
  </si>
  <si>
    <t xml:space="preserve">Manage auditing and security log </t>
  </si>
  <si>
    <t xml:space="preserve">Modify firmware environment values </t>
  </si>
  <si>
    <t xml:space="preserve">Perform volume maintenance tasks </t>
  </si>
  <si>
    <t xml:space="preserve">Profile single process </t>
  </si>
  <si>
    <t xml:space="preserve">Profile system performance </t>
  </si>
  <si>
    <t xml:space="preserve">Remove computer from docking station </t>
  </si>
  <si>
    <t xml:space="preserve">Replace a process level token </t>
  </si>
  <si>
    <t xml:space="preserve">Shut down the system </t>
  </si>
  <si>
    <t xml:space="preserve">Add workstations to domain </t>
  </si>
  <si>
    <t xml:space="preserve">Allow log on locally </t>
  </si>
  <si>
    <t xml:space="preserve">Allow log on through Terminal Services </t>
  </si>
  <si>
    <t xml:space="preserve">Change the time zone </t>
  </si>
  <si>
    <t xml:space="preserve">Create symbolic links </t>
  </si>
  <si>
    <t xml:space="preserve">Deny log on locally </t>
  </si>
  <si>
    <t xml:space="preserve">Deny log on through Terminal Services </t>
  </si>
  <si>
    <t xml:space="preserve">Generate security audits </t>
  </si>
  <si>
    <t xml:space="preserve">Increase a process working set </t>
  </si>
  <si>
    <t xml:space="preserve">Log on as a batch job </t>
  </si>
  <si>
    <t xml:space="preserve">Restore files and directories </t>
  </si>
  <si>
    <t xml:space="preserve">Take ownership of files or other objects </t>
  </si>
  <si>
    <t xml:space="preserve">Access credential Manager as a trusted caller </t>
  </si>
  <si>
    <t xml:space="preserve">Synchronize directory service data </t>
  </si>
  <si>
    <t xml:space="preserve">Network access: Remotely accessible registry paths and sub-paths </t>
  </si>
  <si>
    <t xml:space="preserve">Accounts: Rename administrator account </t>
  </si>
  <si>
    <t>Accounts: Rename guest account</t>
  </si>
  <si>
    <t xml:space="preserve">Accounts: Guest account status </t>
  </si>
  <si>
    <t xml:space="preserve">Network access: Allow anonymous SID/Name translation </t>
  </si>
  <si>
    <t xml:space="preserve">Accounts: Limit local account use of blank passwords to console logon only </t>
  </si>
  <si>
    <t>Devices: Allowed to format and eject removable media</t>
  </si>
  <si>
    <t xml:space="preserve">Devices: Prevent users from installing printer drivers </t>
  </si>
  <si>
    <t xml:space="preserve">Devices: Restrict CD-ROM access to locally logged-on user only </t>
  </si>
  <si>
    <t xml:space="preserve">Devices: Restrict floppy access to locally logged-on user only </t>
  </si>
  <si>
    <t xml:space="preserve">Domain member: Digitally encrypt or sign secure channel data (always) </t>
  </si>
  <si>
    <t xml:space="preserve">Domain member: Digitally encrypt secure channel data (when possible) </t>
  </si>
  <si>
    <t xml:space="preserve">Domain member: Digitally sign secure channel data (when possible) </t>
  </si>
  <si>
    <t xml:space="preserve">Domain member: Disable machine account password changes </t>
  </si>
  <si>
    <t xml:space="preserve">Domain member: Maximum machine account password age </t>
  </si>
  <si>
    <t xml:space="preserve">Domain member: Require strong (Windows 2000 or later) session key </t>
  </si>
  <si>
    <t xml:space="preserve">Domain controller: Allow server operators to schedule tasks </t>
  </si>
  <si>
    <t xml:space="preserve">Domain controller: LDAP server signing requirements </t>
  </si>
  <si>
    <t xml:space="preserve">Domain controller: Refuse machine account password changes </t>
  </si>
  <si>
    <t xml:space="preserve">Interactive logon: Do not display last user name </t>
  </si>
  <si>
    <t xml:space="preserve">Interactive logon: Do not require CTRL+ALT+DEL </t>
  </si>
  <si>
    <t xml:space="preserve">Interactive logon: Prompt user to change password before expiration </t>
  </si>
  <si>
    <t xml:space="preserve">Interactive logon: Require Domain Controller authentication to unlock workstation </t>
  </si>
  <si>
    <t xml:space="preserve">Interactive logon: Smart card removal behavior </t>
  </si>
  <si>
    <t xml:space="preserve">Interactive logon: Message text for users attempting to log on </t>
  </si>
  <si>
    <t xml:space="preserve">Interactive logon: Message title for users attempting to log on </t>
  </si>
  <si>
    <t xml:space="preserve">Interactive logon: Require smart card </t>
  </si>
  <si>
    <t xml:space="preserve">Microsoft network client: Digitally sign communications (always) </t>
  </si>
  <si>
    <t xml:space="preserve">Microsoft network client: Digitally sign communications (if server agrees) </t>
  </si>
  <si>
    <t xml:space="preserve">Microsoft network client: Send unencrypted password to third-party SMB servers </t>
  </si>
  <si>
    <t xml:space="preserve">Microsoft network server: Amount of idle time required before suspending session </t>
  </si>
  <si>
    <t xml:space="preserve">Microsoft network server: Digitally sign communications (always) </t>
  </si>
  <si>
    <t xml:space="preserve">Microsoft network server: Digitally sign communications (if client agrees) </t>
  </si>
  <si>
    <t xml:space="preserve">Microsoft network server: Disconnect clients when logon hours expire </t>
  </si>
  <si>
    <t xml:space="preserve">Network access: Do not allow anonymous enumeration of SAM accounts </t>
  </si>
  <si>
    <t xml:space="preserve">Network access: Do not allow anonymous enumeration of SAM accounts and shares </t>
  </si>
  <si>
    <t xml:space="preserve">Network access: Let Everyone permissions apply to anonymous users </t>
  </si>
  <si>
    <t xml:space="preserve">Network access: Named Pipes that can be accessed anonymously </t>
  </si>
  <si>
    <t xml:space="preserve">Network access: Remotely accessible registry paths </t>
  </si>
  <si>
    <t xml:space="preserve">Network access: Restrict anonymous access to Named Pipes and Shares </t>
  </si>
  <si>
    <t xml:space="preserve">Network access: Shares that can be accessed anonymously </t>
  </si>
  <si>
    <t xml:space="preserve">Network access: Sharing and security model for local accounts </t>
  </si>
  <si>
    <t xml:space="preserve">Network security: Do not store LAN Manager hash value on next password change </t>
  </si>
  <si>
    <t xml:space="preserve">Network security: LAN Manager authentication level </t>
  </si>
  <si>
    <t xml:space="preserve">Network security: LDAP client signing requirements </t>
  </si>
  <si>
    <t xml:space="preserve">Recovery console: Allow automatic administrative logon </t>
  </si>
  <si>
    <t xml:space="preserve">Recovery console: Allow floppy copy and access to all drives and all folders </t>
  </si>
  <si>
    <t xml:space="preserve">Shutdown: Clear virtual memory pagefile </t>
  </si>
  <si>
    <t xml:space="preserve">Shutdown: Allow system to be shut down without having to log on </t>
  </si>
  <si>
    <t xml:space="preserve">System objects: Require case insensitivity for non-Windows subsystems </t>
  </si>
  <si>
    <t xml:space="preserve">System settings: Optional subsystems </t>
  </si>
  <si>
    <t>MSS: (AutoAdminLogon) Enable Automatic Logon (not recommended)</t>
  </si>
  <si>
    <t xml:space="preserve">MSS: (EnableICMPRedirect) Allow ICMP redirects to override OSPF generated routes </t>
  </si>
  <si>
    <t xml:space="preserve">MSS: (KeepAliveTime) How often keep-alive packets are sent in milliseconds </t>
  </si>
  <si>
    <t xml:space="preserve">MSS: (NoNameReleaseOnDemand) Allow the computer to ignore NetBIOS name release requests except from WINS servers </t>
  </si>
  <si>
    <t xml:space="preserve">MSS: (PerformRouterDiscovery) Allow IRDP to detect and configure Default Gateway addresses (could lead to DoS) </t>
  </si>
  <si>
    <t xml:space="preserve">MSS: (SafeDllSearchMode) Enable Safe DLL search mode (recommended) </t>
  </si>
  <si>
    <t xml:space="preserve">MSS: (ScreenSaverGracePeriod) The time in seconds before the screen saver grace period expires (0 recommended) </t>
  </si>
  <si>
    <t xml:space="preserve">MSS: (TCPMaxDataRetransmissions) How many times unacknowledged data is retransmitted (3 recommended, 5 is default) </t>
  </si>
  <si>
    <t xml:space="preserve">MSS: (WarningLevel) Percentage threshold for the security event log at which the system will generate a warning </t>
  </si>
  <si>
    <t xml:space="preserve">MSS: (DisableIPSourceRouting IPv6) IP source routing protection level (protects against packet spoofing) </t>
  </si>
  <si>
    <t xml:space="preserve">MSS: (TCPMaxDataRetransmissions) IPv6 How many times unacknowledged data is retransmitted (3 recommended, 5 is default) </t>
  </si>
  <si>
    <t xml:space="preserve">Always prompt client for password upon connection </t>
  </si>
  <si>
    <t>Set client connection encryption level</t>
  </si>
  <si>
    <t xml:space="preserve">Do not allow drive redirection </t>
  </si>
  <si>
    <t xml:space="preserve">Do not allow passwords to be saved </t>
  </si>
  <si>
    <t xml:space="preserve">Turn off downloading of print drivers over HTTP </t>
  </si>
  <si>
    <t xml:space="preserve">Turn off the "Publish to Web" task for files and folders </t>
  </si>
  <si>
    <t xml:space="preserve">Turn off Internet download for Web publishing and online ordering wizards </t>
  </si>
  <si>
    <t xml:space="preserve">Turn off printing over HTTP </t>
  </si>
  <si>
    <t xml:space="preserve">Turn off Search Companion content file updates </t>
  </si>
  <si>
    <t xml:space="preserve">Turn off the Windows Messenger Customer Experience Improvement Program </t>
  </si>
  <si>
    <t>Turn off Windows Update device driver searching</t>
  </si>
  <si>
    <t xml:space="preserve">Do not process the legacy run list </t>
  </si>
  <si>
    <t>Do not process the run once list</t>
  </si>
  <si>
    <t xml:space="preserve">Registry policy processing </t>
  </si>
  <si>
    <t xml:space="preserve">Offer Remote Assistance </t>
  </si>
  <si>
    <t xml:space="preserve">Solicited Remote Assistance </t>
  </si>
  <si>
    <t xml:space="preserve">Restrictions for Unauthenticated RPC clients </t>
  </si>
  <si>
    <t xml:space="preserve">RPC Endpoint Mapper Client Authentication </t>
  </si>
  <si>
    <t xml:space="preserve">Turn off Autoplay </t>
  </si>
  <si>
    <t xml:space="preserve">Enumerate administrator accounts on elevation </t>
  </si>
  <si>
    <t xml:space="preserve">Require trusted path for credential entry </t>
  </si>
  <si>
    <t xml:space="preserve">Disable remote Desktop Sharing </t>
  </si>
  <si>
    <t>Network security: Minimum session security for NTLM SSP based (including secure RPC) servers</t>
  </si>
  <si>
    <t>Interactive logon: Number of previous logons to cache (in case domain controller is not available)</t>
  </si>
  <si>
    <t xml:space="preserve">Network access: Do not allow storage of credentials or .NET Passports for network authentication </t>
  </si>
  <si>
    <t>Network security: Minimum session security for NTLM SSP based (including secure RPC) clients</t>
  </si>
  <si>
    <t>System objects: Strengthen default permissions of internal system objects (e.g.  Symbolic Links)</t>
  </si>
  <si>
    <t>System cryptography: Force strong key protection for user keys stored on the computer</t>
  </si>
  <si>
    <t>System settings: Use Certificate Rules on Windows Executables for Software Restriction Policies</t>
  </si>
  <si>
    <t>MSS: (DisableIPSourceRouting) IP source routing protection level (protects against packet spoofing)</t>
  </si>
  <si>
    <t>MSS: (NoDefaultExempt) Configure IPSec exemptions for various types of network traffic</t>
  </si>
  <si>
    <t xml:space="preserve">MSS: (NtfsDisable8dot3NameCreation) Enable the computer to stop generating 8.3 style filenames (recommended) </t>
  </si>
  <si>
    <t xml:space="preserve">Audit Policy </t>
  </si>
  <si>
    <t>1.2.4</t>
  </si>
  <si>
    <t>1.2.5</t>
  </si>
  <si>
    <t>1.2.6</t>
  </si>
  <si>
    <t>1.2.7</t>
  </si>
  <si>
    <t>1.2.8</t>
  </si>
  <si>
    <t>1.2.9</t>
  </si>
  <si>
    <t>1.2.10</t>
  </si>
  <si>
    <t>1.2.11</t>
  </si>
  <si>
    <t xml:space="preserve">Detailed Security Auditing </t>
  </si>
  <si>
    <t>1.3.1</t>
  </si>
  <si>
    <t>1.3.2</t>
  </si>
  <si>
    <t>1.3.3</t>
  </si>
  <si>
    <t>1.3.4</t>
  </si>
  <si>
    <t>1.3.5</t>
  </si>
  <si>
    <t>1.3.6</t>
  </si>
  <si>
    <t>1.3.7</t>
  </si>
  <si>
    <t>1.3.8</t>
  </si>
  <si>
    <t>1.3.9</t>
  </si>
  <si>
    <t>1.3.10</t>
  </si>
  <si>
    <t>1.3.11</t>
  </si>
  <si>
    <t>1.3.12</t>
  </si>
  <si>
    <t>1.3.13</t>
  </si>
  <si>
    <t>1.3.14</t>
  </si>
  <si>
    <t>1.3.15</t>
  </si>
  <si>
    <t>1.3.16</t>
  </si>
  <si>
    <t>1.3.17</t>
  </si>
  <si>
    <t>1.3.18</t>
  </si>
  <si>
    <t>1.3.19</t>
  </si>
  <si>
    <t>1.3.20</t>
  </si>
  <si>
    <t>Event Log</t>
  </si>
  <si>
    <t>1.4.1</t>
  </si>
  <si>
    <t>1.4.2</t>
  </si>
  <si>
    <t>1.4.3</t>
  </si>
  <si>
    <t>1.4.4</t>
  </si>
  <si>
    <t>1.4.5</t>
  </si>
  <si>
    <t>1.4.6</t>
  </si>
  <si>
    <t xml:space="preserve">Windows Firewall </t>
  </si>
  <si>
    <t>1.5.1</t>
  </si>
  <si>
    <t>1.5.2</t>
  </si>
  <si>
    <t>1.5.3</t>
  </si>
  <si>
    <t>1.5.4</t>
  </si>
  <si>
    <t>1.5.5</t>
  </si>
  <si>
    <t>1.5.6</t>
  </si>
  <si>
    <t>1.5.7</t>
  </si>
  <si>
    <t>1.5.8</t>
  </si>
  <si>
    <t>1.5.9</t>
  </si>
  <si>
    <t>1.5.10</t>
  </si>
  <si>
    <t>1.5.11</t>
  </si>
  <si>
    <t>1.5.12</t>
  </si>
  <si>
    <t>1.5.13</t>
  </si>
  <si>
    <t>1.5.14</t>
  </si>
  <si>
    <t>1.5.15</t>
  </si>
  <si>
    <t>1.5.16</t>
  </si>
  <si>
    <t>1.5.17</t>
  </si>
  <si>
    <t>1.5.18</t>
  </si>
  <si>
    <t>1.5.19</t>
  </si>
  <si>
    <t>1.5.20</t>
  </si>
  <si>
    <t>1.5.21</t>
  </si>
  <si>
    <t>1.6.1</t>
  </si>
  <si>
    <t>1.6.2</t>
  </si>
  <si>
    <t>1.6.3</t>
  </si>
  <si>
    <t xml:space="preserve">Windows Update </t>
  </si>
  <si>
    <t>1.7.1</t>
  </si>
  <si>
    <t>1.7.2</t>
  </si>
  <si>
    <t>1.7.3</t>
  </si>
  <si>
    <t>1.7.4</t>
  </si>
  <si>
    <t>1.7.5</t>
  </si>
  <si>
    <t>1.7.6</t>
  </si>
  <si>
    <t>1.7.7</t>
  </si>
  <si>
    <t>1.7.8</t>
  </si>
  <si>
    <t>1.7.9</t>
  </si>
  <si>
    <t xml:space="preserve">User Account Control </t>
  </si>
  <si>
    <t>1.8.1</t>
  </si>
  <si>
    <t>1.8.2</t>
  </si>
  <si>
    <t xml:space="preserve">User Rights </t>
  </si>
  <si>
    <t>1.8.3</t>
  </si>
  <si>
    <t>1.8.4</t>
  </si>
  <si>
    <t>1.8.5</t>
  </si>
  <si>
    <t>1.8.6</t>
  </si>
  <si>
    <t>1.8.7</t>
  </si>
  <si>
    <t>1.8.8</t>
  </si>
  <si>
    <t>1.8.9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</si>
  <si>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</si>
  <si>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</si>
  <si>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</si>
  <si>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</si>
  <si>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</si>
  <si>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</si>
  <si>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</si>
  <si>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</si>
  <si>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</si>
  <si>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</si>
  <si>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</si>
  <si>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</si>
  <si>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</si>
  <si>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</si>
  <si>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</si>
  <si>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</si>
  <si>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</si>
  <si>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</si>
  <si>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</si>
  <si>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</si>
  <si>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</si>
  <si>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</si>
  <si>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</si>
  <si>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</si>
  <si>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</si>
  <si>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</si>
  <si>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</si>
  <si>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</si>
  <si>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</si>
  <si>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</si>
  <si>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</si>
  <si>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 xml:space="preserve">Security Options </t>
  </si>
  <si>
    <t>1.9.1</t>
  </si>
  <si>
    <t>1.9.2</t>
  </si>
  <si>
    <t>1.9.3</t>
  </si>
  <si>
    <t>1.9.4</t>
  </si>
  <si>
    <t>1.9.5</t>
  </si>
  <si>
    <t>1.9.6</t>
  </si>
  <si>
    <t>1.9.7</t>
  </si>
  <si>
    <t>1.9.8</t>
  </si>
  <si>
    <t>1.9.9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</si>
  <si>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</si>
  <si>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</si>
  <si>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</si>
  <si>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</si>
  <si>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</si>
  <si>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</si>
  <si>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</si>
  <si>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</si>
  <si>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</si>
  <si>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</si>
  <si>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</si>
  <si>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</si>
  <si>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</si>
  <si>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</si>
  <si>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</si>
  <si>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</si>
  <si>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</si>
  <si>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</si>
  <si>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</si>
  <si>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</si>
  <si>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</si>
  <si>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</si>
  <si>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</si>
  <si>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</si>
  <si>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</si>
  <si>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</si>
  <si>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</si>
  <si>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</si>
  <si>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</si>
  <si>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</si>
  <si>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</si>
  <si>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</si>
  <si>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</si>
  <si>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</si>
  <si>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</si>
  <si>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</si>
  <si>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</si>
  <si>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</si>
  <si>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</si>
  <si>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</si>
  <si>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</si>
  <si>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</si>
  <si>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</si>
  <si>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</si>
  <si>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</si>
  <si>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</si>
  <si>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</si>
  <si>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</si>
  <si>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</si>
  <si>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</si>
  <si>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</si>
  <si>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</si>
  <si>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</si>
  <si>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</si>
  <si>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</si>
  <si>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</si>
  <si>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</si>
  <si>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</si>
  <si>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</si>
  <si>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</si>
  <si>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</si>
  <si>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</si>
  <si>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</si>
  <si>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1.10</t>
  </si>
  <si>
    <t>1.10.1</t>
  </si>
  <si>
    <t>1.10.2</t>
  </si>
  <si>
    <t>1.10.3</t>
  </si>
  <si>
    <t>1.10.4</t>
  </si>
  <si>
    <t xml:space="preserve">Terminal Services </t>
  </si>
  <si>
    <t>1.11.1</t>
  </si>
  <si>
    <t>1.11.2</t>
  </si>
  <si>
    <t xml:space="preserve">Internet Communication </t>
  </si>
  <si>
    <t>1.11.3</t>
  </si>
  <si>
    <t>1.11.4</t>
  </si>
  <si>
    <t>1.11.5</t>
  </si>
  <si>
    <t>1.11.6</t>
  </si>
  <si>
    <t>1.11.7</t>
  </si>
  <si>
    <t>1.12.1</t>
  </si>
  <si>
    <t>1.12.2</t>
  </si>
  <si>
    <t xml:space="preserve">Additional Security Settings </t>
  </si>
  <si>
    <t>1.12.3</t>
  </si>
  <si>
    <t>1.12.4</t>
  </si>
  <si>
    <t>1.12.5</t>
  </si>
  <si>
    <t>1.12.6</t>
  </si>
  <si>
    <t>1.12.7</t>
  </si>
  <si>
    <t>1.12.8</t>
  </si>
  <si>
    <t>1.12.9</t>
  </si>
  <si>
    <t>1.12.10</t>
  </si>
  <si>
    <t>1.12.11</t>
  </si>
  <si>
    <t>0 = Not Enforced</t>
  </si>
  <si>
    <t>no password requirement at all by setting the Minimum Password Length to 0 (zero)</t>
  </si>
  <si>
    <t>Enabling is the same as storing passwords in plain text which is insecure and not recommended</t>
  </si>
  <si>
    <t>0 = Password Never Expires</t>
  </si>
  <si>
    <t xml:space="preserve"> 0 = the account will never be locked out</t>
  </si>
  <si>
    <t>If an account lockout threshold is defined, this reset time must be less than or equal to the Account lockout duration. This policy setting only has meaning when an Account lockout threshold is specified</t>
  </si>
  <si>
    <t>Disabled means any restrictions placed on a user account are not enforced</t>
  </si>
  <si>
    <t>0 turns off expiration</t>
  </si>
  <si>
    <t>setting to a wider margin can leave the system open to replay attacks</t>
  </si>
  <si>
    <t>No Auditing</t>
  </si>
  <si>
    <t>A system is not considered less secure if this policy is set to Success and/or Failure</t>
  </si>
  <si>
    <t>64 KB</t>
  </si>
  <si>
    <t>Yes</t>
  </si>
  <si>
    <t xml:space="preserve">No  </t>
  </si>
  <si>
    <t>No</t>
  </si>
  <si>
    <t>Off</t>
  </si>
  <si>
    <t>Allow</t>
  </si>
  <si>
    <t>Elevate Without Prompting</t>
  </si>
  <si>
    <t>Prompt for Credentials</t>
  </si>
  <si>
    <t>Everyone, Guests, ANONYMOUS LOGON</t>
  </si>
  <si>
    <t>No one</t>
  </si>
  <si>
    <t>No requirement</t>
  </si>
  <si>
    <t>Define this policy setting in the template</t>
  </si>
  <si>
    <t>Not defined</t>
  </si>
  <si>
    <t>Administrators and Interactive Users</t>
  </si>
  <si>
    <t>999 days</t>
  </si>
  <si>
    <t>50 = Maximum previous logons to cache</t>
  </si>
  <si>
    <t>No action</t>
  </si>
  <si>
    <t>No message</t>
  </si>
  <si>
    <t>0 = Do not disconnect clients</t>
  </si>
  <si>
    <t>Guest only</t>
  </si>
  <si>
    <t>Send LM &amp; NTLM Responses</t>
  </si>
  <si>
    <t>POSIX</t>
  </si>
  <si>
    <t xml:space="preserve">No additional protection, source routed packets are allowed
</t>
  </si>
  <si>
    <t>Registry Value = 0</t>
  </si>
  <si>
    <t>7200000 or 2 hours (default value)</t>
  </si>
  <si>
    <t>No exemptions</t>
  </si>
  <si>
    <t>5 or more</t>
  </si>
  <si>
    <t>No additional protection, source routed packets are allowed</t>
  </si>
  <si>
    <t>Enabled: Low</t>
  </si>
  <si>
    <t>This level encrypts data sent from the client to the server using 56-bit encryption. 
Data sent from the server to the client is not encrypted.</t>
  </si>
  <si>
    <t>Enabled: Do not apply during periodic background processing</t>
  </si>
  <si>
    <t>Enabled: Allow helpers to remotely control the computer</t>
  </si>
  <si>
    <t>Enabled: None</t>
  </si>
  <si>
    <t>24 or more passwords remembered</t>
  </si>
  <si>
    <t>90 days or less</t>
  </si>
  <si>
    <t>1 or more days</t>
  </si>
  <si>
    <t>8 or more characters</t>
  </si>
  <si>
    <t>15 or more minutes</t>
  </si>
  <si>
    <t>15 invalid logon attempts</t>
  </si>
  <si>
    <t>7 days</t>
  </si>
  <si>
    <t>Not Defined</t>
  </si>
  <si>
    <t>Success and Failure</t>
  </si>
  <si>
    <t>Success</t>
  </si>
  <si>
    <t>Failure</t>
  </si>
  <si>
    <t>No auditing</t>
  </si>
  <si>
    <t>If the password history is set to 0, the user does not have to choose a new password. you can allow changes immediately by setting the number of days to 0</t>
  </si>
  <si>
    <t>This policy setting only has meaning when an Account lockout threshold is specified. 0 means the account will be locked out until an administrator explicitly unlocks it</t>
  </si>
  <si>
    <t>32768 KB or greater</t>
  </si>
  <si>
    <t>81920 KB or greater</t>
  </si>
  <si>
    <t>Not Configured</t>
  </si>
  <si>
    <t>On</t>
  </si>
  <si>
    <t>Block</t>
  </si>
  <si>
    <t>Enabled: 3 - Auto download and notify for install</t>
  </si>
  <si>
    <t>Prompt for credentials</t>
  </si>
  <si>
    <t>Automatically deny elevation requests</t>
  </si>
  <si>
    <t>Administrators, Authenticated Users, ENTERPRISE DOMAIN CONTROLLERS</t>
  </si>
  <si>
    <t>Administrators, Authenticated Users</t>
  </si>
  <si>
    <t>LOCAL SERVICE, Administrators</t>
  </si>
  <si>
    <t>No One</t>
  </si>
  <si>
    <t>Administrators</t>
  </si>
  <si>
    <t>Guests</t>
  </si>
  <si>
    <t>Administrators, SERVICE, Local Service, Network Service.</t>
  </si>
  <si>
    <t>LOCAL SERVICE, NETWORK SERVICE</t>
  </si>
  <si>
    <t>Administrators.</t>
  </si>
  <si>
    <t>Administrators, Backup Operators</t>
  </si>
  <si>
    <t>Require NTLMv2 session security,Require 128-bit encryption</t>
  </si>
  <si>
    <t>any value that does not contain the term "admin"</t>
  </si>
  <si>
    <t>any value that does not contain the term "guest"</t>
  </si>
  <si>
    <t>30 days</t>
  </si>
  <si>
    <t>0 logons</t>
  </si>
  <si>
    <t>14 days</t>
  </si>
  <si>
    <t>Lock Workstation</t>
  </si>
  <si>
    <t>the text blessed by your organization</t>
  </si>
  <si>
    <t>15 minute(s)</t>
  </si>
  <si>
    <t>Classic - local users authenticate as themselves</t>
  </si>
  <si>
    <t>Send NTLMv2 response only. Refuse LM</t>
  </si>
  <si>
    <t>Negotiate signing.</t>
  </si>
  <si>
    <t>Require NTLMv2 session security,Require 128-bit encryption.</t>
  </si>
  <si>
    <t>User is prompted when the key is first used</t>
  </si>
  <si>
    <t>Highest protection, source routing is completely disabled.</t>
  </si>
  <si>
    <t>Only ISAKMP is excempt (recommended for Windows Server 2003)</t>
  </si>
  <si>
    <t>Enabled.</t>
  </si>
  <si>
    <t>90% or less</t>
  </si>
  <si>
    <t>Highest protection, source routing is completely disabled</t>
  </si>
  <si>
    <t>Enabled:High level</t>
  </si>
  <si>
    <t>Enabled:All drives</t>
  </si>
  <si>
    <t>Scenario</t>
  </si>
  <si>
    <t>WCS</t>
  </si>
  <si>
    <t>CIS - Ent DC</t>
  </si>
  <si>
    <t>CIS - Ent MS</t>
  </si>
  <si>
    <t>Access this computer from the network</t>
  </si>
  <si>
    <t>CIS</t>
  </si>
  <si>
    <t>ID</t>
  </si>
  <si>
    <t>CCE</t>
  </si>
  <si>
    <t>State Operator</t>
  </si>
  <si>
    <t>State Type</t>
  </si>
  <si>
    <t>State Value</t>
  </si>
  <si>
    <t>rul_LocalPoliciesSecurityOptions229</t>
  </si>
  <si>
    <t>Microsoft network server: Disconnect clients when logon hours expire</t>
  </si>
  <si>
    <t>CCE-2029-7</t>
  </si>
  <si>
    <t>equals</t>
  </si>
  <si>
    <t>number</t>
  </si>
  <si>
    <t>rul_AccountPoliciesAccountLockoutPolicy1</t>
  </si>
  <si>
    <t>Account lockout duration</t>
  </si>
  <si>
    <t>CCE-1317-7</t>
  </si>
  <si>
    <t>rul_AccountPoliciesAccountLockoutPolicy3</t>
  </si>
  <si>
    <t>Account lockout threshold</t>
  </si>
  <si>
    <t>CCE-1872-1</t>
  </si>
  <si>
    <t>less than or equal</t>
  </si>
  <si>
    <t>rul_AccountPoliciesAccountLockoutPolicy2</t>
  </si>
  <si>
    <t>Reset account lockout counter after</t>
  </si>
  <si>
    <t>CCE-2311-9</t>
  </si>
  <si>
    <t>rul_AccountPoliciesPasswordPolicy1</t>
  </si>
  <si>
    <t>Enforce password history</t>
  </si>
  <si>
    <t>CCE-2237-6</t>
  </si>
  <si>
    <t>greater than or equal</t>
  </si>
  <si>
    <t>rul_AccountPoliciesPasswordPolicy2</t>
  </si>
  <si>
    <t>Maximum Password Age</t>
  </si>
  <si>
    <t>CCE-2920-7</t>
  </si>
  <si>
    <t>rul_AccountPoliciesPasswordPolicy3</t>
  </si>
  <si>
    <t>Minimum password age</t>
  </si>
  <si>
    <t>CCE-1861-4</t>
  </si>
  <si>
    <t>rul_AccountPoliciesPasswordPolicy4</t>
  </si>
  <si>
    <t>Minimum password length</t>
  </si>
  <si>
    <t>CCE-2240-0</t>
  </si>
  <si>
    <t>rul_AccountPoliciesPasswordPolicy5</t>
  </si>
  <si>
    <t>Password must meet complexity requirements</t>
  </si>
  <si>
    <t>CCE-2126-1</t>
  </si>
  <si>
    <t>string</t>
  </si>
  <si>
    <t>rul_AccountPoliciesPasswordPolicy6</t>
  </si>
  <si>
    <t>Store passwords using reversible encryption</t>
  </si>
  <si>
    <t>CCE-2289-7</t>
  </si>
  <si>
    <t>rul_LocalPoliciesSecurityOptions19</t>
  </si>
  <si>
    <t>Interactive logon: Message text for users attempting to log on</t>
  </si>
  <si>
    <t>CCE-2225-1</t>
  </si>
  <si>
    <t>rul_LocalPoliciesSecurityOptions20</t>
  </si>
  <si>
    <t>Interactive logon: Message title for users attempting to log on</t>
  </si>
  <si>
    <t>CCE-2037-0</t>
  </si>
  <si>
    <t>audit--shut-down-system-immediately-if-unable-to-log-security-audits</t>
  </si>
  <si>
    <t>Audit: Shut down system immediately if unable to log security audits</t>
  </si>
  <si>
    <t>CCE-2315-0</t>
  </si>
  <si>
    <t>audit--force-audit-policy-subcategory-settings-windows-vista-or-later-to-override-audit-policy-category-settings</t>
  </si>
  <si>
    <t>Audit: Force audit policy subcategory settings (Windows Vista or later) to override audit policy category settings</t>
  </si>
  <si>
    <t>CCE-2276-4</t>
  </si>
  <si>
    <t>audit-policy--logon-logoff--special-logon</t>
  </si>
  <si>
    <t>Audit Policy: Logon-Logoff: Special Logon</t>
  </si>
  <si>
    <t>CCE-2610-4, CCE-2558-5</t>
  </si>
  <si>
    <t>pattern match</t>
  </si>
  <si>
    <t>AUDIT_SUCCESS</t>
  </si>
  <si>
    <t>accounts--guest-account-status</t>
  </si>
  <si>
    <t>Accounts: Guest account status</t>
  </si>
  <si>
    <t>CCE-2342-4</t>
  </si>
  <si>
    <t>boolean</t>
  </si>
  <si>
    <t>domain-member--maximum-machine-account-password-age</t>
  </si>
  <si>
    <t>Domain member: Maximum machine account password age</t>
  </si>
  <si>
    <t>CCE-2278-0</t>
  </si>
  <si>
    <t>rul_WindowsComponentsWindowsUpdate1</t>
  </si>
  <si>
    <t>Configure Automatic Updates</t>
  </si>
  <si>
    <t>CCE-8478-0</t>
  </si>
  <si>
    <t>rul_WindowsComponentsWindowsUpdate3</t>
  </si>
  <si>
    <t>Reschedule Automatic Updates scheduled installations</t>
  </si>
  <si>
    <t>CCE-7646-3</t>
  </si>
  <si>
    <t>rul_WindowsComponentsWindowsUpdate4</t>
  </si>
  <si>
    <t>Do not display 'Install Updates and Shut Down' option in Shut Down Windows dialog box</t>
  </si>
  <si>
    <t>rul_LocalPoliciesUserRightsAssignment1</t>
  </si>
  <si>
    <t>CCE-2075-0</t>
  </si>
  <si>
    <t>rul_LocalPoliciesUserRightsAssignment4</t>
  </si>
  <si>
    <t>Act as part of the operating system</t>
  </si>
  <si>
    <t>CCE-2079-2</t>
  </si>
  <si>
    <t>rul_LocalPoliciesUserRightsAssignment5</t>
  </si>
  <si>
    <t>Change the system time</t>
  </si>
  <si>
    <t>CCE-2290-5</t>
  </si>
  <si>
    <t>rul_LocalPoliciesUserRightsAssignment6</t>
  </si>
  <si>
    <t>Create a token object</t>
  </si>
  <si>
    <t>CCE-1491-0</t>
  </si>
  <si>
    <t>rul_LocalPoliciesUserRightsAssignment7</t>
  </si>
  <si>
    <t>Create permanent shared objects</t>
  </si>
  <si>
    <t>CCE-1341-7</t>
  </si>
  <si>
    <t>rul_LocalPoliciesUserRightsAssignment8</t>
  </si>
  <si>
    <t>Debug programs</t>
  </si>
  <si>
    <t>CCE-2310-1</t>
  </si>
  <si>
    <t>rul_LocalPoliciesUserRightsAssignment11</t>
  </si>
  <si>
    <t>Deny access to this computer from the network</t>
  </si>
  <si>
    <t>CCE-2314-3</t>
  </si>
  <si>
    <t>rul_LocalPoliciesUserRightsAssignment12</t>
  </si>
  <si>
    <t>Enable computer and user accounts to be trusted for delegation</t>
  </si>
  <si>
    <t>CCE-1481-1</t>
  </si>
  <si>
    <t>rul_LocalPoliciesUserRightsAssignment13</t>
  </si>
  <si>
    <t>Impersonate a client after authentication</t>
  </si>
  <si>
    <t>CCE-1346-6</t>
  </si>
  <si>
    <t>rul_LocalPoliciesUserRightsAssignment14</t>
  </si>
  <si>
    <t>Load and unload device drivers</t>
  </si>
  <si>
    <t>CCE-1455-5</t>
  </si>
  <si>
    <t>rul_LocalPoliciesUserRightsAssignment15</t>
  </si>
  <si>
    <t>Profile single process</t>
  </si>
  <si>
    <t>CCE-2360-6</t>
  </si>
  <si>
    <t>rul_LocalPoliciesUserRightsAssignment16</t>
  </si>
  <si>
    <t>Profile system performance</t>
  </si>
  <si>
    <t>CCE-2113-9</t>
  </si>
  <si>
    <t>rul_LocalPoliciesUserRightsAssignment17</t>
  </si>
  <si>
    <t>Remove computer from docking station</t>
  </si>
  <si>
    <t>CCE-2382-0</t>
  </si>
  <si>
    <t>rul_LocalPoliciesUserRightsAssignment18</t>
  </si>
  <si>
    <t>Replace a process level token</t>
  </si>
  <si>
    <t>CCE-1527-1</t>
  </si>
  <si>
    <t>rul_LocalPoliciesUserRightsAssignment19</t>
  </si>
  <si>
    <t>Shut down the system</t>
  </si>
  <si>
    <t>CCE-2078-4</t>
  </si>
  <si>
    <t>rul_LocalPoliciesUserRightsAssignment20</t>
  </si>
  <si>
    <t>Add workstations to domain</t>
  </si>
  <si>
    <t>CCE-2246-7</t>
  </si>
  <si>
    <t>rul_LocalPoliciesUserRightsAssignment21</t>
  </si>
  <si>
    <t>Allow log on locally</t>
  </si>
  <si>
    <t>CCE-2286-3</t>
  </si>
  <si>
    <t>rul_LocalPoliciesUserRightsAssignment22</t>
  </si>
  <si>
    <t>Allow log on through Terminal Services</t>
  </si>
  <si>
    <t>CCE-2308-5</t>
  </si>
  <si>
    <t>rul_LocalPoliciesUserRightsAssignment23</t>
  </si>
  <si>
    <t>Change the time zone</t>
  </si>
  <si>
    <t>CCE-2171-7</t>
  </si>
  <si>
    <t>rul_LocalPoliciesUserRightsAssignment24</t>
  </si>
  <si>
    <t>Deny log on locally</t>
  </si>
  <si>
    <t>CCE-2296-2</t>
  </si>
  <si>
    <t>rul_LocalPoliciesUserRightsAssignment25</t>
  </si>
  <si>
    <t>Deny log on through Terminal Services</t>
  </si>
  <si>
    <t>CCE-2102-2</t>
  </si>
  <si>
    <t>rul_LocalPoliciesUserRightsAssignment26</t>
  </si>
  <si>
    <t>Log on as a batch job</t>
  </si>
  <si>
    <t>CCE-1975-2</t>
  </si>
  <si>
    <t>rul_LocalPoliciesUserRightsAssignment29</t>
  </si>
  <si>
    <t>Synchronize directory service data</t>
  </si>
  <si>
    <t>CCE-2137-8</t>
  </si>
  <si>
    <t>rul_LocalPoliciesUserRightsAssignment27</t>
  </si>
  <si>
    <t>Restore files and directories</t>
  </si>
  <si>
    <t>CCE-2294-7</t>
  </si>
  <si>
    <t>rul_LocalPoliciesUserRightsAssignment30</t>
  </si>
  <si>
    <t>Take ownership of files or other objects</t>
  </si>
  <si>
    <t>CCE-2506-4</t>
  </si>
  <si>
    <t>rul_LocalPoliciesUserRightsAssignment31</t>
  </si>
  <si>
    <t>Access Credential Manager as a trusted caller</t>
  </si>
  <si>
    <t>CCE-2026-3</t>
  </si>
  <si>
    <t>rul_WindowsFirewallPropertiesPrivateProfileTab1</t>
  </si>
  <si>
    <t>Windows Firewall: Firewall state (Private)</t>
  </si>
  <si>
    <t>rul_WindowsFirewallPropertiesPrivateProfileTab2</t>
  </si>
  <si>
    <t>Windows Firewall: Inbound connections (Private)</t>
  </si>
  <si>
    <t>rul_WindowsFirewallStandardProfile1</t>
  </si>
  <si>
    <t>Windows Firewall: Allow ICMP exceptions (Standard)</t>
  </si>
  <si>
    <t>rul_WindowsFirewallStandardProfile2</t>
  </si>
  <si>
    <t>Windows Firewall: Prohibit notifications (Standard)</t>
  </si>
  <si>
    <t>rul_WindowsFirewallStandardProfile3</t>
  </si>
  <si>
    <t>Windows Firewall: Protect all network connections (Standard)</t>
  </si>
  <si>
    <t>rul_InternetCommunicationManagementInternetCommunicationsettings1</t>
  </si>
  <si>
    <t>Turn off downloading of print drivers over HTTP</t>
  </si>
  <si>
    <t>rul_InternetCommunicationManagementInternetCommunicationsettings2</t>
  </si>
  <si>
    <t>Turn off the "Publish to Web" task for files and folders</t>
  </si>
  <si>
    <t>rul_InternetCommunicationManagementInternetCommunicationsettings3</t>
  </si>
  <si>
    <t>Turn off Internet download for Web publishing and online ordering wizards</t>
  </si>
  <si>
    <t>rul_InternetCommunicationManagementInternetCommunicationsettings4</t>
  </si>
  <si>
    <t>Turn off printing over HTTP</t>
  </si>
  <si>
    <t>rul_InternetCommunicationManagementInternetCommunicationsettings5</t>
  </si>
  <si>
    <t>Turn off Search Companion content file updates</t>
  </si>
  <si>
    <t>rul_InternetCommunicationManagementInternetCommunicationsettings6</t>
  </si>
  <si>
    <t>Turn off the Windows Messenger Customer Experience Improvement Program</t>
  </si>
  <si>
    <t>rul_AuditPoliciesObjectAccess4</t>
  </si>
  <si>
    <t>Audit Policy: Object Access:Â File System</t>
  </si>
  <si>
    <t>CCE-2531-2, CCE-2488-5</t>
  </si>
  <si>
    <t>AUDIT_NONE</t>
  </si>
  <si>
    <t>rul_AuditPoliciesObjectAccess10</t>
  </si>
  <si>
    <t>Audit Policy: Object Access:Â Registry</t>
  </si>
  <si>
    <t>CCE-2553-6, CCE-2505-6</t>
  </si>
  <si>
    <t>rul_AuditPoliciesPrivilegeUse1</t>
  </si>
  <si>
    <t>Audit Policy: Privilege Use: Sensitive Privilege Use</t>
  </si>
  <si>
    <t>CCE-2205-3, CCE-2349-9</t>
  </si>
  <si>
    <t>rul_RemoteDesktopServicesRemoteDesktopConnectionClient1</t>
  </si>
  <si>
    <t>Do not allow passwords to be saved</t>
  </si>
  <si>
    <t>rul_WindowsComponentsAutoplayPolicies1</t>
  </si>
  <si>
    <t>Turn off Autoplay</t>
  </si>
  <si>
    <t>CCE-8634-8</t>
  </si>
  <si>
    <t>rul_AuditPoliciesPolicyChange1</t>
  </si>
  <si>
    <t>CCE-2433-1, CCE-2269-9, CCE-2268-1, CCE-2512-2</t>
  </si>
  <si>
    <t>AUDIT_SUCCESS_FAILURE</t>
  </si>
  <si>
    <t>rul_AuditPoliciesPolicyChange2</t>
  </si>
  <si>
    <t>Audit Policy: Policy Change: Authentication Policy Change</t>
  </si>
  <si>
    <t>CCE-2566-8, CCE-2151-9</t>
  </si>
  <si>
    <t>rul_AuditPoliciesSystem1</t>
  </si>
  <si>
    <t>Audit Policy: System: IPsec Driver</t>
  </si>
  <si>
    <t>CCE-2608-8, CCE-2351-5</t>
  </si>
  <si>
    <t>rul_AuditPoliciesSystem2</t>
  </si>
  <si>
    <t>Audit Policy: System: Security State Change</t>
  </si>
  <si>
    <t>CCE-2414-1, CCE-2448-9</t>
  </si>
  <si>
    <t>rul_AuditPoliciesSystem3</t>
  </si>
  <si>
    <t>Audit Policy: System: Security System Extension</t>
  </si>
  <si>
    <t>CCE-1841-6, CCE-2545-2</t>
  </si>
  <si>
    <t>rul_AuditPoliciesSystem4</t>
  </si>
  <si>
    <t>Audit Policy: System: System Integrity</t>
  </si>
  <si>
    <t>CCE-2348-1, CCE-2440-6</t>
  </si>
  <si>
    <t>rul_EventLogServiceEventLogServiceApplication1</t>
  </si>
  <si>
    <t>Application: Maximum Log Size (KB)</t>
  </si>
  <si>
    <t>rul_EventLogServiceEventLogServiceApplication2</t>
  </si>
  <si>
    <t>Application: Retain old events</t>
  </si>
  <si>
    <t>rul_AuditPoliciesLogonLogoff1</t>
  </si>
  <si>
    <t>Audit Policy: Logon-Logoff: Logoff</t>
  </si>
  <si>
    <t>CCE-2569-2, CCE-2616-1</t>
  </si>
  <si>
    <t>rul_AuditPoliciesLogonLogoff2</t>
  </si>
  <si>
    <t>Audit Policy: Logon-Logoff: Logon</t>
  </si>
  <si>
    <t>CCE-2441-4, CCE-2470-3</t>
  </si>
  <si>
    <t>rul_AuditPoliciesAccountLogon1</t>
  </si>
  <si>
    <t>Audit Policy: Account Logon: Credential Validation</t>
  </si>
  <si>
    <t>CCE-2463-8, CCE-2516-3</t>
  </si>
  <si>
    <t>rul_AuditPoliciesDSAccess1</t>
  </si>
  <si>
    <t>Audit Policy: DS Access: Directory Service Access</t>
  </si>
  <si>
    <t>CCE-2367-1, CCE-1926-5</t>
  </si>
  <si>
    <t>rul_AuditPoliciesDSAccess2</t>
  </si>
  <si>
    <t>Audit Policy: DS Access: Directory Service Changes</t>
  </si>
  <si>
    <t>CCE-2635-1, CCE-2445-5</t>
  </si>
  <si>
    <t>rul_WindowsFirewallPropertiesPublicProfileTab1</t>
  </si>
  <si>
    <t>Windows Firewall: Firewall state (Public)</t>
  </si>
  <si>
    <t>rul_WindowsFirewallPropertiesPublicProfileTab2</t>
  </si>
  <si>
    <t>Windows Firewall: Inbound connections (Public)</t>
  </si>
  <si>
    <t>rul_WindowsFirewallPropertiesPublicProfileTab3</t>
  </si>
  <si>
    <t>Windows Firewall: Display a notification (Public)</t>
  </si>
  <si>
    <t>rul_WindowsFirewallPropertiesPublicProfileTab4</t>
  </si>
  <si>
    <t>Windows Firewall: Apply local firewall rules (Public)</t>
  </si>
  <si>
    <t>rul_WindowsFirewallPropertiesPublicProfileTab5</t>
  </si>
  <si>
    <t>Windows Firewall: Apply local connection security rules (Public)</t>
  </si>
  <si>
    <t>rul_EventLogServiceEventLogServiceSecurity1</t>
  </si>
  <si>
    <t>Security: Maximum Log Size (KB)</t>
  </si>
  <si>
    <t>rul_EventLogServiceEventLogServiceSecurity2</t>
  </si>
  <si>
    <t>Security: Retain old events</t>
  </si>
  <si>
    <t>rul_AuditPoliciesAccountManagement2</t>
  </si>
  <si>
    <t>Audit Policy: Account Management: Computer Account Management</t>
  </si>
  <si>
    <t>CCE-2288-9, CCE-2415-8</t>
  </si>
  <si>
    <t>rul_AuditPoliciesAccountManagement4</t>
  </si>
  <si>
    <t>Audit Policy: Account Management: Other Account Management Events</t>
  </si>
  <si>
    <t>CCE-2485-1, CCE-2062-8</t>
  </si>
  <si>
    <t>rul_AuditPoliciesAccountManagement5</t>
  </si>
  <si>
    <t>CCE-2443-0, CCE-2560-1</t>
  </si>
  <si>
    <t>rul_AuditPoliciesAccountManagement6</t>
  </si>
  <si>
    <t>Audit Policy: Account Management: User Account Management</t>
  </si>
  <si>
    <t>CCE-2394-5, CCE-2411-7</t>
  </si>
  <si>
    <t>rul_WindowsComponentsNetMeeting1</t>
  </si>
  <si>
    <t>Disable remote Desktop Sharing</t>
  </si>
  <si>
    <t>CCE-8178-6</t>
  </si>
  <si>
    <t>rul_AuditPoliciesDetailedTracking1</t>
  </si>
  <si>
    <t>Audit Policy: Detailed Tracking: Process Creation</t>
  </si>
  <si>
    <t>CCE-2002-4, CCE-2375-4</t>
  </si>
  <si>
    <t>rul_AccountPoliciesKerberosPolicy1</t>
  </si>
  <si>
    <t>Enforce user logon restrictions</t>
  </si>
  <si>
    <t>CCE-8594-4</t>
  </si>
  <si>
    <t>rul_AccountPoliciesKerberosPolicy2</t>
  </si>
  <si>
    <t>Maximum tolerance for computer clock synchronization</t>
  </si>
  <si>
    <t>CCE-8268-5</t>
  </si>
  <si>
    <t>rul_AccountPoliciesKerberosPolicy5</t>
  </si>
  <si>
    <t>Maximum lifetime for service ticket</t>
  </si>
  <si>
    <t>CCE-8585-2</t>
  </si>
  <si>
    <t>rul_AccountPoliciesKerberosPolicy3</t>
  </si>
  <si>
    <t>Maximum lifetime for user ticket renewal</t>
  </si>
  <si>
    <t>CCE-8000-2</t>
  </si>
  <si>
    <t>rul_AccountPoliciesKerberosPolicy4</t>
  </si>
  <si>
    <t>Maximum lifetime for user ticket</t>
  </si>
  <si>
    <t>CCE-8409-5</t>
  </si>
  <si>
    <t>rul_RemoteDesktopSessionHostSecurity1</t>
  </si>
  <si>
    <t>Always prompt for password upon connection</t>
  </si>
  <si>
    <t>CCE-7636-4</t>
  </si>
  <si>
    <t>rul_RemoteDesktopSessionHostSecurity2</t>
  </si>
  <si>
    <t>CCE-7667-9</t>
  </si>
  <si>
    <t>rul_WindowsComponentsCredentialUserInterface1</t>
  </si>
  <si>
    <t>Require trusted path for credential entry.</t>
  </si>
  <si>
    <t>rul_EventLogServiceEventLogServiceSystem1</t>
  </si>
  <si>
    <t>System: Maximum Log Size (KB)</t>
  </si>
  <si>
    <t>rul_EventLogServiceEventLogServiceSystem2</t>
  </si>
  <si>
    <t>System: Retain old events</t>
  </si>
  <si>
    <t>rul_LocalPoliciesSecurityOptions1</t>
  </si>
  <si>
    <t>CCE-2410-9</t>
  </si>
  <si>
    <t>rul_LocalPoliciesSecurityOptions2</t>
  </si>
  <si>
    <t>Network access: Allow anonymous SID/Name translation</t>
  </si>
  <si>
    <t>CCE-2318-4</t>
  </si>
  <si>
    <t>rul_LocalPoliciesSecurityOptions3</t>
  </si>
  <si>
    <t>Accounts: Limit local account use of blank passwords to console logon only</t>
  </si>
  <si>
    <t>CCE-2364-8</t>
  </si>
  <si>
    <t>rul_LocalPoliciesSecurityOptions4</t>
  </si>
  <si>
    <t>CCE-2377-0</t>
  </si>
  <si>
    <t>rul_LocalPoliciesSecurityOptions5</t>
  </si>
  <si>
    <t>Devices: Prevent users from installing printer drivers</t>
  </si>
  <si>
    <t>CCE-2152-7</t>
  </si>
  <si>
    <t>rul_LocalPoliciesSecurityOptions6</t>
  </si>
  <si>
    <t>Domain member: Digitally encrypt or sign secure channel data (always)</t>
  </si>
  <si>
    <t>CCE-2203-8</t>
  </si>
  <si>
    <t>rul_LocalPoliciesSecurityOptions7</t>
  </si>
  <si>
    <t>Domain member: Digitally encrypt secure channel data (when possible)</t>
  </si>
  <si>
    <t>CCE-1868-9</t>
  </si>
  <si>
    <t>rul_LocalPoliciesSecurityOptions8</t>
  </si>
  <si>
    <t>Domain member: Digitally sign secure channel data (when possible)</t>
  </si>
  <si>
    <t>CCE-2362-2</t>
  </si>
  <si>
    <t>rul_LocalPoliciesSecurityOptions9</t>
  </si>
  <si>
    <t>Domain member: Disable machine account password changes</t>
  </si>
  <si>
    <t>CCE-2256-6</t>
  </si>
  <si>
    <t>rul_LocalPoliciesSecurityOptions10</t>
  </si>
  <si>
    <t>Domain member: Require strong (Windows 2000 or later) session key</t>
  </si>
  <si>
    <t>CCE-1802-8</t>
  </si>
  <si>
    <t>rul_LocalPoliciesSecurityOptions11</t>
  </si>
  <si>
    <t>Domain controller: Allow server operators to schedule tasks</t>
  </si>
  <si>
    <t>CCE-2049-5</t>
  </si>
  <si>
    <t>rul_LocalPoliciesSecurityOptions12</t>
  </si>
  <si>
    <t>Domain controller: Refuse machine account password changes</t>
  </si>
  <si>
    <t>CCE-1934-9</t>
  </si>
  <si>
    <t>rul_LocalPoliciesSecurityOptions13</t>
  </si>
  <si>
    <t>Interactive logon: Do not display last user name</t>
  </si>
  <si>
    <t>CCE-2199-8</t>
  </si>
  <si>
    <t>rul_LocalPoliciesSecurityOptions14</t>
  </si>
  <si>
    <t>Interactive logon: Do not require CTRL+ALT+DEL</t>
  </si>
  <si>
    <t>CCE-2331-7</t>
  </si>
  <si>
    <t>rul_LocalPoliciesSecurityOptions15</t>
  </si>
  <si>
    <t>CCE-2297-0</t>
  </si>
  <si>
    <t>rul_LocalPoliciesSecurityOptions16</t>
  </si>
  <si>
    <t>Interactive logon: Prompt user to change password before expiration</t>
  </si>
  <si>
    <t>CCE-2324-2</t>
  </si>
  <si>
    <t>rul_LocalPoliciesSecurityOptions17</t>
  </si>
  <si>
    <t>Interactive logon: Require Domain Controller authentication to unlock workstation</t>
  </si>
  <si>
    <t>CCE-2346-5</t>
  </si>
  <si>
    <t>rul_LocalPoliciesSecurityOptions18</t>
  </si>
  <si>
    <t>Interactive logon: Smart card removal behavior</t>
  </si>
  <si>
    <t>CCE-1448-0</t>
  </si>
  <si>
    <t>rul_LocalPoliciesSecurityOptions23</t>
  </si>
  <si>
    <t>Microsoft network client: Digitally sign communications (always)</t>
  </si>
  <si>
    <t>CCE-2356-4</t>
  </si>
  <si>
    <t>rul_LocalPoliciesSecurityOptions24</t>
  </si>
  <si>
    <t>Microsoft network client: Digitally sign communications (if server agrees)</t>
  </si>
  <si>
    <t>CCE-2378-8</t>
  </si>
  <si>
    <t>rul_LocalPoliciesSecurityOptions25</t>
  </si>
  <si>
    <t>Microsoft network client: Send unencrypted password to third-party SMB servers</t>
  </si>
  <si>
    <t>CCE-2272-3</t>
  </si>
  <si>
    <t>rul_LocalPoliciesSecurityOptions26</t>
  </si>
  <si>
    <t>Microsoft network server: Amount of idle time required before suspending session</t>
  </si>
  <si>
    <t>CCE-2236-8</t>
  </si>
  <si>
    <t>rul_LocalPoliciesSecurityOptions27</t>
  </si>
  <si>
    <t>Microsoft network server: Digitally sign communications (always)</t>
  </si>
  <si>
    <t>CCE-2381-2</t>
  </si>
  <si>
    <t>rul_LocalPoliciesSecurityOptions28</t>
  </si>
  <si>
    <t>Microsoft network server: Digitally sign communications (if client agrees)</t>
  </si>
  <si>
    <t>CCE-2263-2</t>
  </si>
  <si>
    <t>rul_LocalPoliciesSecurityOptions30</t>
  </si>
  <si>
    <t>CCE-2307-7</t>
  </si>
  <si>
    <t>rul_LocalPoliciesSecurityOptions31</t>
  </si>
  <si>
    <t>CCE-1826-7</t>
  </si>
  <si>
    <t>rul_LocalPoliciesSecurityOptions32</t>
  </si>
  <si>
    <t>MSS: (EnableICMPRedirect) Allow ICMP redirects to override OSPF generated routes</t>
  </si>
  <si>
    <t>CCE-1470-4</t>
  </si>
  <si>
    <t>rul_LocalPoliciesSecurityOptions33</t>
  </si>
  <si>
    <t>MSS: (NoDefaultExempt) Configure IPSec exemptions for various types of network traffic.</t>
  </si>
  <si>
    <t>CCE-2404-2</t>
  </si>
  <si>
    <t>rul_LocalPoliciesSecurityOptions34</t>
  </si>
  <si>
    <t>MSS: (NoNameReleaseOnDemand) Allow the computer to ignore NetBIOS name release requests except from WINS servers</t>
  </si>
  <si>
    <t>CCE-2320-0</t>
  </si>
  <si>
    <t>rul_LocalPoliciesSecurityOptions35</t>
  </si>
  <si>
    <t>MSS: (NtfsDisable8dot3NameCreation) Enable the computer to stop generating 8.3 style filenames (recommended)</t>
  </si>
  <si>
    <t>CCE-2156-8</t>
  </si>
  <si>
    <t>rul_LocalPoliciesSecurityOptions36</t>
  </si>
  <si>
    <t>MSS: (PerformRouterDiscovery) Allow IRDP to detect and configure Default Gateway addresses (could lead to DoS)</t>
  </si>
  <si>
    <t>CCE-1800-2</t>
  </si>
  <si>
    <t>rul_LocalPoliciesSecurityOptions37</t>
  </si>
  <si>
    <t>MSS: (SafeDllSearchMode) Enable Safe DLL search mode (recommended)</t>
  </si>
  <si>
    <t>CCE-2447-1</t>
  </si>
  <si>
    <t>rul_LocalPoliciesSecurityOptions38</t>
  </si>
  <si>
    <t>MSS: (ScreenSaverGracePeriod) The time in seconds before the screen saver grace period expires (0 recommended)</t>
  </si>
  <si>
    <t>CCE-2183-2</t>
  </si>
  <si>
    <t>rul_LocalPoliciesSecurityOptions39</t>
  </si>
  <si>
    <t>MSS: (TcpMaxDataRetransmissions) How many times unacknowledged data is retransmitted (3 recommended, 5 is default)</t>
  </si>
  <si>
    <t>CCE-2424-0</t>
  </si>
  <si>
    <t>rul_LocalPoliciesSecurityOptions40</t>
  </si>
  <si>
    <t>MSS: (WarningLevel) Percentage threshold for the security event log at which the system will generate a warning</t>
  </si>
  <si>
    <t>CCE-2442-2</t>
  </si>
  <si>
    <t>rul_LocalPoliciesSecurityOptions41</t>
  </si>
  <si>
    <t>Network access: Do not allow anonymous enumeration of SAM accounts</t>
  </si>
  <si>
    <t>CCE-1962-0</t>
  </si>
  <si>
    <t>rul_LocalPoliciesSecurityOptions42</t>
  </si>
  <si>
    <t>Network access: Do not allow anonymous enumeration of SAM accounts and shares</t>
  </si>
  <si>
    <t>CCE-2340-8</t>
  </si>
  <si>
    <t>rul_LocalPoliciesSecurityOptions44</t>
  </si>
  <si>
    <t>Network access: Let Everyone permissions apply to anonymous users</t>
  </si>
  <si>
    <t>CCE-1824-2</t>
  </si>
  <si>
    <t>rul_LocalPoliciesSecurityOptions45</t>
  </si>
  <si>
    <t>Network access: Restrict anonymous access to Named Pipes and Shares</t>
  </si>
  <si>
    <t>CCE-2361-4</t>
  </si>
  <si>
    <t>rul_LocalPoliciesSecurityOptions46</t>
  </si>
  <si>
    <t>Network access: Shares that can be accessed anonymously</t>
  </si>
  <si>
    <t>CCE-2507-2</t>
  </si>
  <si>
    <t>rul_LocalPoliciesSecurityOptions47</t>
  </si>
  <si>
    <t>Network access: Sharing and security model for local accounts</t>
  </si>
  <si>
    <t>CCE-2406-7</t>
  </si>
  <si>
    <t>rul_LocalPoliciesSecurityOptions48</t>
  </si>
  <si>
    <t>Network security: Do not store LAN Manager hash value on next password change</t>
  </si>
  <si>
    <t>CCE-2304-4</t>
  </si>
  <si>
    <t>rul_LocalPoliciesSecurityOptions49</t>
  </si>
  <si>
    <t>Network security: LAN Manager authentication level</t>
  </si>
  <si>
    <t>CCE-2454-7</t>
  </si>
  <si>
    <t>rul_LocalPoliciesSecurityOptions50</t>
  </si>
  <si>
    <t>Network security: LDAP client signing requirements</t>
  </si>
  <si>
    <t>CCE-2327-5</t>
  </si>
  <si>
    <t>rul_LocalPoliciesSecurityOptions51</t>
  </si>
  <si>
    <t>CCE-1767-3</t>
  </si>
  <si>
    <t>rul_LocalPoliciesSecurityOptions52</t>
  </si>
  <si>
    <t>Recovery console: Allow automatic administrative logon</t>
  </si>
  <si>
    <t>CCE-2309-3</t>
  </si>
  <si>
    <t>rul_LocalPoliciesSecurityOptions53</t>
  </si>
  <si>
    <t>Shutdown: Clear virtual memory pagefile</t>
  </si>
  <si>
    <t>CCE-2416-6</t>
  </si>
  <si>
    <t>rul_LocalPoliciesSecurityOptions54</t>
  </si>
  <si>
    <t>Shutdown: Allow system to be shut down without having to log on</t>
  </si>
  <si>
    <t>CCE-2403-4</t>
  </si>
  <si>
    <t>rul_LocalPoliciesSecurityOptions55</t>
  </si>
  <si>
    <t>System objects: Require case insensitivity for non-Windows subsystems</t>
  </si>
  <si>
    <t>CCE-2429-9</t>
  </si>
  <si>
    <t>rul_LocalPoliciesSecurityOptions56</t>
  </si>
  <si>
    <t>System objects: Strengthen default permissions of internal system objects (e.g. Symbolic Links)</t>
  </si>
  <si>
    <t>CCE-2451-3</t>
  </si>
  <si>
    <t>rul_LocalPoliciesSecurityOptions57</t>
  </si>
  <si>
    <t>User Account Control: Admin Approval Mode for the Built-in Administrator account</t>
  </si>
  <si>
    <t>CCE-2302-8</t>
  </si>
  <si>
    <t>rul_LocalPoliciesSecurityOptions58</t>
  </si>
  <si>
    <t>CCE-2474-5</t>
  </si>
  <si>
    <t>rul_LocalPoliciesSecurityOptions59</t>
  </si>
  <si>
    <t>User Account Control: Behavior of the elevation prompt for standard users</t>
  </si>
  <si>
    <t>CCE-2355-6</t>
  </si>
  <si>
    <t>rul_LocalPoliciesSecurityOptions60</t>
  </si>
  <si>
    <t>User Account Control: Detect application installations and prompt for elevation</t>
  </si>
  <si>
    <t>CCE-2487-7</t>
  </si>
  <si>
    <t>rul_LocalPoliciesSecurityOptions61</t>
  </si>
  <si>
    <t>User Account Control: Only elevate UIAccess applications that are installed in secure locations</t>
  </si>
  <si>
    <t>CCE-2473-7</t>
  </si>
  <si>
    <t>rul_LocalPoliciesSecurityOptions62</t>
  </si>
  <si>
    <t>User Account Control: Run all administrators in Admin Approval Mode</t>
  </si>
  <si>
    <t>CCE-2478-6</t>
  </si>
  <si>
    <t>rul_LocalPoliciesSecurityOptions63</t>
  </si>
  <si>
    <t>User Account Control: Switch to the secure desktop when prompting for elevation</t>
  </si>
  <si>
    <t>CCE-2500-7</t>
  </si>
  <si>
    <t>rul_LocalPoliciesSecurityOptions64</t>
  </si>
  <si>
    <t>User Account Control: Virtualize file and registry write failures to per-user locations</t>
  </si>
  <si>
    <t>CCE-2266-5</t>
  </si>
  <si>
    <t>rul_LocalPoliciesSecurityOptions65</t>
  </si>
  <si>
    <t>CCE-2319-2</t>
  </si>
  <si>
    <t>rul_LocalPoliciesSecurityOptions66</t>
  </si>
  <si>
    <t>System settings: Optional subsystems</t>
  </si>
  <si>
    <t>CCE-1598-2</t>
  </si>
  <si>
    <t>rul_LocalPoliciesSecurityOptions67</t>
  </si>
  <si>
    <t>User Account Control: Allow UIAccess applications to prompt for elevation without using the secure desktop</t>
  </si>
  <si>
    <t>CCE-2434-9</t>
  </si>
  <si>
    <t>rul_LocalPoliciesSecurityOptions68</t>
  </si>
  <si>
    <t>MSS: (DisableIPSourceRouting IPv6) IP source routing protection level (protects against packet spoofing)</t>
  </si>
  <si>
    <t>CCE-5229-0</t>
  </si>
  <si>
    <t>rul_LocalPoliciesSecurityOptions69</t>
  </si>
  <si>
    <t>MSS: (TcpMaxDataRetransmissions IPv6) How many times unacknowledged data is retransmitted (3 recommended, 5 is default)</t>
  </si>
  <si>
    <t>CCE-5263-9</t>
  </si>
  <si>
    <t>rul_WindowsFirewallDomainProfile1</t>
  </si>
  <si>
    <t>Windows Firewall: Allow ICMP exceptions (Domain)</t>
  </si>
  <si>
    <t>rul_WindowsFirewallDomainProfile3</t>
  </si>
  <si>
    <t>Windows Firewall: Prohibit notifications (Domain)</t>
  </si>
  <si>
    <t>rul_WindowsFirewallDomainProfile4</t>
  </si>
  <si>
    <t>Windows Firewall: Protect all network connections (Domain)</t>
  </si>
  <si>
    <t>rul_WindowsFirewallPropertiesDomainProfileTab1</t>
  </si>
  <si>
    <t>Windows Firewall: Firewall state (Domain)</t>
  </si>
  <si>
    <t>rul_WindowsFirewallPropertiesDomainProfileTab2</t>
  </si>
  <si>
    <t>Windows Firewall: Inbound connections (Domain)</t>
  </si>
  <si>
    <t>rul_SystemGroupPolicy1</t>
  </si>
  <si>
    <t>Registry policy processing</t>
  </si>
  <si>
    <t>CCE-8492-1</t>
  </si>
  <si>
    <t>rul_LocalPoliciesSecurityOptions21</t>
  </si>
  <si>
    <t>Accounts: Rename administrator account</t>
  </si>
  <si>
    <t>CCE-2227-7</t>
  </si>
  <si>
    <t>rul_LocalPoliciesSecurityOptions22</t>
  </si>
  <si>
    <t>CCE-2372-1</t>
  </si>
  <si>
    <t>rul_LocalPoliciesUserRightsAssignment32</t>
  </si>
  <si>
    <t>Bypass traverse checking</t>
  </si>
  <si>
    <t>CCE-2285-5</t>
  </si>
  <si>
    <t>rul_LocalPoliciesUserRightsAssignment35</t>
  </si>
  <si>
    <t>Create a pagefile</t>
  </si>
  <si>
    <t>CCE-1328-4</t>
  </si>
  <si>
    <t>rul_LocalPoliciesUserRightsAssignment36</t>
  </si>
  <si>
    <t>Manage auditing and security log</t>
  </si>
  <si>
    <t>CCE-1843-2</t>
  </si>
  <si>
    <t>rul_LocalPoliciesUserRightsAssignment37</t>
  </si>
  <si>
    <t>Modify firmware environment values</t>
  </si>
  <si>
    <t>CCE-2257-4</t>
  </si>
  <si>
    <t>rul_LocalPoliciesUserRightsAssignment38</t>
  </si>
  <si>
    <t>Generate security audits</t>
  </si>
  <si>
    <t>CCE-2129-5</t>
  </si>
  <si>
    <t>Recommendations</t>
  </si>
  <si>
    <t>Account Policies</t>
  </si>
  <si>
    <t>Nonw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</si>
</sst>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horizontal="left"/>
    </xf>
    <xf numFmtId="0" fontId="16" fillId="0" borderId="0" xfId="0" applyFont="1" applyAlignment="1">
      <alignment horizontal="left"/>
    </xf>
    <xf numFmtId="0" fontId="16" fillId="0" borderId="0" xfId="0" applyFont="1"/>
    <xf numFmtId="0" fontId="13" fillId="33" borderId="10" xfId="0" applyFont="1" applyFill="1" applyBorder="1"/>
    <xf numFmtId="0" fontId="13" fillId="33" borderId="11" xfId="0" applyFont="1" applyFill="1" applyBorder="1"/>
    <xf numFmtId="0" fontId="16" fillId="0" borderId="0" xfId="0" applyFont="1" applyAlignment="1">
      <alignment wrapText="1"/>
    </xf>
    <xf numFmtId="0" fontId="0" fillId="0" borderId="0" xfId="0" applyAlignment="1">
      <alignment wrapText="1"/>
    </xf>
    <xf numFmtId="164" fontId="0" fillId="0" borderId="0" xfId="0" applyNumberFormat="1"/>
    <xf numFmtId="0" fontId="0" fillId="0" borderId="0" xfId="0" applyNumberFormat="1" applyAlignment="1">
      <alignment wrapText="1"/>
    </xf>
    <xf numFmtId="0" fontId="13" fillId="33" borderId="0" xfId="0" applyFont="1" applyFill="1" applyBorder="1"/>
    <xf numFmtId="0" fontId="0" fillId="0" borderId="0" xfId="0" applyNumberFormat="1"/>
    <xf numFmtId="0" fontId="16" fillId="0" borderId="0" xfId="0" applyNumberFormat="1" applyFont="1"/>
    <xf numFmtId="0" fontId="18" fillId="0" borderId="0" xfId="0" applyFont="1"/>
    <xf numFmtId="0" fontId="0" fillId="0" borderId="0" xfId="0" quotePrefix="1" applyAlignment="1">
      <alignment horizontal="left"/>
    </xf>
    <xf numFmtId="0" fontId="0" fillId="0" borderId="0" xfId="0" applyNumberFormat="1" applyAlignment="1">
      <alignment horizontal="left"/>
    </xf>
    <xf numFmtId="0" fontId="0" fillId="0" borderId="0" xfId="0" applyFill="1"/>
    <xf numFmtId="0" fontId="0" fillId="0" borderId="0" xfId="0" applyFill="1" applyAlignment="1">
      <alignment wrapText="1"/>
    </xf>
    <xf numFmtId="0" fontId="0" fillId="0" borderId="0" xfId="0" quotePrefix="1" applyFill="1" applyAlignment="1">
      <alignment wrapText="1"/>
    </xf>
    <xf numFmtId="0" fontId="0" fillId="0" borderId="0" xfId="0" applyNumberFormat="1" applyFill="1" applyAlignment="1">
      <alignment wrapText="1"/>
    </xf>
    <xf numFmtId="0" fontId="0" fillId="0" borderId="0" xfId="0" applyNumberFormat="1" applyFill="1"/>
    <xf numFmtId="0" fontId="0" fillId="0" borderId="0" xfId="0" applyAlignment="1">
      <alignment horizontal="left" wrapText="1"/>
    </xf>
    <xf numFmtId="0" fontId="16" fillId="0" borderId="0" xfId="0" applyFont="1" applyAlignment="1">
      <alignment horizontal="left" wrapText="1"/>
    </xf>
    <xf numFmtId="0" fontId="0" fillId="0" borderId="0" xfId="0" applyFill="1" applyAlignment="1">
      <alignment horizontal="left" wrapText="1"/>
    </xf>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0" formatCode="General"/>
    </dxf>
    <dxf>
      <numFmt numFmtId="0" formatCode="General"/>
    </dxf>
    <dxf>
      <numFmt numFmtId="0" formatCode="General"/>
    </dxf>
    <dxf>
      <font>
        <b val="0"/>
        <i val="0"/>
        <strike val="0"/>
        <condense val="0"/>
        <extend val="0"/>
        <outline val="0"/>
        <shadow val="0"/>
        <u val="none"/>
        <vertAlign val="baseline"/>
        <sz val="11"/>
        <color theme="0" tint="-0.14999847407452621"/>
        <name val="Calibri"/>
        <scheme val="minor"/>
      </font>
    </dxf>
    <dxf>
      <font>
        <b/>
      </font>
      <numFmt numFmtId="0" formatCode="General"/>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alignment horizontal="left"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CCSS_BaseScores" displayName="Table.CCSS_BaseScores" ref="A1:I452" totalsRowCount="1">
  <autoFilter ref="A1:I451">
    <filterColumn colId="3">
      <filters>
        <filter val="TRUE"/>
      </filters>
    </filterColumn>
    <filterColumn colId="4">
      <customFilters>
        <customFilter operator="greaterThanOrEqual" val="7"/>
      </customFilters>
    </filterColumn>
  </autoFilter>
  <tableColumns count="9">
    <tableColumn id="1" name="Section" totalsRowLabel="Total" dataDxfId="6" totalsRowDxfId="7">
      <calculatedColumnFormula>Table.CCSS_Base_Metrics[Section]</calculatedColumnFormula>
    </tableColumn>
    <tableColumn id="2" name="Title" totalsRowLabel="&gt;=7">
      <calculatedColumnFormula>Table.CCSS_Base_Metrics[Title]</calculatedColumnFormula>
    </tableColumn>
    <tableColumn id="3" name="State">
      <calculatedColumnFormula>IFERROR(Table.CCSS_Base_Metrics[State], NA())</calculatedColumnFormula>
    </tableColumn>
    <tableColumn id="4" name="Applicable">
      <calculatedColumnFormula>Table.CCSS_Base_Metrics[Applicable]</calculatedColumnFormula>
    </tableColumn>
    <tableColumn id="5" name="CCSS_BaseScore" totalsRowFunction="custom" dataDxfId="4" totalsRowDxfId="5">
      <calculatedColumnFormula>Table.CCSS_Base_Metrics[[#This Row],[BaseScore]]</calculatedColumnFormula>
      <totalsRowFormula>COUNTIFS(Table.CCSS_BaseScores[Applicable], "=TRUE", Table.CCSS_BaseScores[CCSS_BaseScore], Table.CCSS_BaseScores[[#Totals],[Title]])</totalsRowFormula>
    </tableColumn>
    <tableColumn id="6" name="Column1" totalsRowDxfId="3"/>
    <tableColumn id="7" name="Impact_Subscore" dataDxfId="2">
      <calculatedColumnFormula>IFERROR(ROUND(Table.CCSS_Base_Metrics[[#This Row],[Impact]], 1), "")</calculatedColumnFormula>
    </tableColumn>
    <tableColumn id="8" name="Column3" dataDxfId="1"/>
    <tableColumn id="9" name="Exploitability_Subscore" dataDxfId="0">
      <calculatedColumnFormula>IFERROR(ROUND(Table.CCSS_Base_Metrics[[#This Row],[Exploitability]], 1),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CCSS_Base_Metrics" displayName="Table.CCSS_Base_Metrics" ref="A1:AA451" totalsRowShown="0" headerRowDxfId="35">
  <autoFilter ref="A1:AA451"/>
  <tableColumns count="27">
    <tableColumn id="1" name="Section" dataDxfId="34"/>
    <tableColumn id="22" name="ID" dataDxfId="33">
      <calculatedColumnFormula>IFERROR(VLOOKUP(TRIM(Table.CCSS_Base_Metrics[[#This Row],[Title]]), xccdf!$A$2:$C$315, 2, FALSE),"")</calculatedColumnFormula>
    </tableColumn>
    <tableColumn id="2" name="Title"/>
    <tableColumn id="27" name="CCE" dataDxfId="32">
      <calculatedColumnFormula>IFERROR(VLOOKUP(TRIM(Table.CCSS_Base_Metrics[[#This Row],[Title]]), xccdf!$A$2:$F$315, 3, FALSE),"")</calculatedColumnFormula>
    </tableColumn>
    <tableColumn id="26" name="State Operator" dataDxfId="31">
      <calculatedColumnFormula>IFERROR(VLOOKUP(TRIM(Table.CCSS_Base_Metrics[[#This Row],[Title]]), xccdf!$A$2:$F$315, 4, FALSE),"")</calculatedColumnFormula>
    </tableColumn>
    <tableColumn id="25" name="State Type" dataDxfId="30">
      <calculatedColumnFormula>IFERROR(VLOOKUP(TRIM(Table.CCSS_Base_Metrics[[#This Row],[Title]]), xccdf!$A$2:$F$315, 5, FALSE),"")</calculatedColumnFormula>
    </tableColumn>
    <tableColumn id="24" name="State Value" dataDxfId="29">
      <calculatedColumnFormula>IFERROR(VLOOKUP(TRIM(Table.CCSS_Base_Metrics[[#This Row],[Title]]), xccdf!$A$2:$F$315, 6, FALSE),"")</calculatedColumnFormula>
    </tableColumn>
    <tableColumn id="15" name="State" dataDxfId="28"/>
    <tableColumn id="12" name="Applicable"/>
    <tableColumn id="13" name="Notes" dataDxfId="27"/>
    <tableColumn id="23" name="Scenario" dataDxfId="26"/>
    <tableColumn id="16" name="BaseScore" dataDxfId="25">
      <calculatedColumnFormula>IFERROR(ROUND(((0.4 * Table.CCSS_Base_Metrics[[#This Row],[Exploitability]]) + (0.6 * Table.CCSS_Base_Metrics[[#This Row],[Impact]]) -1.5) * IF(Table.CCSS_Base_Metrics[[#This Row],[Impact]] = 0, 0, 1.176), 1),"")</calculatedColumnFormula>
    </tableColumn>
    <tableColumn id="17" name="Exploitability" dataDxfId="24">
      <calculatedColumnFormula>IFERROR(20 * Table.CCSS_Base_Metrics[[#This Row],[Access_Vector.'#]] * Table.CCSS_Base_Metrics[[#This Row],[Authentication.'#]] * Table.CCSS_Base_Metrics[[#This Row],[Access_Complexity.'#]],"")</calculatedColumnFormula>
    </tableColumn>
    <tableColumn id="19" name="Impact" dataDxfId="23">
      <calculatedColumnFormula>IFERROR(10.41 * (1 - (1 - Table.CCSS_Base_Metrics[[#This Row],[Confidentiality_Impact.'#]]) * (1 - Table.CCSS_Base_Metrics[[#This Row],[Integrity_Impact.'#]]) * (1 - Table.CCSS_Base_Metrics[[#This Row],[Availability_Impact.'#]])),"")</calculatedColumnFormula>
    </tableColumn>
    <tableColumn id="3" name="Exploitation_Method"/>
    <tableColumn id="4" name="Access_Vector"/>
    <tableColumn id="10" name="Access_Vector.#" dataDxfId="22">
      <calculatedColumnFormula>IFERROR(VLOOKUP(Table.CCSS_Base_Metrics[[#This Row],[Access_Vector]], Lists!$B$4:$C$6, 2),"")</calculatedColumnFormula>
    </tableColumn>
    <tableColumn id="5" name="Authentication"/>
    <tableColumn id="11" name="Authentication.#" dataDxfId="21">
      <calculatedColumnFormula>IFERROR(VLOOKUP(Table.CCSS_Base_Metrics[[#This Row],[Authentication]], Lists!$D$4:$E$6, 2),"")</calculatedColumnFormula>
    </tableColumn>
    <tableColumn id="6" name="Access_Complexity"/>
    <tableColumn id="14" name="Access_Complexity.#" dataDxfId="20">
      <calculatedColumnFormula>IFERROR(VLOOKUP(Table.CCSS_Base_Metrics[[#This Row],[Access_Complexity]], Lists!$F$4:$G$6, 2),"")</calculatedColumnFormula>
    </tableColumn>
    <tableColumn id="8" name="Confidentiality_Impact"/>
    <tableColumn id="18" name="Confidentiality_Impact.#" dataDxfId="19">
      <calculatedColumnFormula>IFERROR(VLOOKUP(Table.CCSS_Base_Metrics[[#This Row],[Confidentiality_Impact]], Lists!$H$4:$I$6, 2),"")</calculatedColumnFormula>
    </tableColumn>
    <tableColumn id="7" name="Integrity_Imapct"/>
    <tableColumn id="20" name="Integrity_Impact.#" dataDxfId="18">
      <calculatedColumnFormula>IFERROR(VLOOKUP(Table.CCSS_Base_Metrics[[#This Row],[Integrity_Imapct]], Lists!$J$4:$K$6, 2),"")</calculatedColumnFormula>
    </tableColumn>
    <tableColumn id="9" name="Availability_Impact"/>
    <tableColumn id="21" name="Availability_Impact.#" dataDxfId="17">
      <calculatedColumnFormula>IFERROR(VLOOKUP(Table.CCSS_Base_Metrics[[#This Row],[Availability_Impact]], Lists!$L$4:$M$6, 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le.CCSS_Metrics" displayName="Table.CCSS_Metrics" ref="A3:M6" totalsRowShown="0" headerRowDxfId="16">
  <autoFilter ref="A3:M6"/>
  <tableColumns count="13">
    <tableColumn id="1" name="Exploitation_Method"/>
    <tableColumn id="2" name="Access_Vector"/>
    <tableColumn id="10" name="Access_Vector.#" dataDxfId="15"/>
    <tableColumn id="3" name="Authentication"/>
    <tableColumn id="11" name="Authentication.#" dataDxfId="14"/>
    <tableColumn id="4" name="Access_Complexity"/>
    <tableColumn id="12" name="Access_Complexity.#" dataDxfId="13"/>
    <tableColumn id="6" name="Confidentiality_Impact" dataDxfId="12"/>
    <tableColumn id="14" name="Confidentiality_Impact.#" dataDxfId="11"/>
    <tableColumn id="5" name="Integrity_Imapct"/>
    <tableColumn id="13" name="Integrity_Impact.#" dataDxfId="10"/>
    <tableColumn id="7" name="Availability_Impact"/>
    <tableColumn id="15" name="Availability_Impact.#" dataDxfId="9"/>
  </tableColumns>
  <tableStyleInfo name="TableStyleMedium2" showFirstColumn="0" showLastColumn="0" showRowStripes="1" showColumnStripes="0"/>
</table>
</file>

<file path=xl/tables/table4.xml><?xml version="1.0" encoding="utf-8"?>
<table xmlns="http://schemas.openxmlformats.org/spreadsheetml/2006/main" id="3" name="Table.Applicable" displayName="Table.Applicable" ref="A8:A10" totalsRowShown="0">
  <autoFilter ref="A8:A10"/>
  <tableColumns count="1">
    <tableColumn id="1" name="Applicable" dataDxfId="8">
      <calculatedColumnFormula>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2"/>
  <sheetViews>
    <sheetView tabSelected="1" workbookViewId="0">
      <pane ySplit="1" topLeftCell="A299" activePane="bottomLeft" state="frozen"/>
      <selection pane="bottomLeft" activeCell="I451" sqref="I451"/>
    </sheetView>
  </sheetViews>
  <sheetFormatPr defaultRowHeight="15" x14ac:dyDescent="0.25"/>
  <cols>
    <col min="1" max="1" width="9.7109375" customWidth="1"/>
    <col min="2" max="2" width="65.5703125" bestFit="1" customWidth="1"/>
    <col min="4" max="4" width="12.5703125" customWidth="1"/>
    <col min="5" max="5" width="17.7109375" bestFit="1" customWidth="1"/>
    <col min="6" max="6" width="2.7109375" customWidth="1"/>
    <col min="7" max="7" width="18.42578125" bestFit="1" customWidth="1"/>
    <col min="8" max="8" width="2.7109375" customWidth="1"/>
    <col min="9" max="9" width="24.42578125" bestFit="1" customWidth="1"/>
  </cols>
  <sheetData>
    <row r="1" spans="1:9" x14ac:dyDescent="0.25">
      <c r="A1" t="s">
        <v>17</v>
      </c>
      <c r="B1" t="s">
        <v>18</v>
      </c>
      <c r="C1" t="s">
        <v>38</v>
      </c>
      <c r="D1" t="s">
        <v>33</v>
      </c>
      <c r="E1" t="s">
        <v>58</v>
      </c>
      <c r="F1" t="s">
        <v>54</v>
      </c>
      <c r="G1" t="s">
        <v>56</v>
      </c>
      <c r="H1" t="s">
        <v>55</v>
      </c>
      <c r="I1" t="s">
        <v>57</v>
      </c>
    </row>
    <row r="2" spans="1:9" ht="15" hidden="1" customHeight="1" x14ac:dyDescent="0.25">
      <c r="A2" s="1">
        <f>Table.CCSS_Base_Metrics[Section]</f>
        <v>1</v>
      </c>
      <c r="B2" t="str">
        <f>Table.CCSS_Base_Metrics[Title]</f>
        <v>Recommendations</v>
      </c>
      <c r="C2" t="e">
        <f>IFERROR(Table.CCSS_Base_Metrics[State], NA())</f>
        <v>#N/A</v>
      </c>
      <c r="D2" t="b">
        <f>Table.CCSS_Base_Metrics[Applicable]</f>
        <v>0</v>
      </c>
      <c r="E2" s="3" t="str">
        <f>Table.CCSS_Base_Metrics[[#This Row],[BaseScore]]</f>
        <v/>
      </c>
      <c r="G2" s="11" t="str">
        <f>IFERROR(ROUND(Table.CCSS_Base_Metrics[[#This Row],[Impact]], 1), "")</f>
        <v/>
      </c>
      <c r="H2" s="11"/>
      <c r="I2" s="11" t="str">
        <f>IFERROR(ROUND(Table.CCSS_Base_Metrics[[#This Row],[Exploitability]], 1), "")</f>
        <v/>
      </c>
    </row>
    <row r="3" spans="1:9" ht="15" hidden="1" customHeight="1" x14ac:dyDescent="0.25">
      <c r="A3" s="1">
        <f>Table.CCSS_Base_Metrics[Section]</f>
        <v>1.1000000000000001</v>
      </c>
      <c r="B3" t="str">
        <f>Table.CCSS_Base_Metrics[Title]</f>
        <v>Account Policies</v>
      </c>
      <c r="C3" t="e">
        <f>IFERROR(Table.CCSS_Base_Metrics[State], NA())</f>
        <v>#N/A</v>
      </c>
      <c r="D3" t="b">
        <f>Table.CCSS_Base_Metrics[Applicable]</f>
        <v>0</v>
      </c>
      <c r="E3" s="3" t="str">
        <f>Table.CCSS_Base_Metrics[[#This Row],[BaseScore]]</f>
        <v/>
      </c>
      <c r="G3" s="11" t="str">
        <f>IFERROR(ROUND(Table.CCSS_Base_Metrics[[#This Row],[Impact]], 1), "")</f>
        <v/>
      </c>
      <c r="H3" s="11"/>
      <c r="I3" s="11" t="str">
        <f>IFERROR(ROUND(Table.CCSS_Base_Metrics[[#This Row],[Exploitability]], 1), "")</f>
        <v/>
      </c>
    </row>
    <row r="4" spans="1:9" ht="15" hidden="1" customHeight="1" x14ac:dyDescent="0.25">
      <c r="A4" s="1" t="str">
        <f>Table.CCSS_Base_Metrics[Section]</f>
        <v>1.1.1</v>
      </c>
      <c r="B4" t="str">
        <f>Table.CCSS_Base_Metrics[Title]</f>
        <v xml:space="preserve">Enforce password history </v>
      </c>
      <c r="C4">
        <f>IFERROR(Table.CCSS_Base_Metrics[State], NA())</f>
        <v>0</v>
      </c>
      <c r="D4" t="b">
        <f>Table.CCSS_Base_Metrics[Applicable]</f>
        <v>1</v>
      </c>
      <c r="E4" s="3">
        <f>Table.CCSS_Base_Metrics[[#This Row],[BaseScore]]</f>
        <v>6.5</v>
      </c>
      <c r="G4" s="11">
        <f>IFERROR(ROUND(Table.CCSS_Base_Metrics[[#This Row],[Impact]], 1), "")</f>
        <v>6.4</v>
      </c>
      <c r="H4" s="11"/>
      <c r="I4" s="11">
        <f>IFERROR(ROUND(Table.CCSS_Base_Metrics[[#This Row],[Exploitability]], 1), "")</f>
        <v>8</v>
      </c>
    </row>
    <row r="5" spans="1:9" hidden="1" x14ac:dyDescent="0.25">
      <c r="A5" s="1" t="str">
        <f>Table.CCSS_Base_Metrics[Section]</f>
        <v>1.1.1</v>
      </c>
      <c r="B5" t="str">
        <f>Table.CCSS_Base_Metrics[Title]</f>
        <v xml:space="preserve">Enforce password history </v>
      </c>
      <c r="C5" t="str">
        <f>IFERROR(Table.CCSS_Base_Metrics[State], NA())</f>
        <v>24 or more passwords remembered</v>
      </c>
      <c r="D5">
        <f>Table.CCSS_Base_Metrics[Applicable]</f>
        <v>0</v>
      </c>
      <c r="E5" s="3" t="str">
        <f>Table.CCSS_Base_Metrics[[#This Row],[BaseScore]]</f>
        <v/>
      </c>
      <c r="G5" s="11" t="str">
        <f>IFERROR(ROUND(Table.CCSS_Base_Metrics[[#This Row],[Impact]], 1), "")</f>
        <v/>
      </c>
      <c r="H5" s="11"/>
      <c r="I5" s="11" t="str">
        <f>IFERROR(ROUND(Table.CCSS_Base_Metrics[[#This Row],[Exploitability]], 1), "")</f>
        <v/>
      </c>
    </row>
    <row r="6" spans="1:9" ht="15" hidden="1" customHeight="1" x14ac:dyDescent="0.25">
      <c r="A6" s="1" t="str">
        <f>Table.CCSS_Base_Metrics[Section]</f>
        <v>1.1.2</v>
      </c>
      <c r="B6" t="str">
        <f>Table.CCSS_Base_Metrics[Title]</f>
        <v xml:space="preserve">Maximum password age </v>
      </c>
      <c r="C6">
        <f>IFERROR(Table.CCSS_Base_Metrics[State], NA())</f>
        <v>0</v>
      </c>
      <c r="D6" t="b">
        <f>Table.CCSS_Base_Metrics[Applicable]</f>
        <v>1</v>
      </c>
      <c r="E6" s="3">
        <f>Table.CCSS_Base_Metrics[[#This Row],[BaseScore]]</f>
        <v>6.5</v>
      </c>
      <c r="G6" s="11">
        <f>IFERROR(ROUND(Table.CCSS_Base_Metrics[[#This Row],[Impact]], 1), "")</f>
        <v>6.4</v>
      </c>
      <c r="H6" s="11"/>
      <c r="I6" s="11">
        <f>IFERROR(ROUND(Table.CCSS_Base_Metrics[[#This Row],[Exploitability]], 1), "")</f>
        <v>8</v>
      </c>
    </row>
    <row r="7" spans="1:9" hidden="1" x14ac:dyDescent="0.25">
      <c r="A7" s="1" t="str">
        <f>Table.CCSS_Base_Metrics[Section]</f>
        <v>1.1.2</v>
      </c>
      <c r="B7" t="str">
        <f>Table.CCSS_Base_Metrics[Title]</f>
        <v xml:space="preserve">Maximum password age </v>
      </c>
      <c r="C7" t="str">
        <f>IFERROR(Table.CCSS_Base_Metrics[State], NA())</f>
        <v>90 days or less</v>
      </c>
      <c r="D7">
        <f>Table.CCSS_Base_Metrics[Applicable]</f>
        <v>0</v>
      </c>
      <c r="E7" s="3" t="str">
        <f>Table.CCSS_Base_Metrics[[#This Row],[BaseScore]]</f>
        <v/>
      </c>
      <c r="G7" s="11" t="str">
        <f>IFERROR(ROUND(Table.CCSS_Base_Metrics[[#This Row],[Impact]], 1), "")</f>
        <v/>
      </c>
      <c r="H7" s="11"/>
      <c r="I7" s="11" t="str">
        <f>IFERROR(ROUND(Table.CCSS_Base_Metrics[[#This Row],[Exploitability]], 1), "")</f>
        <v/>
      </c>
    </row>
    <row r="8" spans="1:9" ht="15" hidden="1" customHeight="1" x14ac:dyDescent="0.25">
      <c r="A8" s="1" t="str">
        <f>Table.CCSS_Base_Metrics[Section]</f>
        <v>1.1.3</v>
      </c>
      <c r="B8" t="str">
        <f>Table.CCSS_Base_Metrics[Title]</f>
        <v>Minimum password age</v>
      </c>
      <c r="C8">
        <f>IFERROR(Table.CCSS_Base_Metrics[State], NA())</f>
        <v>0</v>
      </c>
      <c r="D8" t="b">
        <f>Table.CCSS_Base_Metrics[Applicable]</f>
        <v>1</v>
      </c>
      <c r="E8" s="3">
        <f>Table.CCSS_Base_Metrics[[#This Row],[BaseScore]]</f>
        <v>6.5</v>
      </c>
      <c r="G8" s="11">
        <f>IFERROR(ROUND(Table.CCSS_Base_Metrics[[#This Row],[Impact]], 1), "")</f>
        <v>6.4</v>
      </c>
      <c r="H8" s="11"/>
      <c r="I8" s="11">
        <f>IFERROR(ROUND(Table.CCSS_Base_Metrics[[#This Row],[Exploitability]], 1), "")</f>
        <v>8</v>
      </c>
    </row>
    <row r="9" spans="1:9" ht="15" hidden="1" customHeight="1" x14ac:dyDescent="0.25">
      <c r="A9" s="1" t="str">
        <f>Table.CCSS_Base_Metrics[Section]</f>
        <v>1.1.3</v>
      </c>
      <c r="B9" t="str">
        <f>Table.CCSS_Base_Metrics[Title]</f>
        <v>Minimum password age</v>
      </c>
      <c r="C9" t="str">
        <f>IFERROR(Table.CCSS_Base_Metrics[State], NA())</f>
        <v>1 or more days</v>
      </c>
      <c r="D9">
        <f>Table.CCSS_Base_Metrics[Applicable]</f>
        <v>0</v>
      </c>
      <c r="E9" s="3" t="str">
        <f>Table.CCSS_Base_Metrics[[#This Row],[BaseScore]]</f>
        <v/>
      </c>
      <c r="G9" s="11" t="str">
        <f>IFERROR(ROUND(Table.CCSS_Base_Metrics[[#This Row],[Impact]], 1), "")</f>
        <v/>
      </c>
      <c r="H9" s="11"/>
      <c r="I9" s="11" t="str">
        <f>IFERROR(ROUND(Table.CCSS_Base_Metrics[[#This Row],[Exploitability]], 1), "")</f>
        <v/>
      </c>
    </row>
    <row r="10" spans="1:9" ht="15" hidden="1" customHeight="1" x14ac:dyDescent="0.25">
      <c r="A10" s="1" t="str">
        <f>Table.CCSS_Base_Metrics[Section]</f>
        <v>1.1.4</v>
      </c>
      <c r="B10" t="str">
        <f>Table.CCSS_Base_Metrics[Title]</f>
        <v xml:space="preserve">Minimum password length </v>
      </c>
      <c r="C10">
        <f>IFERROR(Table.CCSS_Base_Metrics[State], NA())</f>
        <v>0</v>
      </c>
      <c r="D10" t="b">
        <f>Table.CCSS_Base_Metrics[Applicable]</f>
        <v>1</v>
      </c>
      <c r="E10" s="3">
        <f>Table.CCSS_Base_Metrics[[#This Row],[BaseScore]]</f>
        <v>6.5</v>
      </c>
      <c r="G10" s="11">
        <f>IFERROR(ROUND(Table.CCSS_Base_Metrics[[#This Row],[Impact]], 1), "")</f>
        <v>6.4</v>
      </c>
      <c r="H10" s="11"/>
      <c r="I10" s="11">
        <f>IFERROR(ROUND(Table.CCSS_Base_Metrics[[#This Row],[Exploitability]], 1), "")</f>
        <v>8</v>
      </c>
    </row>
    <row r="11" spans="1:9" ht="15" hidden="1" customHeight="1" x14ac:dyDescent="0.25">
      <c r="A11" s="1" t="str">
        <f>Table.CCSS_Base_Metrics[Section]</f>
        <v>1.1.4</v>
      </c>
      <c r="B11" t="str">
        <f>Table.CCSS_Base_Metrics[Title]</f>
        <v xml:space="preserve">Minimum password length </v>
      </c>
      <c r="C11" t="str">
        <f>IFERROR(Table.CCSS_Base_Metrics[State], NA())</f>
        <v>8 or more characters</v>
      </c>
      <c r="D11">
        <f>Table.CCSS_Base_Metrics[Applicable]</f>
        <v>0</v>
      </c>
      <c r="E11" s="3" t="str">
        <f>Table.CCSS_Base_Metrics[[#This Row],[BaseScore]]</f>
        <v/>
      </c>
      <c r="G11" s="11" t="str">
        <f>IFERROR(ROUND(Table.CCSS_Base_Metrics[[#This Row],[Impact]], 1), "")</f>
        <v/>
      </c>
      <c r="H11" s="11"/>
      <c r="I11" s="11" t="str">
        <f>IFERROR(ROUND(Table.CCSS_Base_Metrics[[#This Row],[Exploitability]], 1), "")</f>
        <v/>
      </c>
    </row>
    <row r="12" spans="1:9" hidden="1" x14ac:dyDescent="0.25">
      <c r="A12" s="1" t="str">
        <f>Table.CCSS_Base_Metrics[Section]</f>
        <v>1.1.5</v>
      </c>
      <c r="B12" t="str">
        <f>Table.CCSS_Base_Metrics[Title]</f>
        <v xml:space="preserve">Password must meet complexity requirements </v>
      </c>
      <c r="C12" t="str">
        <f>IFERROR(Table.CCSS_Base_Metrics[State], NA())</f>
        <v>Disabled</v>
      </c>
      <c r="D12" t="b">
        <f>Table.CCSS_Base_Metrics[Applicable]</f>
        <v>1</v>
      </c>
      <c r="E12" s="3">
        <f>Table.CCSS_Base_Metrics[[#This Row],[BaseScore]]</f>
        <v>6.5</v>
      </c>
      <c r="G12" s="11">
        <f>IFERROR(ROUND(Table.CCSS_Base_Metrics[[#This Row],[Impact]], 1), "")</f>
        <v>6.4</v>
      </c>
      <c r="H12" s="11"/>
      <c r="I12" s="11">
        <f>IFERROR(ROUND(Table.CCSS_Base_Metrics[[#This Row],[Exploitability]], 1), "")</f>
        <v>8</v>
      </c>
    </row>
    <row r="13" spans="1:9" ht="15" hidden="1" customHeight="1" x14ac:dyDescent="0.25">
      <c r="A13" s="1" t="str">
        <f>Table.CCSS_Base_Metrics[Section]</f>
        <v>1.1.5</v>
      </c>
      <c r="B13" t="str">
        <f>Table.CCSS_Base_Metrics[Title]</f>
        <v xml:space="preserve">Password must meet complexity requirements </v>
      </c>
      <c r="C13" t="str">
        <f>IFERROR(Table.CCSS_Base_Metrics[State], NA())</f>
        <v>Enabled</v>
      </c>
      <c r="D13">
        <f>Table.CCSS_Base_Metrics[Applicable]</f>
        <v>0</v>
      </c>
      <c r="E13" s="3" t="str">
        <f>Table.CCSS_Base_Metrics[[#This Row],[BaseScore]]</f>
        <v/>
      </c>
      <c r="G13" s="11" t="str">
        <f>IFERROR(ROUND(Table.CCSS_Base_Metrics[[#This Row],[Impact]], 1), "")</f>
        <v/>
      </c>
      <c r="H13" s="11"/>
      <c r="I13" s="11" t="str">
        <f>IFERROR(ROUND(Table.CCSS_Base_Metrics[[#This Row],[Exploitability]], 1), "")</f>
        <v/>
      </c>
    </row>
    <row r="14" spans="1:9" x14ac:dyDescent="0.25">
      <c r="A14" s="1" t="str">
        <f>Table.CCSS_Base_Metrics[Section]</f>
        <v>1.1.6</v>
      </c>
      <c r="B14" t="str">
        <f>Table.CCSS_Base_Metrics[Title]</f>
        <v xml:space="preserve">Store passwords using reversible encryption </v>
      </c>
      <c r="C14" t="str">
        <f>IFERROR(Table.CCSS_Base_Metrics[State], NA())</f>
        <v>Enabled</v>
      </c>
      <c r="D14" t="b">
        <f>Table.CCSS_Base_Metrics[Applicable]</f>
        <v>1</v>
      </c>
      <c r="E14" s="3">
        <f>Table.CCSS_Base_Metrics[[#This Row],[BaseScore]]</f>
        <v>9</v>
      </c>
      <c r="G14" s="11">
        <f>IFERROR(ROUND(Table.CCSS_Base_Metrics[[#This Row],[Impact]], 1), "")</f>
        <v>10</v>
      </c>
      <c r="H14" s="11"/>
      <c r="I14" s="11">
        <f>IFERROR(ROUND(Table.CCSS_Base_Metrics[[#This Row],[Exploitability]], 1), "")</f>
        <v>8</v>
      </c>
    </row>
    <row r="15" spans="1:9" ht="15" hidden="1" customHeight="1" x14ac:dyDescent="0.25">
      <c r="A15" s="1" t="str">
        <f>Table.CCSS_Base_Metrics[Section]</f>
        <v>1.1.6</v>
      </c>
      <c r="B15" t="str">
        <f>Table.CCSS_Base_Metrics[Title]</f>
        <v xml:space="preserve">Store passwords using reversible encryption </v>
      </c>
      <c r="C15" t="str">
        <f>IFERROR(Table.CCSS_Base_Metrics[State], NA())</f>
        <v>Disabled</v>
      </c>
      <c r="D15">
        <f>Table.CCSS_Base_Metrics[Applicable]</f>
        <v>0</v>
      </c>
      <c r="E15" s="3" t="str">
        <f>Table.CCSS_Base_Metrics[[#This Row],[BaseScore]]</f>
        <v/>
      </c>
      <c r="G15" s="11" t="str">
        <f>IFERROR(ROUND(Table.CCSS_Base_Metrics[[#This Row],[Impact]], 1), "")</f>
        <v/>
      </c>
      <c r="H15" s="11"/>
      <c r="I15" s="11" t="str">
        <f>IFERROR(ROUND(Table.CCSS_Base_Metrics[[#This Row],[Exploitability]], 1), "")</f>
        <v/>
      </c>
    </row>
    <row r="16" spans="1:9" ht="15" hidden="1" customHeight="1" x14ac:dyDescent="0.25">
      <c r="A16" s="1" t="str">
        <f>Table.CCSS_Base_Metrics[Section]</f>
        <v>1.1.7</v>
      </c>
      <c r="B16" t="str">
        <f>Table.CCSS_Base_Metrics[Title]</f>
        <v xml:space="preserve">Account lockout duration </v>
      </c>
      <c r="C16">
        <f>IFERROR(Table.CCSS_Base_Metrics[State], NA())</f>
        <v>1</v>
      </c>
      <c r="D16" t="b">
        <f>Table.CCSS_Base_Metrics[Applicable]</f>
        <v>1</v>
      </c>
      <c r="E16" s="3">
        <f>Table.CCSS_Base_Metrics[[#This Row],[BaseScore]]</f>
        <v>6.5</v>
      </c>
      <c r="G16" s="11">
        <f>IFERROR(ROUND(Table.CCSS_Base_Metrics[[#This Row],[Impact]], 1), "")</f>
        <v>6.4</v>
      </c>
      <c r="H16" s="11"/>
      <c r="I16" s="11">
        <f>IFERROR(ROUND(Table.CCSS_Base_Metrics[[#This Row],[Exploitability]], 1), "")</f>
        <v>8</v>
      </c>
    </row>
    <row r="17" spans="1:9" ht="15" hidden="1" customHeight="1" x14ac:dyDescent="0.25">
      <c r="A17" s="1" t="str">
        <f>Table.CCSS_Base_Metrics[Section]</f>
        <v>1.1.7</v>
      </c>
      <c r="B17" t="str">
        <f>Table.CCSS_Base_Metrics[Title]</f>
        <v xml:space="preserve">Account lockout duration </v>
      </c>
      <c r="C17" t="str">
        <f>IFERROR(Table.CCSS_Base_Metrics[State], NA())</f>
        <v>15 or more minutes</v>
      </c>
      <c r="D17">
        <f>Table.CCSS_Base_Metrics[Applicable]</f>
        <v>0</v>
      </c>
      <c r="E17" s="3" t="str">
        <f>Table.CCSS_Base_Metrics[[#This Row],[BaseScore]]</f>
        <v/>
      </c>
      <c r="G17" s="11" t="str">
        <f>IFERROR(ROUND(Table.CCSS_Base_Metrics[[#This Row],[Impact]], 1), "")</f>
        <v/>
      </c>
      <c r="H17" s="11"/>
      <c r="I17" s="11" t="str">
        <f>IFERROR(ROUND(Table.CCSS_Base_Metrics[[#This Row],[Exploitability]], 1), "")</f>
        <v/>
      </c>
    </row>
    <row r="18" spans="1:9" ht="15" hidden="1" customHeight="1" x14ac:dyDescent="0.25">
      <c r="A18" s="1" t="str">
        <f>Table.CCSS_Base_Metrics[Section]</f>
        <v>1.1.8</v>
      </c>
      <c r="B18" t="str">
        <f>Table.CCSS_Base_Metrics[Title]</f>
        <v xml:space="preserve">Account lockout threshold </v>
      </c>
      <c r="C18">
        <f>IFERROR(Table.CCSS_Base_Metrics[State], NA())</f>
        <v>0</v>
      </c>
      <c r="D18" t="b">
        <f>Table.CCSS_Base_Metrics[Applicable]</f>
        <v>1</v>
      </c>
      <c r="E18" s="3">
        <f>Table.CCSS_Base_Metrics[[#This Row],[BaseScore]]</f>
        <v>6.5</v>
      </c>
      <c r="G18" s="11">
        <f>IFERROR(ROUND(Table.CCSS_Base_Metrics[[#This Row],[Impact]], 1), "")</f>
        <v>6.4</v>
      </c>
      <c r="H18" s="11"/>
      <c r="I18" s="11">
        <f>IFERROR(ROUND(Table.CCSS_Base_Metrics[[#This Row],[Exploitability]], 1), "")</f>
        <v>8</v>
      </c>
    </row>
    <row r="19" spans="1:9" ht="15" hidden="1" customHeight="1" x14ac:dyDescent="0.25">
      <c r="A19" s="1" t="str">
        <f>Table.CCSS_Base_Metrics[Section]</f>
        <v>1.1.8</v>
      </c>
      <c r="B19" t="str">
        <f>Table.CCSS_Base_Metrics[Title]</f>
        <v xml:space="preserve">Account lockout threshold </v>
      </c>
      <c r="C19" t="str">
        <f>IFERROR(Table.CCSS_Base_Metrics[State], NA())</f>
        <v>15 invalid logon attempts</v>
      </c>
      <c r="D19">
        <f>Table.CCSS_Base_Metrics[Applicable]</f>
        <v>0</v>
      </c>
      <c r="E19" s="3" t="str">
        <f>Table.CCSS_Base_Metrics[[#This Row],[BaseScore]]</f>
        <v/>
      </c>
      <c r="G19" s="11" t="str">
        <f>IFERROR(ROUND(Table.CCSS_Base_Metrics[[#This Row],[Impact]], 1), "")</f>
        <v/>
      </c>
      <c r="H19" s="11"/>
      <c r="I19" s="11" t="str">
        <f>IFERROR(ROUND(Table.CCSS_Base_Metrics[[#This Row],[Exploitability]], 1), "")</f>
        <v/>
      </c>
    </row>
    <row r="20" spans="1:9" ht="15" hidden="1" customHeight="1" x14ac:dyDescent="0.25">
      <c r="A20" s="1" t="str">
        <f>Table.CCSS_Base_Metrics[Section]</f>
        <v>1.1.9</v>
      </c>
      <c r="B20" t="str">
        <f>Table.CCSS_Base_Metrics[Title]</f>
        <v xml:space="preserve">Reset account lockout counter after </v>
      </c>
      <c r="C20">
        <f>IFERROR(Table.CCSS_Base_Metrics[State], NA())</f>
        <v>0</v>
      </c>
      <c r="D20" t="b">
        <f>Table.CCSS_Base_Metrics[Applicable]</f>
        <v>1</v>
      </c>
      <c r="E20" s="3">
        <f>Table.CCSS_Base_Metrics[[#This Row],[BaseScore]]</f>
        <v>6.5</v>
      </c>
      <c r="G20" s="11">
        <f>IFERROR(ROUND(Table.CCSS_Base_Metrics[[#This Row],[Impact]], 1), "")</f>
        <v>6.4</v>
      </c>
      <c r="H20" s="11"/>
      <c r="I20" s="11">
        <f>IFERROR(ROUND(Table.CCSS_Base_Metrics[[#This Row],[Exploitability]], 1), "")</f>
        <v>8</v>
      </c>
    </row>
    <row r="21" spans="1:9" ht="15" hidden="1" customHeight="1" x14ac:dyDescent="0.25">
      <c r="A21" s="1" t="str">
        <f>Table.CCSS_Base_Metrics[Section]</f>
        <v>1.1.9</v>
      </c>
      <c r="B21" t="str">
        <f>Table.CCSS_Base_Metrics[Title]</f>
        <v xml:space="preserve">Reset account lockout counter after </v>
      </c>
      <c r="C21" t="str">
        <f>IFERROR(Table.CCSS_Base_Metrics[State], NA())</f>
        <v>15 or more minutes</v>
      </c>
      <c r="D21">
        <f>Table.CCSS_Base_Metrics[Applicable]</f>
        <v>0</v>
      </c>
      <c r="E21" s="3" t="str">
        <f>Table.CCSS_Base_Metrics[[#This Row],[BaseScore]]</f>
        <v/>
      </c>
      <c r="G21" s="11" t="str">
        <f>IFERROR(ROUND(Table.CCSS_Base_Metrics[[#This Row],[Impact]], 1), "")</f>
        <v/>
      </c>
      <c r="H21" s="11"/>
      <c r="I21" s="11" t="str">
        <f>IFERROR(ROUND(Table.CCSS_Base_Metrics[[#This Row],[Exploitability]], 1), "")</f>
        <v/>
      </c>
    </row>
    <row r="22" spans="1:9" ht="15" hidden="1" customHeight="1" x14ac:dyDescent="0.25">
      <c r="A22" s="1" t="str">
        <f>Table.CCSS_Base_Metrics[Section]</f>
        <v>1.1.10</v>
      </c>
      <c r="B22" t="str">
        <f>Table.CCSS_Base_Metrics[Title]</f>
        <v xml:space="preserve">Enforce user logon restrictions </v>
      </c>
      <c r="C22" t="str">
        <f>IFERROR(Table.CCSS_Base_Metrics[State], NA())</f>
        <v>Disabled</v>
      </c>
      <c r="D22" t="b">
        <f>Table.CCSS_Base_Metrics[Applicable]</f>
        <v>1</v>
      </c>
      <c r="E22" s="3">
        <f>Table.CCSS_Base_Metrics[[#This Row],[BaseScore]]</f>
        <v>6.5</v>
      </c>
      <c r="G22" s="11">
        <f>IFERROR(ROUND(Table.CCSS_Base_Metrics[[#This Row],[Impact]], 1), "")</f>
        <v>6.4</v>
      </c>
      <c r="H22" s="11"/>
      <c r="I22" s="11">
        <f>IFERROR(ROUND(Table.CCSS_Base_Metrics[[#This Row],[Exploitability]], 1), "")</f>
        <v>8</v>
      </c>
    </row>
    <row r="23" spans="1:9" ht="15" hidden="1" customHeight="1" x14ac:dyDescent="0.25">
      <c r="A23" s="1" t="str">
        <f>Table.CCSS_Base_Metrics[Section]</f>
        <v>1.1.10</v>
      </c>
      <c r="B23" t="str">
        <f>Table.CCSS_Base_Metrics[Title]</f>
        <v xml:space="preserve">Enforce user logon restrictions </v>
      </c>
      <c r="C23" t="str">
        <f>IFERROR(Table.CCSS_Base_Metrics[State], NA())</f>
        <v>Enabled</v>
      </c>
      <c r="D23">
        <f>Table.CCSS_Base_Metrics[Applicable]</f>
        <v>0</v>
      </c>
      <c r="E23" s="3" t="str">
        <f>Table.CCSS_Base_Metrics[[#This Row],[BaseScore]]</f>
        <v/>
      </c>
      <c r="G23" s="11" t="str">
        <f>IFERROR(ROUND(Table.CCSS_Base_Metrics[[#This Row],[Impact]], 1), "")</f>
        <v/>
      </c>
      <c r="H23" s="11"/>
      <c r="I23" s="11" t="str">
        <f>IFERROR(ROUND(Table.CCSS_Base_Metrics[[#This Row],[Exploitability]], 1), "")</f>
        <v/>
      </c>
    </row>
    <row r="24" spans="1:9" ht="15" customHeight="1" x14ac:dyDescent="0.25">
      <c r="A24" s="1" t="str">
        <f>Table.CCSS_Base_Metrics[Section]</f>
        <v>1.1.11</v>
      </c>
      <c r="B24" t="str">
        <f>Table.CCSS_Base_Metrics[Title]</f>
        <v xml:space="preserve">Maximum tolerance for computer clock synchronization </v>
      </c>
      <c r="C24">
        <f>IFERROR(Table.CCSS_Base_Metrics[State], NA())</f>
        <v>99999</v>
      </c>
      <c r="D24" t="b">
        <f>Table.CCSS_Base_Metrics[Applicable]</f>
        <v>1</v>
      </c>
      <c r="E24" s="3">
        <f>Table.CCSS_Base_Metrics[[#This Row],[BaseScore]]</f>
        <v>9</v>
      </c>
      <c r="G24" s="11">
        <f>IFERROR(ROUND(Table.CCSS_Base_Metrics[[#This Row],[Impact]], 1), "")</f>
        <v>10</v>
      </c>
      <c r="H24" s="11"/>
      <c r="I24" s="11">
        <f>IFERROR(ROUND(Table.CCSS_Base_Metrics[[#This Row],[Exploitability]], 1), "")</f>
        <v>8</v>
      </c>
    </row>
    <row r="25" spans="1:9" ht="15" hidden="1" customHeight="1" x14ac:dyDescent="0.25">
      <c r="A25" s="1" t="str">
        <f>Table.CCSS_Base_Metrics[Section]</f>
        <v>1.1.11</v>
      </c>
      <c r="B25" t="str">
        <f>Table.CCSS_Base_Metrics[Title]</f>
        <v xml:space="preserve">Maximum tolerance for computer clock synchronization </v>
      </c>
      <c r="C25">
        <f>IFERROR(Table.CCSS_Base_Metrics[State], NA())</f>
        <v>5</v>
      </c>
      <c r="D25">
        <f>Table.CCSS_Base_Metrics[Applicable]</f>
        <v>0</v>
      </c>
      <c r="E25" s="3" t="str">
        <f>Table.CCSS_Base_Metrics[[#This Row],[BaseScore]]</f>
        <v/>
      </c>
      <c r="G25" s="11" t="str">
        <f>IFERROR(ROUND(Table.CCSS_Base_Metrics[[#This Row],[Impact]], 1), "")</f>
        <v/>
      </c>
      <c r="H25" s="11"/>
      <c r="I25" s="11" t="str">
        <f>IFERROR(ROUND(Table.CCSS_Base_Metrics[[#This Row],[Exploitability]], 1), "")</f>
        <v/>
      </c>
    </row>
    <row r="26" spans="1:9" ht="15" hidden="1" customHeight="1" x14ac:dyDescent="0.25">
      <c r="A26" s="1" t="str">
        <f>Table.CCSS_Base_Metrics[Section]</f>
        <v>1.1.12</v>
      </c>
      <c r="B26" t="str">
        <f>Table.CCSS_Base_Metrics[Title]</f>
        <v xml:space="preserve">Maximum lifetime for service ticket </v>
      </c>
      <c r="C26">
        <f>IFERROR(Table.CCSS_Base_Metrics[State], NA())</f>
        <v>0</v>
      </c>
      <c r="D26" t="b">
        <f>Table.CCSS_Base_Metrics[Applicable]</f>
        <v>1</v>
      </c>
      <c r="E26" s="3">
        <f>Table.CCSS_Base_Metrics[[#This Row],[BaseScore]]</f>
        <v>6.5</v>
      </c>
      <c r="G26" s="11">
        <f>IFERROR(ROUND(Table.CCSS_Base_Metrics[[#This Row],[Impact]], 1), "")</f>
        <v>6.4</v>
      </c>
      <c r="H26" s="11"/>
      <c r="I26" s="11">
        <f>IFERROR(ROUND(Table.CCSS_Base_Metrics[[#This Row],[Exploitability]], 1), "")</f>
        <v>8</v>
      </c>
    </row>
    <row r="27" spans="1:9" ht="15" hidden="1" customHeight="1" x14ac:dyDescent="0.25">
      <c r="A27" s="1" t="str">
        <f>Table.CCSS_Base_Metrics[Section]</f>
        <v>1.1.12</v>
      </c>
      <c r="B27" t="str">
        <f>Table.CCSS_Base_Metrics[Title]</f>
        <v xml:space="preserve">Maximum lifetime for service ticket </v>
      </c>
      <c r="C27">
        <f>IFERROR(Table.CCSS_Base_Metrics[State], NA())</f>
        <v>600</v>
      </c>
      <c r="D27">
        <f>Table.CCSS_Base_Metrics[Applicable]</f>
        <v>0</v>
      </c>
      <c r="E27" s="3" t="str">
        <f>Table.CCSS_Base_Metrics[[#This Row],[BaseScore]]</f>
        <v/>
      </c>
      <c r="G27" s="11" t="str">
        <f>IFERROR(ROUND(Table.CCSS_Base_Metrics[[#This Row],[Impact]], 1), "")</f>
        <v/>
      </c>
      <c r="H27" s="11"/>
      <c r="I27" s="11" t="str">
        <f>IFERROR(ROUND(Table.CCSS_Base_Metrics[[#This Row],[Exploitability]], 1), "")</f>
        <v/>
      </c>
    </row>
    <row r="28" spans="1:9" ht="15" hidden="1" customHeight="1" x14ac:dyDescent="0.25">
      <c r="A28" s="1" t="str">
        <f>Table.CCSS_Base_Metrics[Section]</f>
        <v>1.1.13</v>
      </c>
      <c r="B28" t="str">
        <f>Table.CCSS_Base_Metrics[Title]</f>
        <v xml:space="preserve">Maximum lifetime for user ticket renewal </v>
      </c>
      <c r="C28">
        <f>IFERROR(Table.CCSS_Base_Metrics[State], NA())</f>
        <v>1</v>
      </c>
      <c r="D28" t="b">
        <f>Table.CCSS_Base_Metrics[Applicable]</f>
        <v>1</v>
      </c>
      <c r="E28" s="3">
        <f>Table.CCSS_Base_Metrics[[#This Row],[BaseScore]]</f>
        <v>6.5</v>
      </c>
      <c r="G28" s="11">
        <f>IFERROR(ROUND(Table.CCSS_Base_Metrics[[#This Row],[Impact]], 1), "")</f>
        <v>6.4</v>
      </c>
      <c r="H28" s="11"/>
      <c r="I28" s="11">
        <f>IFERROR(ROUND(Table.CCSS_Base_Metrics[[#This Row],[Exploitability]], 1), "")</f>
        <v>8</v>
      </c>
    </row>
    <row r="29" spans="1:9" ht="15" hidden="1" customHeight="1" x14ac:dyDescent="0.25">
      <c r="A29" s="1" t="str">
        <f>Table.CCSS_Base_Metrics[Section]</f>
        <v>1.1.13</v>
      </c>
      <c r="B29" t="str">
        <f>Table.CCSS_Base_Metrics[Title]</f>
        <v xml:space="preserve">Maximum lifetime for user ticket renewal </v>
      </c>
      <c r="C29" t="str">
        <f>IFERROR(Table.CCSS_Base_Metrics[State], NA())</f>
        <v>7 days</v>
      </c>
      <c r="D29">
        <f>Table.CCSS_Base_Metrics[Applicable]</f>
        <v>0</v>
      </c>
      <c r="E29" s="3" t="str">
        <f>Table.CCSS_Base_Metrics[[#This Row],[BaseScore]]</f>
        <v/>
      </c>
      <c r="G29" s="11" t="str">
        <f>IFERROR(ROUND(Table.CCSS_Base_Metrics[[#This Row],[Impact]], 1), "")</f>
        <v/>
      </c>
      <c r="H29" s="11"/>
      <c r="I29" s="11" t="str">
        <f>IFERROR(ROUND(Table.CCSS_Base_Metrics[[#This Row],[Exploitability]], 1), "")</f>
        <v/>
      </c>
    </row>
    <row r="30" spans="1:9" ht="15" hidden="1" customHeight="1" x14ac:dyDescent="0.25">
      <c r="A30" s="1" t="str">
        <f>Table.CCSS_Base_Metrics[Section]</f>
        <v>1.1.14</v>
      </c>
      <c r="B30" t="str">
        <f>Table.CCSS_Base_Metrics[Title]</f>
        <v xml:space="preserve">Maximum lifetime for user ticket </v>
      </c>
      <c r="C30">
        <f>IFERROR(Table.CCSS_Base_Metrics[State], NA())</f>
        <v>0</v>
      </c>
      <c r="D30" t="b">
        <f>Table.CCSS_Base_Metrics[Applicable]</f>
        <v>1</v>
      </c>
      <c r="E30" s="3">
        <f>Table.CCSS_Base_Metrics[[#This Row],[BaseScore]]</f>
        <v>6.5</v>
      </c>
      <c r="G30" s="11">
        <f>IFERROR(ROUND(Table.CCSS_Base_Metrics[[#This Row],[Impact]], 1), "")</f>
        <v>6.4</v>
      </c>
      <c r="H30" s="11"/>
      <c r="I30" s="11">
        <f>IFERROR(ROUND(Table.CCSS_Base_Metrics[[#This Row],[Exploitability]], 1), "")</f>
        <v>8</v>
      </c>
    </row>
    <row r="31" spans="1:9" ht="15" hidden="1" customHeight="1" x14ac:dyDescent="0.25">
      <c r="A31" s="1" t="str">
        <f>Table.CCSS_Base_Metrics[Section]</f>
        <v>1.1.14</v>
      </c>
      <c r="B31" t="str">
        <f>Table.CCSS_Base_Metrics[Title]</f>
        <v xml:space="preserve">Maximum lifetime for user ticket </v>
      </c>
      <c r="C31">
        <f>IFERROR(Table.CCSS_Base_Metrics[State], NA())</f>
        <v>10</v>
      </c>
      <c r="D31">
        <f>Table.CCSS_Base_Metrics[Applicable]</f>
        <v>0</v>
      </c>
      <c r="E31" s="3" t="str">
        <f>Table.CCSS_Base_Metrics[[#This Row],[BaseScore]]</f>
        <v/>
      </c>
      <c r="G31" s="11" t="str">
        <f>IFERROR(ROUND(Table.CCSS_Base_Metrics[[#This Row],[Impact]], 1), "")</f>
        <v/>
      </c>
      <c r="H31" s="11"/>
      <c r="I31" s="11" t="str">
        <f>IFERROR(ROUND(Table.CCSS_Base_Metrics[[#This Row],[Exploitability]], 1), "")</f>
        <v/>
      </c>
    </row>
    <row r="32" spans="1:9" ht="15" hidden="1" customHeight="1" x14ac:dyDescent="0.25">
      <c r="A32" s="1">
        <f>Table.CCSS_Base_Metrics[Section]</f>
        <v>1.2</v>
      </c>
      <c r="B32" t="str">
        <f>Table.CCSS_Base_Metrics[Title]</f>
        <v xml:space="preserve">Audit Policy </v>
      </c>
      <c r="C32" t="e">
        <f>IFERROR(Table.CCSS_Base_Metrics[State], NA())</f>
        <v>#N/A</v>
      </c>
      <c r="D32" t="b">
        <f>Table.CCSS_Base_Metrics[Applicable]</f>
        <v>0</v>
      </c>
      <c r="E32" s="3" t="str">
        <f>Table.CCSS_Base_Metrics[[#This Row],[BaseScore]]</f>
        <v/>
      </c>
      <c r="G32" s="11" t="str">
        <f>IFERROR(ROUND(Table.CCSS_Base_Metrics[[#This Row],[Impact]], 1), "")</f>
        <v/>
      </c>
      <c r="H32" s="11"/>
      <c r="I32" s="11" t="str">
        <f>IFERROR(ROUND(Table.CCSS_Base_Metrics[[#This Row],[Exploitability]], 1), "")</f>
        <v/>
      </c>
    </row>
    <row r="33" spans="1:9" ht="15" hidden="1" customHeight="1" x14ac:dyDescent="0.25">
      <c r="A33" s="1" t="str">
        <f>Table.CCSS_Base_Metrics[Section]</f>
        <v>1.2.1</v>
      </c>
      <c r="B33" t="str">
        <f>Table.CCSS_Base_Metrics[Title]</f>
        <v xml:space="preserve">Audit account logon events </v>
      </c>
      <c r="C33" t="str">
        <f>IFERROR(Table.CCSS_Base_Metrics[State], NA())</f>
        <v>No Auditing</v>
      </c>
      <c r="D33" t="b">
        <f>Table.CCSS_Base_Metrics[Applicable]</f>
        <v>1</v>
      </c>
      <c r="E33" s="3">
        <f>Table.CCSS_Base_Metrics[[#This Row],[BaseScore]]</f>
        <v>6.4</v>
      </c>
      <c r="G33" s="11">
        <f>IFERROR(ROUND(Table.CCSS_Base_Metrics[[#This Row],[Impact]], 1), "")</f>
        <v>4.9000000000000004</v>
      </c>
      <c r="H33" s="11"/>
      <c r="I33" s="11">
        <f>IFERROR(ROUND(Table.CCSS_Base_Metrics[[#This Row],[Exploitability]], 1), "")</f>
        <v>10</v>
      </c>
    </row>
    <row r="34" spans="1:9" ht="15" hidden="1" customHeight="1" x14ac:dyDescent="0.25">
      <c r="A34" s="1" t="str">
        <f>Table.CCSS_Base_Metrics[Section]</f>
        <v>1.2.1</v>
      </c>
      <c r="B34" t="str">
        <f>Table.CCSS_Base_Metrics[Title]</f>
        <v xml:space="preserve">Audit account logon events </v>
      </c>
      <c r="C34" t="str">
        <f>IFERROR(Table.CCSS_Base_Metrics[State], NA())</f>
        <v>Not Defined</v>
      </c>
      <c r="D34">
        <f>Table.CCSS_Base_Metrics[Applicable]</f>
        <v>0</v>
      </c>
      <c r="E34" s="3" t="str">
        <f>Table.CCSS_Base_Metrics[[#This Row],[BaseScore]]</f>
        <v/>
      </c>
      <c r="G34" s="11" t="str">
        <f>IFERROR(ROUND(Table.CCSS_Base_Metrics[[#This Row],[Impact]], 1), "")</f>
        <v/>
      </c>
      <c r="H34" s="11"/>
      <c r="I34" s="11" t="str">
        <f>IFERROR(ROUND(Table.CCSS_Base_Metrics[[#This Row],[Exploitability]], 1), "")</f>
        <v/>
      </c>
    </row>
    <row r="35" spans="1:9" ht="15" hidden="1" customHeight="1" x14ac:dyDescent="0.25">
      <c r="A35" s="1" t="str">
        <f>Table.CCSS_Base_Metrics[Section]</f>
        <v>1.2.2</v>
      </c>
      <c r="B35" t="str">
        <f>Table.CCSS_Base_Metrics[Title]</f>
        <v xml:space="preserve">Audit account management </v>
      </c>
      <c r="C35" t="str">
        <f>IFERROR(Table.CCSS_Base_Metrics[State], NA())</f>
        <v>No Auditing</v>
      </c>
      <c r="D35" t="b">
        <f>Table.CCSS_Base_Metrics[Applicable]</f>
        <v>1</v>
      </c>
      <c r="E35" s="3">
        <f>Table.CCSS_Base_Metrics[[#This Row],[BaseScore]]</f>
        <v>3.2</v>
      </c>
      <c r="G35" s="11">
        <f>IFERROR(ROUND(Table.CCSS_Base_Metrics[[#This Row],[Impact]], 1), "")</f>
        <v>4.9000000000000004</v>
      </c>
      <c r="H35" s="11"/>
      <c r="I35" s="11">
        <f>IFERROR(ROUND(Table.CCSS_Base_Metrics[[#This Row],[Exploitability]], 1), "")</f>
        <v>3.1</v>
      </c>
    </row>
    <row r="36" spans="1:9" ht="15" hidden="1" customHeight="1" x14ac:dyDescent="0.25">
      <c r="A36" s="1" t="str">
        <f>Table.CCSS_Base_Metrics[Section]</f>
        <v>1.2.2</v>
      </c>
      <c r="B36" t="str">
        <f>Table.CCSS_Base_Metrics[Title]</f>
        <v xml:space="preserve">Audit account management </v>
      </c>
      <c r="C36" t="str">
        <f>IFERROR(Table.CCSS_Base_Metrics[State], NA())</f>
        <v>Not Defined</v>
      </c>
      <c r="D36">
        <f>Table.CCSS_Base_Metrics[Applicable]</f>
        <v>0</v>
      </c>
      <c r="E36" s="3" t="str">
        <f>Table.CCSS_Base_Metrics[[#This Row],[BaseScore]]</f>
        <v/>
      </c>
      <c r="G36" s="11" t="str">
        <f>IFERROR(ROUND(Table.CCSS_Base_Metrics[[#This Row],[Impact]], 1), "")</f>
        <v/>
      </c>
      <c r="H36" s="11"/>
      <c r="I36" s="11" t="str">
        <f>IFERROR(ROUND(Table.CCSS_Base_Metrics[[#This Row],[Exploitability]], 1), "")</f>
        <v/>
      </c>
    </row>
    <row r="37" spans="1:9" ht="15" hidden="1" customHeight="1" x14ac:dyDescent="0.25">
      <c r="A37" s="1" t="str">
        <f>Table.CCSS_Base_Metrics[Section]</f>
        <v>1.2.3</v>
      </c>
      <c r="B37" t="str">
        <f>Table.CCSS_Base_Metrics[Title]</f>
        <v xml:space="preserve">Audit directory service access </v>
      </c>
      <c r="C37" t="str">
        <f>IFERROR(Table.CCSS_Base_Metrics[State], NA())</f>
        <v>No Auditing</v>
      </c>
      <c r="D37" t="b">
        <f>Table.CCSS_Base_Metrics[Applicable]</f>
        <v>1</v>
      </c>
      <c r="E37" s="3">
        <f>Table.CCSS_Base_Metrics[[#This Row],[BaseScore]]</f>
        <v>6.4</v>
      </c>
      <c r="G37" s="11">
        <f>IFERROR(ROUND(Table.CCSS_Base_Metrics[[#This Row],[Impact]], 1), "")</f>
        <v>4.9000000000000004</v>
      </c>
      <c r="H37" s="11"/>
      <c r="I37" s="11">
        <f>IFERROR(ROUND(Table.CCSS_Base_Metrics[[#This Row],[Exploitability]], 1), "")</f>
        <v>10</v>
      </c>
    </row>
    <row r="38" spans="1:9" ht="15" hidden="1" customHeight="1" x14ac:dyDescent="0.25">
      <c r="A38" s="1" t="str">
        <f>Table.CCSS_Base_Metrics[Section]</f>
        <v>1.2.3</v>
      </c>
      <c r="B38" t="str">
        <f>Table.CCSS_Base_Metrics[Title]</f>
        <v xml:space="preserve">Audit directory service access </v>
      </c>
      <c r="C38" t="str">
        <f>IFERROR(Table.CCSS_Base_Metrics[State], NA())</f>
        <v>Not Defined</v>
      </c>
      <c r="D38">
        <f>Table.CCSS_Base_Metrics[Applicable]</f>
        <v>0</v>
      </c>
      <c r="E38" s="3" t="str">
        <f>Table.CCSS_Base_Metrics[[#This Row],[BaseScore]]</f>
        <v/>
      </c>
      <c r="G38" s="11" t="str">
        <f>IFERROR(ROUND(Table.CCSS_Base_Metrics[[#This Row],[Impact]], 1), "")</f>
        <v/>
      </c>
      <c r="H38" s="11"/>
      <c r="I38" s="11" t="str">
        <f>IFERROR(ROUND(Table.CCSS_Base_Metrics[[#This Row],[Exploitability]], 1), "")</f>
        <v/>
      </c>
    </row>
    <row r="39" spans="1:9" ht="15" hidden="1" customHeight="1" x14ac:dyDescent="0.25">
      <c r="A39" s="1" t="str">
        <f>Table.CCSS_Base_Metrics[Section]</f>
        <v>1.2.4</v>
      </c>
      <c r="B39" t="str">
        <f>Table.CCSS_Base_Metrics[Title]</f>
        <v xml:space="preserve">Audit logon events </v>
      </c>
      <c r="C39" t="str">
        <f>IFERROR(Table.CCSS_Base_Metrics[State], NA())</f>
        <v>No Auditing</v>
      </c>
      <c r="D39" t="b">
        <f>Table.CCSS_Base_Metrics[Applicable]</f>
        <v>1</v>
      </c>
      <c r="E39" s="3">
        <f>Table.CCSS_Base_Metrics[[#This Row],[BaseScore]]</f>
        <v>6.4</v>
      </c>
      <c r="G39" s="11">
        <f>IFERROR(ROUND(Table.CCSS_Base_Metrics[[#This Row],[Impact]], 1), "")</f>
        <v>4.9000000000000004</v>
      </c>
      <c r="H39" s="11"/>
      <c r="I39" s="11">
        <f>IFERROR(ROUND(Table.CCSS_Base_Metrics[[#This Row],[Exploitability]], 1), "")</f>
        <v>10</v>
      </c>
    </row>
    <row r="40" spans="1:9" ht="15" hidden="1" customHeight="1" x14ac:dyDescent="0.25">
      <c r="A40" s="1" t="str">
        <f>Table.CCSS_Base_Metrics[Section]</f>
        <v>1.2.4</v>
      </c>
      <c r="B40" t="str">
        <f>Table.CCSS_Base_Metrics[Title]</f>
        <v xml:space="preserve">Audit logon events </v>
      </c>
      <c r="C40" t="str">
        <f>IFERROR(Table.CCSS_Base_Metrics[State], NA())</f>
        <v>Not Defined</v>
      </c>
      <c r="D40">
        <f>Table.CCSS_Base_Metrics[Applicable]</f>
        <v>0</v>
      </c>
      <c r="E40" s="3" t="str">
        <f>Table.CCSS_Base_Metrics[[#This Row],[BaseScore]]</f>
        <v/>
      </c>
      <c r="G40" s="11" t="str">
        <f>IFERROR(ROUND(Table.CCSS_Base_Metrics[[#This Row],[Impact]], 1), "")</f>
        <v/>
      </c>
      <c r="H40" s="11"/>
      <c r="I40" s="11" t="str">
        <f>IFERROR(ROUND(Table.CCSS_Base_Metrics[[#This Row],[Exploitability]], 1), "")</f>
        <v/>
      </c>
    </row>
    <row r="41" spans="1:9" ht="15" hidden="1" customHeight="1" x14ac:dyDescent="0.25">
      <c r="A41" s="1" t="str">
        <f>Table.CCSS_Base_Metrics[Section]</f>
        <v>1.2.5</v>
      </c>
      <c r="B41" t="str">
        <f>Table.CCSS_Base_Metrics[Title]</f>
        <v xml:space="preserve">Audit object access </v>
      </c>
      <c r="C41" t="str">
        <f>IFERROR(Table.CCSS_Base_Metrics[State], NA())</f>
        <v>No Auditing</v>
      </c>
      <c r="D41" t="b">
        <f>Table.CCSS_Base_Metrics[Applicable]</f>
        <v>1</v>
      </c>
      <c r="E41" s="3">
        <f>Table.CCSS_Base_Metrics[[#This Row],[BaseScore]]</f>
        <v>6.4</v>
      </c>
      <c r="G41" s="11">
        <f>IFERROR(ROUND(Table.CCSS_Base_Metrics[[#This Row],[Impact]], 1), "")</f>
        <v>4.9000000000000004</v>
      </c>
      <c r="H41" s="11"/>
      <c r="I41" s="11">
        <f>IFERROR(ROUND(Table.CCSS_Base_Metrics[[#This Row],[Exploitability]], 1), "")</f>
        <v>10</v>
      </c>
    </row>
    <row r="42" spans="1:9" ht="15" hidden="1" customHeight="1" x14ac:dyDescent="0.25">
      <c r="A42" s="1" t="str">
        <f>Table.CCSS_Base_Metrics[Section]</f>
        <v>1.2.5</v>
      </c>
      <c r="B42" t="str">
        <f>Table.CCSS_Base_Metrics[Title]</f>
        <v xml:space="preserve">Audit object access </v>
      </c>
      <c r="C42" t="str">
        <f>IFERROR(Table.CCSS_Base_Metrics[State], NA())</f>
        <v>Not Defined</v>
      </c>
      <c r="D42">
        <f>Table.CCSS_Base_Metrics[Applicable]</f>
        <v>0</v>
      </c>
      <c r="E42" s="3" t="str">
        <f>Table.CCSS_Base_Metrics[[#This Row],[BaseScore]]</f>
        <v/>
      </c>
      <c r="G42" s="11" t="str">
        <f>IFERROR(ROUND(Table.CCSS_Base_Metrics[[#This Row],[Impact]], 1), "")</f>
        <v/>
      </c>
      <c r="H42" s="11"/>
      <c r="I42" s="11" t="str">
        <f>IFERROR(ROUND(Table.CCSS_Base_Metrics[[#This Row],[Exploitability]], 1), "")</f>
        <v/>
      </c>
    </row>
    <row r="43" spans="1:9" ht="15" hidden="1" customHeight="1" x14ac:dyDescent="0.25">
      <c r="A43" s="1" t="str">
        <f>Table.CCSS_Base_Metrics[Section]</f>
        <v>1.2.6</v>
      </c>
      <c r="B43" t="str">
        <f>Table.CCSS_Base_Metrics[Title]</f>
        <v xml:space="preserve">Audit policy change </v>
      </c>
      <c r="C43" t="str">
        <f>IFERROR(Table.CCSS_Base_Metrics[State], NA())</f>
        <v>No Auditing</v>
      </c>
      <c r="D43" t="b">
        <f>Table.CCSS_Base_Metrics[Applicable]</f>
        <v>1</v>
      </c>
      <c r="E43" s="3">
        <f>Table.CCSS_Base_Metrics[[#This Row],[BaseScore]]</f>
        <v>3.2</v>
      </c>
      <c r="G43" s="11">
        <f>IFERROR(ROUND(Table.CCSS_Base_Metrics[[#This Row],[Impact]], 1), "")</f>
        <v>4.9000000000000004</v>
      </c>
      <c r="H43" s="11"/>
      <c r="I43" s="11">
        <f>IFERROR(ROUND(Table.CCSS_Base_Metrics[[#This Row],[Exploitability]], 1), "")</f>
        <v>3.1</v>
      </c>
    </row>
    <row r="44" spans="1:9" ht="15" hidden="1" customHeight="1" x14ac:dyDescent="0.25">
      <c r="A44" s="1" t="str">
        <f>Table.CCSS_Base_Metrics[Section]</f>
        <v>1.2.6</v>
      </c>
      <c r="B44" t="str">
        <f>Table.CCSS_Base_Metrics[Title]</f>
        <v xml:space="preserve">Audit policy change </v>
      </c>
      <c r="C44" t="str">
        <f>IFERROR(Table.CCSS_Base_Metrics[State], NA())</f>
        <v>Not Defined</v>
      </c>
      <c r="D44">
        <f>Table.CCSS_Base_Metrics[Applicable]</f>
        <v>0</v>
      </c>
      <c r="E44" s="3" t="str">
        <f>Table.CCSS_Base_Metrics[[#This Row],[BaseScore]]</f>
        <v/>
      </c>
      <c r="G44" s="11" t="str">
        <f>IFERROR(ROUND(Table.CCSS_Base_Metrics[[#This Row],[Impact]], 1), "")</f>
        <v/>
      </c>
      <c r="H44" s="11"/>
      <c r="I44" s="11" t="str">
        <f>IFERROR(ROUND(Table.CCSS_Base_Metrics[[#This Row],[Exploitability]], 1), "")</f>
        <v/>
      </c>
    </row>
    <row r="45" spans="1:9" ht="15" hidden="1" customHeight="1" x14ac:dyDescent="0.25">
      <c r="A45" s="1" t="str">
        <f>Table.CCSS_Base_Metrics[Section]</f>
        <v>1.2.7</v>
      </c>
      <c r="B45" t="str">
        <f>Table.CCSS_Base_Metrics[Title]</f>
        <v xml:space="preserve">Audit privilege use </v>
      </c>
      <c r="C45" t="str">
        <f>IFERROR(Table.CCSS_Base_Metrics[State], NA())</f>
        <v>No Auditing</v>
      </c>
      <c r="D45" t="b">
        <f>Table.CCSS_Base_Metrics[Applicable]</f>
        <v>1</v>
      </c>
      <c r="E45" s="3">
        <f>Table.CCSS_Base_Metrics[[#This Row],[BaseScore]]</f>
        <v>6.4</v>
      </c>
      <c r="G45" s="11">
        <f>IFERROR(ROUND(Table.CCSS_Base_Metrics[[#This Row],[Impact]], 1), "")</f>
        <v>4.9000000000000004</v>
      </c>
      <c r="H45" s="11"/>
      <c r="I45" s="11">
        <f>IFERROR(ROUND(Table.CCSS_Base_Metrics[[#This Row],[Exploitability]], 1), "")</f>
        <v>10</v>
      </c>
    </row>
    <row r="46" spans="1:9" ht="15" hidden="1" customHeight="1" x14ac:dyDescent="0.25">
      <c r="A46" s="1" t="str">
        <f>Table.CCSS_Base_Metrics[Section]</f>
        <v>1.2.7</v>
      </c>
      <c r="B46" t="str">
        <f>Table.CCSS_Base_Metrics[Title]</f>
        <v xml:space="preserve">Audit privilege use </v>
      </c>
      <c r="C46" t="str">
        <f>IFERROR(Table.CCSS_Base_Metrics[State], NA())</f>
        <v>Not Defined</v>
      </c>
      <c r="D46">
        <f>Table.CCSS_Base_Metrics[Applicable]</f>
        <v>0</v>
      </c>
      <c r="E46" s="3" t="str">
        <f>Table.CCSS_Base_Metrics[[#This Row],[BaseScore]]</f>
        <v/>
      </c>
      <c r="G46" s="11" t="str">
        <f>IFERROR(ROUND(Table.CCSS_Base_Metrics[[#This Row],[Impact]], 1), "")</f>
        <v/>
      </c>
      <c r="H46" s="11"/>
      <c r="I46" s="11" t="str">
        <f>IFERROR(ROUND(Table.CCSS_Base_Metrics[[#This Row],[Exploitability]], 1), "")</f>
        <v/>
      </c>
    </row>
    <row r="47" spans="1:9" ht="15" hidden="1" customHeight="1" x14ac:dyDescent="0.25">
      <c r="A47" s="1" t="str">
        <f>Table.CCSS_Base_Metrics[Section]</f>
        <v>1.2.8</v>
      </c>
      <c r="B47" t="str">
        <f>Table.CCSS_Base_Metrics[Title]</f>
        <v xml:space="preserve">Audit process tracking </v>
      </c>
      <c r="C47" t="str">
        <f>IFERROR(Table.CCSS_Base_Metrics[State], NA())</f>
        <v>No Auditing</v>
      </c>
      <c r="D47" t="b">
        <f>Table.CCSS_Base_Metrics[Applicable]</f>
        <v>1</v>
      </c>
      <c r="E47" s="3">
        <f>Table.CCSS_Base_Metrics[[#This Row],[BaseScore]]</f>
        <v>6.4</v>
      </c>
      <c r="G47" s="11">
        <f>IFERROR(ROUND(Table.CCSS_Base_Metrics[[#This Row],[Impact]], 1), "")</f>
        <v>4.9000000000000004</v>
      </c>
      <c r="H47" s="11"/>
      <c r="I47" s="11">
        <f>IFERROR(ROUND(Table.CCSS_Base_Metrics[[#This Row],[Exploitability]], 1), "")</f>
        <v>10</v>
      </c>
    </row>
    <row r="48" spans="1:9" ht="15" hidden="1" customHeight="1" x14ac:dyDescent="0.25">
      <c r="A48" s="1" t="str">
        <f>Table.CCSS_Base_Metrics[Section]</f>
        <v>1.2.8</v>
      </c>
      <c r="B48" t="str">
        <f>Table.CCSS_Base_Metrics[Title]</f>
        <v xml:space="preserve">Audit process tracking </v>
      </c>
      <c r="C48" t="str">
        <f>IFERROR(Table.CCSS_Base_Metrics[State], NA())</f>
        <v>Not Defined</v>
      </c>
      <c r="D48">
        <f>Table.CCSS_Base_Metrics[Applicable]</f>
        <v>0</v>
      </c>
      <c r="E48" s="3" t="str">
        <f>Table.CCSS_Base_Metrics[[#This Row],[BaseScore]]</f>
        <v/>
      </c>
      <c r="G48" s="11" t="str">
        <f>IFERROR(ROUND(Table.CCSS_Base_Metrics[[#This Row],[Impact]], 1), "")</f>
        <v/>
      </c>
      <c r="H48" s="11"/>
      <c r="I48" s="11" t="str">
        <f>IFERROR(ROUND(Table.CCSS_Base_Metrics[[#This Row],[Exploitability]], 1), "")</f>
        <v/>
      </c>
    </row>
    <row r="49" spans="1:9" ht="15" hidden="1" customHeight="1" x14ac:dyDescent="0.25">
      <c r="A49" s="1" t="str">
        <f>Table.CCSS_Base_Metrics[Section]</f>
        <v>1.2.9</v>
      </c>
      <c r="B49" t="str">
        <f>Table.CCSS_Base_Metrics[Title]</f>
        <v xml:space="preserve">Audit system events </v>
      </c>
      <c r="C49" t="str">
        <f>IFERROR(Table.CCSS_Base_Metrics[State], NA())</f>
        <v>No Auditing</v>
      </c>
      <c r="D49" t="b">
        <f>Table.CCSS_Base_Metrics[Applicable]</f>
        <v>1</v>
      </c>
      <c r="E49" s="3">
        <f>Table.CCSS_Base_Metrics[[#This Row],[BaseScore]]</f>
        <v>6.4</v>
      </c>
      <c r="G49" s="11">
        <f>IFERROR(ROUND(Table.CCSS_Base_Metrics[[#This Row],[Impact]], 1), "")</f>
        <v>4.9000000000000004</v>
      </c>
      <c r="H49" s="11"/>
      <c r="I49" s="11">
        <f>IFERROR(ROUND(Table.CCSS_Base_Metrics[[#This Row],[Exploitability]], 1), "")</f>
        <v>10</v>
      </c>
    </row>
    <row r="50" spans="1:9" ht="15" hidden="1" customHeight="1" x14ac:dyDescent="0.25">
      <c r="A50" s="1" t="str">
        <f>Table.CCSS_Base_Metrics[Section]</f>
        <v>1.2.9</v>
      </c>
      <c r="B50" t="str">
        <f>Table.CCSS_Base_Metrics[Title]</f>
        <v xml:space="preserve">Audit system events </v>
      </c>
      <c r="C50" t="str">
        <f>IFERROR(Table.CCSS_Base_Metrics[State], NA())</f>
        <v>Not Defined</v>
      </c>
      <c r="D50">
        <f>Table.CCSS_Base_Metrics[Applicable]</f>
        <v>0</v>
      </c>
      <c r="E50" s="3" t="str">
        <f>Table.CCSS_Base_Metrics[[#This Row],[BaseScore]]</f>
        <v/>
      </c>
      <c r="G50" s="11" t="str">
        <f>IFERROR(ROUND(Table.CCSS_Base_Metrics[[#This Row],[Impact]], 1), "")</f>
        <v/>
      </c>
      <c r="H50" s="11"/>
      <c r="I50" s="11" t="str">
        <f>IFERROR(ROUND(Table.CCSS_Base_Metrics[[#This Row],[Exploitability]], 1), "")</f>
        <v/>
      </c>
    </row>
    <row r="51" spans="1:9" hidden="1" x14ac:dyDescent="0.25">
      <c r="A51" s="1" t="str">
        <f>Table.CCSS_Base_Metrics[Section]</f>
        <v>1.2.10</v>
      </c>
      <c r="B51" t="str">
        <f>Table.CCSS_Base_Metrics[Title]</f>
        <v xml:space="preserve">Audit: Shut down system immediately if unable to log security audits </v>
      </c>
      <c r="C51" t="str">
        <f>IFERROR(Table.CCSS_Base_Metrics[State], NA())</f>
        <v>Enabled</v>
      </c>
      <c r="D51" t="b">
        <f>Table.CCSS_Base_Metrics[Applicable]</f>
        <v>1</v>
      </c>
      <c r="E51" s="3">
        <f>Table.CCSS_Base_Metrics[[#This Row],[BaseScore]]</f>
        <v>6.4</v>
      </c>
      <c r="G51" s="11">
        <f>IFERROR(ROUND(Table.CCSS_Base_Metrics[[#This Row],[Impact]], 1), "")</f>
        <v>4.9000000000000004</v>
      </c>
      <c r="H51" s="11"/>
      <c r="I51" s="11">
        <f>IFERROR(ROUND(Table.CCSS_Base_Metrics[[#This Row],[Exploitability]], 1), "")</f>
        <v>10</v>
      </c>
    </row>
    <row r="52" spans="1:9" ht="15" hidden="1" customHeight="1" x14ac:dyDescent="0.25">
      <c r="A52" s="1" t="str">
        <f>Table.CCSS_Base_Metrics[Section]</f>
        <v>1.2.10</v>
      </c>
      <c r="B52" t="str">
        <f>Table.CCSS_Base_Metrics[Title]</f>
        <v xml:space="preserve">Audit: Shut down system immediately if unable to log security audits </v>
      </c>
      <c r="C52" t="str">
        <f>IFERROR(Table.CCSS_Base_Metrics[State], NA())</f>
        <v>Disabled</v>
      </c>
      <c r="D52">
        <f>Table.CCSS_Base_Metrics[Applicable]</f>
        <v>0</v>
      </c>
      <c r="E52" s="3" t="str">
        <f>Table.CCSS_Base_Metrics[[#This Row],[BaseScore]]</f>
        <v/>
      </c>
      <c r="G52" s="11" t="str">
        <f>IFERROR(ROUND(Table.CCSS_Base_Metrics[[#This Row],[Impact]], 1), "")</f>
        <v/>
      </c>
      <c r="H52" s="11"/>
      <c r="I52" s="11" t="str">
        <f>IFERROR(ROUND(Table.CCSS_Base_Metrics[[#This Row],[Exploitability]], 1), "")</f>
        <v/>
      </c>
    </row>
    <row r="53" spans="1:9" ht="15" hidden="1" customHeight="1" x14ac:dyDescent="0.25">
      <c r="A53" s="1" t="str">
        <f>Table.CCSS_Base_Metrics[Section]</f>
        <v>1.2.11</v>
      </c>
      <c r="B53" t="str">
        <f>Table.CCSS_Base_Metrics[Title]</f>
        <v xml:space="preserve">Audit: Force audit policy subcategory settings (Windows Vista or later) to override audit policy category settings </v>
      </c>
      <c r="C53" t="str">
        <f>IFERROR(Table.CCSS_Base_Metrics[State], NA())</f>
        <v>Disabled</v>
      </c>
      <c r="D53" t="b">
        <f>Table.CCSS_Base_Metrics[Applicable]</f>
        <v>1</v>
      </c>
      <c r="E53" s="3">
        <f>Table.CCSS_Base_Metrics[[#This Row],[BaseScore]]</f>
        <v>6.4</v>
      </c>
      <c r="G53" s="11">
        <f>IFERROR(ROUND(Table.CCSS_Base_Metrics[[#This Row],[Impact]], 1), "")</f>
        <v>4.9000000000000004</v>
      </c>
      <c r="H53" s="11"/>
      <c r="I53" s="11">
        <f>IFERROR(ROUND(Table.CCSS_Base_Metrics[[#This Row],[Exploitability]], 1), "")</f>
        <v>10</v>
      </c>
    </row>
    <row r="54" spans="1:9" ht="15" hidden="1" customHeight="1" x14ac:dyDescent="0.25">
      <c r="A54" s="1" t="str">
        <f>Table.CCSS_Base_Metrics[Section]</f>
        <v>1.2.11</v>
      </c>
      <c r="B54" t="str">
        <f>Table.CCSS_Base_Metrics[Title]</f>
        <v xml:space="preserve">Audit: Force audit policy subcategory settings (Windows Vista or later) to override audit policy category settings </v>
      </c>
      <c r="C54" t="str">
        <f>IFERROR(Table.CCSS_Base_Metrics[State], NA())</f>
        <v>Enabled</v>
      </c>
      <c r="D54">
        <f>Table.CCSS_Base_Metrics[Applicable]</f>
        <v>0</v>
      </c>
      <c r="E54" s="3" t="str">
        <f>Table.CCSS_Base_Metrics[[#This Row],[BaseScore]]</f>
        <v/>
      </c>
      <c r="G54" s="11" t="str">
        <f>IFERROR(ROUND(Table.CCSS_Base_Metrics[[#This Row],[Impact]], 1), "")</f>
        <v/>
      </c>
      <c r="H54" s="11"/>
      <c r="I54" s="11" t="str">
        <f>IFERROR(ROUND(Table.CCSS_Base_Metrics[[#This Row],[Exploitability]], 1), "")</f>
        <v/>
      </c>
    </row>
    <row r="55" spans="1:9" ht="15" hidden="1" customHeight="1" x14ac:dyDescent="0.25">
      <c r="A55" s="1">
        <f>Table.CCSS_Base_Metrics[Section]</f>
        <v>1.3</v>
      </c>
      <c r="B55" t="str">
        <f>Table.CCSS_Base_Metrics[Title]</f>
        <v xml:space="preserve">Detailed Security Auditing </v>
      </c>
      <c r="C55" t="e">
        <f>IFERROR(Table.CCSS_Base_Metrics[State], NA())</f>
        <v>#N/A</v>
      </c>
      <c r="D55" t="b">
        <f>Table.CCSS_Base_Metrics[Applicable]</f>
        <v>0</v>
      </c>
      <c r="E55" s="3" t="str">
        <f>Table.CCSS_Base_Metrics[[#This Row],[BaseScore]]</f>
        <v/>
      </c>
      <c r="G55" s="11">
        <f>IFERROR(ROUND(Table.CCSS_Base_Metrics[[#This Row],[Impact]], 1), "")</f>
        <v>4.9000000000000004</v>
      </c>
      <c r="H55" s="11"/>
      <c r="I55" s="11" t="str">
        <f>IFERROR(ROUND(Table.CCSS_Base_Metrics[[#This Row],[Exploitability]], 1), "")</f>
        <v/>
      </c>
    </row>
    <row r="56" spans="1:9" hidden="1" x14ac:dyDescent="0.25">
      <c r="A56" s="1" t="str">
        <f>Table.CCSS_Base_Metrics[Section]</f>
        <v>1.3.1</v>
      </c>
      <c r="B56" t="str">
        <f>Table.CCSS_Base_Metrics[Title]</f>
        <v xml:space="preserve">Audit Policy: System: IPsec Driver </v>
      </c>
      <c r="C56" t="str">
        <f>IFERROR(Table.CCSS_Base_Metrics[State], NA())</f>
        <v>No Auditing</v>
      </c>
      <c r="D56" t="b">
        <f>Table.CCSS_Base_Metrics[Applicable]</f>
        <v>1</v>
      </c>
      <c r="E56" s="3">
        <f>Table.CCSS_Base_Metrics[[#This Row],[BaseScore]]</f>
        <v>6.4</v>
      </c>
      <c r="G56" s="11">
        <f>IFERROR(ROUND(Table.CCSS_Base_Metrics[[#This Row],[Impact]], 1), "")</f>
        <v>4.9000000000000004</v>
      </c>
      <c r="H56" s="11"/>
      <c r="I56" s="11">
        <f>IFERROR(ROUND(Table.CCSS_Base_Metrics[[#This Row],[Exploitability]], 1), "")</f>
        <v>10</v>
      </c>
    </row>
    <row r="57" spans="1:9" ht="15" hidden="1" customHeight="1" x14ac:dyDescent="0.25">
      <c r="A57" s="1" t="str">
        <f>Table.CCSS_Base_Metrics[Section]</f>
        <v>1.3.1</v>
      </c>
      <c r="B57" t="str">
        <f>Table.CCSS_Base_Metrics[Title]</f>
        <v xml:space="preserve">Audit Policy: System: IPsec Driver </v>
      </c>
      <c r="C57" t="str">
        <f>IFERROR(Table.CCSS_Base_Metrics[State], NA())</f>
        <v>Success and Failure</v>
      </c>
      <c r="D57">
        <f>Table.CCSS_Base_Metrics[Applicable]</f>
        <v>0</v>
      </c>
      <c r="E57" s="3" t="str">
        <f>Table.CCSS_Base_Metrics[[#This Row],[BaseScore]]</f>
        <v/>
      </c>
      <c r="G57" s="11" t="str">
        <f>IFERROR(ROUND(Table.CCSS_Base_Metrics[[#This Row],[Impact]], 1), "")</f>
        <v/>
      </c>
      <c r="H57" s="11"/>
      <c r="I57" s="11" t="str">
        <f>IFERROR(ROUND(Table.CCSS_Base_Metrics[[#This Row],[Exploitability]], 1), "")</f>
        <v/>
      </c>
    </row>
    <row r="58" spans="1:9" ht="15" hidden="1" customHeight="1" x14ac:dyDescent="0.25">
      <c r="A58" s="1" t="str">
        <f>Table.CCSS_Base_Metrics[Section]</f>
        <v>1.3.2</v>
      </c>
      <c r="B58" t="str">
        <f>Table.CCSS_Base_Metrics[Title]</f>
        <v xml:space="preserve">Audit Policy: System: Security State Change </v>
      </c>
      <c r="C58" t="str">
        <f>IFERROR(Table.CCSS_Base_Metrics[State], NA())</f>
        <v>No Auditing</v>
      </c>
      <c r="D58" t="b">
        <f>Table.CCSS_Base_Metrics[Applicable]</f>
        <v>1</v>
      </c>
      <c r="E58" s="3">
        <f>Table.CCSS_Base_Metrics[[#This Row],[BaseScore]]</f>
        <v>6.4</v>
      </c>
      <c r="G58" s="11">
        <f>IFERROR(ROUND(Table.CCSS_Base_Metrics[[#This Row],[Impact]], 1), "")</f>
        <v>4.9000000000000004</v>
      </c>
      <c r="H58" s="11"/>
      <c r="I58" s="11">
        <f>IFERROR(ROUND(Table.CCSS_Base_Metrics[[#This Row],[Exploitability]], 1), "")</f>
        <v>10</v>
      </c>
    </row>
    <row r="59" spans="1:9" ht="15" hidden="1" customHeight="1" x14ac:dyDescent="0.25">
      <c r="A59" s="1" t="str">
        <f>Table.CCSS_Base_Metrics[Section]</f>
        <v>1.3.2</v>
      </c>
      <c r="B59" t="str">
        <f>Table.CCSS_Base_Metrics[Title]</f>
        <v xml:space="preserve">Audit Policy: System: Security State Change </v>
      </c>
      <c r="C59" t="str">
        <f>IFERROR(Table.CCSS_Base_Metrics[State], NA())</f>
        <v>Success and Failure</v>
      </c>
      <c r="D59">
        <f>Table.CCSS_Base_Metrics[Applicable]</f>
        <v>0</v>
      </c>
      <c r="E59" s="3" t="str">
        <f>Table.CCSS_Base_Metrics[[#This Row],[BaseScore]]</f>
        <v/>
      </c>
      <c r="G59" s="11" t="str">
        <f>IFERROR(ROUND(Table.CCSS_Base_Metrics[[#This Row],[Impact]], 1), "")</f>
        <v/>
      </c>
      <c r="H59" s="11"/>
      <c r="I59" s="11" t="str">
        <f>IFERROR(ROUND(Table.CCSS_Base_Metrics[[#This Row],[Exploitability]], 1), "")</f>
        <v/>
      </c>
    </row>
    <row r="60" spans="1:9" ht="15" hidden="1" customHeight="1" x14ac:dyDescent="0.25">
      <c r="A60" s="1" t="str">
        <f>Table.CCSS_Base_Metrics[Section]</f>
        <v>1.3.3</v>
      </c>
      <c r="B60" t="str">
        <f>Table.CCSS_Base_Metrics[Title]</f>
        <v xml:space="preserve">Audit Policy: System: Security System Extension </v>
      </c>
      <c r="C60" t="str">
        <f>IFERROR(Table.CCSS_Base_Metrics[State], NA())</f>
        <v>No Auditing</v>
      </c>
      <c r="D60" t="b">
        <f>Table.CCSS_Base_Metrics[Applicable]</f>
        <v>1</v>
      </c>
      <c r="E60" s="3">
        <f>Table.CCSS_Base_Metrics[[#This Row],[BaseScore]]</f>
        <v>6.4</v>
      </c>
      <c r="G60" s="11">
        <f>IFERROR(ROUND(Table.CCSS_Base_Metrics[[#This Row],[Impact]], 1), "")</f>
        <v>4.9000000000000004</v>
      </c>
      <c r="H60" s="11"/>
      <c r="I60" s="11">
        <f>IFERROR(ROUND(Table.CCSS_Base_Metrics[[#This Row],[Exploitability]], 1), "")</f>
        <v>10</v>
      </c>
    </row>
    <row r="61" spans="1:9" hidden="1" x14ac:dyDescent="0.25">
      <c r="A61" s="1" t="str">
        <f>Table.CCSS_Base_Metrics[Section]</f>
        <v>1.3.3</v>
      </c>
      <c r="B61" t="str">
        <f>Table.CCSS_Base_Metrics[Title]</f>
        <v xml:space="preserve">Audit Policy: System: Security System Extension </v>
      </c>
      <c r="C61" t="str">
        <f>IFERROR(Table.CCSS_Base_Metrics[State], NA())</f>
        <v>Success and Failure</v>
      </c>
      <c r="D61">
        <f>Table.CCSS_Base_Metrics[Applicable]</f>
        <v>0</v>
      </c>
      <c r="E61" s="3" t="str">
        <f>Table.CCSS_Base_Metrics[[#This Row],[BaseScore]]</f>
        <v/>
      </c>
      <c r="G61" s="11" t="str">
        <f>IFERROR(ROUND(Table.CCSS_Base_Metrics[[#This Row],[Impact]], 1), "")</f>
        <v/>
      </c>
      <c r="H61" s="11"/>
      <c r="I61" s="11" t="str">
        <f>IFERROR(ROUND(Table.CCSS_Base_Metrics[[#This Row],[Exploitability]], 1), "")</f>
        <v/>
      </c>
    </row>
    <row r="62" spans="1:9" ht="15" hidden="1" customHeight="1" x14ac:dyDescent="0.25">
      <c r="A62" s="1" t="str">
        <f>Table.CCSS_Base_Metrics[Section]</f>
        <v>1.3.4</v>
      </c>
      <c r="B62" t="str">
        <f>Table.CCSS_Base_Metrics[Title]</f>
        <v xml:space="preserve">Audit Policy: System: System Integrity </v>
      </c>
      <c r="C62" t="str">
        <f>IFERROR(Table.CCSS_Base_Metrics[State], NA())</f>
        <v>No Auditing</v>
      </c>
      <c r="D62" t="b">
        <f>Table.CCSS_Base_Metrics[Applicable]</f>
        <v>1</v>
      </c>
      <c r="E62" s="3">
        <f>Table.CCSS_Base_Metrics[[#This Row],[BaseScore]]</f>
        <v>6.4</v>
      </c>
      <c r="G62" s="11">
        <f>IFERROR(ROUND(Table.CCSS_Base_Metrics[[#This Row],[Impact]], 1), "")</f>
        <v>4.9000000000000004</v>
      </c>
      <c r="H62" s="11"/>
      <c r="I62" s="11">
        <f>IFERROR(ROUND(Table.CCSS_Base_Metrics[[#This Row],[Exploitability]], 1), "")</f>
        <v>10</v>
      </c>
    </row>
    <row r="63" spans="1:9" hidden="1" x14ac:dyDescent="0.25">
      <c r="A63" s="1" t="str">
        <f>Table.CCSS_Base_Metrics[Section]</f>
        <v>1.3.4</v>
      </c>
      <c r="B63" t="str">
        <f>Table.CCSS_Base_Metrics[Title]</f>
        <v xml:space="preserve">Audit Policy: System: System Integrity </v>
      </c>
      <c r="C63" t="str">
        <f>IFERROR(Table.CCSS_Base_Metrics[State], NA())</f>
        <v>Success and Failure</v>
      </c>
      <c r="D63">
        <f>Table.CCSS_Base_Metrics[Applicable]</f>
        <v>0</v>
      </c>
      <c r="E63" s="3" t="str">
        <f>Table.CCSS_Base_Metrics[[#This Row],[BaseScore]]</f>
        <v/>
      </c>
      <c r="G63" s="11" t="str">
        <f>IFERROR(ROUND(Table.CCSS_Base_Metrics[[#This Row],[Impact]], 1), "")</f>
        <v/>
      </c>
      <c r="H63" s="11"/>
      <c r="I63" s="11" t="str">
        <f>IFERROR(ROUND(Table.CCSS_Base_Metrics[[#This Row],[Exploitability]], 1), "")</f>
        <v/>
      </c>
    </row>
    <row r="64" spans="1:9" ht="15" hidden="1" customHeight="1" x14ac:dyDescent="0.25">
      <c r="A64" s="1" t="str">
        <f>Table.CCSS_Base_Metrics[Section]</f>
        <v>1.3.5</v>
      </c>
      <c r="B64" t="str">
        <f>Table.CCSS_Base_Metrics[Title]</f>
        <v xml:space="preserve">Audit Policy: Logon-Logoff: Logoff </v>
      </c>
      <c r="C64" t="str">
        <f>IFERROR(Table.CCSS_Base_Metrics[State], NA())</f>
        <v>No Auditing</v>
      </c>
      <c r="D64" t="b">
        <f>Table.CCSS_Base_Metrics[Applicable]</f>
        <v>1</v>
      </c>
      <c r="E64" s="3">
        <f>Table.CCSS_Base_Metrics[[#This Row],[BaseScore]]</f>
        <v>6.4</v>
      </c>
      <c r="G64" s="11">
        <f>IFERROR(ROUND(Table.CCSS_Base_Metrics[[#This Row],[Impact]], 1), "")</f>
        <v>4.9000000000000004</v>
      </c>
      <c r="H64" s="11"/>
      <c r="I64" s="11">
        <f>IFERROR(ROUND(Table.CCSS_Base_Metrics[[#This Row],[Exploitability]], 1), "")</f>
        <v>10</v>
      </c>
    </row>
    <row r="65" spans="1:9" ht="15" hidden="1" customHeight="1" x14ac:dyDescent="0.25">
      <c r="A65" s="1" t="str">
        <f>Table.CCSS_Base_Metrics[Section]</f>
        <v>1.3.5</v>
      </c>
      <c r="B65" t="str">
        <f>Table.CCSS_Base_Metrics[Title]</f>
        <v xml:space="preserve">Audit Policy: Logon-Logoff: Logoff </v>
      </c>
      <c r="C65" t="str">
        <f>IFERROR(Table.CCSS_Base_Metrics[State], NA())</f>
        <v>Success</v>
      </c>
      <c r="D65">
        <f>Table.CCSS_Base_Metrics[Applicable]</f>
        <v>0</v>
      </c>
      <c r="E65" s="3" t="str">
        <f>Table.CCSS_Base_Metrics[[#This Row],[BaseScore]]</f>
        <v/>
      </c>
      <c r="G65" s="11" t="str">
        <f>IFERROR(ROUND(Table.CCSS_Base_Metrics[[#This Row],[Impact]], 1), "")</f>
        <v/>
      </c>
      <c r="H65" s="11"/>
      <c r="I65" s="11" t="str">
        <f>IFERROR(ROUND(Table.CCSS_Base_Metrics[[#This Row],[Exploitability]], 1), "")</f>
        <v/>
      </c>
    </row>
    <row r="66" spans="1:9" ht="15" hidden="1" customHeight="1" x14ac:dyDescent="0.25">
      <c r="A66" s="1" t="str">
        <f>Table.CCSS_Base_Metrics[Section]</f>
        <v>1.3.6</v>
      </c>
      <c r="B66" t="str">
        <f>Table.CCSS_Base_Metrics[Title]</f>
        <v xml:space="preserve">Audit Policy: Logon-Logoff: Logon </v>
      </c>
      <c r="C66" t="str">
        <f>IFERROR(Table.CCSS_Base_Metrics[State], NA())</f>
        <v>No Auditing</v>
      </c>
      <c r="D66" t="b">
        <f>Table.CCSS_Base_Metrics[Applicable]</f>
        <v>1</v>
      </c>
      <c r="E66" s="3">
        <f>Table.CCSS_Base_Metrics[[#This Row],[BaseScore]]</f>
        <v>6.4</v>
      </c>
      <c r="G66" s="11">
        <f>IFERROR(ROUND(Table.CCSS_Base_Metrics[[#This Row],[Impact]], 1), "")</f>
        <v>4.9000000000000004</v>
      </c>
      <c r="H66" s="11"/>
      <c r="I66" s="11">
        <f>IFERROR(ROUND(Table.CCSS_Base_Metrics[[#This Row],[Exploitability]], 1), "")</f>
        <v>10</v>
      </c>
    </row>
    <row r="67" spans="1:9" hidden="1" x14ac:dyDescent="0.25">
      <c r="A67" s="1" t="str">
        <f>Table.CCSS_Base_Metrics[Section]</f>
        <v>1.3.6</v>
      </c>
      <c r="B67" t="str">
        <f>Table.CCSS_Base_Metrics[Title]</f>
        <v xml:space="preserve">Audit Policy: Logon-Logoff: Logon </v>
      </c>
      <c r="C67" t="str">
        <f>IFERROR(Table.CCSS_Base_Metrics[State], NA())</f>
        <v>Success and Failure</v>
      </c>
      <c r="D67">
        <f>Table.CCSS_Base_Metrics[Applicable]</f>
        <v>0</v>
      </c>
      <c r="E67" s="3" t="str">
        <f>Table.CCSS_Base_Metrics[[#This Row],[BaseScore]]</f>
        <v/>
      </c>
      <c r="G67" s="11" t="str">
        <f>IFERROR(ROUND(Table.CCSS_Base_Metrics[[#This Row],[Impact]], 1), "")</f>
        <v/>
      </c>
      <c r="H67" s="11"/>
      <c r="I67" s="11" t="str">
        <f>IFERROR(ROUND(Table.CCSS_Base_Metrics[[#This Row],[Exploitability]], 1), "")</f>
        <v/>
      </c>
    </row>
    <row r="68" spans="1:9" ht="15" hidden="1" customHeight="1" x14ac:dyDescent="0.25">
      <c r="A68" s="1" t="str">
        <f>Table.CCSS_Base_Metrics[Section]</f>
        <v>1.3.7</v>
      </c>
      <c r="B68" t="str">
        <f>Table.CCSS_Base_Metrics[Title]</f>
        <v xml:space="preserve">Audit Policy: Logon-Logoff: Special Logon </v>
      </c>
      <c r="C68" t="str">
        <f>IFERROR(Table.CCSS_Base_Metrics[State], NA())</f>
        <v>No Auditing</v>
      </c>
      <c r="D68" t="b">
        <f>Table.CCSS_Base_Metrics[Applicable]</f>
        <v>1</v>
      </c>
      <c r="E68" s="3">
        <f>Table.CCSS_Base_Metrics[[#This Row],[BaseScore]]</f>
        <v>6.4</v>
      </c>
      <c r="G68" s="11">
        <f>IFERROR(ROUND(Table.CCSS_Base_Metrics[[#This Row],[Impact]], 1), "")</f>
        <v>4.9000000000000004</v>
      </c>
      <c r="H68" s="11"/>
      <c r="I68" s="11">
        <f>IFERROR(ROUND(Table.CCSS_Base_Metrics[[#This Row],[Exploitability]], 1), "")</f>
        <v>10</v>
      </c>
    </row>
    <row r="69" spans="1:9" ht="15" hidden="1" customHeight="1" x14ac:dyDescent="0.25">
      <c r="A69" s="1" t="str">
        <f>Table.CCSS_Base_Metrics[Section]</f>
        <v>1.3.7</v>
      </c>
      <c r="B69" t="str">
        <f>Table.CCSS_Base_Metrics[Title]</f>
        <v xml:space="preserve">Audit Policy: Logon-Logoff: Special Logon </v>
      </c>
      <c r="C69" t="str">
        <f>IFERROR(Table.CCSS_Base_Metrics[State], NA())</f>
        <v>Success</v>
      </c>
      <c r="D69">
        <f>Table.CCSS_Base_Metrics[Applicable]</f>
        <v>0</v>
      </c>
      <c r="E69" s="3" t="str">
        <f>Table.CCSS_Base_Metrics[[#This Row],[BaseScore]]</f>
        <v/>
      </c>
      <c r="G69" s="11" t="str">
        <f>IFERROR(ROUND(Table.CCSS_Base_Metrics[[#This Row],[Impact]], 1), "")</f>
        <v/>
      </c>
      <c r="H69" s="11"/>
      <c r="I69" s="11" t="str">
        <f>IFERROR(ROUND(Table.CCSS_Base_Metrics[[#This Row],[Exploitability]], 1), "")</f>
        <v/>
      </c>
    </row>
    <row r="70" spans="1:9" ht="15" hidden="1" customHeight="1" x14ac:dyDescent="0.25">
      <c r="A70" s="1" t="str">
        <f>Table.CCSS_Base_Metrics[Section]</f>
        <v>1.3.8</v>
      </c>
      <c r="B70" t="str">
        <f>Table.CCSS_Base_Metrics[Title]</f>
        <v xml:space="preserve">Audit Policy: Object Access: File System </v>
      </c>
      <c r="C70" t="str">
        <f>IFERROR(Table.CCSS_Base_Metrics[State], NA())</f>
        <v>No Auditing</v>
      </c>
      <c r="D70" t="b">
        <f>Table.CCSS_Base_Metrics[Applicable]</f>
        <v>1</v>
      </c>
      <c r="E70" s="3">
        <f>Table.CCSS_Base_Metrics[[#This Row],[BaseScore]]</f>
        <v>6.4</v>
      </c>
      <c r="G70" s="11">
        <f>IFERROR(ROUND(Table.CCSS_Base_Metrics[[#This Row],[Impact]], 1), "")</f>
        <v>4.9000000000000004</v>
      </c>
      <c r="H70" s="11"/>
      <c r="I70" s="11">
        <f>IFERROR(ROUND(Table.CCSS_Base_Metrics[[#This Row],[Exploitability]], 1), "")</f>
        <v>10</v>
      </c>
    </row>
    <row r="71" spans="1:9" ht="15" hidden="1" customHeight="1" x14ac:dyDescent="0.25">
      <c r="A71" s="1" t="str">
        <f>Table.CCSS_Base_Metrics[Section]</f>
        <v>1.3.8</v>
      </c>
      <c r="B71" t="str">
        <f>Table.CCSS_Base_Metrics[Title]</f>
        <v xml:space="preserve">Audit Policy: Object Access: File System </v>
      </c>
      <c r="C71" t="str">
        <f>IFERROR(Table.CCSS_Base_Metrics[State], NA())</f>
        <v>Failure</v>
      </c>
      <c r="D71">
        <f>Table.CCSS_Base_Metrics[Applicable]</f>
        <v>0</v>
      </c>
      <c r="E71" s="3" t="str">
        <f>Table.CCSS_Base_Metrics[[#This Row],[BaseScore]]</f>
        <v/>
      </c>
      <c r="G71" s="11" t="str">
        <f>IFERROR(ROUND(Table.CCSS_Base_Metrics[[#This Row],[Impact]], 1), "")</f>
        <v/>
      </c>
      <c r="H71" s="11"/>
      <c r="I71" s="11" t="str">
        <f>IFERROR(ROUND(Table.CCSS_Base_Metrics[[#This Row],[Exploitability]], 1), "")</f>
        <v/>
      </c>
    </row>
    <row r="72" spans="1:9" hidden="1" x14ac:dyDescent="0.25">
      <c r="A72" s="1" t="str">
        <f>Table.CCSS_Base_Metrics[Section]</f>
        <v>1.3.9</v>
      </c>
      <c r="B72" t="str">
        <f>Table.CCSS_Base_Metrics[Title]</f>
        <v xml:space="preserve">Audit Policy: Object Access: Registry </v>
      </c>
      <c r="C72" t="str">
        <f>IFERROR(Table.CCSS_Base_Metrics[State], NA())</f>
        <v>No Auditing</v>
      </c>
      <c r="D72" t="b">
        <f>Table.CCSS_Base_Metrics[Applicable]</f>
        <v>1</v>
      </c>
      <c r="E72" s="3">
        <f>Table.CCSS_Base_Metrics[[#This Row],[BaseScore]]</f>
        <v>6.4</v>
      </c>
      <c r="G72" s="11">
        <f>IFERROR(ROUND(Table.CCSS_Base_Metrics[[#This Row],[Impact]], 1), "")</f>
        <v>4.9000000000000004</v>
      </c>
      <c r="H72" s="11"/>
      <c r="I72" s="11">
        <f>IFERROR(ROUND(Table.CCSS_Base_Metrics[[#This Row],[Exploitability]], 1), "")</f>
        <v>10</v>
      </c>
    </row>
    <row r="73" spans="1:9" ht="15" hidden="1" customHeight="1" x14ac:dyDescent="0.25">
      <c r="A73" s="1" t="str">
        <f>Table.CCSS_Base_Metrics[Section]</f>
        <v>1.3.9</v>
      </c>
      <c r="B73" t="str">
        <f>Table.CCSS_Base_Metrics[Title]</f>
        <v xml:space="preserve">Audit Policy: Object Access: Registry </v>
      </c>
      <c r="C73" t="str">
        <f>IFERROR(Table.CCSS_Base_Metrics[State], NA())</f>
        <v>Failure</v>
      </c>
      <c r="D73">
        <f>Table.CCSS_Base_Metrics[Applicable]</f>
        <v>0</v>
      </c>
      <c r="E73" s="3" t="str">
        <f>Table.CCSS_Base_Metrics[[#This Row],[BaseScore]]</f>
        <v/>
      </c>
      <c r="G73" s="11" t="str">
        <f>IFERROR(ROUND(Table.CCSS_Base_Metrics[[#This Row],[Impact]], 1), "")</f>
        <v/>
      </c>
      <c r="H73" s="11"/>
      <c r="I73" s="11" t="str">
        <f>IFERROR(ROUND(Table.CCSS_Base_Metrics[[#This Row],[Exploitability]], 1), "")</f>
        <v/>
      </c>
    </row>
    <row r="74" spans="1:9" ht="15" hidden="1" customHeight="1" x14ac:dyDescent="0.25">
      <c r="A74" s="1" t="str">
        <f>Table.CCSS_Base_Metrics[Section]</f>
        <v>1.3.10</v>
      </c>
      <c r="B74" t="str">
        <f>Table.CCSS_Base_Metrics[Title]</f>
        <v xml:space="preserve">Audit Policy: Privilege Use: Sensitive Privilege Use </v>
      </c>
      <c r="C74" t="str">
        <f>IFERROR(Table.CCSS_Base_Metrics[State], NA())</f>
        <v>No Auditing</v>
      </c>
      <c r="D74" t="b">
        <f>Table.CCSS_Base_Metrics[Applicable]</f>
        <v>1</v>
      </c>
      <c r="E74" s="3">
        <f>Table.CCSS_Base_Metrics[[#This Row],[BaseScore]]</f>
        <v>6.4</v>
      </c>
      <c r="G74" s="11">
        <f>IFERROR(ROUND(Table.CCSS_Base_Metrics[[#This Row],[Impact]], 1), "")</f>
        <v>4.9000000000000004</v>
      </c>
      <c r="H74" s="11"/>
      <c r="I74" s="11">
        <f>IFERROR(ROUND(Table.CCSS_Base_Metrics[[#This Row],[Exploitability]], 1), "")</f>
        <v>10</v>
      </c>
    </row>
    <row r="75" spans="1:9" ht="15" hidden="1" customHeight="1" x14ac:dyDescent="0.25">
      <c r="A75" s="1" t="str">
        <f>Table.CCSS_Base_Metrics[Section]</f>
        <v>1.3.10</v>
      </c>
      <c r="B75" t="str">
        <f>Table.CCSS_Base_Metrics[Title]</f>
        <v xml:space="preserve">Audit Policy: Privilege Use: Sensitive Privilege Use </v>
      </c>
      <c r="C75" t="str">
        <f>IFERROR(Table.CCSS_Base_Metrics[State], NA())</f>
        <v>No auditing</v>
      </c>
      <c r="D75">
        <f>Table.CCSS_Base_Metrics[Applicable]</f>
        <v>0</v>
      </c>
      <c r="E75" s="3" t="str">
        <f>Table.CCSS_Base_Metrics[[#This Row],[BaseScore]]</f>
        <v/>
      </c>
      <c r="G75" s="11" t="str">
        <f>IFERROR(ROUND(Table.CCSS_Base_Metrics[[#This Row],[Impact]], 1), "")</f>
        <v/>
      </c>
      <c r="H75" s="11"/>
      <c r="I75" s="11" t="str">
        <f>IFERROR(ROUND(Table.CCSS_Base_Metrics[[#This Row],[Exploitability]], 1), "")</f>
        <v/>
      </c>
    </row>
    <row r="76" spans="1:9" ht="15" hidden="1" customHeight="1" x14ac:dyDescent="0.25">
      <c r="A76" s="1" t="str">
        <f>Table.CCSS_Base_Metrics[Section]</f>
        <v>1.3.11</v>
      </c>
      <c r="B76" t="str">
        <f>Table.CCSS_Base_Metrics[Title]</f>
        <v xml:space="preserve">Audit Policy: Detailed Tracking: Process Creation </v>
      </c>
      <c r="C76" t="str">
        <f>IFERROR(Table.CCSS_Base_Metrics[State], NA())</f>
        <v>No Auditing</v>
      </c>
      <c r="D76" t="b">
        <f>Table.CCSS_Base_Metrics[Applicable]</f>
        <v>1</v>
      </c>
      <c r="E76" s="3">
        <f>Table.CCSS_Base_Metrics[[#This Row],[BaseScore]]</f>
        <v>6.4</v>
      </c>
      <c r="G76" s="11">
        <f>IFERROR(ROUND(Table.CCSS_Base_Metrics[[#This Row],[Impact]], 1), "")</f>
        <v>4.9000000000000004</v>
      </c>
      <c r="H76" s="11"/>
      <c r="I76" s="11">
        <f>IFERROR(ROUND(Table.CCSS_Base_Metrics[[#This Row],[Exploitability]], 1), "")</f>
        <v>10</v>
      </c>
    </row>
    <row r="77" spans="1:9" hidden="1" x14ac:dyDescent="0.25">
      <c r="A77" s="1" t="str">
        <f>Table.CCSS_Base_Metrics[Section]</f>
        <v>1.3.11</v>
      </c>
      <c r="B77" t="str">
        <f>Table.CCSS_Base_Metrics[Title]</f>
        <v xml:space="preserve">Audit Policy: Detailed Tracking: Process Creation </v>
      </c>
      <c r="C77" t="str">
        <f>IFERROR(Table.CCSS_Base_Metrics[State], NA())</f>
        <v>Success</v>
      </c>
      <c r="D77">
        <f>Table.CCSS_Base_Metrics[Applicable]</f>
        <v>0</v>
      </c>
      <c r="E77" s="3" t="str">
        <f>Table.CCSS_Base_Metrics[[#This Row],[BaseScore]]</f>
        <v/>
      </c>
      <c r="G77" s="11" t="str">
        <f>IFERROR(ROUND(Table.CCSS_Base_Metrics[[#This Row],[Impact]], 1), "")</f>
        <v/>
      </c>
      <c r="H77" s="11"/>
      <c r="I77" s="11" t="str">
        <f>IFERROR(ROUND(Table.CCSS_Base_Metrics[[#This Row],[Exploitability]], 1), "")</f>
        <v/>
      </c>
    </row>
    <row r="78" spans="1:9" ht="15" hidden="1" customHeight="1" x14ac:dyDescent="0.25">
      <c r="A78" s="1" t="str">
        <f>Table.CCSS_Base_Metrics[Section]</f>
        <v>1.3.12</v>
      </c>
      <c r="B78" t="str">
        <f>Table.CCSS_Base_Metrics[Title]</f>
        <v>Audit Policy: Policy Change: Audit Policy Change</v>
      </c>
      <c r="C78" t="str">
        <f>IFERROR(Table.CCSS_Base_Metrics[State], NA())</f>
        <v>No Auditing</v>
      </c>
      <c r="D78" t="b">
        <f>Table.CCSS_Base_Metrics[Applicable]</f>
        <v>1</v>
      </c>
      <c r="E78" s="3">
        <f>Table.CCSS_Base_Metrics[[#This Row],[BaseScore]]</f>
        <v>3.2</v>
      </c>
      <c r="G78" s="11">
        <f>IFERROR(ROUND(Table.CCSS_Base_Metrics[[#This Row],[Impact]], 1), "")</f>
        <v>4.9000000000000004</v>
      </c>
      <c r="H78" s="11"/>
      <c r="I78" s="11">
        <f>IFERROR(ROUND(Table.CCSS_Base_Metrics[[#This Row],[Exploitability]], 1), "")</f>
        <v>3.1</v>
      </c>
    </row>
    <row r="79" spans="1:9" hidden="1" x14ac:dyDescent="0.25">
      <c r="A79" s="1" t="str">
        <f>Table.CCSS_Base_Metrics[Section]</f>
        <v>1.3.12</v>
      </c>
      <c r="B79" t="str">
        <f>Table.CCSS_Base_Metrics[Title]</f>
        <v>Audit Policy: Policy Change: Audit Policy Change</v>
      </c>
      <c r="C79" t="str">
        <f>IFERROR(Table.CCSS_Base_Metrics[State], NA())</f>
        <v>Success and Failure</v>
      </c>
      <c r="D79">
        <f>Table.CCSS_Base_Metrics[Applicable]</f>
        <v>0</v>
      </c>
      <c r="E79" s="12" t="str">
        <f>Table.CCSS_Base_Metrics[[#This Row],[BaseScore]]</f>
        <v/>
      </c>
      <c r="G79" s="11" t="str">
        <f>IFERROR(ROUND(Table.CCSS_Base_Metrics[[#This Row],[Impact]], 1), "")</f>
        <v/>
      </c>
      <c r="H79" s="11"/>
      <c r="I79" s="11" t="str">
        <f>IFERROR(ROUND(Table.CCSS_Base_Metrics[[#This Row],[Exploitability]], 1), "")</f>
        <v/>
      </c>
    </row>
    <row r="80" spans="1:9" hidden="1" x14ac:dyDescent="0.25">
      <c r="A80" s="1" t="str">
        <f>Table.CCSS_Base_Metrics[Section]</f>
        <v>1.3.13</v>
      </c>
      <c r="B80" t="str">
        <f>Table.CCSS_Base_Metrics[Title]</f>
        <v xml:space="preserve">Audit Policy: Policy Change: Authentication Policy Change </v>
      </c>
      <c r="C80" t="str">
        <f>IFERROR(Table.CCSS_Base_Metrics[State], NA())</f>
        <v>No Auditing</v>
      </c>
      <c r="D80" t="b">
        <f>Table.CCSS_Base_Metrics[Applicable]</f>
        <v>1</v>
      </c>
      <c r="E80" s="12">
        <f>Table.CCSS_Base_Metrics[[#This Row],[BaseScore]]</f>
        <v>3.2</v>
      </c>
      <c r="G80" s="11">
        <f>IFERROR(ROUND(Table.CCSS_Base_Metrics[[#This Row],[Impact]], 1), "")</f>
        <v>4.9000000000000004</v>
      </c>
      <c r="H80" s="11"/>
      <c r="I80" s="11">
        <f>IFERROR(ROUND(Table.CCSS_Base_Metrics[[#This Row],[Exploitability]], 1), "")</f>
        <v>3.1</v>
      </c>
    </row>
    <row r="81" spans="1:9" hidden="1" x14ac:dyDescent="0.25">
      <c r="A81" s="1" t="str">
        <f>Table.CCSS_Base_Metrics[Section]</f>
        <v>1.3.13</v>
      </c>
      <c r="B81" t="str">
        <f>Table.CCSS_Base_Metrics[Title]</f>
        <v xml:space="preserve">Audit Policy: Policy Change: Authentication Policy Change </v>
      </c>
      <c r="C81" t="str">
        <f>IFERROR(Table.CCSS_Base_Metrics[State], NA())</f>
        <v>Success</v>
      </c>
      <c r="D81">
        <f>Table.CCSS_Base_Metrics[Applicable]</f>
        <v>0</v>
      </c>
      <c r="E81" s="12" t="str">
        <f>Table.CCSS_Base_Metrics[[#This Row],[BaseScore]]</f>
        <v/>
      </c>
      <c r="G81" s="11" t="str">
        <f>IFERROR(ROUND(Table.CCSS_Base_Metrics[[#This Row],[Impact]], 1), "")</f>
        <v/>
      </c>
      <c r="H81" s="11"/>
      <c r="I81" s="11" t="str">
        <f>IFERROR(ROUND(Table.CCSS_Base_Metrics[[#This Row],[Exploitability]], 1), "")</f>
        <v/>
      </c>
    </row>
    <row r="82" spans="1:9" hidden="1" x14ac:dyDescent="0.25">
      <c r="A82" s="1" t="str">
        <f>Table.CCSS_Base_Metrics[Section]</f>
        <v>1.3.14</v>
      </c>
      <c r="B82" t="str">
        <f>Table.CCSS_Base_Metrics[Title]</f>
        <v xml:space="preserve">Audit Policy: Account Management: Computer Account Management </v>
      </c>
      <c r="C82" t="str">
        <f>IFERROR(Table.CCSS_Base_Metrics[State], NA())</f>
        <v>No Auditing</v>
      </c>
      <c r="D82" t="b">
        <f>Table.CCSS_Base_Metrics[Applicable]</f>
        <v>1</v>
      </c>
      <c r="E82" s="12">
        <f>Table.CCSS_Base_Metrics[[#This Row],[BaseScore]]</f>
        <v>3.2</v>
      </c>
      <c r="G82" s="11">
        <f>IFERROR(ROUND(Table.CCSS_Base_Metrics[[#This Row],[Impact]], 1), "")</f>
        <v>4.9000000000000004</v>
      </c>
      <c r="H82" s="11"/>
      <c r="I82" s="11">
        <f>IFERROR(ROUND(Table.CCSS_Base_Metrics[[#This Row],[Exploitability]], 1), "")</f>
        <v>3.1</v>
      </c>
    </row>
    <row r="83" spans="1:9" hidden="1" x14ac:dyDescent="0.25">
      <c r="A83" s="1" t="str">
        <f>Table.CCSS_Base_Metrics[Section]</f>
        <v>1.3.14</v>
      </c>
      <c r="B83" t="str">
        <f>Table.CCSS_Base_Metrics[Title]</f>
        <v xml:space="preserve">Audit Policy: Account Management: Computer Account Management </v>
      </c>
      <c r="C83" t="str">
        <f>IFERROR(Table.CCSS_Base_Metrics[State], NA())</f>
        <v>Success and Failure</v>
      </c>
      <c r="D83">
        <f>Table.CCSS_Base_Metrics[Applicable]</f>
        <v>0</v>
      </c>
      <c r="E83" s="12" t="str">
        <f>Table.CCSS_Base_Metrics[[#This Row],[BaseScore]]</f>
        <v/>
      </c>
      <c r="G83" s="11" t="str">
        <f>IFERROR(ROUND(Table.CCSS_Base_Metrics[[#This Row],[Impact]], 1), "")</f>
        <v/>
      </c>
      <c r="H83" s="11"/>
      <c r="I83" s="11" t="str">
        <f>IFERROR(ROUND(Table.CCSS_Base_Metrics[[#This Row],[Exploitability]], 1), "")</f>
        <v/>
      </c>
    </row>
    <row r="84" spans="1:9" hidden="1" x14ac:dyDescent="0.25">
      <c r="A84" s="1" t="str">
        <f>Table.CCSS_Base_Metrics[Section]</f>
        <v>1.3.15</v>
      </c>
      <c r="B84" t="str">
        <f>Table.CCSS_Base_Metrics[Title]</f>
        <v xml:space="preserve">Audit Policy: Account Management: Other Account Management Events </v>
      </c>
      <c r="C84" t="str">
        <f>IFERROR(Table.CCSS_Base_Metrics[State], NA())</f>
        <v>No Auditing</v>
      </c>
      <c r="D84" t="b">
        <f>Table.CCSS_Base_Metrics[Applicable]</f>
        <v>1</v>
      </c>
      <c r="E84" s="12">
        <f>Table.CCSS_Base_Metrics[[#This Row],[BaseScore]]</f>
        <v>3.2</v>
      </c>
      <c r="G84" s="11">
        <f>IFERROR(ROUND(Table.CCSS_Base_Metrics[[#This Row],[Impact]], 1), "")</f>
        <v>4.9000000000000004</v>
      </c>
      <c r="H84" s="11"/>
      <c r="I84" s="11">
        <f>IFERROR(ROUND(Table.CCSS_Base_Metrics[[#This Row],[Exploitability]], 1), "")</f>
        <v>3.1</v>
      </c>
    </row>
    <row r="85" spans="1:9" hidden="1" x14ac:dyDescent="0.25">
      <c r="A85" s="1" t="str">
        <f>Table.CCSS_Base_Metrics[Section]</f>
        <v>1.3.15</v>
      </c>
      <c r="B85" t="str">
        <f>Table.CCSS_Base_Metrics[Title]</f>
        <v xml:space="preserve">Audit Policy: Account Management: Other Account Management Events </v>
      </c>
      <c r="C85" t="str">
        <f>IFERROR(Table.CCSS_Base_Metrics[State], NA())</f>
        <v>Success and Failure</v>
      </c>
      <c r="D85">
        <f>Table.CCSS_Base_Metrics[Applicable]</f>
        <v>0</v>
      </c>
      <c r="E85" s="12" t="str">
        <f>Table.CCSS_Base_Metrics[[#This Row],[BaseScore]]</f>
        <v/>
      </c>
      <c r="G85" s="11" t="str">
        <f>IFERROR(ROUND(Table.CCSS_Base_Metrics[[#This Row],[Impact]], 1), "")</f>
        <v/>
      </c>
      <c r="H85" s="11"/>
      <c r="I85" s="11" t="str">
        <f>IFERROR(ROUND(Table.CCSS_Base_Metrics[[#This Row],[Exploitability]], 1), "")</f>
        <v/>
      </c>
    </row>
    <row r="86" spans="1:9" hidden="1" x14ac:dyDescent="0.25">
      <c r="A86" s="1" t="str">
        <f>Table.CCSS_Base_Metrics[Section]</f>
        <v>1.3.16</v>
      </c>
      <c r="B86" t="str">
        <f>Table.CCSS_Base_Metrics[Title]</f>
        <v>Audit Policy: Account Management: Security Group Management</v>
      </c>
      <c r="C86" t="str">
        <f>IFERROR(Table.CCSS_Base_Metrics[State], NA())</f>
        <v>No Auditing</v>
      </c>
      <c r="D86" t="b">
        <f>Table.CCSS_Base_Metrics[Applicable]</f>
        <v>1</v>
      </c>
      <c r="E86" s="12">
        <f>Table.CCSS_Base_Metrics[[#This Row],[BaseScore]]</f>
        <v>3.2</v>
      </c>
      <c r="G86" s="11">
        <f>IFERROR(ROUND(Table.CCSS_Base_Metrics[[#This Row],[Impact]], 1), "")</f>
        <v>4.9000000000000004</v>
      </c>
      <c r="H86" s="11"/>
      <c r="I86" s="11">
        <f>IFERROR(ROUND(Table.CCSS_Base_Metrics[[#This Row],[Exploitability]], 1), "")</f>
        <v>3.1</v>
      </c>
    </row>
    <row r="87" spans="1:9" hidden="1" x14ac:dyDescent="0.25">
      <c r="A87" s="1" t="str">
        <f>Table.CCSS_Base_Metrics[Section]</f>
        <v>1.3.16</v>
      </c>
      <c r="B87" t="str">
        <f>Table.CCSS_Base_Metrics[Title]</f>
        <v>Audit Policy: Account Management: Security Group Management</v>
      </c>
      <c r="C87" t="str">
        <f>IFERROR(Table.CCSS_Base_Metrics[State], NA())</f>
        <v>Success and Failure</v>
      </c>
      <c r="D87">
        <f>Table.CCSS_Base_Metrics[Applicable]</f>
        <v>0</v>
      </c>
      <c r="E87" s="12" t="str">
        <f>Table.CCSS_Base_Metrics[[#This Row],[BaseScore]]</f>
        <v/>
      </c>
      <c r="G87" s="11" t="str">
        <f>IFERROR(ROUND(Table.CCSS_Base_Metrics[[#This Row],[Impact]], 1), "")</f>
        <v/>
      </c>
      <c r="H87" s="11"/>
      <c r="I87" s="11" t="str">
        <f>IFERROR(ROUND(Table.CCSS_Base_Metrics[[#This Row],[Exploitability]], 1), "")</f>
        <v/>
      </c>
    </row>
    <row r="88" spans="1:9" hidden="1" x14ac:dyDescent="0.25">
      <c r="A88" s="1" t="str">
        <f>Table.CCSS_Base_Metrics[Section]</f>
        <v>1.3.17</v>
      </c>
      <c r="B88" t="str">
        <f>Table.CCSS_Base_Metrics[Title]</f>
        <v xml:space="preserve">Audit Policy: Account Management: User Account Management </v>
      </c>
      <c r="C88" t="str">
        <f>IFERROR(Table.CCSS_Base_Metrics[State], NA())</f>
        <v>No Auditing</v>
      </c>
      <c r="D88" t="b">
        <f>Table.CCSS_Base_Metrics[Applicable]</f>
        <v>1</v>
      </c>
      <c r="E88" s="12">
        <f>Table.CCSS_Base_Metrics[[#This Row],[BaseScore]]</f>
        <v>3.2</v>
      </c>
      <c r="G88" s="11">
        <f>IFERROR(ROUND(Table.CCSS_Base_Metrics[[#This Row],[Impact]], 1), "")</f>
        <v>4.9000000000000004</v>
      </c>
      <c r="H88" s="11"/>
      <c r="I88" s="11">
        <f>IFERROR(ROUND(Table.CCSS_Base_Metrics[[#This Row],[Exploitability]], 1), "")</f>
        <v>3.1</v>
      </c>
    </row>
    <row r="89" spans="1:9" hidden="1" x14ac:dyDescent="0.25">
      <c r="A89" s="1" t="str">
        <f>Table.CCSS_Base_Metrics[Section]</f>
        <v>1.3.17</v>
      </c>
      <c r="B89" t="str">
        <f>Table.CCSS_Base_Metrics[Title]</f>
        <v xml:space="preserve">Audit Policy: Account Management: User Account Management </v>
      </c>
      <c r="C89" t="str">
        <f>IFERROR(Table.CCSS_Base_Metrics[State], NA())</f>
        <v>Success and Failure</v>
      </c>
      <c r="D89">
        <f>Table.CCSS_Base_Metrics[Applicable]</f>
        <v>0</v>
      </c>
      <c r="E89" s="12" t="str">
        <f>Table.CCSS_Base_Metrics[[#This Row],[BaseScore]]</f>
        <v/>
      </c>
      <c r="G89" s="11" t="str">
        <f>IFERROR(ROUND(Table.CCSS_Base_Metrics[[#This Row],[Impact]], 1), "")</f>
        <v/>
      </c>
      <c r="H89" s="11"/>
      <c r="I89" s="11" t="str">
        <f>IFERROR(ROUND(Table.CCSS_Base_Metrics[[#This Row],[Exploitability]], 1), "")</f>
        <v/>
      </c>
    </row>
    <row r="90" spans="1:9" hidden="1" x14ac:dyDescent="0.25">
      <c r="A90" s="1" t="str">
        <f>Table.CCSS_Base_Metrics[Section]</f>
        <v>1.3.18</v>
      </c>
      <c r="B90" t="str">
        <f>Table.CCSS_Base_Metrics[Title]</f>
        <v xml:space="preserve">Audit Policy: DS Access: Directory Service Access </v>
      </c>
      <c r="C90" t="str">
        <f>IFERROR(Table.CCSS_Base_Metrics[State], NA())</f>
        <v>No Auditing</v>
      </c>
      <c r="D90" t="b">
        <f>Table.CCSS_Base_Metrics[Applicable]</f>
        <v>1</v>
      </c>
      <c r="E90" s="12">
        <f>Table.CCSS_Base_Metrics[[#This Row],[BaseScore]]</f>
        <v>6.4</v>
      </c>
      <c r="G90" s="11">
        <f>IFERROR(ROUND(Table.CCSS_Base_Metrics[[#This Row],[Impact]], 1), "")</f>
        <v>4.9000000000000004</v>
      </c>
      <c r="H90" s="11"/>
      <c r="I90" s="11">
        <f>IFERROR(ROUND(Table.CCSS_Base_Metrics[[#This Row],[Exploitability]], 1), "")</f>
        <v>10</v>
      </c>
    </row>
    <row r="91" spans="1:9" hidden="1" x14ac:dyDescent="0.25">
      <c r="A91" s="1" t="str">
        <f>Table.CCSS_Base_Metrics[Section]</f>
        <v>1.3.18</v>
      </c>
      <c r="B91" t="str">
        <f>Table.CCSS_Base_Metrics[Title]</f>
        <v xml:space="preserve">Audit Policy: DS Access: Directory Service Access </v>
      </c>
      <c r="C91" t="str">
        <f>IFERROR(Table.CCSS_Base_Metrics[State], NA())</f>
        <v>No auditing</v>
      </c>
      <c r="D91">
        <f>Table.CCSS_Base_Metrics[Applicable]</f>
        <v>0</v>
      </c>
      <c r="E91" s="12" t="str">
        <f>Table.CCSS_Base_Metrics[[#This Row],[BaseScore]]</f>
        <v/>
      </c>
      <c r="G91" s="11" t="str">
        <f>IFERROR(ROUND(Table.CCSS_Base_Metrics[[#This Row],[Impact]], 1), "")</f>
        <v/>
      </c>
      <c r="H91" s="11"/>
      <c r="I91" s="11" t="str">
        <f>IFERROR(ROUND(Table.CCSS_Base_Metrics[[#This Row],[Exploitability]], 1), "")</f>
        <v/>
      </c>
    </row>
    <row r="92" spans="1:9" hidden="1" x14ac:dyDescent="0.25">
      <c r="A92" s="1" t="str">
        <f>Table.CCSS_Base_Metrics[Section]</f>
        <v>1.3.19</v>
      </c>
      <c r="B92" t="str">
        <f>Table.CCSS_Base_Metrics[Title]</f>
        <v xml:space="preserve">Audit Policy: DS Access: Directory Service Changes </v>
      </c>
      <c r="C92" t="str">
        <f>IFERROR(Table.CCSS_Base_Metrics[State], NA())</f>
        <v>No Auditing</v>
      </c>
      <c r="D92" t="b">
        <f>Table.CCSS_Base_Metrics[Applicable]</f>
        <v>1</v>
      </c>
      <c r="E92" s="12">
        <f>Table.CCSS_Base_Metrics[[#This Row],[BaseScore]]</f>
        <v>6.4</v>
      </c>
      <c r="G92" s="11">
        <f>IFERROR(ROUND(Table.CCSS_Base_Metrics[[#This Row],[Impact]], 1), "")</f>
        <v>4.9000000000000004</v>
      </c>
      <c r="H92" s="11"/>
      <c r="I92" s="11">
        <f>IFERROR(ROUND(Table.CCSS_Base_Metrics[[#This Row],[Exploitability]], 1), "")</f>
        <v>10</v>
      </c>
    </row>
    <row r="93" spans="1:9" hidden="1" x14ac:dyDescent="0.25">
      <c r="A93" s="1" t="str">
        <f>Table.CCSS_Base_Metrics[Section]</f>
        <v>1.3.19</v>
      </c>
      <c r="B93" t="str">
        <f>Table.CCSS_Base_Metrics[Title]</f>
        <v xml:space="preserve">Audit Policy: DS Access: Directory Service Changes </v>
      </c>
      <c r="C93" t="str">
        <f>IFERROR(Table.CCSS_Base_Metrics[State], NA())</f>
        <v>No auditing</v>
      </c>
      <c r="D93">
        <f>Table.CCSS_Base_Metrics[Applicable]</f>
        <v>0</v>
      </c>
      <c r="E93" s="12" t="str">
        <f>Table.CCSS_Base_Metrics[[#This Row],[BaseScore]]</f>
        <v/>
      </c>
      <c r="G93" s="11" t="str">
        <f>IFERROR(ROUND(Table.CCSS_Base_Metrics[[#This Row],[Impact]], 1), "")</f>
        <v/>
      </c>
      <c r="H93" s="11"/>
      <c r="I93" s="11" t="str">
        <f>IFERROR(ROUND(Table.CCSS_Base_Metrics[[#This Row],[Exploitability]], 1), "")</f>
        <v/>
      </c>
    </row>
    <row r="94" spans="1:9" hidden="1" x14ac:dyDescent="0.25">
      <c r="A94" s="1" t="str">
        <f>Table.CCSS_Base_Metrics[Section]</f>
        <v>1.3.20</v>
      </c>
      <c r="B94" t="str">
        <f>Table.CCSS_Base_Metrics[Title]</f>
        <v xml:space="preserve">Audit Policy: Account Logon: Credential Validation </v>
      </c>
      <c r="C94" t="str">
        <f>IFERROR(Table.CCSS_Base_Metrics[State], NA())</f>
        <v>No Auditing</v>
      </c>
      <c r="D94" t="b">
        <f>Table.CCSS_Base_Metrics[Applicable]</f>
        <v>1</v>
      </c>
      <c r="E94" s="12">
        <f>Table.CCSS_Base_Metrics[[#This Row],[BaseScore]]</f>
        <v>6.4</v>
      </c>
      <c r="G94" s="11">
        <f>IFERROR(ROUND(Table.CCSS_Base_Metrics[[#This Row],[Impact]], 1), "")</f>
        <v>4.9000000000000004</v>
      </c>
      <c r="H94" s="11"/>
      <c r="I94" s="11">
        <f>IFERROR(ROUND(Table.CCSS_Base_Metrics[[#This Row],[Exploitability]], 1), "")</f>
        <v>10</v>
      </c>
    </row>
    <row r="95" spans="1:9" hidden="1" x14ac:dyDescent="0.25">
      <c r="A95" s="1" t="str">
        <f>Table.CCSS_Base_Metrics[Section]</f>
        <v>1.3.20</v>
      </c>
      <c r="B95" t="str">
        <f>Table.CCSS_Base_Metrics[Title]</f>
        <v xml:space="preserve">Audit Policy: Account Logon: Credential Validation </v>
      </c>
      <c r="C95" t="str">
        <f>IFERROR(Table.CCSS_Base_Metrics[State], NA())</f>
        <v>Success</v>
      </c>
      <c r="D95">
        <f>Table.CCSS_Base_Metrics[Applicable]</f>
        <v>0</v>
      </c>
      <c r="E95" s="12" t="str">
        <f>Table.CCSS_Base_Metrics[[#This Row],[BaseScore]]</f>
        <v/>
      </c>
      <c r="G95" s="11" t="str">
        <f>IFERROR(ROUND(Table.CCSS_Base_Metrics[[#This Row],[Impact]], 1), "")</f>
        <v/>
      </c>
      <c r="H95" s="11"/>
      <c r="I95" s="11" t="str">
        <f>IFERROR(ROUND(Table.CCSS_Base_Metrics[[#This Row],[Exploitability]], 1), "")</f>
        <v/>
      </c>
    </row>
    <row r="96" spans="1:9" hidden="1" x14ac:dyDescent="0.25">
      <c r="A96" s="1">
        <f>Table.CCSS_Base_Metrics[Section]</f>
        <v>1.4</v>
      </c>
      <c r="B96" t="str">
        <f>Table.CCSS_Base_Metrics[Title]</f>
        <v>Event Log</v>
      </c>
      <c r="C96" t="e">
        <f>IFERROR(Table.CCSS_Base_Metrics[State], NA())</f>
        <v>#N/A</v>
      </c>
      <c r="D96" t="b">
        <f>Table.CCSS_Base_Metrics[Applicable]</f>
        <v>0</v>
      </c>
      <c r="E96" s="12" t="str">
        <f>Table.CCSS_Base_Metrics[[#This Row],[BaseScore]]</f>
        <v/>
      </c>
      <c r="G96" s="11" t="str">
        <f>IFERROR(ROUND(Table.CCSS_Base_Metrics[[#This Row],[Impact]], 1), "")</f>
        <v/>
      </c>
      <c r="H96" s="11"/>
      <c r="I96" s="11" t="str">
        <f>IFERROR(ROUND(Table.CCSS_Base_Metrics[[#This Row],[Exploitability]], 1), "")</f>
        <v/>
      </c>
    </row>
    <row r="97" spans="1:9" hidden="1" x14ac:dyDescent="0.25">
      <c r="A97" s="1" t="str">
        <f>Table.CCSS_Base_Metrics[Section]</f>
        <v>1.4.1</v>
      </c>
      <c r="B97" t="str">
        <f>Table.CCSS_Base_Metrics[Title]</f>
        <v xml:space="preserve">Application: Maximum Log Size (KB) </v>
      </c>
      <c r="C97" t="str">
        <f>IFERROR(Table.CCSS_Base_Metrics[State], NA())</f>
        <v>64 KB</v>
      </c>
      <c r="D97" t="b">
        <f>Table.CCSS_Base_Metrics[Applicable]</f>
        <v>1</v>
      </c>
      <c r="E97" s="12">
        <f>Table.CCSS_Base_Metrics[[#This Row],[BaseScore]]</f>
        <v>6.4</v>
      </c>
      <c r="G97" s="11">
        <f>IFERROR(ROUND(Table.CCSS_Base_Metrics[[#This Row],[Impact]], 1), "")</f>
        <v>4.9000000000000004</v>
      </c>
      <c r="H97" s="11"/>
      <c r="I97" s="11">
        <f>IFERROR(ROUND(Table.CCSS_Base_Metrics[[#This Row],[Exploitability]], 1), "")</f>
        <v>10</v>
      </c>
    </row>
    <row r="98" spans="1:9" hidden="1" x14ac:dyDescent="0.25">
      <c r="A98" s="1" t="str">
        <f>Table.CCSS_Base_Metrics[Section]</f>
        <v>1.4.1</v>
      </c>
      <c r="B98" t="str">
        <f>Table.CCSS_Base_Metrics[Title]</f>
        <v xml:space="preserve">Application: Maximum Log Size (KB) </v>
      </c>
      <c r="C98" t="str">
        <f>IFERROR(Table.CCSS_Base_Metrics[State], NA())</f>
        <v>32768 KB or greater</v>
      </c>
      <c r="D98">
        <f>Table.CCSS_Base_Metrics[Applicable]</f>
        <v>0</v>
      </c>
      <c r="E98" s="12" t="str">
        <f>Table.CCSS_Base_Metrics[[#This Row],[BaseScore]]</f>
        <v/>
      </c>
      <c r="G98" s="11" t="str">
        <f>IFERROR(ROUND(Table.CCSS_Base_Metrics[[#This Row],[Impact]], 1), "")</f>
        <v/>
      </c>
      <c r="H98" s="11"/>
      <c r="I98" s="11" t="str">
        <f>IFERROR(ROUND(Table.CCSS_Base_Metrics[[#This Row],[Exploitability]], 1), "")</f>
        <v/>
      </c>
    </row>
    <row r="99" spans="1:9" hidden="1" x14ac:dyDescent="0.25">
      <c r="A99" s="1" t="str">
        <f>Table.CCSS_Base_Metrics[Section]</f>
        <v>1.4.2</v>
      </c>
      <c r="B99" t="str">
        <f>Table.CCSS_Base_Metrics[Title]</f>
        <v xml:space="preserve">Application: Retain old events </v>
      </c>
      <c r="C99" t="str">
        <f>IFERROR(Table.CCSS_Base_Metrics[State], NA())</f>
        <v>Enabled</v>
      </c>
      <c r="D99" t="b">
        <f>Table.CCSS_Base_Metrics[Applicable]</f>
        <v>1</v>
      </c>
      <c r="E99" s="12">
        <f>Table.CCSS_Base_Metrics[[#This Row],[BaseScore]]</f>
        <v>6.4</v>
      </c>
      <c r="G99" s="11">
        <f>IFERROR(ROUND(Table.CCSS_Base_Metrics[[#This Row],[Impact]], 1), "")</f>
        <v>4.9000000000000004</v>
      </c>
      <c r="H99" s="11"/>
      <c r="I99" s="11">
        <f>IFERROR(ROUND(Table.CCSS_Base_Metrics[[#This Row],[Exploitability]], 1), "")</f>
        <v>10</v>
      </c>
    </row>
    <row r="100" spans="1:9" hidden="1" x14ac:dyDescent="0.25">
      <c r="A100" s="1" t="str">
        <f>Table.CCSS_Base_Metrics[Section]</f>
        <v>1.4.2</v>
      </c>
      <c r="B100" t="str">
        <f>Table.CCSS_Base_Metrics[Title]</f>
        <v xml:space="preserve">Application: Retain old events </v>
      </c>
      <c r="C100" t="str">
        <f>IFERROR(Table.CCSS_Base_Metrics[State], NA())</f>
        <v>Disabled</v>
      </c>
      <c r="D100">
        <f>Table.CCSS_Base_Metrics[Applicable]</f>
        <v>0</v>
      </c>
      <c r="E100" s="12" t="str">
        <f>Table.CCSS_Base_Metrics[[#This Row],[BaseScore]]</f>
        <v/>
      </c>
      <c r="G100" s="11" t="str">
        <f>IFERROR(ROUND(Table.CCSS_Base_Metrics[[#This Row],[Impact]], 1), "")</f>
        <v/>
      </c>
      <c r="H100" s="11"/>
      <c r="I100" s="11" t="str">
        <f>IFERROR(ROUND(Table.CCSS_Base_Metrics[[#This Row],[Exploitability]], 1), "")</f>
        <v/>
      </c>
    </row>
    <row r="101" spans="1:9" hidden="1" x14ac:dyDescent="0.25">
      <c r="A101" s="1" t="str">
        <f>Table.CCSS_Base_Metrics[Section]</f>
        <v>1.4.3</v>
      </c>
      <c r="B101" t="str">
        <f>Table.CCSS_Base_Metrics[Title]</f>
        <v xml:space="preserve">Security: Maximum Log Size (KB) </v>
      </c>
      <c r="C101" t="str">
        <f>IFERROR(Table.CCSS_Base_Metrics[State], NA())</f>
        <v>64 KB</v>
      </c>
      <c r="D101" t="b">
        <f>Table.CCSS_Base_Metrics[Applicable]</f>
        <v>1</v>
      </c>
      <c r="E101" s="12">
        <f>Table.CCSS_Base_Metrics[[#This Row],[BaseScore]]</f>
        <v>6.4</v>
      </c>
      <c r="G101" s="11">
        <f>IFERROR(ROUND(Table.CCSS_Base_Metrics[[#This Row],[Impact]], 1), "")</f>
        <v>4.9000000000000004</v>
      </c>
      <c r="H101" s="11"/>
      <c r="I101" s="11">
        <f>IFERROR(ROUND(Table.CCSS_Base_Metrics[[#This Row],[Exploitability]], 1), "")</f>
        <v>10</v>
      </c>
    </row>
    <row r="102" spans="1:9" hidden="1" x14ac:dyDescent="0.25">
      <c r="A102" s="1" t="str">
        <f>Table.CCSS_Base_Metrics[Section]</f>
        <v>1.4.3</v>
      </c>
      <c r="B102" t="str">
        <f>Table.CCSS_Base_Metrics[Title]</f>
        <v xml:space="preserve">Security: Maximum Log Size (KB) </v>
      </c>
      <c r="C102" t="str">
        <f>IFERROR(Table.CCSS_Base_Metrics[State], NA())</f>
        <v>81920 KB or greater</v>
      </c>
      <c r="D102">
        <f>Table.CCSS_Base_Metrics[Applicable]</f>
        <v>0</v>
      </c>
      <c r="E102" s="12" t="str">
        <f>Table.CCSS_Base_Metrics[[#This Row],[BaseScore]]</f>
        <v/>
      </c>
      <c r="G102" s="11" t="str">
        <f>IFERROR(ROUND(Table.CCSS_Base_Metrics[[#This Row],[Impact]], 1), "")</f>
        <v/>
      </c>
      <c r="H102" s="11"/>
      <c r="I102" s="11" t="str">
        <f>IFERROR(ROUND(Table.CCSS_Base_Metrics[[#This Row],[Exploitability]], 1), "")</f>
        <v/>
      </c>
    </row>
    <row r="103" spans="1:9" hidden="1" x14ac:dyDescent="0.25">
      <c r="A103" s="1" t="str">
        <f>Table.CCSS_Base_Metrics[Section]</f>
        <v>1.4.4</v>
      </c>
      <c r="B103" t="str">
        <f>Table.CCSS_Base_Metrics[Title]</f>
        <v xml:space="preserve">Security: Retain old events </v>
      </c>
      <c r="C103" t="str">
        <f>IFERROR(Table.CCSS_Base_Metrics[State], NA())</f>
        <v>Enabled</v>
      </c>
      <c r="D103" t="b">
        <f>Table.CCSS_Base_Metrics[Applicable]</f>
        <v>1</v>
      </c>
      <c r="E103" s="12">
        <f>Table.CCSS_Base_Metrics[[#This Row],[BaseScore]]</f>
        <v>6.4</v>
      </c>
      <c r="G103" s="11">
        <f>IFERROR(ROUND(Table.CCSS_Base_Metrics[[#This Row],[Impact]], 1), "")</f>
        <v>4.9000000000000004</v>
      </c>
      <c r="H103" s="11"/>
      <c r="I103" s="11">
        <f>IFERROR(ROUND(Table.CCSS_Base_Metrics[[#This Row],[Exploitability]], 1), "")</f>
        <v>10</v>
      </c>
    </row>
    <row r="104" spans="1:9" hidden="1" x14ac:dyDescent="0.25">
      <c r="A104" s="1" t="str">
        <f>Table.CCSS_Base_Metrics[Section]</f>
        <v>1.4.4</v>
      </c>
      <c r="B104" t="str">
        <f>Table.CCSS_Base_Metrics[Title]</f>
        <v xml:space="preserve">Security: Retain old events </v>
      </c>
      <c r="C104" t="str">
        <f>IFERROR(Table.CCSS_Base_Metrics[State], NA())</f>
        <v>Disabled</v>
      </c>
      <c r="D104">
        <f>Table.CCSS_Base_Metrics[Applicable]</f>
        <v>0</v>
      </c>
      <c r="E104" s="12" t="str">
        <f>Table.CCSS_Base_Metrics[[#This Row],[BaseScore]]</f>
        <v/>
      </c>
      <c r="G104" s="11" t="str">
        <f>IFERROR(ROUND(Table.CCSS_Base_Metrics[[#This Row],[Impact]], 1), "")</f>
        <v/>
      </c>
      <c r="H104" s="11"/>
      <c r="I104" s="11" t="str">
        <f>IFERROR(ROUND(Table.CCSS_Base_Metrics[[#This Row],[Exploitability]], 1), "")</f>
        <v/>
      </c>
    </row>
    <row r="105" spans="1:9" hidden="1" x14ac:dyDescent="0.25">
      <c r="A105" s="1" t="str">
        <f>Table.CCSS_Base_Metrics[Section]</f>
        <v>1.4.5</v>
      </c>
      <c r="B105" t="str">
        <f>Table.CCSS_Base_Metrics[Title]</f>
        <v xml:space="preserve">System: Maximum Log Size (KB) </v>
      </c>
      <c r="C105" t="str">
        <f>IFERROR(Table.CCSS_Base_Metrics[State], NA())</f>
        <v>64 KB</v>
      </c>
      <c r="D105" t="b">
        <f>Table.CCSS_Base_Metrics[Applicable]</f>
        <v>1</v>
      </c>
      <c r="E105" s="12">
        <f>Table.CCSS_Base_Metrics[[#This Row],[BaseScore]]</f>
        <v>6.4</v>
      </c>
      <c r="G105" s="11">
        <f>IFERROR(ROUND(Table.CCSS_Base_Metrics[[#This Row],[Impact]], 1), "")</f>
        <v>4.9000000000000004</v>
      </c>
      <c r="H105" s="11"/>
      <c r="I105" s="11">
        <f>IFERROR(ROUND(Table.CCSS_Base_Metrics[[#This Row],[Exploitability]], 1), "")</f>
        <v>10</v>
      </c>
    </row>
    <row r="106" spans="1:9" hidden="1" x14ac:dyDescent="0.25">
      <c r="A106" s="1" t="str">
        <f>Table.CCSS_Base_Metrics[Section]</f>
        <v>1.4.5</v>
      </c>
      <c r="B106" t="str">
        <f>Table.CCSS_Base_Metrics[Title]</f>
        <v xml:space="preserve">System: Maximum Log Size (KB) </v>
      </c>
      <c r="C106" t="str">
        <f>IFERROR(Table.CCSS_Base_Metrics[State], NA())</f>
        <v>32768 KB or greater</v>
      </c>
      <c r="D106">
        <f>Table.CCSS_Base_Metrics[Applicable]</f>
        <v>0</v>
      </c>
      <c r="E106" s="12" t="str">
        <f>Table.CCSS_Base_Metrics[[#This Row],[BaseScore]]</f>
        <v/>
      </c>
      <c r="G106" s="11" t="str">
        <f>IFERROR(ROUND(Table.CCSS_Base_Metrics[[#This Row],[Impact]], 1), "")</f>
        <v/>
      </c>
      <c r="H106" s="11"/>
      <c r="I106" s="11" t="str">
        <f>IFERROR(ROUND(Table.CCSS_Base_Metrics[[#This Row],[Exploitability]], 1), "")</f>
        <v/>
      </c>
    </row>
    <row r="107" spans="1:9" hidden="1" x14ac:dyDescent="0.25">
      <c r="A107" s="1" t="str">
        <f>Table.CCSS_Base_Metrics[Section]</f>
        <v>1.4.6</v>
      </c>
      <c r="B107" t="str">
        <f>Table.CCSS_Base_Metrics[Title]</f>
        <v xml:space="preserve">System: Retain old events </v>
      </c>
      <c r="C107" t="str">
        <f>IFERROR(Table.CCSS_Base_Metrics[State], NA())</f>
        <v>Enabled</v>
      </c>
      <c r="D107" t="b">
        <f>Table.CCSS_Base_Metrics[Applicable]</f>
        <v>1</v>
      </c>
      <c r="E107" s="12">
        <f>Table.CCSS_Base_Metrics[[#This Row],[BaseScore]]</f>
        <v>6.4</v>
      </c>
      <c r="G107" s="11">
        <f>IFERROR(ROUND(Table.CCSS_Base_Metrics[[#This Row],[Impact]], 1), "")</f>
        <v>4.9000000000000004</v>
      </c>
      <c r="H107" s="11"/>
      <c r="I107" s="11">
        <f>IFERROR(ROUND(Table.CCSS_Base_Metrics[[#This Row],[Exploitability]], 1), "")</f>
        <v>10</v>
      </c>
    </row>
    <row r="108" spans="1:9" hidden="1" x14ac:dyDescent="0.25">
      <c r="A108" s="1" t="str">
        <f>Table.CCSS_Base_Metrics[Section]</f>
        <v>1.4.6</v>
      </c>
      <c r="B108" t="str">
        <f>Table.CCSS_Base_Metrics[Title]</f>
        <v xml:space="preserve">System: Retain old events </v>
      </c>
      <c r="C108" t="str">
        <f>IFERROR(Table.CCSS_Base_Metrics[State], NA())</f>
        <v>Disabled</v>
      </c>
      <c r="D108">
        <f>Table.CCSS_Base_Metrics[Applicable]</f>
        <v>0</v>
      </c>
      <c r="E108" s="12" t="str">
        <f>Table.CCSS_Base_Metrics[[#This Row],[BaseScore]]</f>
        <v/>
      </c>
      <c r="G108" s="11" t="str">
        <f>IFERROR(ROUND(Table.CCSS_Base_Metrics[[#This Row],[Impact]], 1), "")</f>
        <v/>
      </c>
      <c r="H108" s="11"/>
      <c r="I108" s="11" t="str">
        <f>IFERROR(ROUND(Table.CCSS_Base_Metrics[[#This Row],[Exploitability]], 1), "")</f>
        <v/>
      </c>
    </row>
    <row r="109" spans="1:9" hidden="1" x14ac:dyDescent="0.25">
      <c r="A109" s="1">
        <f>Table.CCSS_Base_Metrics[Section]</f>
        <v>1.5</v>
      </c>
      <c r="B109" t="str">
        <f>Table.CCSS_Base_Metrics[Title]</f>
        <v xml:space="preserve">Windows Firewall </v>
      </c>
      <c r="C109" t="e">
        <f>IFERROR(Table.CCSS_Base_Metrics[State], NA())</f>
        <v>#N/A</v>
      </c>
      <c r="D109" t="b">
        <f>Table.CCSS_Base_Metrics[Applicable]</f>
        <v>0</v>
      </c>
      <c r="E109" s="12" t="str">
        <f>Table.CCSS_Base_Metrics[[#This Row],[BaseScore]]</f>
        <v/>
      </c>
      <c r="G109" s="11">
        <f>IFERROR(ROUND(Table.CCSS_Base_Metrics[[#This Row],[Impact]], 1), "")</f>
        <v>4.9000000000000004</v>
      </c>
      <c r="H109" s="11"/>
      <c r="I109" s="11" t="str">
        <f>IFERROR(ROUND(Table.CCSS_Base_Metrics[[#This Row],[Exploitability]], 1), "")</f>
        <v/>
      </c>
    </row>
    <row r="110" spans="1:9" x14ac:dyDescent="0.25">
      <c r="A110" s="1" t="str">
        <f>Table.CCSS_Base_Metrics[Section]</f>
        <v>1.5.1</v>
      </c>
      <c r="B110" t="str">
        <f>Table.CCSS_Base_Metrics[Title]</f>
        <v xml:space="preserve">Windows Firewall: Allow ICMP exceptions (Domain) </v>
      </c>
      <c r="C110" t="str">
        <f>IFERROR(Table.CCSS_Base_Metrics[State], NA())</f>
        <v>Enabled</v>
      </c>
      <c r="D110" t="b">
        <f>Table.CCSS_Base_Metrics[Applicable]</f>
        <v>1</v>
      </c>
      <c r="E110" s="12">
        <f>Table.CCSS_Base_Metrics[[#This Row],[BaseScore]]</f>
        <v>7.5</v>
      </c>
      <c r="G110" s="11">
        <f>IFERROR(ROUND(Table.CCSS_Base_Metrics[[#This Row],[Impact]], 1), "")</f>
        <v>6.4</v>
      </c>
      <c r="H110" s="11"/>
      <c r="I110" s="11">
        <f>IFERROR(ROUND(Table.CCSS_Base_Metrics[[#This Row],[Exploitability]], 1), "")</f>
        <v>10</v>
      </c>
    </row>
    <row r="111" spans="1:9" hidden="1" x14ac:dyDescent="0.25">
      <c r="A111" s="1" t="str">
        <f>Table.CCSS_Base_Metrics[Section]</f>
        <v>1.5.1</v>
      </c>
      <c r="B111" t="str">
        <f>Table.CCSS_Base_Metrics[Title]</f>
        <v xml:space="preserve">Windows Firewall: Allow ICMP exceptions (Domain) </v>
      </c>
      <c r="C111" t="str">
        <f>IFERROR(Table.CCSS_Base_Metrics[State], NA())</f>
        <v>Disabled</v>
      </c>
      <c r="D111">
        <f>Table.CCSS_Base_Metrics[Applicable]</f>
        <v>0</v>
      </c>
      <c r="E111" s="12" t="str">
        <f>Table.CCSS_Base_Metrics[[#This Row],[BaseScore]]</f>
        <v/>
      </c>
      <c r="G111" s="11" t="str">
        <f>IFERROR(ROUND(Table.CCSS_Base_Metrics[[#This Row],[Impact]], 1), "")</f>
        <v/>
      </c>
      <c r="H111" s="11"/>
      <c r="I111" s="11" t="str">
        <f>IFERROR(ROUND(Table.CCSS_Base_Metrics[[#This Row],[Exploitability]], 1), "")</f>
        <v/>
      </c>
    </row>
    <row r="112" spans="1:9" x14ac:dyDescent="0.25">
      <c r="A112" s="1" t="str">
        <f>Table.CCSS_Base_Metrics[Section]</f>
        <v>1.5.2</v>
      </c>
      <c r="B112" t="str">
        <f>Table.CCSS_Base_Metrics[Title]</f>
        <v xml:space="preserve">Windows Firewall: Allow ICMP exceptions (Standard) </v>
      </c>
      <c r="C112" t="str">
        <f>IFERROR(Table.CCSS_Base_Metrics[State], NA())</f>
        <v>Enabled</v>
      </c>
      <c r="D112" t="b">
        <f>Table.CCSS_Base_Metrics[Applicable]</f>
        <v>1</v>
      </c>
      <c r="E112" s="12">
        <f>Table.CCSS_Base_Metrics[[#This Row],[BaseScore]]</f>
        <v>7.5</v>
      </c>
      <c r="G112" s="11">
        <f>IFERROR(ROUND(Table.CCSS_Base_Metrics[[#This Row],[Impact]], 1), "")</f>
        <v>6.4</v>
      </c>
      <c r="H112" s="11"/>
      <c r="I112" s="11">
        <f>IFERROR(ROUND(Table.CCSS_Base_Metrics[[#This Row],[Exploitability]], 1), "")</f>
        <v>10</v>
      </c>
    </row>
    <row r="113" spans="1:9" hidden="1" x14ac:dyDescent="0.25">
      <c r="A113" s="1" t="str">
        <f>Table.CCSS_Base_Metrics[Section]</f>
        <v>1.5.2</v>
      </c>
      <c r="B113" t="str">
        <f>Table.CCSS_Base_Metrics[Title]</f>
        <v xml:space="preserve">Windows Firewall: Allow ICMP exceptions (Standard) </v>
      </c>
      <c r="C113" t="str">
        <f>IFERROR(Table.CCSS_Base_Metrics[State], NA())</f>
        <v>Disabled</v>
      </c>
      <c r="D113">
        <f>Table.CCSS_Base_Metrics[Applicable]</f>
        <v>0</v>
      </c>
      <c r="E113" s="12" t="str">
        <f>Table.CCSS_Base_Metrics[[#This Row],[BaseScore]]</f>
        <v/>
      </c>
      <c r="G113" s="11" t="str">
        <f>IFERROR(ROUND(Table.CCSS_Base_Metrics[[#This Row],[Impact]], 1), "")</f>
        <v/>
      </c>
      <c r="H113" s="11"/>
      <c r="I113" s="11" t="str">
        <f>IFERROR(ROUND(Table.CCSS_Base_Metrics[[#This Row],[Exploitability]], 1), "")</f>
        <v/>
      </c>
    </row>
    <row r="114" spans="1:9" hidden="1" x14ac:dyDescent="0.25">
      <c r="A114" s="1" t="str">
        <f>Table.CCSS_Base_Metrics[Section]</f>
        <v>1.5.3</v>
      </c>
      <c r="B114" t="str">
        <f>Table.CCSS_Base_Metrics[Title]</f>
        <v xml:space="preserve">Windows Firewall: Apply local connection security rules (Domain) </v>
      </c>
      <c r="C114" t="str">
        <f>IFERROR(Table.CCSS_Base_Metrics[State], NA())</f>
        <v>Yes</v>
      </c>
      <c r="D114" t="b">
        <f>Table.CCSS_Base_Metrics[Applicable]</f>
        <v>1</v>
      </c>
      <c r="E114" s="12">
        <f>Table.CCSS_Base_Metrics[[#This Row],[BaseScore]]</f>
        <v>4.3</v>
      </c>
      <c r="G114" s="11">
        <f>IFERROR(ROUND(Table.CCSS_Base_Metrics[[#This Row],[Impact]], 1), "")</f>
        <v>6.4</v>
      </c>
      <c r="H114" s="11"/>
      <c r="I114" s="11">
        <f>IFERROR(ROUND(Table.CCSS_Base_Metrics[[#This Row],[Exploitability]], 1), "")</f>
        <v>3.1</v>
      </c>
    </row>
    <row r="115" spans="1:9" hidden="1" x14ac:dyDescent="0.25">
      <c r="A115" s="1" t="str">
        <f>Table.CCSS_Base_Metrics[Section]</f>
        <v>1.5.3</v>
      </c>
      <c r="B115" t="str">
        <f>Table.CCSS_Base_Metrics[Title]</f>
        <v xml:space="preserve">Windows Firewall: Apply local connection security rules (Domain) </v>
      </c>
      <c r="C115" t="str">
        <f>IFERROR(Table.CCSS_Base_Metrics[State], NA())</f>
        <v>Not Configured</v>
      </c>
      <c r="D115">
        <f>Table.CCSS_Base_Metrics[Applicable]</f>
        <v>0</v>
      </c>
      <c r="E115" s="12" t="str">
        <f>Table.CCSS_Base_Metrics[[#This Row],[BaseScore]]</f>
        <v/>
      </c>
      <c r="G115" s="11" t="str">
        <f>IFERROR(ROUND(Table.CCSS_Base_Metrics[[#This Row],[Impact]], 1), "")</f>
        <v/>
      </c>
      <c r="H115" s="11"/>
      <c r="I115" s="11" t="str">
        <f>IFERROR(ROUND(Table.CCSS_Base_Metrics[[#This Row],[Exploitability]], 1), "")</f>
        <v/>
      </c>
    </row>
    <row r="116" spans="1:9" hidden="1" x14ac:dyDescent="0.25">
      <c r="A116" s="1" t="str">
        <f>Table.CCSS_Base_Metrics[Section]</f>
        <v>1.5.4</v>
      </c>
      <c r="B116" t="str">
        <f>Table.CCSS_Base_Metrics[Title]</f>
        <v xml:space="preserve">Windows Firewall: Apply local connection security rules (Private) </v>
      </c>
      <c r="C116" t="str">
        <f>IFERROR(Table.CCSS_Base_Metrics[State], NA())</f>
        <v>Yes</v>
      </c>
      <c r="D116" t="b">
        <f>Table.CCSS_Base_Metrics[Applicable]</f>
        <v>1</v>
      </c>
      <c r="E116" s="12">
        <f>Table.CCSS_Base_Metrics[[#This Row],[BaseScore]]</f>
        <v>4.3</v>
      </c>
      <c r="G116" s="11">
        <f>IFERROR(ROUND(Table.CCSS_Base_Metrics[[#This Row],[Impact]], 1), "")</f>
        <v>6.4</v>
      </c>
      <c r="H116" s="11"/>
      <c r="I116" s="11">
        <f>IFERROR(ROUND(Table.CCSS_Base_Metrics[[#This Row],[Exploitability]], 1), "")</f>
        <v>3.1</v>
      </c>
    </row>
    <row r="117" spans="1:9" hidden="1" x14ac:dyDescent="0.25">
      <c r="A117" s="1" t="str">
        <f>Table.CCSS_Base_Metrics[Section]</f>
        <v>1.5.4</v>
      </c>
      <c r="B117" t="str">
        <f>Table.CCSS_Base_Metrics[Title]</f>
        <v xml:space="preserve">Windows Firewall: Apply local connection security rules (Private) </v>
      </c>
      <c r="C117" t="str">
        <f>IFERROR(Table.CCSS_Base_Metrics[State], NA())</f>
        <v>Not Configured</v>
      </c>
      <c r="D117">
        <f>Table.CCSS_Base_Metrics[Applicable]</f>
        <v>0</v>
      </c>
      <c r="E117" s="12" t="str">
        <f>Table.CCSS_Base_Metrics[[#This Row],[BaseScore]]</f>
        <v/>
      </c>
      <c r="G117" s="11" t="str">
        <f>IFERROR(ROUND(Table.CCSS_Base_Metrics[[#This Row],[Impact]], 1), "")</f>
        <v/>
      </c>
      <c r="H117" s="11"/>
      <c r="I117" s="11" t="str">
        <f>IFERROR(ROUND(Table.CCSS_Base_Metrics[[#This Row],[Exploitability]], 1), "")</f>
        <v/>
      </c>
    </row>
    <row r="118" spans="1:9" hidden="1" x14ac:dyDescent="0.25">
      <c r="A118" s="1" t="str">
        <f>Table.CCSS_Base_Metrics[Section]</f>
        <v>1.5.5</v>
      </c>
      <c r="B118" t="str">
        <f>Table.CCSS_Base_Metrics[Title]</f>
        <v xml:space="preserve">Windows Firewall: Apply local connection security rules (Public) </v>
      </c>
      <c r="C118" t="str">
        <f>IFERROR(Table.CCSS_Base_Metrics[State], NA())</f>
        <v>Yes</v>
      </c>
      <c r="D118" t="b">
        <f>Table.CCSS_Base_Metrics[Applicable]</f>
        <v>1</v>
      </c>
      <c r="E118" s="12">
        <f>Table.CCSS_Base_Metrics[[#This Row],[BaseScore]]</f>
        <v>4.3</v>
      </c>
      <c r="G118" s="11">
        <f>IFERROR(ROUND(Table.CCSS_Base_Metrics[[#This Row],[Impact]], 1), "")</f>
        <v>6.4</v>
      </c>
      <c r="H118" s="11"/>
      <c r="I118" s="11">
        <f>IFERROR(ROUND(Table.CCSS_Base_Metrics[[#This Row],[Exploitability]], 1), "")</f>
        <v>3.1</v>
      </c>
    </row>
    <row r="119" spans="1:9" hidden="1" x14ac:dyDescent="0.25">
      <c r="A119" s="1" t="str">
        <f>Table.CCSS_Base_Metrics[Section]</f>
        <v>1.5.5</v>
      </c>
      <c r="B119" t="str">
        <f>Table.CCSS_Base_Metrics[Title]</f>
        <v xml:space="preserve">Windows Firewall: Apply local connection security rules (Public) </v>
      </c>
      <c r="C119" t="str">
        <f>IFERROR(Table.CCSS_Base_Metrics[State], NA())</f>
        <v>No</v>
      </c>
      <c r="D119">
        <f>Table.CCSS_Base_Metrics[Applicable]</f>
        <v>0</v>
      </c>
      <c r="E119" s="12" t="str">
        <f>Table.CCSS_Base_Metrics[[#This Row],[BaseScore]]</f>
        <v/>
      </c>
      <c r="G119" s="11" t="str">
        <f>IFERROR(ROUND(Table.CCSS_Base_Metrics[[#This Row],[Impact]], 1), "")</f>
        <v/>
      </c>
      <c r="H119" s="11"/>
      <c r="I119" s="11" t="str">
        <f>IFERROR(ROUND(Table.CCSS_Base_Metrics[[#This Row],[Exploitability]], 1), "")</f>
        <v/>
      </c>
    </row>
    <row r="120" spans="1:9" x14ac:dyDescent="0.25">
      <c r="A120" s="1" t="str">
        <f>Table.CCSS_Base_Metrics[Section]</f>
        <v>1.5.6</v>
      </c>
      <c r="B120" t="str">
        <f>Table.CCSS_Base_Metrics[Title]</f>
        <v xml:space="preserve">Windows Firewall: Apply local firewall rules (Domain) </v>
      </c>
      <c r="C120" t="str">
        <f>IFERROR(Table.CCSS_Base_Metrics[State], NA())</f>
        <v>Yes</v>
      </c>
      <c r="D120" t="b">
        <f>Table.CCSS_Base_Metrics[Applicable]</f>
        <v>1</v>
      </c>
      <c r="E120" s="12">
        <f>Table.CCSS_Base_Metrics[[#This Row],[BaseScore]]</f>
        <v>7.5</v>
      </c>
      <c r="G120" s="11">
        <f>IFERROR(ROUND(Table.CCSS_Base_Metrics[[#This Row],[Impact]], 1), "")</f>
        <v>6.4</v>
      </c>
      <c r="H120" s="11"/>
      <c r="I120" s="11">
        <f>IFERROR(ROUND(Table.CCSS_Base_Metrics[[#This Row],[Exploitability]], 1), "")</f>
        <v>10</v>
      </c>
    </row>
    <row r="121" spans="1:9" hidden="1" x14ac:dyDescent="0.25">
      <c r="A121" s="1" t="str">
        <f>Table.CCSS_Base_Metrics[Section]</f>
        <v>1.5.6</v>
      </c>
      <c r="B121" t="str">
        <f>Table.CCSS_Base_Metrics[Title]</f>
        <v xml:space="preserve">Windows Firewall: Apply local firewall rules (Domain) </v>
      </c>
      <c r="C121" t="str">
        <f>IFERROR(Table.CCSS_Base_Metrics[State], NA())</f>
        <v>Not Configured</v>
      </c>
      <c r="D121">
        <f>Table.CCSS_Base_Metrics[Applicable]</f>
        <v>0</v>
      </c>
      <c r="E121" s="12" t="str">
        <f>Table.CCSS_Base_Metrics[[#This Row],[BaseScore]]</f>
        <v/>
      </c>
      <c r="G121" s="11" t="str">
        <f>IFERROR(ROUND(Table.CCSS_Base_Metrics[[#This Row],[Impact]], 1), "")</f>
        <v/>
      </c>
      <c r="H121" s="11"/>
      <c r="I121" s="11" t="str">
        <f>IFERROR(ROUND(Table.CCSS_Base_Metrics[[#This Row],[Exploitability]], 1), "")</f>
        <v/>
      </c>
    </row>
    <row r="122" spans="1:9" x14ac:dyDescent="0.25">
      <c r="A122" s="1" t="str">
        <f>Table.CCSS_Base_Metrics[Section]</f>
        <v>1.5.7</v>
      </c>
      <c r="B122" t="str">
        <f>Table.CCSS_Base_Metrics[Title]</f>
        <v xml:space="preserve">Windows Firewall: Apply local firewall rules (Private) </v>
      </c>
      <c r="C122" t="str">
        <f>IFERROR(Table.CCSS_Base_Metrics[State], NA())</f>
        <v>Yes</v>
      </c>
      <c r="D122" t="b">
        <f>Table.CCSS_Base_Metrics[Applicable]</f>
        <v>1</v>
      </c>
      <c r="E122" s="12">
        <f>Table.CCSS_Base_Metrics[[#This Row],[BaseScore]]</f>
        <v>7.5</v>
      </c>
      <c r="G122" s="11">
        <f>IFERROR(ROUND(Table.CCSS_Base_Metrics[[#This Row],[Impact]], 1), "")</f>
        <v>6.4</v>
      </c>
      <c r="H122" s="11"/>
      <c r="I122" s="11">
        <f>IFERROR(ROUND(Table.CCSS_Base_Metrics[[#This Row],[Exploitability]], 1), "")</f>
        <v>10</v>
      </c>
    </row>
    <row r="123" spans="1:9" hidden="1" x14ac:dyDescent="0.25">
      <c r="A123" s="1" t="str">
        <f>Table.CCSS_Base_Metrics[Section]</f>
        <v>1.5.7</v>
      </c>
      <c r="B123" t="str">
        <f>Table.CCSS_Base_Metrics[Title]</f>
        <v xml:space="preserve">Windows Firewall: Apply local firewall rules (Private) </v>
      </c>
      <c r="C123" t="str">
        <f>IFERROR(Table.CCSS_Base_Metrics[State], NA())</f>
        <v>Not Configured</v>
      </c>
      <c r="D123">
        <f>Table.CCSS_Base_Metrics[Applicable]</f>
        <v>0</v>
      </c>
      <c r="E123" s="12" t="str">
        <f>Table.CCSS_Base_Metrics[[#This Row],[BaseScore]]</f>
        <v/>
      </c>
      <c r="G123" s="11" t="str">
        <f>IFERROR(ROUND(Table.CCSS_Base_Metrics[[#This Row],[Impact]], 1), "")</f>
        <v/>
      </c>
      <c r="H123" s="11"/>
      <c r="I123" s="11" t="str">
        <f>IFERROR(ROUND(Table.CCSS_Base_Metrics[[#This Row],[Exploitability]], 1), "")</f>
        <v/>
      </c>
    </row>
    <row r="124" spans="1:9" x14ac:dyDescent="0.25">
      <c r="A124" s="1" t="str">
        <f>Table.CCSS_Base_Metrics[Section]</f>
        <v>1.5.8</v>
      </c>
      <c r="B124" t="str">
        <f>Table.CCSS_Base_Metrics[Title]</f>
        <v xml:space="preserve">Windows Firewall: Apply local firewall rules (Public) </v>
      </c>
      <c r="C124" t="str">
        <f>IFERROR(Table.CCSS_Base_Metrics[State], NA())</f>
        <v>Yes</v>
      </c>
      <c r="D124" t="b">
        <f>Table.CCSS_Base_Metrics[Applicable]</f>
        <v>1</v>
      </c>
      <c r="E124" s="12">
        <f>Table.CCSS_Base_Metrics[[#This Row],[BaseScore]]</f>
        <v>7.5</v>
      </c>
      <c r="G124" s="11">
        <f>IFERROR(ROUND(Table.CCSS_Base_Metrics[[#This Row],[Impact]], 1), "")</f>
        <v>6.4</v>
      </c>
      <c r="H124" s="11"/>
      <c r="I124" s="11">
        <f>IFERROR(ROUND(Table.CCSS_Base_Metrics[[#This Row],[Exploitability]], 1), "")</f>
        <v>10</v>
      </c>
    </row>
    <row r="125" spans="1:9" hidden="1" x14ac:dyDescent="0.25">
      <c r="A125" s="1" t="str">
        <f>Table.CCSS_Base_Metrics[Section]</f>
        <v>1.5.8</v>
      </c>
      <c r="B125" t="str">
        <f>Table.CCSS_Base_Metrics[Title]</f>
        <v xml:space="preserve">Windows Firewall: Apply local firewall rules (Public) </v>
      </c>
      <c r="C125" t="str">
        <f>IFERROR(Table.CCSS_Base_Metrics[State], NA())</f>
        <v>No</v>
      </c>
      <c r="D125">
        <f>Table.CCSS_Base_Metrics[Applicable]</f>
        <v>0</v>
      </c>
      <c r="E125" s="12" t="str">
        <f>Table.CCSS_Base_Metrics[[#This Row],[BaseScore]]</f>
        <v/>
      </c>
      <c r="G125" s="11" t="str">
        <f>IFERROR(ROUND(Table.CCSS_Base_Metrics[[#This Row],[Impact]], 1), "")</f>
        <v/>
      </c>
      <c r="H125" s="11"/>
      <c r="I125" s="11" t="str">
        <f>IFERROR(ROUND(Table.CCSS_Base_Metrics[[#This Row],[Exploitability]], 1), "")</f>
        <v/>
      </c>
    </row>
    <row r="126" spans="1:9" x14ac:dyDescent="0.25">
      <c r="A126" s="1" t="str">
        <f>Table.CCSS_Base_Metrics[Section]</f>
        <v>1.5.9</v>
      </c>
      <c r="B126" t="str">
        <f>Table.CCSS_Base_Metrics[Title]</f>
        <v xml:space="preserve">Windows Firewall: Display a notification (Domain) </v>
      </c>
      <c r="C126" t="str">
        <f>IFERROR(Table.CCSS_Base_Metrics[State], NA())</f>
        <v xml:space="preserve">No  </v>
      </c>
      <c r="D126" t="b">
        <f>Table.CCSS_Base_Metrics[Applicable]</f>
        <v>1</v>
      </c>
      <c r="E126" s="12">
        <f>Table.CCSS_Base_Metrics[[#This Row],[BaseScore]]</f>
        <v>7.5</v>
      </c>
      <c r="G126" s="11">
        <f>IFERROR(ROUND(Table.CCSS_Base_Metrics[[#This Row],[Impact]], 1), "")</f>
        <v>6.4</v>
      </c>
      <c r="H126" s="11"/>
      <c r="I126" s="11">
        <f>IFERROR(ROUND(Table.CCSS_Base_Metrics[[#This Row],[Exploitability]], 1), "")</f>
        <v>10</v>
      </c>
    </row>
    <row r="127" spans="1:9" hidden="1" x14ac:dyDescent="0.25">
      <c r="A127" s="1" t="str">
        <f>Table.CCSS_Base_Metrics[Section]</f>
        <v>1.5.9</v>
      </c>
      <c r="B127" t="str">
        <f>Table.CCSS_Base_Metrics[Title]</f>
        <v xml:space="preserve">Windows Firewall: Display a notification (Domain) </v>
      </c>
      <c r="C127" t="str">
        <f>IFERROR(Table.CCSS_Base_Metrics[State], NA())</f>
        <v>Not Defined</v>
      </c>
      <c r="D127">
        <f>Table.CCSS_Base_Metrics[Applicable]</f>
        <v>0</v>
      </c>
      <c r="E127" s="12" t="str">
        <f>Table.CCSS_Base_Metrics[[#This Row],[BaseScore]]</f>
        <v/>
      </c>
      <c r="G127" s="11" t="str">
        <f>IFERROR(ROUND(Table.CCSS_Base_Metrics[[#This Row],[Impact]], 1), "")</f>
        <v/>
      </c>
      <c r="H127" s="11"/>
      <c r="I127" s="11" t="str">
        <f>IFERROR(ROUND(Table.CCSS_Base_Metrics[[#This Row],[Exploitability]], 1), "")</f>
        <v/>
      </c>
    </row>
    <row r="128" spans="1:9" x14ac:dyDescent="0.25">
      <c r="A128" s="1" t="str">
        <f>Table.CCSS_Base_Metrics[Section]</f>
        <v>1.5.10</v>
      </c>
      <c r="B128" t="str">
        <f>Table.CCSS_Base_Metrics[Title]</f>
        <v xml:space="preserve">Windows Firewall: Display a notification (Private) </v>
      </c>
      <c r="C128" t="str">
        <f>IFERROR(Table.CCSS_Base_Metrics[State], NA())</f>
        <v>No</v>
      </c>
      <c r="D128" t="b">
        <f>Table.CCSS_Base_Metrics[Applicable]</f>
        <v>1</v>
      </c>
      <c r="E128" s="12">
        <f>Table.CCSS_Base_Metrics[[#This Row],[BaseScore]]</f>
        <v>7.5</v>
      </c>
      <c r="G128" s="11">
        <f>IFERROR(ROUND(Table.CCSS_Base_Metrics[[#This Row],[Impact]], 1), "")</f>
        <v>6.4</v>
      </c>
      <c r="H128" s="11"/>
      <c r="I128" s="11">
        <f>IFERROR(ROUND(Table.CCSS_Base_Metrics[[#This Row],[Exploitability]], 1), "")</f>
        <v>10</v>
      </c>
    </row>
    <row r="129" spans="1:9" hidden="1" x14ac:dyDescent="0.25">
      <c r="A129" s="1" t="str">
        <f>Table.CCSS_Base_Metrics[Section]</f>
        <v>1.5.10</v>
      </c>
      <c r="B129" t="str">
        <f>Table.CCSS_Base_Metrics[Title]</f>
        <v xml:space="preserve">Windows Firewall: Display a notification (Private) </v>
      </c>
      <c r="C129" t="str">
        <f>IFERROR(Table.CCSS_Base_Metrics[State], NA())</f>
        <v>Not Defined</v>
      </c>
      <c r="D129">
        <f>Table.CCSS_Base_Metrics[Applicable]</f>
        <v>0</v>
      </c>
      <c r="E129" s="12" t="str">
        <f>Table.CCSS_Base_Metrics[[#This Row],[BaseScore]]</f>
        <v/>
      </c>
      <c r="G129" s="11" t="str">
        <f>IFERROR(ROUND(Table.CCSS_Base_Metrics[[#This Row],[Impact]], 1), "")</f>
        <v/>
      </c>
      <c r="H129" s="11"/>
      <c r="I129" s="11" t="str">
        <f>IFERROR(ROUND(Table.CCSS_Base_Metrics[[#This Row],[Exploitability]], 1), "")</f>
        <v/>
      </c>
    </row>
    <row r="130" spans="1:9" x14ac:dyDescent="0.25">
      <c r="A130" s="1" t="str">
        <f>Table.CCSS_Base_Metrics[Section]</f>
        <v>1.5.11</v>
      </c>
      <c r="B130" t="str">
        <f>Table.CCSS_Base_Metrics[Title]</f>
        <v xml:space="preserve">Windows Firewall: Display a notification (Public) </v>
      </c>
      <c r="C130" t="str">
        <f>IFERROR(Table.CCSS_Base_Metrics[State], NA())</f>
        <v>Yes</v>
      </c>
      <c r="D130" t="b">
        <f>Table.CCSS_Base_Metrics[Applicable]</f>
        <v>1</v>
      </c>
      <c r="E130" s="12">
        <f>Table.CCSS_Base_Metrics[[#This Row],[BaseScore]]</f>
        <v>7.5</v>
      </c>
      <c r="G130" s="11">
        <f>IFERROR(ROUND(Table.CCSS_Base_Metrics[[#This Row],[Impact]], 1), "")</f>
        <v>6.4</v>
      </c>
      <c r="H130" s="11"/>
      <c r="I130" s="11">
        <f>IFERROR(ROUND(Table.CCSS_Base_Metrics[[#This Row],[Exploitability]], 1), "")</f>
        <v>10</v>
      </c>
    </row>
    <row r="131" spans="1:9" hidden="1" x14ac:dyDescent="0.25">
      <c r="A131" s="1" t="str">
        <f>Table.CCSS_Base_Metrics[Section]</f>
        <v>1.5.11</v>
      </c>
      <c r="B131" t="str">
        <f>Table.CCSS_Base_Metrics[Title]</f>
        <v xml:space="preserve">Windows Firewall: Display a notification (Public) </v>
      </c>
      <c r="C131" t="str">
        <f>IFERROR(Table.CCSS_Base_Metrics[State], NA())</f>
        <v>No</v>
      </c>
      <c r="D131">
        <f>Table.CCSS_Base_Metrics[Applicable]</f>
        <v>0</v>
      </c>
      <c r="E131" s="12" t="str">
        <f>Table.CCSS_Base_Metrics[[#This Row],[BaseScore]]</f>
        <v/>
      </c>
      <c r="G131" s="11" t="str">
        <f>IFERROR(ROUND(Table.CCSS_Base_Metrics[[#This Row],[Impact]], 1), "")</f>
        <v/>
      </c>
      <c r="H131" s="11"/>
      <c r="I131" s="11" t="str">
        <f>IFERROR(ROUND(Table.CCSS_Base_Metrics[[#This Row],[Exploitability]], 1), "")</f>
        <v/>
      </c>
    </row>
    <row r="132" spans="1:9" x14ac:dyDescent="0.25">
      <c r="A132" s="1" t="str">
        <f>Table.CCSS_Base_Metrics[Section]</f>
        <v>1.5.12</v>
      </c>
      <c r="B132" t="str">
        <f>Table.CCSS_Base_Metrics[Title]</f>
        <v xml:space="preserve">Windows Firewall: Firewall state (Domain) </v>
      </c>
      <c r="C132" t="str">
        <f>IFERROR(Table.CCSS_Base_Metrics[State], NA())</f>
        <v>Off</v>
      </c>
      <c r="D132" t="b">
        <f>Table.CCSS_Base_Metrics[Applicable]</f>
        <v>1</v>
      </c>
      <c r="E132" s="12">
        <f>Table.CCSS_Base_Metrics[[#This Row],[BaseScore]]</f>
        <v>7.5</v>
      </c>
      <c r="G132" s="11">
        <f>IFERROR(ROUND(Table.CCSS_Base_Metrics[[#This Row],[Impact]], 1), "")</f>
        <v>6.4</v>
      </c>
      <c r="H132" s="11"/>
      <c r="I132" s="11">
        <f>IFERROR(ROUND(Table.CCSS_Base_Metrics[[#This Row],[Exploitability]], 1), "")</f>
        <v>10</v>
      </c>
    </row>
    <row r="133" spans="1:9" hidden="1" x14ac:dyDescent="0.25">
      <c r="A133" s="1" t="str">
        <f>Table.CCSS_Base_Metrics[Section]</f>
        <v>1.5.12</v>
      </c>
      <c r="B133" t="str">
        <f>Table.CCSS_Base_Metrics[Title]</f>
        <v xml:space="preserve">Windows Firewall: Firewall state (Domain) </v>
      </c>
      <c r="C133" t="str">
        <f>IFERROR(Table.CCSS_Base_Metrics[State], NA())</f>
        <v>On</v>
      </c>
      <c r="D133">
        <f>Table.CCSS_Base_Metrics[Applicable]</f>
        <v>0</v>
      </c>
      <c r="E133" s="12" t="str">
        <f>Table.CCSS_Base_Metrics[[#This Row],[BaseScore]]</f>
        <v/>
      </c>
      <c r="G133" s="11" t="str">
        <f>IFERROR(ROUND(Table.CCSS_Base_Metrics[[#This Row],[Impact]], 1), "")</f>
        <v/>
      </c>
      <c r="H133" s="11"/>
      <c r="I133" s="11" t="str">
        <f>IFERROR(ROUND(Table.CCSS_Base_Metrics[[#This Row],[Exploitability]], 1), "")</f>
        <v/>
      </c>
    </row>
    <row r="134" spans="1:9" x14ac:dyDescent="0.25">
      <c r="A134" s="1" t="str">
        <f>Table.CCSS_Base_Metrics[Section]</f>
        <v>1.5.13</v>
      </c>
      <c r="B134" t="str">
        <f>Table.CCSS_Base_Metrics[Title]</f>
        <v xml:space="preserve">Windows Firewall: Firewall state (Private) </v>
      </c>
      <c r="C134" t="str">
        <f>IFERROR(Table.CCSS_Base_Metrics[State], NA())</f>
        <v>Off</v>
      </c>
      <c r="D134" t="b">
        <f>Table.CCSS_Base_Metrics[Applicable]</f>
        <v>1</v>
      </c>
      <c r="E134" s="12">
        <f>Table.CCSS_Base_Metrics[[#This Row],[BaseScore]]</f>
        <v>7.5</v>
      </c>
      <c r="G134" s="11">
        <f>IFERROR(ROUND(Table.CCSS_Base_Metrics[[#This Row],[Impact]], 1), "")</f>
        <v>6.4</v>
      </c>
      <c r="H134" s="11"/>
      <c r="I134" s="11">
        <f>IFERROR(ROUND(Table.CCSS_Base_Metrics[[#This Row],[Exploitability]], 1), "")</f>
        <v>10</v>
      </c>
    </row>
    <row r="135" spans="1:9" hidden="1" x14ac:dyDescent="0.25">
      <c r="A135" s="1" t="str">
        <f>Table.CCSS_Base_Metrics[Section]</f>
        <v>1.5.13</v>
      </c>
      <c r="B135" t="str">
        <f>Table.CCSS_Base_Metrics[Title]</f>
        <v xml:space="preserve">Windows Firewall: Firewall state (Private) </v>
      </c>
      <c r="C135" t="str">
        <f>IFERROR(Table.CCSS_Base_Metrics[State], NA())</f>
        <v>On</v>
      </c>
      <c r="D135">
        <f>Table.CCSS_Base_Metrics[Applicable]</f>
        <v>0</v>
      </c>
      <c r="E135" s="12" t="str">
        <f>Table.CCSS_Base_Metrics[[#This Row],[BaseScore]]</f>
        <v/>
      </c>
      <c r="G135" s="11" t="str">
        <f>IFERROR(ROUND(Table.CCSS_Base_Metrics[[#This Row],[Impact]], 1), "")</f>
        <v/>
      </c>
      <c r="H135" s="11"/>
      <c r="I135" s="11" t="str">
        <f>IFERROR(ROUND(Table.CCSS_Base_Metrics[[#This Row],[Exploitability]], 1), "")</f>
        <v/>
      </c>
    </row>
    <row r="136" spans="1:9" x14ac:dyDescent="0.25">
      <c r="A136" s="1" t="str">
        <f>Table.CCSS_Base_Metrics[Section]</f>
        <v>1.5.14</v>
      </c>
      <c r="B136" t="str">
        <f>Table.CCSS_Base_Metrics[Title]</f>
        <v xml:space="preserve">Windows Firewall: Firewall state (Public) </v>
      </c>
      <c r="C136" t="str">
        <f>IFERROR(Table.CCSS_Base_Metrics[State], NA())</f>
        <v>Off</v>
      </c>
      <c r="D136" t="b">
        <f>Table.CCSS_Base_Metrics[Applicable]</f>
        <v>1</v>
      </c>
      <c r="E136" s="12">
        <f>Table.CCSS_Base_Metrics[[#This Row],[BaseScore]]</f>
        <v>7.5</v>
      </c>
      <c r="G136" s="11">
        <f>IFERROR(ROUND(Table.CCSS_Base_Metrics[[#This Row],[Impact]], 1), "")</f>
        <v>6.4</v>
      </c>
      <c r="H136" s="11"/>
      <c r="I136" s="11">
        <f>IFERROR(ROUND(Table.CCSS_Base_Metrics[[#This Row],[Exploitability]], 1), "")</f>
        <v>10</v>
      </c>
    </row>
    <row r="137" spans="1:9" hidden="1" x14ac:dyDescent="0.25">
      <c r="A137" s="1" t="str">
        <f>Table.CCSS_Base_Metrics[Section]</f>
        <v>1.5.14</v>
      </c>
      <c r="B137" t="str">
        <f>Table.CCSS_Base_Metrics[Title]</f>
        <v xml:space="preserve">Windows Firewall: Firewall state (Public) </v>
      </c>
      <c r="C137" t="str">
        <f>IFERROR(Table.CCSS_Base_Metrics[State], NA())</f>
        <v>On</v>
      </c>
      <c r="D137">
        <f>Table.CCSS_Base_Metrics[Applicable]</f>
        <v>0</v>
      </c>
      <c r="E137" s="12" t="str">
        <f>Table.CCSS_Base_Metrics[[#This Row],[BaseScore]]</f>
        <v/>
      </c>
      <c r="G137" s="11" t="str">
        <f>IFERROR(ROUND(Table.CCSS_Base_Metrics[[#This Row],[Impact]], 1), "")</f>
        <v/>
      </c>
      <c r="H137" s="11"/>
      <c r="I137" s="11" t="str">
        <f>IFERROR(ROUND(Table.CCSS_Base_Metrics[[#This Row],[Exploitability]], 1), "")</f>
        <v/>
      </c>
    </row>
    <row r="138" spans="1:9" x14ac:dyDescent="0.25">
      <c r="A138" s="1" t="str">
        <f>Table.CCSS_Base_Metrics[Section]</f>
        <v>1.5.15</v>
      </c>
      <c r="B138" t="str">
        <f>Table.CCSS_Base_Metrics[Title]</f>
        <v xml:space="preserve">Windows Firewall: Inbound connections (Domain) </v>
      </c>
      <c r="C138" t="str">
        <f>IFERROR(Table.CCSS_Base_Metrics[State], NA())</f>
        <v>Allow</v>
      </c>
      <c r="D138" t="b">
        <f>Table.CCSS_Base_Metrics[Applicable]</f>
        <v>1</v>
      </c>
      <c r="E138" s="12">
        <f>Table.CCSS_Base_Metrics[[#This Row],[BaseScore]]</f>
        <v>7.5</v>
      </c>
      <c r="G138" s="11">
        <f>IFERROR(ROUND(Table.CCSS_Base_Metrics[[#This Row],[Impact]], 1), "")</f>
        <v>6.4</v>
      </c>
      <c r="H138" s="11"/>
      <c r="I138" s="11">
        <f>IFERROR(ROUND(Table.CCSS_Base_Metrics[[#This Row],[Exploitability]], 1), "")</f>
        <v>10</v>
      </c>
    </row>
    <row r="139" spans="1:9" hidden="1" x14ac:dyDescent="0.25">
      <c r="A139" s="1" t="str">
        <f>Table.CCSS_Base_Metrics[Section]</f>
        <v>1.5.15</v>
      </c>
      <c r="B139" t="str">
        <f>Table.CCSS_Base_Metrics[Title]</f>
        <v xml:space="preserve">Windows Firewall: Inbound connections (Domain) </v>
      </c>
      <c r="C139" t="str">
        <f>IFERROR(Table.CCSS_Base_Metrics[State], NA())</f>
        <v>Block</v>
      </c>
      <c r="D139">
        <f>Table.CCSS_Base_Metrics[Applicable]</f>
        <v>0</v>
      </c>
      <c r="E139" s="12" t="str">
        <f>Table.CCSS_Base_Metrics[[#This Row],[BaseScore]]</f>
        <v/>
      </c>
      <c r="G139" s="11" t="str">
        <f>IFERROR(ROUND(Table.CCSS_Base_Metrics[[#This Row],[Impact]], 1), "")</f>
        <v/>
      </c>
      <c r="H139" s="11"/>
      <c r="I139" s="11" t="str">
        <f>IFERROR(ROUND(Table.CCSS_Base_Metrics[[#This Row],[Exploitability]], 1), "")</f>
        <v/>
      </c>
    </row>
    <row r="140" spans="1:9" x14ac:dyDescent="0.25">
      <c r="A140" s="1" t="str">
        <f>Table.CCSS_Base_Metrics[Section]</f>
        <v>1.5.16</v>
      </c>
      <c r="B140" t="str">
        <f>Table.CCSS_Base_Metrics[Title]</f>
        <v xml:space="preserve">Windows Firewall: Inbound connections (Private) </v>
      </c>
      <c r="C140" t="str">
        <f>IFERROR(Table.CCSS_Base_Metrics[State], NA())</f>
        <v>Allow</v>
      </c>
      <c r="D140" t="b">
        <f>Table.CCSS_Base_Metrics[Applicable]</f>
        <v>1</v>
      </c>
      <c r="E140" s="12">
        <f>Table.CCSS_Base_Metrics[[#This Row],[BaseScore]]</f>
        <v>7.5</v>
      </c>
      <c r="G140" s="11">
        <f>IFERROR(ROUND(Table.CCSS_Base_Metrics[[#This Row],[Impact]], 1), "")</f>
        <v>6.4</v>
      </c>
      <c r="H140" s="11"/>
      <c r="I140" s="11">
        <f>IFERROR(ROUND(Table.CCSS_Base_Metrics[[#This Row],[Exploitability]], 1), "")</f>
        <v>10</v>
      </c>
    </row>
    <row r="141" spans="1:9" hidden="1" x14ac:dyDescent="0.25">
      <c r="A141" s="1" t="str">
        <f>Table.CCSS_Base_Metrics[Section]</f>
        <v>1.5.16</v>
      </c>
      <c r="B141" t="str">
        <f>Table.CCSS_Base_Metrics[Title]</f>
        <v xml:space="preserve">Windows Firewall: Inbound connections (Private) </v>
      </c>
      <c r="C141" t="str">
        <f>IFERROR(Table.CCSS_Base_Metrics[State], NA())</f>
        <v>Block</v>
      </c>
      <c r="D141">
        <f>Table.CCSS_Base_Metrics[Applicable]</f>
        <v>0</v>
      </c>
      <c r="E141" s="12" t="str">
        <f>Table.CCSS_Base_Metrics[[#This Row],[BaseScore]]</f>
        <v/>
      </c>
      <c r="G141" s="11" t="str">
        <f>IFERROR(ROUND(Table.CCSS_Base_Metrics[[#This Row],[Impact]], 1), "")</f>
        <v/>
      </c>
      <c r="H141" s="11"/>
      <c r="I141" s="11" t="str">
        <f>IFERROR(ROUND(Table.CCSS_Base_Metrics[[#This Row],[Exploitability]], 1), "")</f>
        <v/>
      </c>
    </row>
    <row r="142" spans="1:9" x14ac:dyDescent="0.25">
      <c r="A142" s="1" t="str">
        <f>Table.CCSS_Base_Metrics[Section]</f>
        <v>1.5.17</v>
      </c>
      <c r="B142" t="str">
        <f>Table.CCSS_Base_Metrics[Title]</f>
        <v xml:space="preserve">Windows Firewall: Inbound connections (Public) </v>
      </c>
      <c r="C142" t="str">
        <f>IFERROR(Table.CCSS_Base_Metrics[State], NA())</f>
        <v>Allow</v>
      </c>
      <c r="D142" t="b">
        <f>Table.CCSS_Base_Metrics[Applicable]</f>
        <v>1</v>
      </c>
      <c r="E142" s="12">
        <f>Table.CCSS_Base_Metrics[[#This Row],[BaseScore]]</f>
        <v>7.5</v>
      </c>
      <c r="G142" s="11">
        <f>IFERROR(ROUND(Table.CCSS_Base_Metrics[[#This Row],[Impact]], 1), "")</f>
        <v>6.4</v>
      </c>
      <c r="H142" s="11"/>
      <c r="I142" s="11">
        <f>IFERROR(ROUND(Table.CCSS_Base_Metrics[[#This Row],[Exploitability]], 1), "")</f>
        <v>10</v>
      </c>
    </row>
    <row r="143" spans="1:9" hidden="1" x14ac:dyDescent="0.25">
      <c r="A143" s="1" t="str">
        <f>Table.CCSS_Base_Metrics[Section]</f>
        <v>1.5.17</v>
      </c>
      <c r="B143" t="str">
        <f>Table.CCSS_Base_Metrics[Title]</f>
        <v xml:space="preserve">Windows Firewall: Inbound connections (Public) </v>
      </c>
      <c r="C143" t="str">
        <f>IFERROR(Table.CCSS_Base_Metrics[State], NA())</f>
        <v>Block</v>
      </c>
      <c r="D143">
        <f>Table.CCSS_Base_Metrics[Applicable]</f>
        <v>0</v>
      </c>
      <c r="E143" s="12" t="str">
        <f>Table.CCSS_Base_Metrics[[#This Row],[BaseScore]]</f>
        <v/>
      </c>
      <c r="G143" s="11" t="str">
        <f>IFERROR(ROUND(Table.CCSS_Base_Metrics[[#This Row],[Impact]], 1), "")</f>
        <v/>
      </c>
      <c r="H143" s="11"/>
      <c r="I143" s="11" t="str">
        <f>IFERROR(ROUND(Table.CCSS_Base_Metrics[[#This Row],[Exploitability]], 1), "")</f>
        <v/>
      </c>
    </row>
    <row r="144" spans="1:9" x14ac:dyDescent="0.25">
      <c r="A144" s="1" t="str">
        <f>Table.CCSS_Base_Metrics[Section]</f>
        <v>1.5.18</v>
      </c>
      <c r="B144" t="str">
        <f>Table.CCSS_Base_Metrics[Title]</f>
        <v xml:space="preserve">Windows Firewall: Prohibit notifications (Domain) </v>
      </c>
      <c r="C144" t="str">
        <f>IFERROR(Table.CCSS_Base_Metrics[State], NA())</f>
        <v>Enabled</v>
      </c>
      <c r="D144" t="b">
        <f>Table.CCSS_Base_Metrics[Applicable]</f>
        <v>1</v>
      </c>
      <c r="E144" s="12">
        <f>Table.CCSS_Base_Metrics[[#This Row],[BaseScore]]</f>
        <v>7.5</v>
      </c>
      <c r="G144" s="11">
        <f>IFERROR(ROUND(Table.CCSS_Base_Metrics[[#This Row],[Impact]], 1), "")</f>
        <v>6.4</v>
      </c>
      <c r="H144" s="11"/>
      <c r="I144" s="11">
        <f>IFERROR(ROUND(Table.CCSS_Base_Metrics[[#This Row],[Exploitability]], 1), "")</f>
        <v>10</v>
      </c>
    </row>
    <row r="145" spans="1:9" hidden="1" x14ac:dyDescent="0.25">
      <c r="A145" s="1" t="str">
        <f>Table.CCSS_Base_Metrics[Section]</f>
        <v>1.5.18</v>
      </c>
      <c r="B145" t="str">
        <f>Table.CCSS_Base_Metrics[Title]</f>
        <v xml:space="preserve">Windows Firewall: Prohibit notifications (Domain) </v>
      </c>
      <c r="C145" t="str">
        <f>IFERROR(Table.CCSS_Base_Metrics[State], NA())</f>
        <v>Disabled</v>
      </c>
      <c r="D145">
        <f>Table.CCSS_Base_Metrics[Applicable]</f>
        <v>0</v>
      </c>
      <c r="E145" s="12" t="str">
        <f>Table.CCSS_Base_Metrics[[#This Row],[BaseScore]]</f>
        <v/>
      </c>
      <c r="G145" s="11" t="str">
        <f>IFERROR(ROUND(Table.CCSS_Base_Metrics[[#This Row],[Impact]], 1), "")</f>
        <v/>
      </c>
      <c r="H145" s="11"/>
      <c r="I145" s="11" t="str">
        <f>IFERROR(ROUND(Table.CCSS_Base_Metrics[[#This Row],[Exploitability]], 1), "")</f>
        <v/>
      </c>
    </row>
    <row r="146" spans="1:9" x14ac:dyDescent="0.25">
      <c r="A146" s="1" t="str">
        <f>Table.CCSS_Base_Metrics[Section]</f>
        <v>1.5.19</v>
      </c>
      <c r="B146" t="str">
        <f>Table.CCSS_Base_Metrics[Title]</f>
        <v xml:space="preserve">Windows Firewall: Prohibit notifications (Standard) </v>
      </c>
      <c r="C146" t="str">
        <f>IFERROR(Table.CCSS_Base_Metrics[State], NA())</f>
        <v>Enabled</v>
      </c>
      <c r="D146" t="b">
        <f>Table.CCSS_Base_Metrics[Applicable]</f>
        <v>1</v>
      </c>
      <c r="E146" s="12">
        <f>Table.CCSS_Base_Metrics[[#This Row],[BaseScore]]</f>
        <v>7.5</v>
      </c>
      <c r="G146" s="11">
        <f>IFERROR(ROUND(Table.CCSS_Base_Metrics[[#This Row],[Impact]], 1), "")</f>
        <v>6.4</v>
      </c>
      <c r="H146" s="11"/>
      <c r="I146" s="11">
        <f>IFERROR(ROUND(Table.CCSS_Base_Metrics[[#This Row],[Exploitability]], 1), "")</f>
        <v>10</v>
      </c>
    </row>
    <row r="147" spans="1:9" hidden="1" x14ac:dyDescent="0.25">
      <c r="A147" s="1" t="str">
        <f>Table.CCSS_Base_Metrics[Section]</f>
        <v>1.5.19</v>
      </c>
      <c r="B147" t="str">
        <f>Table.CCSS_Base_Metrics[Title]</f>
        <v xml:space="preserve">Windows Firewall: Prohibit notifications (Standard) </v>
      </c>
      <c r="C147" t="str">
        <f>IFERROR(Table.CCSS_Base_Metrics[State], NA())</f>
        <v>Disabled</v>
      </c>
      <c r="D147">
        <f>Table.CCSS_Base_Metrics[Applicable]</f>
        <v>0</v>
      </c>
      <c r="E147" s="12" t="str">
        <f>Table.CCSS_Base_Metrics[[#This Row],[BaseScore]]</f>
        <v/>
      </c>
      <c r="G147" s="11" t="str">
        <f>IFERROR(ROUND(Table.CCSS_Base_Metrics[[#This Row],[Impact]], 1), "")</f>
        <v/>
      </c>
      <c r="H147" s="11"/>
      <c r="I147" s="11" t="str">
        <f>IFERROR(ROUND(Table.CCSS_Base_Metrics[[#This Row],[Exploitability]], 1), "")</f>
        <v/>
      </c>
    </row>
    <row r="148" spans="1:9" x14ac:dyDescent="0.25">
      <c r="A148" s="1" t="str">
        <f>Table.CCSS_Base_Metrics[Section]</f>
        <v>1.5.20</v>
      </c>
      <c r="B148" t="str">
        <f>Table.CCSS_Base_Metrics[Title]</f>
        <v xml:space="preserve">Windows Firewall: Protect all network connections (Domain) </v>
      </c>
      <c r="C148" t="str">
        <f>IFERROR(Table.CCSS_Base_Metrics[State], NA())</f>
        <v>Disabled</v>
      </c>
      <c r="D148" t="b">
        <f>Table.CCSS_Base_Metrics[Applicable]</f>
        <v>1</v>
      </c>
      <c r="E148" s="12">
        <f>Table.CCSS_Base_Metrics[[#This Row],[BaseScore]]</f>
        <v>7.5</v>
      </c>
      <c r="G148" s="11">
        <f>IFERROR(ROUND(Table.CCSS_Base_Metrics[[#This Row],[Impact]], 1), "")</f>
        <v>6.4</v>
      </c>
      <c r="H148" s="11"/>
      <c r="I148" s="11">
        <f>IFERROR(ROUND(Table.CCSS_Base_Metrics[[#This Row],[Exploitability]], 1), "")</f>
        <v>10</v>
      </c>
    </row>
    <row r="149" spans="1:9" hidden="1" x14ac:dyDescent="0.25">
      <c r="A149" s="1" t="str">
        <f>Table.CCSS_Base_Metrics[Section]</f>
        <v>1.5.20</v>
      </c>
      <c r="B149" t="str">
        <f>Table.CCSS_Base_Metrics[Title]</f>
        <v xml:space="preserve">Windows Firewall: Protect all network connections (Domain) </v>
      </c>
      <c r="C149" t="str">
        <f>IFERROR(Table.CCSS_Base_Metrics[State], NA())</f>
        <v>Enabled</v>
      </c>
      <c r="D149">
        <f>Table.CCSS_Base_Metrics[Applicable]</f>
        <v>0</v>
      </c>
      <c r="E149" s="12" t="str">
        <f>Table.CCSS_Base_Metrics[[#This Row],[BaseScore]]</f>
        <v/>
      </c>
      <c r="G149" s="11" t="str">
        <f>IFERROR(ROUND(Table.CCSS_Base_Metrics[[#This Row],[Impact]], 1), "")</f>
        <v/>
      </c>
      <c r="H149" s="11"/>
      <c r="I149" s="11" t="str">
        <f>IFERROR(ROUND(Table.CCSS_Base_Metrics[[#This Row],[Exploitability]], 1), "")</f>
        <v/>
      </c>
    </row>
    <row r="150" spans="1:9" x14ac:dyDescent="0.25">
      <c r="A150" s="1" t="str">
        <f>Table.CCSS_Base_Metrics[Section]</f>
        <v>1.5.21</v>
      </c>
      <c r="B150" t="str">
        <f>Table.CCSS_Base_Metrics[Title]</f>
        <v xml:space="preserve">Windows Firewall: Protect all network connections (Standard) </v>
      </c>
      <c r="C150" t="str">
        <f>IFERROR(Table.CCSS_Base_Metrics[State], NA())</f>
        <v>Disabled</v>
      </c>
      <c r="D150" t="b">
        <f>Table.CCSS_Base_Metrics[Applicable]</f>
        <v>1</v>
      </c>
      <c r="E150" s="12">
        <f>Table.CCSS_Base_Metrics[[#This Row],[BaseScore]]</f>
        <v>7.5</v>
      </c>
      <c r="G150" s="11">
        <f>IFERROR(ROUND(Table.CCSS_Base_Metrics[[#This Row],[Impact]], 1), "")</f>
        <v>6.4</v>
      </c>
      <c r="H150" s="11"/>
      <c r="I150" s="11">
        <f>IFERROR(ROUND(Table.CCSS_Base_Metrics[[#This Row],[Exploitability]], 1), "")</f>
        <v>10</v>
      </c>
    </row>
    <row r="151" spans="1:9" hidden="1" x14ac:dyDescent="0.25">
      <c r="A151" s="1" t="str">
        <f>Table.CCSS_Base_Metrics[Section]</f>
        <v>1.5.21</v>
      </c>
      <c r="B151" t="str">
        <f>Table.CCSS_Base_Metrics[Title]</f>
        <v xml:space="preserve">Windows Firewall: Protect all network connections (Standard) </v>
      </c>
      <c r="C151" t="str">
        <f>IFERROR(Table.CCSS_Base_Metrics[State], NA())</f>
        <v>Enabled</v>
      </c>
      <c r="D151">
        <f>Table.CCSS_Base_Metrics[Applicable]</f>
        <v>0</v>
      </c>
      <c r="E151" s="12" t="str">
        <f>Table.CCSS_Base_Metrics[[#This Row],[BaseScore]]</f>
        <v/>
      </c>
      <c r="G151" s="11" t="str">
        <f>IFERROR(ROUND(Table.CCSS_Base_Metrics[[#This Row],[Impact]], 1), "")</f>
        <v/>
      </c>
      <c r="H151" s="11"/>
      <c r="I151" s="11" t="str">
        <f>IFERROR(ROUND(Table.CCSS_Base_Metrics[[#This Row],[Exploitability]], 1), "")</f>
        <v/>
      </c>
    </row>
    <row r="152" spans="1:9" hidden="1" x14ac:dyDescent="0.25">
      <c r="A152" s="1">
        <f>Table.CCSS_Base_Metrics[Section]</f>
        <v>1.6</v>
      </c>
      <c r="B152" t="str">
        <f>Table.CCSS_Base_Metrics[Title]</f>
        <v xml:space="preserve">Windows Update </v>
      </c>
      <c r="C152" t="e">
        <f>IFERROR(Table.CCSS_Base_Metrics[State], NA())</f>
        <v>#N/A</v>
      </c>
      <c r="D152" t="b">
        <f>Table.CCSS_Base_Metrics[Applicable]</f>
        <v>0</v>
      </c>
      <c r="E152" s="12" t="str">
        <f>Table.CCSS_Base_Metrics[[#This Row],[BaseScore]]</f>
        <v/>
      </c>
      <c r="G152" s="11" t="str">
        <f>IFERROR(ROUND(Table.CCSS_Base_Metrics[[#This Row],[Impact]], 1), "")</f>
        <v/>
      </c>
      <c r="H152" s="11"/>
      <c r="I152" s="11" t="str">
        <f>IFERROR(ROUND(Table.CCSS_Base_Metrics[[#This Row],[Exploitability]], 1), "")</f>
        <v/>
      </c>
    </row>
    <row r="153" spans="1:9" x14ac:dyDescent="0.25">
      <c r="A153" s="1" t="str">
        <f>Table.CCSS_Base_Metrics[Section]</f>
        <v>1.6.1</v>
      </c>
      <c r="B153" t="str">
        <f>Table.CCSS_Base_Metrics[Title]</f>
        <v xml:space="preserve">Configure Automatic Updates </v>
      </c>
      <c r="C153" t="str">
        <f>IFERROR(Table.CCSS_Base_Metrics[State], NA())</f>
        <v>Disabled</v>
      </c>
      <c r="D153" t="b">
        <f>Table.CCSS_Base_Metrics[Applicable]</f>
        <v>1</v>
      </c>
      <c r="E153" s="12">
        <f>Table.CCSS_Base_Metrics[[#This Row],[BaseScore]]</f>
        <v>7.5</v>
      </c>
      <c r="G153" s="11">
        <f>IFERROR(ROUND(Table.CCSS_Base_Metrics[[#This Row],[Impact]], 1), "")</f>
        <v>6.4</v>
      </c>
      <c r="H153" s="11"/>
      <c r="I153" s="11">
        <f>IFERROR(ROUND(Table.CCSS_Base_Metrics[[#This Row],[Exploitability]], 1), "")</f>
        <v>10</v>
      </c>
    </row>
    <row r="154" spans="1:9" hidden="1" x14ac:dyDescent="0.25">
      <c r="A154" s="1" t="str">
        <f>Table.CCSS_Base_Metrics[Section]</f>
        <v>1.6.1</v>
      </c>
      <c r="B154" t="str">
        <f>Table.CCSS_Base_Metrics[Title]</f>
        <v xml:space="preserve">Configure Automatic Updates </v>
      </c>
      <c r="C154" t="str">
        <f>IFERROR(Table.CCSS_Base_Metrics[State], NA())</f>
        <v>Enabled: 3 - Auto download and notify for install</v>
      </c>
      <c r="D154">
        <f>Table.CCSS_Base_Metrics[Applicable]</f>
        <v>0</v>
      </c>
      <c r="E154" s="12" t="str">
        <f>Table.CCSS_Base_Metrics[[#This Row],[BaseScore]]</f>
        <v/>
      </c>
      <c r="G154" s="11" t="str">
        <f>IFERROR(ROUND(Table.CCSS_Base_Metrics[[#This Row],[Impact]], 1), "")</f>
        <v/>
      </c>
      <c r="H154" s="11"/>
      <c r="I154" s="11" t="str">
        <f>IFERROR(ROUND(Table.CCSS_Base_Metrics[[#This Row],[Exploitability]], 1), "")</f>
        <v/>
      </c>
    </row>
    <row r="155" spans="1:9" hidden="1" x14ac:dyDescent="0.25">
      <c r="A155" s="1" t="str">
        <f>Table.CCSS_Base_Metrics[Section]</f>
        <v>1.6.2</v>
      </c>
      <c r="B155" t="str">
        <f>Table.CCSS_Base_Metrics[Title]</f>
        <v xml:space="preserve">Do not display 'Install Updates and Shut Down' option in Shut Down Windows dialog box </v>
      </c>
      <c r="C155" t="str">
        <f>IFERROR(Table.CCSS_Base_Metrics[State], NA())</f>
        <v>Enabled</v>
      </c>
      <c r="D155" t="b">
        <f>Table.CCSS_Base_Metrics[Applicable]</f>
        <v>1</v>
      </c>
      <c r="E155" s="12">
        <f>Table.CCSS_Base_Metrics[[#This Row],[BaseScore]]</f>
        <v>4.3</v>
      </c>
      <c r="G155" s="11">
        <f>IFERROR(ROUND(Table.CCSS_Base_Metrics[[#This Row],[Impact]], 1), "")</f>
        <v>6.4</v>
      </c>
      <c r="H155" s="11"/>
      <c r="I155" s="11">
        <f>IFERROR(ROUND(Table.CCSS_Base_Metrics[[#This Row],[Exploitability]], 1), "")</f>
        <v>3.1</v>
      </c>
    </row>
    <row r="156" spans="1:9" hidden="1" x14ac:dyDescent="0.25">
      <c r="A156" s="1" t="str">
        <f>Table.CCSS_Base_Metrics[Section]</f>
        <v>1.6.2</v>
      </c>
      <c r="B156" t="str">
        <f>Table.CCSS_Base_Metrics[Title]</f>
        <v xml:space="preserve">Do not display 'Install Updates and Shut Down' option in Shut Down Windows dialog box </v>
      </c>
      <c r="C156" t="str">
        <f>IFERROR(Table.CCSS_Base_Metrics[State], NA())</f>
        <v>Disabled</v>
      </c>
      <c r="D156">
        <f>Table.CCSS_Base_Metrics[Applicable]</f>
        <v>0</v>
      </c>
      <c r="E156" s="12" t="str">
        <f>Table.CCSS_Base_Metrics[[#This Row],[BaseScore]]</f>
        <v/>
      </c>
      <c r="G156" s="11" t="str">
        <f>IFERROR(ROUND(Table.CCSS_Base_Metrics[[#This Row],[Impact]], 1), "")</f>
        <v/>
      </c>
      <c r="H156" s="11"/>
      <c r="I156" s="11" t="str">
        <f>IFERROR(ROUND(Table.CCSS_Base_Metrics[[#This Row],[Exploitability]], 1), "")</f>
        <v/>
      </c>
    </row>
    <row r="157" spans="1:9" hidden="1" x14ac:dyDescent="0.25">
      <c r="A157" s="1" t="str">
        <f>Table.CCSS_Base_Metrics[Section]</f>
        <v>1.6.3</v>
      </c>
      <c r="B157" t="str">
        <f>Table.CCSS_Base_Metrics[Title]</f>
        <v xml:space="preserve">Reschedule Automatic Updates scheduled installations </v>
      </c>
      <c r="C157" t="str">
        <f>IFERROR(Table.CCSS_Base_Metrics[State], NA())</f>
        <v>Disabled</v>
      </c>
      <c r="D157" t="b">
        <f>Table.CCSS_Base_Metrics[Applicable]</f>
        <v>1</v>
      </c>
      <c r="E157" s="12">
        <f>Table.CCSS_Base_Metrics[[#This Row],[BaseScore]]</f>
        <v>6.5</v>
      </c>
      <c r="G157" s="11">
        <f>IFERROR(ROUND(Table.CCSS_Base_Metrics[[#This Row],[Impact]], 1), "")</f>
        <v>6.4</v>
      </c>
      <c r="H157" s="11"/>
      <c r="I157" s="11">
        <f>IFERROR(ROUND(Table.CCSS_Base_Metrics[[#This Row],[Exploitability]], 1), "")</f>
        <v>8</v>
      </c>
    </row>
    <row r="158" spans="1:9" hidden="1" x14ac:dyDescent="0.25">
      <c r="A158" s="1" t="str">
        <f>Table.CCSS_Base_Metrics[Section]</f>
        <v>1.6.3</v>
      </c>
      <c r="B158" t="str">
        <f>Table.CCSS_Base_Metrics[Title]</f>
        <v xml:space="preserve">Reschedule Automatic Updates scheduled installations </v>
      </c>
      <c r="C158" t="str">
        <f>IFERROR(Table.CCSS_Base_Metrics[State], NA())</f>
        <v>Enabled</v>
      </c>
      <c r="D158">
        <f>Table.CCSS_Base_Metrics[Applicable]</f>
        <v>0</v>
      </c>
      <c r="E158" s="12" t="str">
        <f>Table.CCSS_Base_Metrics[[#This Row],[BaseScore]]</f>
        <v/>
      </c>
      <c r="G158" s="11" t="str">
        <f>IFERROR(ROUND(Table.CCSS_Base_Metrics[[#This Row],[Impact]], 1), "")</f>
        <v/>
      </c>
      <c r="H158" s="11"/>
      <c r="I158" s="11" t="str">
        <f>IFERROR(ROUND(Table.CCSS_Base_Metrics[[#This Row],[Exploitability]], 1), "")</f>
        <v/>
      </c>
    </row>
    <row r="159" spans="1:9" hidden="1" x14ac:dyDescent="0.25">
      <c r="A159" s="1">
        <f>Table.CCSS_Base_Metrics[Section]</f>
        <v>1.7</v>
      </c>
      <c r="B159" t="str">
        <f>Table.CCSS_Base_Metrics[Title]</f>
        <v xml:space="preserve">User Account Control </v>
      </c>
      <c r="C159" t="e">
        <f>IFERROR(Table.CCSS_Base_Metrics[State], NA())</f>
        <v>#N/A</v>
      </c>
      <c r="D159" t="b">
        <f>Table.CCSS_Base_Metrics[Applicable]</f>
        <v>0</v>
      </c>
      <c r="E159" s="12" t="str">
        <f>Table.CCSS_Base_Metrics[[#This Row],[BaseScore]]</f>
        <v/>
      </c>
      <c r="G159" s="11" t="str">
        <f>IFERROR(ROUND(Table.CCSS_Base_Metrics[[#This Row],[Impact]], 1), "")</f>
        <v/>
      </c>
      <c r="H159" s="11"/>
      <c r="I159" s="11" t="str">
        <f>IFERROR(ROUND(Table.CCSS_Base_Metrics[[#This Row],[Exploitability]], 1), "")</f>
        <v/>
      </c>
    </row>
    <row r="160" spans="1:9" hidden="1" x14ac:dyDescent="0.25">
      <c r="A160" s="1" t="str">
        <f>Table.CCSS_Base_Metrics[Section]</f>
        <v>1.7.1</v>
      </c>
      <c r="B160" t="str">
        <f>Table.CCSS_Base_Metrics[Title]</f>
        <v xml:space="preserve">User Account Control: Admin Approval Mode for the Built-in Administrator account </v>
      </c>
      <c r="C160" t="str">
        <f>IFERROR(Table.CCSS_Base_Metrics[State], NA())</f>
        <v>Disabled</v>
      </c>
      <c r="D160" t="b">
        <f>Table.CCSS_Base_Metrics[Applicable]</f>
        <v>1</v>
      </c>
      <c r="E160" s="12">
        <f>Table.CCSS_Base_Metrics[[#This Row],[BaseScore]]</f>
        <v>6.8</v>
      </c>
      <c r="G160" s="11">
        <f>IFERROR(ROUND(Table.CCSS_Base_Metrics[[#This Row],[Impact]], 1), "")</f>
        <v>10</v>
      </c>
      <c r="H160" s="11"/>
      <c r="I160" s="11">
        <f>IFERROR(ROUND(Table.CCSS_Base_Metrics[[#This Row],[Exploitability]], 1), "")</f>
        <v>3.1</v>
      </c>
    </row>
    <row r="161" spans="1:9" hidden="1" x14ac:dyDescent="0.25">
      <c r="A161" s="1" t="str">
        <f>Table.CCSS_Base_Metrics[Section]</f>
        <v>1.7.1</v>
      </c>
      <c r="B161" t="str">
        <f>Table.CCSS_Base_Metrics[Title]</f>
        <v xml:space="preserve">User Account Control: Admin Approval Mode for the Built-in Administrator account </v>
      </c>
      <c r="C161" t="str">
        <f>IFERROR(Table.CCSS_Base_Metrics[State], NA())</f>
        <v>Enabled</v>
      </c>
      <c r="D161">
        <f>Table.CCSS_Base_Metrics[Applicable]</f>
        <v>0</v>
      </c>
      <c r="E161" s="12" t="str">
        <f>Table.CCSS_Base_Metrics[[#This Row],[BaseScore]]</f>
        <v/>
      </c>
      <c r="G161" s="11" t="str">
        <f>IFERROR(ROUND(Table.CCSS_Base_Metrics[[#This Row],[Impact]], 1), "")</f>
        <v/>
      </c>
      <c r="H161" s="11"/>
      <c r="I161" s="11" t="str">
        <f>IFERROR(ROUND(Table.CCSS_Base_Metrics[[#This Row],[Exploitability]], 1), "")</f>
        <v/>
      </c>
    </row>
    <row r="162" spans="1:9" hidden="1" x14ac:dyDescent="0.25">
      <c r="A162" s="1" t="str">
        <f>Table.CCSS_Base_Metrics[Section]</f>
        <v>1.7.2</v>
      </c>
      <c r="B162" t="str">
        <f>Table.CCSS_Base_Metrics[Title]</f>
        <v>User Account Control: Behavior of the elevation prompt for administrators in Admin Approval Mode</v>
      </c>
      <c r="C162" t="str">
        <f>IFERROR(Table.CCSS_Base_Metrics[State], NA())</f>
        <v>Elevate Without Prompting</v>
      </c>
      <c r="D162" t="b">
        <f>Table.CCSS_Base_Metrics[Applicable]</f>
        <v>1</v>
      </c>
      <c r="E162" s="12">
        <f>Table.CCSS_Base_Metrics[[#This Row],[BaseScore]]</f>
        <v>6.8</v>
      </c>
      <c r="G162" s="11">
        <f>IFERROR(ROUND(Table.CCSS_Base_Metrics[[#This Row],[Impact]], 1), "")</f>
        <v>10</v>
      </c>
      <c r="H162" s="11"/>
      <c r="I162" s="11">
        <f>IFERROR(ROUND(Table.CCSS_Base_Metrics[[#This Row],[Exploitability]], 1), "")</f>
        <v>3.1</v>
      </c>
    </row>
    <row r="163" spans="1:9" hidden="1" x14ac:dyDescent="0.25">
      <c r="A163" s="1" t="str">
        <f>Table.CCSS_Base_Metrics[Section]</f>
        <v>1.7.2</v>
      </c>
      <c r="B163" t="str">
        <f>Table.CCSS_Base_Metrics[Title]</f>
        <v>User Account Control: Behavior of the elevation prompt for administrators in Admin Approval Mode</v>
      </c>
      <c r="C163" t="str">
        <f>IFERROR(Table.CCSS_Base_Metrics[State], NA())</f>
        <v>Prompt for credentials</v>
      </c>
      <c r="D163">
        <f>Table.CCSS_Base_Metrics[Applicable]</f>
        <v>0</v>
      </c>
      <c r="E163" s="12" t="str">
        <f>Table.CCSS_Base_Metrics[[#This Row],[BaseScore]]</f>
        <v/>
      </c>
      <c r="G163" s="11" t="str">
        <f>IFERROR(ROUND(Table.CCSS_Base_Metrics[[#This Row],[Impact]], 1), "")</f>
        <v/>
      </c>
      <c r="H163" s="11"/>
      <c r="I163" s="11" t="str">
        <f>IFERROR(ROUND(Table.CCSS_Base_Metrics[[#This Row],[Exploitability]], 1), "")</f>
        <v/>
      </c>
    </row>
    <row r="164" spans="1:9" hidden="1" x14ac:dyDescent="0.25">
      <c r="A164" s="1" t="str">
        <f>Table.CCSS_Base_Metrics[Section]</f>
        <v>1.7.3</v>
      </c>
      <c r="B164" t="str">
        <f>Table.CCSS_Base_Metrics[Title]</f>
        <v xml:space="preserve">User Account Control: Behavior of the elevation prompt for standard users </v>
      </c>
      <c r="C164" t="str">
        <f>IFERROR(Table.CCSS_Base_Metrics[State], NA())</f>
        <v>Prompt for Credentials</v>
      </c>
      <c r="D164" t="b">
        <f>Table.CCSS_Base_Metrics[Applicable]</f>
        <v>1</v>
      </c>
      <c r="E164" s="12">
        <f>Table.CCSS_Base_Metrics[[#This Row],[BaseScore]]</f>
        <v>4.3</v>
      </c>
      <c r="G164" s="11">
        <f>IFERROR(ROUND(Table.CCSS_Base_Metrics[[#This Row],[Impact]], 1), "")</f>
        <v>6.4</v>
      </c>
      <c r="H164" s="11"/>
      <c r="I164" s="11">
        <f>IFERROR(ROUND(Table.CCSS_Base_Metrics[[#This Row],[Exploitability]], 1), "")</f>
        <v>3.1</v>
      </c>
    </row>
    <row r="165" spans="1:9" hidden="1" x14ac:dyDescent="0.25">
      <c r="A165" s="1" t="str">
        <f>Table.CCSS_Base_Metrics[Section]</f>
        <v>1.7.3</v>
      </c>
      <c r="B165" t="str">
        <f>Table.CCSS_Base_Metrics[Title]</f>
        <v xml:space="preserve">User Account Control: Behavior of the elevation prompt for standard users </v>
      </c>
      <c r="C165" t="str">
        <f>IFERROR(Table.CCSS_Base_Metrics[State], NA())</f>
        <v>Automatically deny elevation requests</v>
      </c>
      <c r="D165">
        <f>Table.CCSS_Base_Metrics[Applicable]</f>
        <v>0</v>
      </c>
      <c r="E165" s="12" t="str">
        <f>Table.CCSS_Base_Metrics[[#This Row],[BaseScore]]</f>
        <v/>
      </c>
      <c r="G165" s="11" t="str">
        <f>IFERROR(ROUND(Table.CCSS_Base_Metrics[[#This Row],[Impact]], 1), "")</f>
        <v/>
      </c>
      <c r="H165" s="11"/>
      <c r="I165" s="11" t="str">
        <f>IFERROR(ROUND(Table.CCSS_Base_Metrics[[#This Row],[Exploitability]], 1), "")</f>
        <v/>
      </c>
    </row>
    <row r="166" spans="1:9" hidden="1" x14ac:dyDescent="0.25">
      <c r="A166" s="1" t="str">
        <f>Table.CCSS_Base_Metrics[Section]</f>
        <v>1.7.4</v>
      </c>
      <c r="B166" t="str">
        <f>Table.CCSS_Base_Metrics[Title]</f>
        <v xml:space="preserve">User Account Control: Detect application installations and prompt for elevation </v>
      </c>
      <c r="C166" t="str">
        <f>IFERROR(Table.CCSS_Base_Metrics[State], NA())</f>
        <v>Disabled</v>
      </c>
      <c r="D166" t="b">
        <f>Table.CCSS_Base_Metrics[Applicable]</f>
        <v>1</v>
      </c>
      <c r="E166" s="12">
        <f>Table.CCSS_Base_Metrics[[#This Row],[BaseScore]]</f>
        <v>4.3</v>
      </c>
      <c r="G166" s="11">
        <f>IFERROR(ROUND(Table.CCSS_Base_Metrics[[#This Row],[Impact]], 1), "")</f>
        <v>6.4</v>
      </c>
      <c r="H166" s="11"/>
      <c r="I166" s="11">
        <f>IFERROR(ROUND(Table.CCSS_Base_Metrics[[#This Row],[Exploitability]], 1), "")</f>
        <v>3.1</v>
      </c>
    </row>
    <row r="167" spans="1:9" hidden="1" x14ac:dyDescent="0.25">
      <c r="A167" s="1" t="str">
        <f>Table.CCSS_Base_Metrics[Section]</f>
        <v>1.7.4</v>
      </c>
      <c r="B167" t="str">
        <f>Table.CCSS_Base_Metrics[Title]</f>
        <v xml:space="preserve">User Account Control: Detect application installations and prompt for elevation </v>
      </c>
      <c r="C167" t="str">
        <f>IFERROR(Table.CCSS_Base_Metrics[State], NA())</f>
        <v>Enabled</v>
      </c>
      <c r="D167">
        <f>Table.CCSS_Base_Metrics[Applicable]</f>
        <v>0</v>
      </c>
      <c r="E167" s="12" t="str">
        <f>Table.CCSS_Base_Metrics[[#This Row],[BaseScore]]</f>
        <v/>
      </c>
      <c r="G167" s="11" t="str">
        <f>IFERROR(ROUND(Table.CCSS_Base_Metrics[[#This Row],[Impact]], 1), "")</f>
        <v/>
      </c>
      <c r="H167" s="11"/>
      <c r="I167" s="11" t="str">
        <f>IFERROR(ROUND(Table.CCSS_Base_Metrics[[#This Row],[Exploitability]], 1), "")</f>
        <v/>
      </c>
    </row>
    <row r="168" spans="1:9" hidden="1" x14ac:dyDescent="0.25">
      <c r="A168" s="1" t="str">
        <f>Table.CCSS_Base_Metrics[Section]</f>
        <v>1.7.5</v>
      </c>
      <c r="B168" t="str">
        <f>Table.CCSS_Base_Metrics[Title]</f>
        <v xml:space="preserve">User Account Control: Only elevate UIAccess applications that are installed in secure locations </v>
      </c>
      <c r="C168" t="str">
        <f>IFERROR(Table.CCSS_Base_Metrics[State], NA())</f>
        <v>Disabled</v>
      </c>
      <c r="D168" t="b">
        <f>Table.CCSS_Base_Metrics[Applicable]</f>
        <v>1</v>
      </c>
      <c r="E168" s="12">
        <f>Table.CCSS_Base_Metrics[[#This Row],[BaseScore]]</f>
        <v>4.3</v>
      </c>
      <c r="G168" s="11">
        <f>IFERROR(ROUND(Table.CCSS_Base_Metrics[[#This Row],[Impact]], 1), "")</f>
        <v>6.4</v>
      </c>
      <c r="H168" s="11"/>
      <c r="I168" s="11">
        <f>IFERROR(ROUND(Table.CCSS_Base_Metrics[[#This Row],[Exploitability]], 1), "")</f>
        <v>3.1</v>
      </c>
    </row>
    <row r="169" spans="1:9" hidden="1" x14ac:dyDescent="0.25">
      <c r="A169" s="1" t="str">
        <f>Table.CCSS_Base_Metrics[Section]</f>
        <v>1.7.5</v>
      </c>
      <c r="B169" t="str">
        <f>Table.CCSS_Base_Metrics[Title]</f>
        <v xml:space="preserve">User Account Control: Only elevate UIAccess applications that are installed in secure locations </v>
      </c>
      <c r="C169" t="str">
        <f>IFERROR(Table.CCSS_Base_Metrics[State], NA())</f>
        <v>Enabled</v>
      </c>
      <c r="D169">
        <f>Table.CCSS_Base_Metrics[Applicable]</f>
        <v>0</v>
      </c>
      <c r="E169" s="12" t="str">
        <f>Table.CCSS_Base_Metrics[[#This Row],[BaseScore]]</f>
        <v/>
      </c>
      <c r="G169" s="11" t="str">
        <f>IFERROR(ROUND(Table.CCSS_Base_Metrics[[#This Row],[Impact]], 1), "")</f>
        <v/>
      </c>
      <c r="H169" s="11"/>
      <c r="I169" s="11" t="str">
        <f>IFERROR(ROUND(Table.CCSS_Base_Metrics[[#This Row],[Exploitability]], 1), "")</f>
        <v/>
      </c>
    </row>
    <row r="170" spans="1:9" hidden="1" x14ac:dyDescent="0.25">
      <c r="A170" s="1" t="str">
        <f>Table.CCSS_Base_Metrics[Section]</f>
        <v>1.7.6</v>
      </c>
      <c r="B170" t="str">
        <f>Table.CCSS_Base_Metrics[Title]</f>
        <v xml:space="preserve">User Account Control: Run all administrators in Admin Approval Mode </v>
      </c>
      <c r="C170" t="str">
        <f>IFERROR(Table.CCSS_Base_Metrics[State], NA())</f>
        <v>Disabled</v>
      </c>
      <c r="D170" t="b">
        <f>Table.CCSS_Base_Metrics[Applicable]</f>
        <v>1</v>
      </c>
      <c r="E170" s="12">
        <f>Table.CCSS_Base_Metrics[[#This Row],[BaseScore]]</f>
        <v>4.3</v>
      </c>
      <c r="G170" s="11">
        <f>IFERROR(ROUND(Table.CCSS_Base_Metrics[[#This Row],[Impact]], 1), "")</f>
        <v>6.4</v>
      </c>
      <c r="H170" s="11"/>
      <c r="I170" s="11">
        <f>IFERROR(ROUND(Table.CCSS_Base_Metrics[[#This Row],[Exploitability]], 1), "")</f>
        <v>3.1</v>
      </c>
    </row>
    <row r="171" spans="1:9" hidden="1" x14ac:dyDescent="0.25">
      <c r="A171" s="1" t="str">
        <f>Table.CCSS_Base_Metrics[Section]</f>
        <v>1.7.6</v>
      </c>
      <c r="B171" t="str">
        <f>Table.CCSS_Base_Metrics[Title]</f>
        <v xml:space="preserve">User Account Control: Run all administrators in Admin Approval Mode </v>
      </c>
      <c r="C171" t="str">
        <f>IFERROR(Table.CCSS_Base_Metrics[State], NA())</f>
        <v>Enabled</v>
      </c>
      <c r="D171">
        <f>Table.CCSS_Base_Metrics[Applicable]</f>
        <v>0</v>
      </c>
      <c r="E171" s="12" t="str">
        <f>Table.CCSS_Base_Metrics[[#This Row],[BaseScore]]</f>
        <v/>
      </c>
      <c r="G171" s="11" t="str">
        <f>IFERROR(ROUND(Table.CCSS_Base_Metrics[[#This Row],[Impact]], 1), "")</f>
        <v/>
      </c>
      <c r="H171" s="11"/>
      <c r="I171" s="11" t="str">
        <f>IFERROR(ROUND(Table.CCSS_Base_Metrics[[#This Row],[Exploitability]], 1), "")</f>
        <v/>
      </c>
    </row>
    <row r="172" spans="1:9" hidden="1" x14ac:dyDescent="0.25">
      <c r="A172" s="1" t="str">
        <f>Table.CCSS_Base_Metrics[Section]</f>
        <v>1.7.7</v>
      </c>
      <c r="B172" t="str">
        <f>Table.CCSS_Base_Metrics[Title]</f>
        <v xml:space="preserve">User Account Control: Switch to the secure desktop when prompting for elevation </v>
      </c>
      <c r="C172" t="str">
        <f>IFERROR(Table.CCSS_Base_Metrics[State], NA())</f>
        <v>Disabled</v>
      </c>
      <c r="D172" t="b">
        <f>Table.CCSS_Base_Metrics[Applicable]</f>
        <v>1</v>
      </c>
      <c r="E172" s="12">
        <f>Table.CCSS_Base_Metrics[[#This Row],[BaseScore]]</f>
        <v>4.3</v>
      </c>
      <c r="G172" s="11">
        <f>IFERROR(ROUND(Table.CCSS_Base_Metrics[[#This Row],[Impact]], 1), "")</f>
        <v>6.4</v>
      </c>
      <c r="H172" s="11"/>
      <c r="I172" s="11">
        <f>IFERROR(ROUND(Table.CCSS_Base_Metrics[[#This Row],[Exploitability]], 1), "")</f>
        <v>3.1</v>
      </c>
    </row>
    <row r="173" spans="1:9" hidden="1" x14ac:dyDescent="0.25">
      <c r="A173" s="1" t="str">
        <f>Table.CCSS_Base_Metrics[Section]</f>
        <v>1.7.7</v>
      </c>
      <c r="B173" t="str">
        <f>Table.CCSS_Base_Metrics[Title]</f>
        <v xml:space="preserve">User Account Control: Switch to the secure desktop when prompting for elevation </v>
      </c>
      <c r="C173" t="str">
        <f>IFERROR(Table.CCSS_Base_Metrics[State], NA())</f>
        <v>Enabled</v>
      </c>
      <c r="D173">
        <f>Table.CCSS_Base_Metrics[Applicable]</f>
        <v>0</v>
      </c>
      <c r="E173" s="12" t="str">
        <f>Table.CCSS_Base_Metrics[[#This Row],[BaseScore]]</f>
        <v/>
      </c>
      <c r="G173" s="11" t="str">
        <f>IFERROR(ROUND(Table.CCSS_Base_Metrics[[#This Row],[Impact]], 1), "")</f>
        <v/>
      </c>
      <c r="H173" s="11"/>
      <c r="I173" s="11" t="str">
        <f>IFERROR(ROUND(Table.CCSS_Base_Metrics[[#This Row],[Exploitability]], 1), "")</f>
        <v/>
      </c>
    </row>
    <row r="174" spans="1:9" hidden="1" x14ac:dyDescent="0.25">
      <c r="A174" s="1" t="str">
        <f>Table.CCSS_Base_Metrics[Section]</f>
        <v>1.7.8</v>
      </c>
      <c r="B174" t="str">
        <f>Table.CCSS_Base_Metrics[Title]</f>
        <v xml:space="preserve">User Account Control: Virtualize file and registry write failures to per-user locations </v>
      </c>
      <c r="C174" t="str">
        <f>IFERROR(Table.CCSS_Base_Metrics[State], NA())</f>
        <v>Disabled</v>
      </c>
      <c r="D174" t="b">
        <f>Table.CCSS_Base_Metrics[Applicable]</f>
        <v>1</v>
      </c>
      <c r="E174" s="12">
        <f>Table.CCSS_Base_Metrics[[#This Row],[BaseScore]]</f>
        <v>4.3</v>
      </c>
      <c r="G174" s="11">
        <f>IFERROR(ROUND(Table.CCSS_Base_Metrics[[#This Row],[Impact]], 1), "")</f>
        <v>6.4</v>
      </c>
      <c r="H174" s="11"/>
      <c r="I174" s="11">
        <f>IFERROR(ROUND(Table.CCSS_Base_Metrics[[#This Row],[Exploitability]], 1), "")</f>
        <v>3.1</v>
      </c>
    </row>
    <row r="175" spans="1:9" hidden="1" x14ac:dyDescent="0.25">
      <c r="A175" s="1" t="str">
        <f>Table.CCSS_Base_Metrics[Section]</f>
        <v>1.7.8</v>
      </c>
      <c r="B175" t="str">
        <f>Table.CCSS_Base_Metrics[Title]</f>
        <v xml:space="preserve">User Account Control: Virtualize file and registry write failures to per-user locations </v>
      </c>
      <c r="C175" t="str">
        <f>IFERROR(Table.CCSS_Base_Metrics[State], NA())</f>
        <v>Enabled</v>
      </c>
      <c r="D175">
        <f>Table.CCSS_Base_Metrics[Applicable]</f>
        <v>0</v>
      </c>
      <c r="E175" s="12" t="str">
        <f>Table.CCSS_Base_Metrics[[#This Row],[BaseScore]]</f>
        <v/>
      </c>
      <c r="G175" s="11" t="str">
        <f>IFERROR(ROUND(Table.CCSS_Base_Metrics[[#This Row],[Impact]], 1), "")</f>
        <v/>
      </c>
      <c r="H175" s="11"/>
      <c r="I175" s="11" t="str">
        <f>IFERROR(ROUND(Table.CCSS_Base_Metrics[[#This Row],[Exploitability]], 1), "")</f>
        <v/>
      </c>
    </row>
    <row r="176" spans="1:9" hidden="1" x14ac:dyDescent="0.25">
      <c r="A176" s="1" t="str">
        <f>Table.CCSS_Base_Metrics[Section]</f>
        <v>1.7.9</v>
      </c>
      <c r="B176" t="str">
        <f>Table.CCSS_Base_Metrics[Title]</f>
        <v xml:space="preserve">User Account Control: Allow UIAccess applications to prompt for elevation without using the secure desktop </v>
      </c>
      <c r="C176" t="str">
        <f>IFERROR(Table.CCSS_Base_Metrics[State], NA())</f>
        <v>Enabled</v>
      </c>
      <c r="D176" t="b">
        <f>Table.CCSS_Base_Metrics[Applicable]</f>
        <v>1</v>
      </c>
      <c r="E176" s="12">
        <f>Table.CCSS_Base_Metrics[[#This Row],[BaseScore]]</f>
        <v>4.3</v>
      </c>
      <c r="G176" s="11">
        <f>IFERROR(ROUND(Table.CCSS_Base_Metrics[[#This Row],[Impact]], 1), "")</f>
        <v>6.4</v>
      </c>
      <c r="H176" s="11"/>
      <c r="I176" s="11">
        <f>IFERROR(ROUND(Table.CCSS_Base_Metrics[[#This Row],[Exploitability]], 1), "")</f>
        <v>3.1</v>
      </c>
    </row>
    <row r="177" spans="1:9" hidden="1" x14ac:dyDescent="0.25">
      <c r="A177" s="1" t="str">
        <f>Table.CCSS_Base_Metrics[Section]</f>
        <v>1.7.9</v>
      </c>
      <c r="B177" t="str">
        <f>Table.CCSS_Base_Metrics[Title]</f>
        <v xml:space="preserve">User Account Control: Allow UIAccess applications to prompt for elevation without using the secure desktop </v>
      </c>
      <c r="C177" t="str">
        <f>IFERROR(Table.CCSS_Base_Metrics[State], NA())</f>
        <v>Disabled</v>
      </c>
      <c r="D177">
        <f>Table.CCSS_Base_Metrics[Applicable]</f>
        <v>0</v>
      </c>
      <c r="E177" s="12" t="str">
        <f>Table.CCSS_Base_Metrics[[#This Row],[BaseScore]]</f>
        <v/>
      </c>
      <c r="G177" s="11" t="str">
        <f>IFERROR(ROUND(Table.CCSS_Base_Metrics[[#This Row],[Impact]], 1), "")</f>
        <v/>
      </c>
      <c r="H177" s="11"/>
      <c r="I177" s="11" t="str">
        <f>IFERROR(ROUND(Table.CCSS_Base_Metrics[[#This Row],[Exploitability]], 1), "")</f>
        <v/>
      </c>
    </row>
    <row r="178" spans="1:9" hidden="1" x14ac:dyDescent="0.25">
      <c r="A178" s="1">
        <f>Table.CCSS_Base_Metrics[Section]</f>
        <v>1.8</v>
      </c>
      <c r="B178" t="str">
        <f>Table.CCSS_Base_Metrics[Title]</f>
        <v xml:space="preserve">User Rights </v>
      </c>
      <c r="C178" t="e">
        <f>IFERROR(Table.CCSS_Base_Metrics[State], NA())</f>
        <v>#N/A</v>
      </c>
      <c r="D178" t="b">
        <f>Table.CCSS_Base_Metrics[Applicable]</f>
        <v>0</v>
      </c>
      <c r="E178" s="12" t="str">
        <f>Table.CCSS_Base_Metrics[[#This Row],[BaseScore]]</f>
        <v/>
      </c>
      <c r="G178" s="11" t="str">
        <f>IFERROR(ROUND(Table.CCSS_Base_Metrics[[#This Row],[Impact]], 1), "")</f>
        <v/>
      </c>
      <c r="H178" s="11"/>
      <c r="I178" s="11" t="str">
        <f>IFERROR(ROUND(Table.CCSS_Base_Metrics[[#This Row],[Exploitability]], 1), "")</f>
        <v/>
      </c>
    </row>
    <row r="179" spans="1:9" hidden="1" x14ac:dyDescent="0.25">
      <c r="A179" s="1" t="str">
        <f>Table.CCSS_Base_Metrics[Section]</f>
        <v>1.8.1</v>
      </c>
      <c r="B179" t="str">
        <f>Table.CCSS_Base_Metrics[Title]</f>
        <v xml:space="preserve">Access this computer from the network </v>
      </c>
      <c r="C179" t="str">
        <f>IFERROR(Table.CCSS_Base_Metrics[State], NA())</f>
        <v>Everyone, Guests, ANONYMOUS LOGON</v>
      </c>
      <c r="D179" t="b">
        <f>Table.CCSS_Base_Metrics[Applicable]</f>
        <v>1</v>
      </c>
      <c r="E179" s="12">
        <f>Table.CCSS_Base_Metrics[[#This Row],[BaseScore]]</f>
        <v>6.5</v>
      </c>
      <c r="G179" s="11">
        <f>IFERROR(ROUND(Table.CCSS_Base_Metrics[[#This Row],[Impact]], 1), "")</f>
        <v>6.4</v>
      </c>
      <c r="H179" s="11"/>
      <c r="I179" s="11">
        <f>IFERROR(ROUND(Table.CCSS_Base_Metrics[[#This Row],[Exploitability]], 1), "")</f>
        <v>8</v>
      </c>
    </row>
    <row r="180" spans="1:9" hidden="1" x14ac:dyDescent="0.25">
      <c r="A180" s="1" t="str">
        <f>Table.CCSS_Base_Metrics[Section]</f>
        <v>1.8.1</v>
      </c>
      <c r="B180" t="str">
        <f>Table.CCSS_Base_Metrics[Title]</f>
        <v>Access this computer from the network</v>
      </c>
      <c r="C180" t="str">
        <f>IFERROR(Table.CCSS_Base_Metrics[State], NA())</f>
        <v>Administrators, Authenticated Users, ENTERPRISE DOMAIN CONTROLLERS</v>
      </c>
      <c r="D180">
        <f>Table.CCSS_Base_Metrics[Applicable]</f>
        <v>0</v>
      </c>
      <c r="E180" s="12" t="str">
        <f>Table.CCSS_Base_Metrics[[#This Row],[BaseScore]]</f>
        <v/>
      </c>
      <c r="G180" s="11" t="str">
        <f>IFERROR(ROUND(Table.CCSS_Base_Metrics[[#This Row],[Impact]], 1), "")</f>
        <v/>
      </c>
      <c r="H180" s="11"/>
      <c r="I180" s="11" t="str">
        <f>IFERROR(ROUND(Table.CCSS_Base_Metrics[[#This Row],[Exploitability]], 1), "")</f>
        <v/>
      </c>
    </row>
    <row r="181" spans="1:9" hidden="1" x14ac:dyDescent="0.25">
      <c r="A181" s="1" t="str">
        <f>Table.CCSS_Base_Metrics[Section]</f>
        <v>1.8.1</v>
      </c>
      <c r="B181" t="str">
        <f>Table.CCSS_Base_Metrics[Title]</f>
        <v>Access this computer from the network</v>
      </c>
      <c r="C181" t="str">
        <f>IFERROR(Table.CCSS_Base_Metrics[State], NA())</f>
        <v>Administrators, Authenticated Users</v>
      </c>
      <c r="D181">
        <f>Table.CCSS_Base_Metrics[Applicable]</f>
        <v>0</v>
      </c>
      <c r="E181" s="12" t="str">
        <f>Table.CCSS_Base_Metrics[[#This Row],[BaseScore]]</f>
        <v/>
      </c>
      <c r="G181" s="11" t="str">
        <f>IFERROR(ROUND(Table.CCSS_Base_Metrics[[#This Row],[Impact]], 1), "")</f>
        <v/>
      </c>
      <c r="H181" s="11"/>
      <c r="I181" s="11" t="str">
        <f>IFERROR(ROUND(Table.CCSS_Base_Metrics[[#This Row],[Exploitability]], 1), "")</f>
        <v/>
      </c>
    </row>
    <row r="182" spans="1:9" hidden="1" x14ac:dyDescent="0.25">
      <c r="A182" s="1" t="str">
        <f>Table.CCSS_Base_Metrics[Section]</f>
        <v>1.8.2</v>
      </c>
      <c r="B182" t="str">
        <f>Table.CCSS_Base_Metrics[Title]</f>
        <v xml:space="preserve">Act as part of the operating system </v>
      </c>
      <c r="C182" t="str">
        <f>IFERROR(Table.CCSS_Base_Metrics[State], NA())</f>
        <v>Everyone, Guests, ANONYMOUS LOGON</v>
      </c>
      <c r="D182" t="b">
        <f>Table.CCSS_Base_Metrics[Applicable]</f>
        <v>1</v>
      </c>
      <c r="E182" s="12">
        <f>Table.CCSS_Base_Metrics[[#This Row],[BaseScore]]</f>
        <v>6.8</v>
      </c>
      <c r="G182" s="11">
        <f>IFERROR(ROUND(Table.CCSS_Base_Metrics[[#This Row],[Impact]], 1), "")</f>
        <v>10</v>
      </c>
      <c r="H182" s="11"/>
      <c r="I182" s="11">
        <f>IFERROR(ROUND(Table.CCSS_Base_Metrics[[#This Row],[Exploitability]], 1), "")</f>
        <v>3.1</v>
      </c>
    </row>
    <row r="183" spans="1:9" hidden="1" x14ac:dyDescent="0.25">
      <c r="A183" s="1" t="str">
        <f>Table.CCSS_Base_Metrics[Section]</f>
        <v>1.8.2</v>
      </c>
      <c r="B183" t="str">
        <f>Table.CCSS_Base_Metrics[Title]</f>
        <v xml:space="preserve">Act as part of the operating system </v>
      </c>
      <c r="C183" t="str">
        <f>IFERROR(Table.CCSS_Base_Metrics[State], NA())</f>
        <v>No one</v>
      </c>
      <c r="D183">
        <f>Table.CCSS_Base_Metrics[Applicable]</f>
        <v>0</v>
      </c>
      <c r="E183" s="12" t="str">
        <f>Table.CCSS_Base_Metrics[[#This Row],[BaseScore]]</f>
        <v/>
      </c>
      <c r="G183" s="11" t="str">
        <f>IFERROR(ROUND(Table.CCSS_Base_Metrics[[#This Row],[Impact]], 1), "")</f>
        <v/>
      </c>
      <c r="H183" s="11"/>
      <c r="I183" s="11" t="str">
        <f>IFERROR(ROUND(Table.CCSS_Base_Metrics[[#This Row],[Exploitability]], 1), "")</f>
        <v/>
      </c>
    </row>
    <row r="184" spans="1:9" hidden="1" x14ac:dyDescent="0.25">
      <c r="A184" s="1" t="str">
        <f>Table.CCSS_Base_Metrics[Section]</f>
        <v>1.8.3</v>
      </c>
      <c r="B184" t="str">
        <f>Table.CCSS_Base_Metrics[Title]</f>
        <v xml:space="preserve">Adjust memory quotas for a process </v>
      </c>
      <c r="C184" t="str">
        <f>IFERROR(Table.CCSS_Base_Metrics[State], NA())</f>
        <v>Everyone, Guests, ANONYMOUS LOGON</v>
      </c>
      <c r="D184" t="b">
        <f>Table.CCSS_Base_Metrics[Applicable]</f>
        <v>1</v>
      </c>
      <c r="E184" s="12">
        <f>Table.CCSS_Base_Metrics[[#This Row],[BaseScore]]</f>
        <v>3.2</v>
      </c>
      <c r="G184" s="11">
        <f>IFERROR(ROUND(Table.CCSS_Base_Metrics[[#This Row],[Impact]], 1), "")</f>
        <v>4.9000000000000004</v>
      </c>
      <c r="H184" s="11"/>
      <c r="I184" s="11">
        <f>IFERROR(ROUND(Table.CCSS_Base_Metrics[[#This Row],[Exploitability]], 1), "")</f>
        <v>3.1</v>
      </c>
    </row>
    <row r="185" spans="1:9" hidden="1" x14ac:dyDescent="0.25">
      <c r="A185" s="1" t="str">
        <f>Table.CCSS_Base_Metrics[Section]</f>
        <v>1.8.3</v>
      </c>
      <c r="B185" t="str">
        <f>Table.CCSS_Base_Metrics[Title]</f>
        <v xml:space="preserve">Adjust memory quotas for a process </v>
      </c>
      <c r="C185" t="str">
        <f>IFERROR(Table.CCSS_Base_Metrics[State], NA())</f>
        <v>Not Defined</v>
      </c>
      <c r="D185">
        <f>Table.CCSS_Base_Metrics[Applicable]</f>
        <v>0</v>
      </c>
      <c r="E185" s="12" t="str">
        <f>Table.CCSS_Base_Metrics[[#This Row],[BaseScore]]</f>
        <v/>
      </c>
      <c r="G185" s="11" t="str">
        <f>IFERROR(ROUND(Table.CCSS_Base_Metrics[[#This Row],[Impact]], 1), "")</f>
        <v/>
      </c>
      <c r="H185" s="11"/>
      <c r="I185" s="11" t="str">
        <f>IFERROR(ROUND(Table.CCSS_Base_Metrics[[#This Row],[Exploitability]], 1), "")</f>
        <v/>
      </c>
    </row>
    <row r="186" spans="1:9" hidden="1" x14ac:dyDescent="0.25">
      <c r="A186" s="1" t="str">
        <f>Table.CCSS_Base_Metrics[Section]</f>
        <v>1.8.4</v>
      </c>
      <c r="B186" t="str">
        <f>Table.CCSS_Base_Metrics[Title]</f>
        <v>Back up files and directories</v>
      </c>
      <c r="C186" t="str">
        <f>IFERROR(Table.CCSS_Base_Metrics[State], NA())</f>
        <v>Everyone, Guests, ANONYMOUS LOGON</v>
      </c>
      <c r="D186" t="b">
        <f>Table.CCSS_Base_Metrics[Applicable]</f>
        <v>1</v>
      </c>
      <c r="E186" s="12">
        <f>Table.CCSS_Base_Metrics[[#This Row],[BaseScore]]</f>
        <v>4.3</v>
      </c>
      <c r="G186" s="11">
        <f>IFERROR(ROUND(Table.CCSS_Base_Metrics[[#This Row],[Impact]], 1), "")</f>
        <v>6.4</v>
      </c>
      <c r="H186" s="11"/>
      <c r="I186" s="11">
        <f>IFERROR(ROUND(Table.CCSS_Base_Metrics[[#This Row],[Exploitability]], 1), "")</f>
        <v>3.1</v>
      </c>
    </row>
    <row r="187" spans="1:9" hidden="1" x14ac:dyDescent="0.25">
      <c r="A187" s="1" t="str">
        <f>Table.CCSS_Base_Metrics[Section]</f>
        <v>1.8.4</v>
      </c>
      <c r="B187" t="str">
        <f>Table.CCSS_Base_Metrics[Title]</f>
        <v>Back up files and directories</v>
      </c>
      <c r="C187" t="str">
        <f>IFERROR(Table.CCSS_Base_Metrics[State], NA())</f>
        <v>Not Defined</v>
      </c>
      <c r="D187">
        <f>Table.CCSS_Base_Metrics[Applicable]</f>
        <v>0</v>
      </c>
      <c r="E187" s="12" t="str">
        <f>Table.CCSS_Base_Metrics[[#This Row],[BaseScore]]</f>
        <v/>
      </c>
      <c r="G187" s="11" t="str">
        <f>IFERROR(ROUND(Table.CCSS_Base_Metrics[[#This Row],[Impact]], 1), "")</f>
        <v/>
      </c>
      <c r="H187" s="11"/>
      <c r="I187" s="11" t="str">
        <f>IFERROR(ROUND(Table.CCSS_Base_Metrics[[#This Row],[Exploitability]], 1), "")</f>
        <v/>
      </c>
    </row>
    <row r="188" spans="1:9" hidden="1" x14ac:dyDescent="0.25">
      <c r="A188" s="1" t="str">
        <f>Table.CCSS_Base_Metrics[Section]</f>
        <v>1.8.5</v>
      </c>
      <c r="B188" t="str">
        <f>Table.CCSS_Base_Metrics[Title]</f>
        <v xml:space="preserve">Bypass traverse checking </v>
      </c>
      <c r="C188" t="str">
        <f>IFERROR(Table.CCSS_Base_Metrics[State], NA())</f>
        <v>Everyone, Guests, ANONYMOUS LOGON</v>
      </c>
      <c r="D188" t="b">
        <f>Table.CCSS_Base_Metrics[Applicable]</f>
        <v>1</v>
      </c>
      <c r="E188" s="12">
        <f>Table.CCSS_Base_Metrics[[#This Row],[BaseScore]]</f>
        <v>1.7</v>
      </c>
      <c r="G188" s="11">
        <f>IFERROR(ROUND(Table.CCSS_Base_Metrics[[#This Row],[Impact]], 1), "")</f>
        <v>2.9</v>
      </c>
      <c r="H188" s="11"/>
      <c r="I188" s="11">
        <f>IFERROR(ROUND(Table.CCSS_Base_Metrics[[#This Row],[Exploitability]], 1), "")</f>
        <v>3.1</v>
      </c>
    </row>
    <row r="189" spans="1:9" hidden="1" x14ac:dyDescent="0.25">
      <c r="A189" s="1" t="str">
        <f>Table.CCSS_Base_Metrics[Section]</f>
        <v>1.8.5</v>
      </c>
      <c r="B189" t="str">
        <f>Table.CCSS_Base_Metrics[Title]</f>
        <v xml:space="preserve">Bypass traverse checking </v>
      </c>
      <c r="C189" t="str">
        <f>IFERROR(Table.CCSS_Base_Metrics[State], NA())</f>
        <v>Not Defined</v>
      </c>
      <c r="D189">
        <f>Table.CCSS_Base_Metrics[Applicable]</f>
        <v>0</v>
      </c>
      <c r="E189" s="12" t="str">
        <f>Table.CCSS_Base_Metrics[[#This Row],[BaseScore]]</f>
        <v/>
      </c>
      <c r="G189" s="11" t="str">
        <f>IFERROR(ROUND(Table.CCSS_Base_Metrics[[#This Row],[Impact]], 1), "")</f>
        <v/>
      </c>
      <c r="H189" s="11"/>
      <c r="I189" s="11" t="str">
        <f>IFERROR(ROUND(Table.CCSS_Base_Metrics[[#This Row],[Exploitability]], 1), "")</f>
        <v/>
      </c>
    </row>
    <row r="190" spans="1:9" hidden="1" x14ac:dyDescent="0.25">
      <c r="A190" s="1" t="str">
        <f>Table.CCSS_Base_Metrics[Section]</f>
        <v>1.8.6</v>
      </c>
      <c r="B190" t="str">
        <f>Table.CCSS_Base_Metrics[Title]</f>
        <v xml:space="preserve">Change the system time </v>
      </c>
      <c r="C190" t="str">
        <f>IFERROR(Table.CCSS_Base_Metrics[State], NA())</f>
        <v>Everyone, Guests, ANONYMOUS LOGON</v>
      </c>
      <c r="D190" t="b">
        <f>Table.CCSS_Base_Metrics[Applicable]</f>
        <v>1</v>
      </c>
      <c r="E190" s="12">
        <f>Table.CCSS_Base_Metrics[[#This Row],[BaseScore]]</f>
        <v>1.7</v>
      </c>
      <c r="G190" s="11">
        <f>IFERROR(ROUND(Table.CCSS_Base_Metrics[[#This Row],[Impact]], 1), "")</f>
        <v>2.9</v>
      </c>
      <c r="H190" s="11"/>
      <c r="I190" s="11">
        <f>IFERROR(ROUND(Table.CCSS_Base_Metrics[[#This Row],[Exploitability]], 1), "")</f>
        <v>3.1</v>
      </c>
    </row>
    <row r="191" spans="1:9" hidden="1" x14ac:dyDescent="0.25">
      <c r="A191" s="1" t="str">
        <f>Table.CCSS_Base_Metrics[Section]</f>
        <v>1.8.6</v>
      </c>
      <c r="B191" t="str">
        <f>Table.CCSS_Base_Metrics[Title]</f>
        <v xml:space="preserve">Change the system time </v>
      </c>
      <c r="C191" t="str">
        <f>IFERROR(Table.CCSS_Base_Metrics[State], NA())</f>
        <v>LOCAL SERVICE, Administrators</v>
      </c>
      <c r="D191">
        <f>Table.CCSS_Base_Metrics[Applicable]</f>
        <v>0</v>
      </c>
      <c r="E191" s="12" t="str">
        <f>Table.CCSS_Base_Metrics[[#This Row],[BaseScore]]</f>
        <v/>
      </c>
      <c r="G191" s="11" t="str">
        <f>IFERROR(ROUND(Table.CCSS_Base_Metrics[[#This Row],[Impact]], 1), "")</f>
        <v/>
      </c>
      <c r="H191" s="11"/>
      <c r="I191" s="11" t="str">
        <f>IFERROR(ROUND(Table.CCSS_Base_Metrics[[#This Row],[Exploitability]], 1), "")</f>
        <v/>
      </c>
    </row>
    <row r="192" spans="1:9" hidden="1" x14ac:dyDescent="0.25">
      <c r="A192" s="1" t="str">
        <f>Table.CCSS_Base_Metrics[Section]</f>
        <v>1.8.7</v>
      </c>
      <c r="B192" t="str">
        <f>Table.CCSS_Base_Metrics[Title]</f>
        <v xml:space="preserve">Create a pagefile </v>
      </c>
      <c r="C192" t="str">
        <f>IFERROR(Table.CCSS_Base_Metrics[State], NA())</f>
        <v>Everyone, Guests, ANONYMOUS LOGON</v>
      </c>
      <c r="D192" t="b">
        <f>Table.CCSS_Base_Metrics[Applicable]</f>
        <v>1</v>
      </c>
      <c r="E192" s="12">
        <f>Table.CCSS_Base_Metrics[[#This Row],[BaseScore]]</f>
        <v>3.2</v>
      </c>
      <c r="G192" s="11">
        <f>IFERROR(ROUND(Table.CCSS_Base_Metrics[[#This Row],[Impact]], 1), "")</f>
        <v>4.9000000000000004</v>
      </c>
      <c r="H192" s="11"/>
      <c r="I192" s="11">
        <f>IFERROR(ROUND(Table.CCSS_Base_Metrics[[#This Row],[Exploitability]], 1), "")</f>
        <v>3.1</v>
      </c>
    </row>
    <row r="193" spans="1:9" hidden="1" x14ac:dyDescent="0.25">
      <c r="A193" s="1" t="str">
        <f>Table.CCSS_Base_Metrics[Section]</f>
        <v>1.8.7</v>
      </c>
      <c r="B193" t="str">
        <f>Table.CCSS_Base_Metrics[Title]</f>
        <v xml:space="preserve">Create a pagefile </v>
      </c>
      <c r="C193" t="str">
        <f>IFERROR(Table.CCSS_Base_Metrics[State], NA())</f>
        <v>Not Defined</v>
      </c>
      <c r="D193">
        <f>Table.CCSS_Base_Metrics[Applicable]</f>
        <v>0</v>
      </c>
      <c r="E193" s="12" t="str">
        <f>Table.CCSS_Base_Metrics[[#This Row],[BaseScore]]</f>
        <v/>
      </c>
      <c r="G193" s="11" t="str">
        <f>IFERROR(ROUND(Table.CCSS_Base_Metrics[[#This Row],[Impact]], 1), "")</f>
        <v/>
      </c>
      <c r="H193" s="11"/>
      <c r="I193" s="11" t="str">
        <f>IFERROR(ROUND(Table.CCSS_Base_Metrics[[#This Row],[Exploitability]], 1), "")</f>
        <v/>
      </c>
    </row>
    <row r="194" spans="1:9" hidden="1" x14ac:dyDescent="0.25">
      <c r="A194" s="1" t="str">
        <f>Table.CCSS_Base_Metrics[Section]</f>
        <v>1.8.8</v>
      </c>
      <c r="B194" t="str">
        <f>Table.CCSS_Base_Metrics[Title]</f>
        <v xml:space="preserve">Create a token object </v>
      </c>
      <c r="C194" t="str">
        <f>IFERROR(Table.CCSS_Base_Metrics[State], NA())</f>
        <v>Everyone, Guests, ANONYMOUS LOGON</v>
      </c>
      <c r="D194" t="b">
        <f>Table.CCSS_Base_Metrics[Applicable]</f>
        <v>1</v>
      </c>
      <c r="E194" s="12">
        <f>Table.CCSS_Base_Metrics[[#This Row],[BaseScore]]</f>
        <v>6.8</v>
      </c>
      <c r="G194" s="11">
        <f>IFERROR(ROUND(Table.CCSS_Base_Metrics[[#This Row],[Impact]], 1), "")</f>
        <v>10</v>
      </c>
      <c r="H194" s="11"/>
      <c r="I194" s="11">
        <f>IFERROR(ROUND(Table.CCSS_Base_Metrics[[#This Row],[Exploitability]], 1), "")</f>
        <v>3.1</v>
      </c>
    </row>
    <row r="195" spans="1:9" hidden="1" x14ac:dyDescent="0.25">
      <c r="A195" s="1" t="str">
        <f>Table.CCSS_Base_Metrics[Section]</f>
        <v>1.8.8</v>
      </c>
      <c r="B195" t="str">
        <f>Table.CCSS_Base_Metrics[Title]</f>
        <v xml:space="preserve">Create a token object </v>
      </c>
      <c r="C195" t="str">
        <f>IFERROR(Table.CCSS_Base_Metrics[State], NA())</f>
        <v>No One</v>
      </c>
      <c r="D195">
        <f>Table.CCSS_Base_Metrics[Applicable]</f>
        <v>0</v>
      </c>
      <c r="E195" s="12" t="str">
        <f>Table.CCSS_Base_Metrics[[#This Row],[BaseScore]]</f>
        <v/>
      </c>
      <c r="G195" s="11" t="str">
        <f>IFERROR(ROUND(Table.CCSS_Base_Metrics[[#This Row],[Impact]], 1), "")</f>
        <v/>
      </c>
      <c r="H195" s="11"/>
      <c r="I195" s="11" t="str">
        <f>IFERROR(ROUND(Table.CCSS_Base_Metrics[[#This Row],[Exploitability]], 1), "")</f>
        <v/>
      </c>
    </row>
    <row r="196" spans="1:9" hidden="1" x14ac:dyDescent="0.25">
      <c r="A196" s="1" t="str">
        <f>Table.CCSS_Base_Metrics[Section]</f>
        <v>1.8.9</v>
      </c>
      <c r="B196" t="str">
        <f>Table.CCSS_Base_Metrics[Title]</f>
        <v xml:space="preserve">Create global objects </v>
      </c>
      <c r="C196" t="str">
        <f>IFERROR(Table.CCSS_Base_Metrics[State], NA())</f>
        <v>Everyone, Guests, ANONYMOUS LOGON</v>
      </c>
      <c r="D196" t="b">
        <f>Table.CCSS_Base_Metrics[Applicable]</f>
        <v>1</v>
      </c>
      <c r="E196" s="12">
        <f>Table.CCSS_Base_Metrics[[#This Row],[BaseScore]]</f>
        <v>3.2</v>
      </c>
      <c r="G196" s="11">
        <f>IFERROR(ROUND(Table.CCSS_Base_Metrics[[#This Row],[Impact]], 1), "")</f>
        <v>4.9000000000000004</v>
      </c>
      <c r="H196" s="11"/>
      <c r="I196" s="11">
        <f>IFERROR(ROUND(Table.CCSS_Base_Metrics[[#This Row],[Exploitability]], 1), "")</f>
        <v>3.1</v>
      </c>
    </row>
    <row r="197" spans="1:9" hidden="1" x14ac:dyDescent="0.25">
      <c r="A197" s="1" t="str">
        <f>Table.CCSS_Base_Metrics[Section]</f>
        <v>1.8.9</v>
      </c>
      <c r="B197" t="str">
        <f>Table.CCSS_Base_Metrics[Title]</f>
        <v xml:space="preserve">Create global objects </v>
      </c>
      <c r="C197" t="str">
        <f>IFERROR(Table.CCSS_Base_Metrics[State], NA())</f>
        <v>Not Defined</v>
      </c>
      <c r="D197">
        <f>Table.CCSS_Base_Metrics[Applicable]</f>
        <v>0</v>
      </c>
      <c r="E197" s="12" t="str">
        <f>Table.CCSS_Base_Metrics[[#This Row],[BaseScore]]</f>
        <v/>
      </c>
      <c r="G197" s="11" t="str">
        <f>IFERROR(ROUND(Table.CCSS_Base_Metrics[[#This Row],[Impact]], 1), "")</f>
        <v/>
      </c>
      <c r="H197" s="11"/>
      <c r="I197" s="11" t="str">
        <f>IFERROR(ROUND(Table.CCSS_Base_Metrics[[#This Row],[Exploitability]], 1), "")</f>
        <v/>
      </c>
    </row>
    <row r="198" spans="1:9" hidden="1" x14ac:dyDescent="0.25">
      <c r="A198" s="1" t="str">
        <f>Table.CCSS_Base_Metrics[Section]</f>
        <v>1.8.10</v>
      </c>
      <c r="B198" t="str">
        <f>Table.CCSS_Base_Metrics[Title]</f>
        <v xml:space="preserve">Create permanent shared objects </v>
      </c>
      <c r="C198" t="str">
        <f>IFERROR(Table.CCSS_Base_Metrics[State], NA())</f>
        <v>Everyone, Guests, ANONYMOUS LOGON</v>
      </c>
      <c r="D198" t="b">
        <f>Table.CCSS_Base_Metrics[Applicable]</f>
        <v>1</v>
      </c>
      <c r="E198" s="12">
        <f>Table.CCSS_Base_Metrics[[#This Row],[BaseScore]]</f>
        <v>3.2</v>
      </c>
      <c r="G198" s="11">
        <f>IFERROR(ROUND(Table.CCSS_Base_Metrics[[#This Row],[Impact]], 1), "")</f>
        <v>4.9000000000000004</v>
      </c>
      <c r="H198" s="11"/>
      <c r="I198" s="11">
        <f>IFERROR(ROUND(Table.CCSS_Base_Metrics[[#This Row],[Exploitability]], 1), "")</f>
        <v>3.1</v>
      </c>
    </row>
    <row r="199" spans="1:9" hidden="1" x14ac:dyDescent="0.25">
      <c r="A199" s="1" t="str">
        <f>Table.CCSS_Base_Metrics[Section]</f>
        <v>1.8.10</v>
      </c>
      <c r="B199" t="str">
        <f>Table.CCSS_Base_Metrics[Title]</f>
        <v xml:space="preserve">Create permanent shared objects </v>
      </c>
      <c r="C199" t="str">
        <f>IFERROR(Table.CCSS_Base_Metrics[State], NA())</f>
        <v>No One</v>
      </c>
      <c r="D199">
        <f>Table.CCSS_Base_Metrics[Applicable]</f>
        <v>0</v>
      </c>
      <c r="E199" s="12" t="str">
        <f>Table.CCSS_Base_Metrics[[#This Row],[BaseScore]]</f>
        <v/>
      </c>
      <c r="G199" s="11" t="str">
        <f>IFERROR(ROUND(Table.CCSS_Base_Metrics[[#This Row],[Impact]], 1), "")</f>
        <v/>
      </c>
      <c r="H199" s="11"/>
      <c r="I199" s="11" t="str">
        <f>IFERROR(ROUND(Table.CCSS_Base_Metrics[[#This Row],[Exploitability]], 1), "")</f>
        <v/>
      </c>
    </row>
    <row r="200" spans="1:9" hidden="1" x14ac:dyDescent="0.25">
      <c r="A200" s="1" t="str">
        <f>Table.CCSS_Base_Metrics[Section]</f>
        <v>1.8.11</v>
      </c>
      <c r="B200" t="str">
        <f>Table.CCSS_Base_Metrics[Title]</f>
        <v xml:space="preserve">Debug programs </v>
      </c>
      <c r="C200" t="str">
        <f>IFERROR(Table.CCSS_Base_Metrics[State], NA())</f>
        <v>Everyone, Guests, ANONYMOUS LOGON</v>
      </c>
      <c r="D200" t="b">
        <f>Table.CCSS_Base_Metrics[Applicable]</f>
        <v>1</v>
      </c>
      <c r="E200" s="12">
        <f>Table.CCSS_Base_Metrics[[#This Row],[BaseScore]]</f>
        <v>6.8</v>
      </c>
      <c r="G200" s="11">
        <f>IFERROR(ROUND(Table.CCSS_Base_Metrics[[#This Row],[Impact]], 1), "")</f>
        <v>10</v>
      </c>
      <c r="H200" s="11"/>
      <c r="I200" s="11">
        <f>IFERROR(ROUND(Table.CCSS_Base_Metrics[[#This Row],[Exploitability]], 1), "")</f>
        <v>3.1</v>
      </c>
    </row>
    <row r="201" spans="1:9" hidden="1" x14ac:dyDescent="0.25">
      <c r="A201" s="1" t="str">
        <f>Table.CCSS_Base_Metrics[Section]</f>
        <v>1.8.11</v>
      </c>
      <c r="B201" t="str">
        <f>Table.CCSS_Base_Metrics[Title]</f>
        <v xml:space="preserve">Debug programs </v>
      </c>
      <c r="C201" t="str">
        <f>IFERROR(Table.CCSS_Base_Metrics[State], NA())</f>
        <v>Administrators</v>
      </c>
      <c r="D201">
        <f>Table.CCSS_Base_Metrics[Applicable]</f>
        <v>0</v>
      </c>
      <c r="E201" s="12" t="str">
        <f>Table.CCSS_Base_Metrics[[#This Row],[BaseScore]]</f>
        <v/>
      </c>
      <c r="G201" s="11" t="str">
        <f>IFERROR(ROUND(Table.CCSS_Base_Metrics[[#This Row],[Impact]], 1), "")</f>
        <v/>
      </c>
      <c r="H201" s="11"/>
      <c r="I201" s="11" t="str">
        <f>IFERROR(ROUND(Table.CCSS_Base_Metrics[[#This Row],[Exploitability]], 1), "")</f>
        <v/>
      </c>
    </row>
    <row r="202" spans="1:9" x14ac:dyDescent="0.25">
      <c r="A202" s="1" t="str">
        <f>Table.CCSS_Base_Metrics[Section]</f>
        <v>1.8.12</v>
      </c>
      <c r="B202" t="str">
        <f>Table.CCSS_Base_Metrics[Title]</f>
        <v xml:space="preserve">Deny access to this computer from the network </v>
      </c>
      <c r="C202" t="str">
        <f>IFERROR(Table.CCSS_Base_Metrics[State], NA())</f>
        <v>No one</v>
      </c>
      <c r="D202" t="b">
        <f>Table.CCSS_Base_Metrics[Applicable]</f>
        <v>1</v>
      </c>
      <c r="E202" s="12">
        <f>Table.CCSS_Base_Metrics[[#This Row],[BaseScore]]</f>
        <v>7.5</v>
      </c>
      <c r="G202" s="11">
        <f>IFERROR(ROUND(Table.CCSS_Base_Metrics[[#This Row],[Impact]], 1), "")</f>
        <v>6.4</v>
      </c>
      <c r="H202" s="11"/>
      <c r="I202" s="11">
        <f>IFERROR(ROUND(Table.CCSS_Base_Metrics[[#This Row],[Exploitability]], 1), "")</f>
        <v>10</v>
      </c>
    </row>
    <row r="203" spans="1:9" hidden="1" x14ac:dyDescent="0.25">
      <c r="A203" s="1" t="str">
        <f>Table.CCSS_Base_Metrics[Section]</f>
        <v>1.8.12</v>
      </c>
      <c r="B203" t="str">
        <f>Table.CCSS_Base_Metrics[Title]</f>
        <v xml:space="preserve">Deny access to this computer from the network </v>
      </c>
      <c r="C203" t="str">
        <f>IFERROR(Table.CCSS_Base_Metrics[State], NA())</f>
        <v>Guests</v>
      </c>
      <c r="D203">
        <f>Table.CCSS_Base_Metrics[Applicable]</f>
        <v>0</v>
      </c>
      <c r="E203" s="12" t="str">
        <f>Table.CCSS_Base_Metrics[[#This Row],[BaseScore]]</f>
        <v/>
      </c>
      <c r="G203" s="11" t="str">
        <f>IFERROR(ROUND(Table.CCSS_Base_Metrics[[#This Row],[Impact]], 1), "")</f>
        <v/>
      </c>
      <c r="H203" s="11"/>
      <c r="I203" s="11" t="str">
        <f>IFERROR(ROUND(Table.CCSS_Base_Metrics[[#This Row],[Exploitability]], 1), "")</f>
        <v/>
      </c>
    </row>
    <row r="204" spans="1:9" hidden="1" x14ac:dyDescent="0.25">
      <c r="A204" s="1" t="str">
        <f>Table.CCSS_Base_Metrics[Section]</f>
        <v>1.8.13</v>
      </c>
      <c r="B204" t="str">
        <f>Table.CCSS_Base_Metrics[Title]</f>
        <v xml:space="preserve">Enable computer and user accounts to be trusted for delegation </v>
      </c>
      <c r="C204" t="str">
        <f>IFERROR(Table.CCSS_Base_Metrics[State], NA())</f>
        <v>Everyone, Guests, ANONYMOUS LOGON</v>
      </c>
      <c r="D204" t="b">
        <f>Table.CCSS_Base_Metrics[Applicable]</f>
        <v>1</v>
      </c>
      <c r="E204" s="12">
        <f>Table.CCSS_Base_Metrics[[#This Row],[BaseScore]]</f>
        <v>6.5</v>
      </c>
      <c r="G204" s="11">
        <f>IFERROR(ROUND(Table.CCSS_Base_Metrics[[#This Row],[Impact]], 1), "")</f>
        <v>6.4</v>
      </c>
      <c r="H204" s="11"/>
      <c r="I204" s="11">
        <f>IFERROR(ROUND(Table.CCSS_Base_Metrics[[#This Row],[Exploitability]], 1), "")</f>
        <v>8</v>
      </c>
    </row>
    <row r="205" spans="1:9" hidden="1" x14ac:dyDescent="0.25">
      <c r="A205" s="1" t="str">
        <f>Table.CCSS_Base_Metrics[Section]</f>
        <v>1.8.13</v>
      </c>
      <c r="B205" t="str">
        <f>Table.CCSS_Base_Metrics[Title]</f>
        <v xml:space="preserve">Enable computer and user accounts to be trusted for delegation </v>
      </c>
      <c r="C205" t="str">
        <f>IFERROR(Table.CCSS_Base_Metrics[State], NA())</f>
        <v>No One</v>
      </c>
      <c r="D205">
        <f>Table.CCSS_Base_Metrics[Applicable]</f>
        <v>0</v>
      </c>
      <c r="E205" s="12" t="str">
        <f>Table.CCSS_Base_Metrics[[#This Row],[BaseScore]]</f>
        <v/>
      </c>
      <c r="G205" s="11" t="str">
        <f>IFERROR(ROUND(Table.CCSS_Base_Metrics[[#This Row],[Impact]], 1), "")</f>
        <v/>
      </c>
      <c r="H205" s="11"/>
      <c r="I205" s="11" t="str">
        <f>IFERROR(ROUND(Table.CCSS_Base_Metrics[[#This Row],[Exploitability]], 1), "")</f>
        <v/>
      </c>
    </row>
    <row r="206" spans="1:9" hidden="1" x14ac:dyDescent="0.25">
      <c r="A206" s="1" t="str">
        <f>Table.CCSS_Base_Metrics[Section]</f>
        <v>1.8.14</v>
      </c>
      <c r="B206" t="str">
        <f>Table.CCSS_Base_Metrics[Title]</f>
        <v xml:space="preserve">Force shutdown from a remote system </v>
      </c>
      <c r="C206" t="str">
        <f>IFERROR(Table.CCSS_Base_Metrics[State], NA())</f>
        <v>Everyone, Guests, ANONYMOUS LOGON</v>
      </c>
      <c r="D206" t="b">
        <f>Table.CCSS_Base_Metrics[Applicable]</f>
        <v>1</v>
      </c>
      <c r="E206" s="12">
        <f>Table.CCSS_Base_Metrics[[#This Row],[BaseScore]]</f>
        <v>6.8</v>
      </c>
      <c r="G206" s="11">
        <f>IFERROR(ROUND(Table.CCSS_Base_Metrics[[#This Row],[Impact]], 1), "")</f>
        <v>6.9</v>
      </c>
      <c r="H206" s="11"/>
      <c r="I206" s="11">
        <f>IFERROR(ROUND(Table.CCSS_Base_Metrics[[#This Row],[Exploitability]], 1), "")</f>
        <v>8</v>
      </c>
    </row>
    <row r="207" spans="1:9" hidden="1" x14ac:dyDescent="0.25">
      <c r="A207" s="1" t="str">
        <f>Table.CCSS_Base_Metrics[Section]</f>
        <v>1.8.14</v>
      </c>
      <c r="B207" t="str">
        <f>Table.CCSS_Base_Metrics[Title]</f>
        <v xml:space="preserve">Force shutdown from a remote system </v>
      </c>
      <c r="C207" t="str">
        <f>IFERROR(Table.CCSS_Base_Metrics[State], NA())</f>
        <v>Not Defined</v>
      </c>
      <c r="D207">
        <f>Table.CCSS_Base_Metrics[Applicable]</f>
        <v>0</v>
      </c>
      <c r="E207" s="12" t="str">
        <f>Table.CCSS_Base_Metrics[[#This Row],[BaseScore]]</f>
        <v/>
      </c>
      <c r="G207" s="11" t="str">
        <f>IFERROR(ROUND(Table.CCSS_Base_Metrics[[#This Row],[Impact]], 1), "")</f>
        <v/>
      </c>
      <c r="H207" s="11"/>
      <c r="I207" s="11" t="str">
        <f>IFERROR(ROUND(Table.CCSS_Base_Metrics[[#This Row],[Exploitability]], 1), "")</f>
        <v/>
      </c>
    </row>
    <row r="208" spans="1:9" hidden="1" x14ac:dyDescent="0.25">
      <c r="A208" s="1" t="str">
        <f>Table.CCSS_Base_Metrics[Section]</f>
        <v>1.8.15</v>
      </c>
      <c r="B208" t="str">
        <f>Table.CCSS_Base_Metrics[Title]</f>
        <v xml:space="preserve">Impersonate a client after authentication </v>
      </c>
      <c r="C208" t="str">
        <f>IFERROR(Table.CCSS_Base_Metrics[State], NA())</f>
        <v>Everyone, Guests, ANONYMOUS LOGON</v>
      </c>
      <c r="D208" t="b">
        <f>Table.CCSS_Base_Metrics[Applicable]</f>
        <v>1</v>
      </c>
      <c r="E208" s="12">
        <f>Table.CCSS_Base_Metrics[[#This Row],[BaseScore]]</f>
        <v>6.8</v>
      </c>
      <c r="G208" s="11">
        <f>IFERROR(ROUND(Table.CCSS_Base_Metrics[[#This Row],[Impact]], 1), "")</f>
        <v>10</v>
      </c>
      <c r="H208" s="11"/>
      <c r="I208" s="11">
        <f>IFERROR(ROUND(Table.CCSS_Base_Metrics[[#This Row],[Exploitability]], 1), "")</f>
        <v>3.1</v>
      </c>
    </row>
    <row r="209" spans="1:9" hidden="1" x14ac:dyDescent="0.25">
      <c r="A209" s="1" t="str">
        <f>Table.CCSS_Base_Metrics[Section]</f>
        <v>1.8.15</v>
      </c>
      <c r="B209" t="str">
        <f>Table.CCSS_Base_Metrics[Title]</f>
        <v xml:space="preserve">Impersonate a client after authentication </v>
      </c>
      <c r="C209" t="str">
        <f>IFERROR(Table.CCSS_Base_Metrics[State], NA())</f>
        <v>Administrators, SERVICE, Local Service, Network Service.</v>
      </c>
      <c r="D209">
        <f>Table.CCSS_Base_Metrics[Applicable]</f>
        <v>0</v>
      </c>
      <c r="E209" s="12" t="str">
        <f>Table.CCSS_Base_Metrics[[#This Row],[BaseScore]]</f>
        <v/>
      </c>
      <c r="G209" s="11" t="str">
        <f>IFERROR(ROUND(Table.CCSS_Base_Metrics[[#This Row],[Impact]], 1), "")</f>
        <v/>
      </c>
      <c r="H209" s="11"/>
      <c r="I209" s="11" t="str">
        <f>IFERROR(ROUND(Table.CCSS_Base_Metrics[[#This Row],[Exploitability]], 1), "")</f>
        <v/>
      </c>
    </row>
    <row r="210" spans="1:9" hidden="1" x14ac:dyDescent="0.25">
      <c r="A210" s="1" t="str">
        <f>Table.CCSS_Base_Metrics[Section]</f>
        <v>1.8.16</v>
      </c>
      <c r="B210" t="str">
        <f>Table.CCSS_Base_Metrics[Title]</f>
        <v>Increase scheduling priority</v>
      </c>
      <c r="C210" t="str">
        <f>IFERROR(Table.CCSS_Base_Metrics[State], NA())</f>
        <v>Everyone, Guests, ANONYMOUS LOGON</v>
      </c>
      <c r="D210" t="b">
        <f>Table.CCSS_Base_Metrics[Applicable]</f>
        <v>1</v>
      </c>
      <c r="E210" s="12">
        <f>Table.CCSS_Base_Metrics[[#This Row],[BaseScore]]</f>
        <v>3.2</v>
      </c>
      <c r="G210" s="11">
        <f>IFERROR(ROUND(Table.CCSS_Base_Metrics[[#This Row],[Impact]], 1), "")</f>
        <v>4.9000000000000004</v>
      </c>
      <c r="H210" s="11"/>
      <c r="I210" s="11">
        <f>IFERROR(ROUND(Table.CCSS_Base_Metrics[[#This Row],[Exploitability]], 1), "")</f>
        <v>3.1</v>
      </c>
    </row>
    <row r="211" spans="1:9" hidden="1" x14ac:dyDescent="0.25">
      <c r="A211" s="1" t="str">
        <f>Table.CCSS_Base_Metrics[Section]</f>
        <v>1.8.16</v>
      </c>
      <c r="B211" t="str">
        <f>Table.CCSS_Base_Metrics[Title]</f>
        <v>Increase scheduling priority</v>
      </c>
      <c r="C211" t="str">
        <f>IFERROR(Table.CCSS_Base_Metrics[State], NA())</f>
        <v>Not Defined</v>
      </c>
      <c r="D211">
        <f>Table.CCSS_Base_Metrics[Applicable]</f>
        <v>0</v>
      </c>
      <c r="E211" s="12" t="str">
        <f>Table.CCSS_Base_Metrics[[#This Row],[BaseScore]]</f>
        <v/>
      </c>
      <c r="G211" s="11" t="str">
        <f>IFERROR(ROUND(Table.CCSS_Base_Metrics[[#This Row],[Impact]], 1), "")</f>
        <v/>
      </c>
      <c r="H211" s="11"/>
      <c r="I211" s="11" t="str">
        <f>IFERROR(ROUND(Table.CCSS_Base_Metrics[[#This Row],[Exploitability]], 1), "")</f>
        <v/>
      </c>
    </row>
    <row r="212" spans="1:9" hidden="1" x14ac:dyDescent="0.25">
      <c r="A212" s="1" t="str">
        <f>Table.CCSS_Base_Metrics[Section]</f>
        <v>1.8.17</v>
      </c>
      <c r="B212" t="str">
        <f>Table.CCSS_Base_Metrics[Title]</f>
        <v xml:space="preserve">Load and unload device drivers </v>
      </c>
      <c r="C212" t="str">
        <f>IFERROR(Table.CCSS_Base_Metrics[State], NA())</f>
        <v>Everyone, Guests, ANONYMOUS LOGON</v>
      </c>
      <c r="D212" t="b">
        <f>Table.CCSS_Base_Metrics[Applicable]</f>
        <v>1</v>
      </c>
      <c r="E212" s="12">
        <f>Table.CCSS_Base_Metrics[[#This Row],[BaseScore]]</f>
        <v>4.3</v>
      </c>
      <c r="G212" s="11">
        <f>IFERROR(ROUND(Table.CCSS_Base_Metrics[[#This Row],[Impact]], 1), "")</f>
        <v>6.4</v>
      </c>
      <c r="H212" s="11"/>
      <c r="I212" s="11">
        <f>IFERROR(ROUND(Table.CCSS_Base_Metrics[[#This Row],[Exploitability]], 1), "")</f>
        <v>3.1</v>
      </c>
    </row>
    <row r="213" spans="1:9" hidden="1" x14ac:dyDescent="0.25">
      <c r="A213" s="1" t="str">
        <f>Table.CCSS_Base_Metrics[Section]</f>
        <v>1.8.17</v>
      </c>
      <c r="B213" t="str">
        <f>Table.CCSS_Base_Metrics[Title]</f>
        <v xml:space="preserve">Load and unload device drivers </v>
      </c>
      <c r="C213" t="str">
        <f>IFERROR(Table.CCSS_Base_Metrics[State], NA())</f>
        <v>Administrators</v>
      </c>
      <c r="D213">
        <f>Table.CCSS_Base_Metrics[Applicable]</f>
        <v>0</v>
      </c>
      <c r="E213" s="12" t="str">
        <f>Table.CCSS_Base_Metrics[[#This Row],[BaseScore]]</f>
        <v/>
      </c>
      <c r="G213" s="11" t="str">
        <f>IFERROR(ROUND(Table.CCSS_Base_Metrics[[#This Row],[Impact]], 1), "")</f>
        <v/>
      </c>
      <c r="H213" s="11"/>
      <c r="I213" s="11" t="str">
        <f>IFERROR(ROUND(Table.CCSS_Base_Metrics[[#This Row],[Exploitability]], 1), "")</f>
        <v/>
      </c>
    </row>
    <row r="214" spans="1:9" hidden="1" x14ac:dyDescent="0.25">
      <c r="A214" s="1" t="str">
        <f>Table.CCSS_Base_Metrics[Section]</f>
        <v>1.8.18</v>
      </c>
      <c r="B214" t="str">
        <f>Table.CCSS_Base_Metrics[Title]</f>
        <v xml:space="preserve">Lock pages in memory </v>
      </c>
      <c r="C214" t="str">
        <f>IFERROR(Table.CCSS_Base_Metrics[State], NA())</f>
        <v>Everyone, Guests, ANONYMOUS LOGON</v>
      </c>
      <c r="D214" t="b">
        <f>Table.CCSS_Base_Metrics[Applicable]</f>
        <v>1</v>
      </c>
      <c r="E214" s="12">
        <f>Table.CCSS_Base_Metrics[[#This Row],[BaseScore]]</f>
        <v>1.7</v>
      </c>
      <c r="G214" s="11">
        <f>IFERROR(ROUND(Table.CCSS_Base_Metrics[[#This Row],[Impact]], 1), "")</f>
        <v>2.9</v>
      </c>
      <c r="H214" s="11"/>
      <c r="I214" s="11">
        <f>IFERROR(ROUND(Table.CCSS_Base_Metrics[[#This Row],[Exploitability]], 1), "")</f>
        <v>3.1</v>
      </c>
    </row>
    <row r="215" spans="1:9" hidden="1" x14ac:dyDescent="0.25">
      <c r="A215" s="1" t="str">
        <f>Table.CCSS_Base_Metrics[Section]</f>
        <v>1.8.18</v>
      </c>
      <c r="B215" t="str">
        <f>Table.CCSS_Base_Metrics[Title]</f>
        <v xml:space="preserve">Lock pages in memory </v>
      </c>
      <c r="C215" t="str">
        <f>IFERROR(Table.CCSS_Base_Metrics[State], NA())</f>
        <v>Not Defined</v>
      </c>
      <c r="D215">
        <f>Table.CCSS_Base_Metrics[Applicable]</f>
        <v>0</v>
      </c>
      <c r="E215" s="12" t="str">
        <f>Table.CCSS_Base_Metrics[[#This Row],[BaseScore]]</f>
        <v/>
      </c>
      <c r="G215" s="11" t="str">
        <f>IFERROR(ROUND(Table.CCSS_Base_Metrics[[#This Row],[Impact]], 1), "")</f>
        <v/>
      </c>
      <c r="H215" s="11"/>
      <c r="I215" s="11" t="str">
        <f>IFERROR(ROUND(Table.CCSS_Base_Metrics[[#This Row],[Exploitability]], 1), "")</f>
        <v/>
      </c>
    </row>
    <row r="216" spans="1:9" hidden="1" x14ac:dyDescent="0.25">
      <c r="A216" s="1" t="str">
        <f>Table.CCSS_Base_Metrics[Section]</f>
        <v>1.8.19</v>
      </c>
      <c r="B216" t="str">
        <f>Table.CCSS_Base_Metrics[Title]</f>
        <v xml:space="preserve">Manage auditing and security log </v>
      </c>
      <c r="C216" t="str">
        <f>IFERROR(Table.CCSS_Base_Metrics[State], NA())</f>
        <v>Everyone, Guests, ANONYMOUS LOGON</v>
      </c>
      <c r="D216" t="b">
        <f>Table.CCSS_Base_Metrics[Applicable]</f>
        <v>1</v>
      </c>
      <c r="E216" s="12">
        <f>Table.CCSS_Base_Metrics[[#This Row],[BaseScore]]</f>
        <v>3.2</v>
      </c>
      <c r="G216" s="11">
        <f>IFERROR(ROUND(Table.CCSS_Base_Metrics[[#This Row],[Impact]], 1), "")</f>
        <v>4.9000000000000004</v>
      </c>
      <c r="H216" s="11"/>
      <c r="I216" s="11">
        <f>IFERROR(ROUND(Table.CCSS_Base_Metrics[[#This Row],[Exploitability]], 1), "")</f>
        <v>3.1</v>
      </c>
    </row>
    <row r="217" spans="1:9" hidden="1" x14ac:dyDescent="0.25">
      <c r="A217" s="1" t="str">
        <f>Table.CCSS_Base_Metrics[Section]</f>
        <v>1.8.19</v>
      </c>
      <c r="B217" t="str">
        <f>Table.CCSS_Base_Metrics[Title]</f>
        <v xml:space="preserve">Manage auditing and security log </v>
      </c>
      <c r="C217" t="str">
        <f>IFERROR(Table.CCSS_Base_Metrics[State], NA())</f>
        <v>Not Defined</v>
      </c>
      <c r="D217">
        <f>Table.CCSS_Base_Metrics[Applicable]</f>
        <v>0</v>
      </c>
      <c r="E217" s="12" t="str">
        <f>Table.CCSS_Base_Metrics[[#This Row],[BaseScore]]</f>
        <v/>
      </c>
      <c r="G217" s="11" t="str">
        <f>IFERROR(ROUND(Table.CCSS_Base_Metrics[[#This Row],[Impact]], 1), "")</f>
        <v/>
      </c>
      <c r="H217" s="11"/>
      <c r="I217" s="11" t="str">
        <f>IFERROR(ROUND(Table.CCSS_Base_Metrics[[#This Row],[Exploitability]], 1), "")</f>
        <v/>
      </c>
    </row>
    <row r="218" spans="1:9" hidden="1" x14ac:dyDescent="0.25">
      <c r="A218" s="1" t="str">
        <f>Table.CCSS_Base_Metrics[Section]</f>
        <v>1.8.20</v>
      </c>
      <c r="B218" t="str">
        <f>Table.CCSS_Base_Metrics[Title]</f>
        <v xml:space="preserve">Modify firmware environment values </v>
      </c>
      <c r="C218" t="str">
        <f>IFERROR(Table.CCSS_Base_Metrics[State], NA())</f>
        <v>Everyone, Guests, ANONYMOUS LOGON</v>
      </c>
      <c r="D218" t="b">
        <f>Table.CCSS_Base_Metrics[Applicable]</f>
        <v>1</v>
      </c>
      <c r="E218" s="12">
        <f>Table.CCSS_Base_Metrics[[#This Row],[BaseScore]]</f>
        <v>4.3</v>
      </c>
      <c r="G218" s="11">
        <f>IFERROR(ROUND(Table.CCSS_Base_Metrics[[#This Row],[Impact]], 1), "")</f>
        <v>6.4</v>
      </c>
      <c r="H218" s="11"/>
      <c r="I218" s="11">
        <f>IFERROR(ROUND(Table.CCSS_Base_Metrics[[#This Row],[Exploitability]], 1), "")</f>
        <v>3.1</v>
      </c>
    </row>
    <row r="219" spans="1:9" hidden="1" x14ac:dyDescent="0.25">
      <c r="A219" s="1" t="str">
        <f>Table.CCSS_Base_Metrics[Section]</f>
        <v>1.8.20</v>
      </c>
      <c r="B219" t="str">
        <f>Table.CCSS_Base_Metrics[Title]</f>
        <v xml:space="preserve">Modify firmware environment values </v>
      </c>
      <c r="C219" t="str">
        <f>IFERROR(Table.CCSS_Base_Metrics[State], NA())</f>
        <v>Not Defined</v>
      </c>
      <c r="D219">
        <f>Table.CCSS_Base_Metrics[Applicable]</f>
        <v>0</v>
      </c>
      <c r="E219" s="12" t="str">
        <f>Table.CCSS_Base_Metrics[[#This Row],[BaseScore]]</f>
        <v/>
      </c>
      <c r="G219" s="11" t="str">
        <f>IFERROR(ROUND(Table.CCSS_Base_Metrics[[#This Row],[Impact]], 1), "")</f>
        <v/>
      </c>
      <c r="H219" s="11"/>
      <c r="I219" s="11" t="str">
        <f>IFERROR(ROUND(Table.CCSS_Base_Metrics[[#This Row],[Exploitability]], 1), "")</f>
        <v/>
      </c>
    </row>
    <row r="220" spans="1:9" hidden="1" x14ac:dyDescent="0.25">
      <c r="A220" s="1" t="str">
        <f>Table.CCSS_Base_Metrics[Section]</f>
        <v>1.8.21</v>
      </c>
      <c r="B220" t="str">
        <f>Table.CCSS_Base_Metrics[Title]</f>
        <v xml:space="preserve">Perform volume maintenance tasks </v>
      </c>
      <c r="C220" t="str">
        <f>IFERROR(Table.CCSS_Base_Metrics[State], NA())</f>
        <v>Everyone, Guests, ANONYMOUS LOGON</v>
      </c>
      <c r="D220" t="b">
        <f>Table.CCSS_Base_Metrics[Applicable]</f>
        <v>1</v>
      </c>
      <c r="E220" s="12">
        <f>Table.CCSS_Base_Metrics[[#This Row],[BaseScore]]</f>
        <v>6.2</v>
      </c>
      <c r="G220" s="11">
        <f>IFERROR(ROUND(Table.CCSS_Base_Metrics[[#This Row],[Impact]], 1), "")</f>
        <v>9.1999999999999993</v>
      </c>
      <c r="H220" s="11"/>
      <c r="I220" s="11">
        <f>IFERROR(ROUND(Table.CCSS_Base_Metrics[[#This Row],[Exploitability]], 1), "")</f>
        <v>3.1</v>
      </c>
    </row>
    <row r="221" spans="1:9" hidden="1" x14ac:dyDescent="0.25">
      <c r="A221" s="1" t="str">
        <f>Table.CCSS_Base_Metrics[Section]</f>
        <v>1.8.21</v>
      </c>
      <c r="B221" t="str">
        <f>Table.CCSS_Base_Metrics[Title]</f>
        <v xml:space="preserve">Perform volume maintenance tasks </v>
      </c>
      <c r="C221" t="str">
        <f>IFERROR(Table.CCSS_Base_Metrics[State], NA())</f>
        <v>Not Defined</v>
      </c>
      <c r="D221">
        <f>Table.CCSS_Base_Metrics[Applicable]</f>
        <v>0</v>
      </c>
      <c r="E221" s="12" t="str">
        <f>Table.CCSS_Base_Metrics[[#This Row],[BaseScore]]</f>
        <v/>
      </c>
      <c r="G221" s="11" t="str">
        <f>IFERROR(ROUND(Table.CCSS_Base_Metrics[[#This Row],[Impact]], 1), "")</f>
        <v/>
      </c>
      <c r="H221" s="11"/>
      <c r="I221" s="11" t="str">
        <f>IFERROR(ROUND(Table.CCSS_Base_Metrics[[#This Row],[Exploitability]], 1), "")</f>
        <v/>
      </c>
    </row>
    <row r="222" spans="1:9" hidden="1" x14ac:dyDescent="0.25">
      <c r="A222" s="1" t="str">
        <f>Table.CCSS_Base_Metrics[Section]</f>
        <v>1.8.22</v>
      </c>
      <c r="B222" t="str">
        <f>Table.CCSS_Base_Metrics[Title]</f>
        <v xml:space="preserve">Profile single process </v>
      </c>
      <c r="C222" t="str">
        <f>IFERROR(Table.CCSS_Base_Metrics[State], NA())</f>
        <v>Everyone, Guests, ANONYMOUS LOGON</v>
      </c>
      <c r="D222" t="b">
        <f>Table.CCSS_Base_Metrics[Applicable]</f>
        <v>1</v>
      </c>
      <c r="E222" s="12">
        <f>Table.CCSS_Base_Metrics[[#This Row],[BaseScore]]</f>
        <v>1.7</v>
      </c>
      <c r="G222" s="11">
        <f>IFERROR(ROUND(Table.CCSS_Base_Metrics[[#This Row],[Impact]], 1), "")</f>
        <v>2.9</v>
      </c>
      <c r="H222" s="11"/>
      <c r="I222" s="11">
        <f>IFERROR(ROUND(Table.CCSS_Base_Metrics[[#This Row],[Exploitability]], 1), "")</f>
        <v>3.1</v>
      </c>
    </row>
    <row r="223" spans="1:9" hidden="1" x14ac:dyDescent="0.25">
      <c r="A223" s="1" t="str">
        <f>Table.CCSS_Base_Metrics[Section]</f>
        <v>1.8.22</v>
      </c>
      <c r="B223" t="str">
        <f>Table.CCSS_Base_Metrics[Title]</f>
        <v xml:space="preserve">Profile single process </v>
      </c>
      <c r="C223" t="str">
        <f>IFERROR(Table.CCSS_Base_Metrics[State], NA())</f>
        <v>Administrators</v>
      </c>
      <c r="D223">
        <f>Table.CCSS_Base_Metrics[Applicable]</f>
        <v>0</v>
      </c>
      <c r="E223" s="12" t="str">
        <f>Table.CCSS_Base_Metrics[[#This Row],[BaseScore]]</f>
        <v/>
      </c>
      <c r="G223" s="11" t="str">
        <f>IFERROR(ROUND(Table.CCSS_Base_Metrics[[#This Row],[Impact]], 1), "")</f>
        <v/>
      </c>
      <c r="H223" s="11"/>
      <c r="I223" s="11" t="str">
        <f>IFERROR(ROUND(Table.CCSS_Base_Metrics[[#This Row],[Exploitability]], 1), "")</f>
        <v/>
      </c>
    </row>
    <row r="224" spans="1:9" hidden="1" x14ac:dyDescent="0.25">
      <c r="A224" s="1" t="str">
        <f>Table.CCSS_Base_Metrics[Section]</f>
        <v>1.8.23</v>
      </c>
      <c r="B224" t="str">
        <f>Table.CCSS_Base_Metrics[Title]</f>
        <v xml:space="preserve">Profile system performance </v>
      </c>
      <c r="C224" t="str">
        <f>IFERROR(Table.CCSS_Base_Metrics[State], NA())</f>
        <v>Everyone, Guests, ANONYMOUS LOGON</v>
      </c>
      <c r="D224" t="b">
        <f>Table.CCSS_Base_Metrics[Applicable]</f>
        <v>1</v>
      </c>
      <c r="E224" s="12">
        <f>Table.CCSS_Base_Metrics[[#This Row],[BaseScore]]</f>
        <v>1.7</v>
      </c>
      <c r="G224" s="11">
        <f>IFERROR(ROUND(Table.CCSS_Base_Metrics[[#This Row],[Impact]], 1), "")</f>
        <v>2.9</v>
      </c>
      <c r="H224" s="11"/>
      <c r="I224" s="11">
        <f>IFERROR(ROUND(Table.CCSS_Base_Metrics[[#This Row],[Exploitability]], 1), "")</f>
        <v>3.1</v>
      </c>
    </row>
    <row r="225" spans="1:9" hidden="1" x14ac:dyDescent="0.25">
      <c r="A225" s="1" t="str">
        <f>Table.CCSS_Base_Metrics[Section]</f>
        <v>1.8.23</v>
      </c>
      <c r="B225" t="str">
        <f>Table.CCSS_Base_Metrics[Title]</f>
        <v xml:space="preserve">Profile system performance </v>
      </c>
      <c r="C225" t="str">
        <f>IFERROR(Table.CCSS_Base_Metrics[State], NA())</f>
        <v>Administrators</v>
      </c>
      <c r="D225">
        <f>Table.CCSS_Base_Metrics[Applicable]</f>
        <v>0</v>
      </c>
      <c r="E225" s="12" t="str">
        <f>Table.CCSS_Base_Metrics[[#This Row],[BaseScore]]</f>
        <v/>
      </c>
      <c r="G225" s="11" t="str">
        <f>IFERROR(ROUND(Table.CCSS_Base_Metrics[[#This Row],[Impact]], 1), "")</f>
        <v/>
      </c>
      <c r="H225" s="11"/>
      <c r="I225" s="11" t="str">
        <f>IFERROR(ROUND(Table.CCSS_Base_Metrics[[#This Row],[Exploitability]], 1), "")</f>
        <v/>
      </c>
    </row>
    <row r="226" spans="1:9" hidden="1" x14ac:dyDescent="0.25">
      <c r="A226" s="1" t="str">
        <f>Table.CCSS_Base_Metrics[Section]</f>
        <v>1.8.24</v>
      </c>
      <c r="B226" t="str">
        <f>Table.CCSS_Base_Metrics[Title]</f>
        <v xml:space="preserve">Remove computer from docking station </v>
      </c>
      <c r="C226" t="str">
        <f>IFERROR(Table.CCSS_Base_Metrics[State], NA())</f>
        <v>Everyone, Guests, ANONYMOUS LOGON</v>
      </c>
      <c r="D226" t="b">
        <f>Table.CCSS_Base_Metrics[Applicable]</f>
        <v>1</v>
      </c>
      <c r="E226" s="12">
        <f>Table.CCSS_Base_Metrics[[#This Row],[BaseScore]]</f>
        <v>4.5999999999999996</v>
      </c>
      <c r="G226" s="11">
        <f>IFERROR(ROUND(Table.CCSS_Base_Metrics[[#This Row],[Impact]], 1), "")</f>
        <v>6.9</v>
      </c>
      <c r="H226" s="11"/>
      <c r="I226" s="11">
        <f>IFERROR(ROUND(Table.CCSS_Base_Metrics[[#This Row],[Exploitability]], 1), "")</f>
        <v>3.1</v>
      </c>
    </row>
    <row r="227" spans="1:9" hidden="1" x14ac:dyDescent="0.25">
      <c r="A227" s="1" t="str">
        <f>Table.CCSS_Base_Metrics[Section]</f>
        <v>1.8.24</v>
      </c>
      <c r="B227" t="str">
        <f>Table.CCSS_Base_Metrics[Title]</f>
        <v xml:space="preserve">Remove computer from docking station </v>
      </c>
      <c r="C227" t="str">
        <f>IFERROR(Table.CCSS_Base_Metrics[State], NA())</f>
        <v>Administrators</v>
      </c>
      <c r="D227">
        <f>Table.CCSS_Base_Metrics[Applicable]</f>
        <v>0</v>
      </c>
      <c r="E227" s="12" t="str">
        <f>Table.CCSS_Base_Metrics[[#This Row],[BaseScore]]</f>
        <v/>
      </c>
      <c r="G227" s="11" t="str">
        <f>IFERROR(ROUND(Table.CCSS_Base_Metrics[[#This Row],[Impact]], 1), "")</f>
        <v/>
      </c>
      <c r="H227" s="11"/>
      <c r="I227" s="11" t="str">
        <f>IFERROR(ROUND(Table.CCSS_Base_Metrics[[#This Row],[Exploitability]], 1), "")</f>
        <v/>
      </c>
    </row>
    <row r="228" spans="1:9" hidden="1" x14ac:dyDescent="0.25">
      <c r="A228" s="1" t="str">
        <f>Table.CCSS_Base_Metrics[Section]</f>
        <v>1.8.25</v>
      </c>
      <c r="B228" t="str">
        <f>Table.CCSS_Base_Metrics[Title]</f>
        <v xml:space="preserve">Replace a process level token </v>
      </c>
      <c r="C228" t="str">
        <f>IFERROR(Table.CCSS_Base_Metrics[State], NA())</f>
        <v>Everyone, Guests, ANONYMOUS LOGON</v>
      </c>
      <c r="D228" t="b">
        <f>Table.CCSS_Base_Metrics[Applicable]</f>
        <v>1</v>
      </c>
      <c r="E228" s="12">
        <f>Table.CCSS_Base_Metrics[[#This Row],[BaseScore]]</f>
        <v>4.3</v>
      </c>
      <c r="G228" s="11">
        <f>IFERROR(ROUND(Table.CCSS_Base_Metrics[[#This Row],[Impact]], 1), "")</f>
        <v>6.4</v>
      </c>
      <c r="H228" s="11"/>
      <c r="I228" s="11">
        <f>IFERROR(ROUND(Table.CCSS_Base_Metrics[[#This Row],[Exploitability]], 1), "")</f>
        <v>3.1</v>
      </c>
    </row>
    <row r="229" spans="1:9" hidden="1" x14ac:dyDescent="0.25">
      <c r="A229" s="1" t="str">
        <f>Table.CCSS_Base_Metrics[Section]</f>
        <v>1.8.25</v>
      </c>
      <c r="B229" t="str">
        <f>Table.CCSS_Base_Metrics[Title]</f>
        <v xml:space="preserve">Replace a process level token </v>
      </c>
      <c r="C229" t="str">
        <f>IFERROR(Table.CCSS_Base_Metrics[State], NA())</f>
        <v>LOCAL SERVICE, NETWORK SERVICE</v>
      </c>
      <c r="D229">
        <f>Table.CCSS_Base_Metrics[Applicable]</f>
        <v>0</v>
      </c>
      <c r="E229" s="12" t="str">
        <f>Table.CCSS_Base_Metrics[[#This Row],[BaseScore]]</f>
        <v/>
      </c>
      <c r="G229" s="11" t="str">
        <f>IFERROR(ROUND(Table.CCSS_Base_Metrics[[#This Row],[Impact]], 1), "")</f>
        <v/>
      </c>
      <c r="H229" s="11"/>
      <c r="I229" s="11" t="str">
        <f>IFERROR(ROUND(Table.CCSS_Base_Metrics[[#This Row],[Exploitability]], 1), "")</f>
        <v/>
      </c>
    </row>
    <row r="230" spans="1:9" hidden="1" x14ac:dyDescent="0.25">
      <c r="A230" s="1" t="str">
        <f>Table.CCSS_Base_Metrics[Section]</f>
        <v>1.8.26</v>
      </c>
      <c r="B230" t="str">
        <f>Table.CCSS_Base_Metrics[Title]</f>
        <v xml:space="preserve">Shut down the system </v>
      </c>
      <c r="C230" t="str">
        <f>IFERROR(Table.CCSS_Base_Metrics[State], NA())</f>
        <v>Everyone, Guests, ANONYMOUS LOGON</v>
      </c>
      <c r="D230" t="b">
        <f>Table.CCSS_Base_Metrics[Applicable]</f>
        <v>1</v>
      </c>
      <c r="E230" s="12">
        <f>Table.CCSS_Base_Metrics[[#This Row],[BaseScore]]</f>
        <v>5.2</v>
      </c>
      <c r="G230" s="11">
        <f>IFERROR(ROUND(Table.CCSS_Base_Metrics[[#This Row],[Impact]], 1), "")</f>
        <v>7.8</v>
      </c>
      <c r="H230" s="11"/>
      <c r="I230" s="11">
        <f>IFERROR(ROUND(Table.CCSS_Base_Metrics[[#This Row],[Exploitability]], 1), "")</f>
        <v>3.1</v>
      </c>
    </row>
    <row r="231" spans="1:9" hidden="1" x14ac:dyDescent="0.25">
      <c r="A231" s="1" t="str">
        <f>Table.CCSS_Base_Metrics[Section]</f>
        <v>1.8.26</v>
      </c>
      <c r="B231" t="str">
        <f>Table.CCSS_Base_Metrics[Title]</f>
        <v xml:space="preserve">Shut down the system </v>
      </c>
      <c r="C231" t="str">
        <f>IFERROR(Table.CCSS_Base_Metrics[State], NA())</f>
        <v>Administrators</v>
      </c>
      <c r="D231">
        <f>Table.CCSS_Base_Metrics[Applicable]</f>
        <v>0</v>
      </c>
      <c r="E231" s="12" t="str">
        <f>Table.CCSS_Base_Metrics[[#This Row],[BaseScore]]</f>
        <v/>
      </c>
      <c r="G231" s="11" t="str">
        <f>IFERROR(ROUND(Table.CCSS_Base_Metrics[[#This Row],[Impact]], 1), "")</f>
        <v/>
      </c>
      <c r="H231" s="11"/>
      <c r="I231" s="11" t="str">
        <f>IFERROR(ROUND(Table.CCSS_Base_Metrics[[#This Row],[Exploitability]], 1), "")</f>
        <v/>
      </c>
    </row>
    <row r="232" spans="1:9" hidden="1" x14ac:dyDescent="0.25">
      <c r="A232" s="1" t="str">
        <f>Table.CCSS_Base_Metrics[Section]</f>
        <v>1.8.27</v>
      </c>
      <c r="B232" t="str">
        <f>Table.CCSS_Base_Metrics[Title]</f>
        <v xml:space="preserve">Add workstations to domain </v>
      </c>
      <c r="C232" t="str">
        <f>IFERROR(Table.CCSS_Base_Metrics[State], NA())</f>
        <v>Everyone, Guests, ANONYMOUS LOGON</v>
      </c>
      <c r="D232" t="b">
        <f>Table.CCSS_Base_Metrics[Applicable]</f>
        <v>1</v>
      </c>
      <c r="E232" s="12">
        <f>Table.CCSS_Base_Metrics[[#This Row],[BaseScore]]</f>
        <v>4.3</v>
      </c>
      <c r="G232" s="11">
        <f>IFERROR(ROUND(Table.CCSS_Base_Metrics[[#This Row],[Impact]], 1), "")</f>
        <v>6.4</v>
      </c>
      <c r="H232" s="11"/>
      <c r="I232" s="11">
        <f>IFERROR(ROUND(Table.CCSS_Base_Metrics[[#This Row],[Exploitability]], 1), "")</f>
        <v>3.1</v>
      </c>
    </row>
    <row r="233" spans="1:9" hidden="1" x14ac:dyDescent="0.25">
      <c r="A233" s="1" t="str">
        <f>Table.CCSS_Base_Metrics[Section]</f>
        <v>1.8.27</v>
      </c>
      <c r="B233" t="str">
        <f>Table.CCSS_Base_Metrics[Title]</f>
        <v xml:space="preserve">Add workstations to domain </v>
      </c>
      <c r="C233" t="str">
        <f>IFERROR(Table.CCSS_Base_Metrics[State], NA())</f>
        <v>Administrators</v>
      </c>
      <c r="D233">
        <f>Table.CCSS_Base_Metrics[Applicable]</f>
        <v>0</v>
      </c>
      <c r="E233" s="12" t="str">
        <f>Table.CCSS_Base_Metrics[[#This Row],[BaseScore]]</f>
        <v/>
      </c>
      <c r="G233" s="11" t="str">
        <f>IFERROR(ROUND(Table.CCSS_Base_Metrics[[#This Row],[Impact]], 1), "")</f>
        <v/>
      </c>
      <c r="H233" s="11"/>
      <c r="I233" s="11" t="str">
        <f>IFERROR(ROUND(Table.CCSS_Base_Metrics[[#This Row],[Exploitability]], 1), "")</f>
        <v/>
      </c>
    </row>
    <row r="234" spans="1:9" hidden="1" x14ac:dyDescent="0.25">
      <c r="A234" s="1" t="str">
        <f>Table.CCSS_Base_Metrics[Section]</f>
        <v>1.8.28</v>
      </c>
      <c r="B234" t="str">
        <f>Table.CCSS_Base_Metrics[Title]</f>
        <v xml:space="preserve">Allow log on locally </v>
      </c>
      <c r="C234" t="str">
        <f>IFERROR(Table.CCSS_Base_Metrics[State], NA())</f>
        <v>Everyone, Guests, ANONYMOUS LOGON</v>
      </c>
      <c r="D234" t="b">
        <f>Table.CCSS_Base_Metrics[Applicable]</f>
        <v>1</v>
      </c>
      <c r="E234" s="12">
        <f>Table.CCSS_Base_Metrics[[#This Row],[BaseScore]]</f>
        <v>4.3</v>
      </c>
      <c r="G234" s="11">
        <f>IFERROR(ROUND(Table.CCSS_Base_Metrics[[#This Row],[Impact]], 1), "")</f>
        <v>6.4</v>
      </c>
      <c r="H234" s="11"/>
      <c r="I234" s="11">
        <f>IFERROR(ROUND(Table.CCSS_Base_Metrics[[#This Row],[Exploitability]], 1), "")</f>
        <v>3.1</v>
      </c>
    </row>
    <row r="235" spans="1:9" hidden="1" x14ac:dyDescent="0.25">
      <c r="A235" s="1" t="str">
        <f>Table.CCSS_Base_Metrics[Section]</f>
        <v>1.8.28</v>
      </c>
      <c r="B235" t="str">
        <f>Table.CCSS_Base_Metrics[Title]</f>
        <v xml:space="preserve">Allow log on locally </v>
      </c>
      <c r="C235" t="str">
        <f>IFERROR(Table.CCSS_Base_Metrics[State], NA())</f>
        <v>Administrators</v>
      </c>
      <c r="D235">
        <f>Table.CCSS_Base_Metrics[Applicable]</f>
        <v>0</v>
      </c>
      <c r="E235" s="12" t="str">
        <f>Table.CCSS_Base_Metrics[[#This Row],[BaseScore]]</f>
        <v/>
      </c>
      <c r="G235" s="11" t="str">
        <f>IFERROR(ROUND(Table.CCSS_Base_Metrics[[#This Row],[Impact]], 1), "")</f>
        <v/>
      </c>
      <c r="H235" s="11"/>
      <c r="I235" s="11" t="str">
        <f>IFERROR(ROUND(Table.CCSS_Base_Metrics[[#This Row],[Exploitability]], 1), "")</f>
        <v/>
      </c>
    </row>
    <row r="236" spans="1:9" hidden="1" x14ac:dyDescent="0.25">
      <c r="A236" s="1" t="str">
        <f>Table.CCSS_Base_Metrics[Section]</f>
        <v>1.8.29</v>
      </c>
      <c r="B236" t="str">
        <f>Table.CCSS_Base_Metrics[Title]</f>
        <v xml:space="preserve">Allow log on through Terminal Services </v>
      </c>
      <c r="C236" t="str">
        <f>IFERROR(Table.CCSS_Base_Metrics[State], NA())</f>
        <v>Everyone, Guests, ANONYMOUS LOGON</v>
      </c>
      <c r="D236" t="b">
        <f>Table.CCSS_Base_Metrics[Applicable]</f>
        <v>1</v>
      </c>
      <c r="E236" s="12">
        <f>Table.CCSS_Base_Metrics[[#This Row],[BaseScore]]</f>
        <v>4.3</v>
      </c>
      <c r="G236" s="11">
        <f>IFERROR(ROUND(Table.CCSS_Base_Metrics[[#This Row],[Impact]], 1), "")</f>
        <v>6.4</v>
      </c>
      <c r="H236" s="11"/>
      <c r="I236" s="11">
        <f>IFERROR(ROUND(Table.CCSS_Base_Metrics[[#This Row],[Exploitability]], 1), "")</f>
        <v>3.1</v>
      </c>
    </row>
    <row r="237" spans="1:9" hidden="1" x14ac:dyDescent="0.25">
      <c r="A237" s="1" t="str">
        <f>Table.CCSS_Base_Metrics[Section]</f>
        <v>1.8.29</v>
      </c>
      <c r="B237" t="str">
        <f>Table.CCSS_Base_Metrics[Title]</f>
        <v xml:space="preserve">Allow log on through Terminal Services </v>
      </c>
      <c r="C237" t="str">
        <f>IFERROR(Table.CCSS_Base_Metrics[State], NA())</f>
        <v>Administrators.</v>
      </c>
      <c r="D237">
        <f>Table.CCSS_Base_Metrics[Applicable]</f>
        <v>0</v>
      </c>
      <c r="E237" s="12" t="str">
        <f>Table.CCSS_Base_Metrics[[#This Row],[BaseScore]]</f>
        <v/>
      </c>
      <c r="G237" s="11" t="str">
        <f>IFERROR(ROUND(Table.CCSS_Base_Metrics[[#This Row],[Impact]], 1), "")</f>
        <v/>
      </c>
      <c r="H237" s="11"/>
      <c r="I237" s="11" t="str">
        <f>IFERROR(ROUND(Table.CCSS_Base_Metrics[[#This Row],[Exploitability]], 1), "")</f>
        <v/>
      </c>
    </row>
    <row r="238" spans="1:9" hidden="1" x14ac:dyDescent="0.25">
      <c r="A238" s="1" t="str">
        <f>Table.CCSS_Base_Metrics[Section]</f>
        <v>1.8.30</v>
      </c>
      <c r="B238" t="str">
        <f>Table.CCSS_Base_Metrics[Title]</f>
        <v xml:space="preserve">Change the time zone </v>
      </c>
      <c r="C238" t="str">
        <f>IFERROR(Table.CCSS_Base_Metrics[State], NA())</f>
        <v>Everyone, Guests, ANONYMOUS LOGON</v>
      </c>
      <c r="D238" t="b">
        <f>Table.CCSS_Base_Metrics[Applicable]</f>
        <v>1</v>
      </c>
      <c r="E238" s="12">
        <f>Table.CCSS_Base_Metrics[[#This Row],[BaseScore]]</f>
        <v>1.7</v>
      </c>
      <c r="G238" s="11">
        <f>IFERROR(ROUND(Table.CCSS_Base_Metrics[[#This Row],[Impact]], 1), "")</f>
        <v>2.9</v>
      </c>
      <c r="H238" s="11"/>
      <c r="I238" s="11">
        <f>IFERROR(ROUND(Table.CCSS_Base_Metrics[[#This Row],[Exploitability]], 1), "")</f>
        <v>3.1</v>
      </c>
    </row>
    <row r="239" spans="1:9" hidden="1" x14ac:dyDescent="0.25">
      <c r="A239" s="1" t="str">
        <f>Table.CCSS_Base_Metrics[Section]</f>
        <v>1.8.30</v>
      </c>
      <c r="B239" t="str">
        <f>Table.CCSS_Base_Metrics[Title]</f>
        <v xml:space="preserve">Change the time zone </v>
      </c>
      <c r="C239" t="str">
        <f>IFERROR(Table.CCSS_Base_Metrics[State], NA())</f>
        <v>LOCAL SERVICE, Administrators</v>
      </c>
      <c r="D239">
        <f>Table.CCSS_Base_Metrics[Applicable]</f>
        <v>0</v>
      </c>
      <c r="E239" s="12" t="str">
        <f>Table.CCSS_Base_Metrics[[#This Row],[BaseScore]]</f>
        <v/>
      </c>
      <c r="G239" s="11" t="str">
        <f>IFERROR(ROUND(Table.CCSS_Base_Metrics[[#This Row],[Impact]], 1), "")</f>
        <v/>
      </c>
      <c r="H239" s="11"/>
      <c r="I239" s="11" t="str">
        <f>IFERROR(ROUND(Table.CCSS_Base_Metrics[[#This Row],[Exploitability]], 1), "")</f>
        <v/>
      </c>
    </row>
    <row r="240" spans="1:9" hidden="1" x14ac:dyDescent="0.25">
      <c r="A240" s="1" t="str">
        <f>Table.CCSS_Base_Metrics[Section]</f>
        <v>1.8.31</v>
      </c>
      <c r="B240" t="str">
        <f>Table.CCSS_Base_Metrics[Title]</f>
        <v xml:space="preserve">Create symbolic links </v>
      </c>
      <c r="C240" t="str">
        <f>IFERROR(Table.CCSS_Base_Metrics[State], NA())</f>
        <v>Everyone, Guests, ANONYMOUS LOGON</v>
      </c>
      <c r="D240" t="b">
        <f>Table.CCSS_Base_Metrics[Applicable]</f>
        <v>1</v>
      </c>
      <c r="E240" s="12">
        <f>Table.CCSS_Base_Metrics[[#This Row],[BaseScore]]</f>
        <v>4.3</v>
      </c>
      <c r="G240" s="11">
        <f>IFERROR(ROUND(Table.CCSS_Base_Metrics[[#This Row],[Impact]], 1), "")</f>
        <v>6.4</v>
      </c>
      <c r="H240" s="11"/>
      <c r="I240" s="11">
        <f>IFERROR(ROUND(Table.CCSS_Base_Metrics[[#This Row],[Exploitability]], 1), "")</f>
        <v>3.1</v>
      </c>
    </row>
    <row r="241" spans="1:9" hidden="1" x14ac:dyDescent="0.25">
      <c r="A241" s="1" t="str">
        <f>Table.CCSS_Base_Metrics[Section]</f>
        <v>1.8.31</v>
      </c>
      <c r="B241" t="str">
        <f>Table.CCSS_Base_Metrics[Title]</f>
        <v xml:space="preserve">Create symbolic links </v>
      </c>
      <c r="C241" t="str">
        <f>IFERROR(Table.CCSS_Base_Metrics[State], NA())</f>
        <v>Not Defined</v>
      </c>
      <c r="D241">
        <f>Table.CCSS_Base_Metrics[Applicable]</f>
        <v>0</v>
      </c>
      <c r="E241" s="12" t="str">
        <f>Table.CCSS_Base_Metrics[[#This Row],[BaseScore]]</f>
        <v/>
      </c>
      <c r="G241" s="11" t="str">
        <f>IFERROR(ROUND(Table.CCSS_Base_Metrics[[#This Row],[Impact]], 1), "")</f>
        <v/>
      </c>
      <c r="H241" s="11"/>
      <c r="I241" s="11" t="str">
        <f>IFERROR(ROUND(Table.CCSS_Base_Metrics[[#This Row],[Exploitability]], 1), "")</f>
        <v/>
      </c>
    </row>
    <row r="242" spans="1:9" hidden="1" x14ac:dyDescent="0.25">
      <c r="A242" s="1" t="str">
        <f>Table.CCSS_Base_Metrics[Section]</f>
        <v>1.8.32</v>
      </c>
      <c r="B242" t="str">
        <f>Table.CCSS_Base_Metrics[Title]</f>
        <v xml:space="preserve">Deny log on locally </v>
      </c>
      <c r="C242" t="str">
        <f>IFERROR(Table.CCSS_Base_Metrics[State], NA())</f>
        <v>No one</v>
      </c>
      <c r="D242" t="b">
        <f>Table.CCSS_Base_Metrics[Applicable]</f>
        <v>1</v>
      </c>
      <c r="E242" s="12">
        <f>Table.CCSS_Base_Metrics[[#This Row],[BaseScore]]</f>
        <v>4.3</v>
      </c>
      <c r="G242" s="11">
        <f>IFERROR(ROUND(Table.CCSS_Base_Metrics[[#This Row],[Impact]], 1), "")</f>
        <v>6.4</v>
      </c>
      <c r="H242" s="11"/>
      <c r="I242" s="11">
        <f>IFERROR(ROUND(Table.CCSS_Base_Metrics[[#This Row],[Exploitability]], 1), "")</f>
        <v>3.1</v>
      </c>
    </row>
    <row r="243" spans="1:9" hidden="1" x14ac:dyDescent="0.25">
      <c r="A243" s="1" t="str">
        <f>Table.CCSS_Base_Metrics[Section]</f>
        <v>1.8.32</v>
      </c>
      <c r="B243" t="str">
        <f>Table.CCSS_Base_Metrics[Title]</f>
        <v xml:space="preserve">Deny log on locally </v>
      </c>
      <c r="C243" t="str">
        <f>IFERROR(Table.CCSS_Base_Metrics[State], NA())</f>
        <v>Guests</v>
      </c>
      <c r="D243">
        <f>Table.CCSS_Base_Metrics[Applicable]</f>
        <v>0</v>
      </c>
      <c r="E243" s="12" t="str">
        <f>Table.CCSS_Base_Metrics[[#This Row],[BaseScore]]</f>
        <v/>
      </c>
      <c r="G243" s="11" t="str">
        <f>IFERROR(ROUND(Table.CCSS_Base_Metrics[[#This Row],[Impact]], 1), "")</f>
        <v/>
      </c>
      <c r="H243" s="11"/>
      <c r="I243" s="11" t="str">
        <f>IFERROR(ROUND(Table.CCSS_Base_Metrics[[#This Row],[Exploitability]], 1), "")</f>
        <v/>
      </c>
    </row>
    <row r="244" spans="1:9" hidden="1" x14ac:dyDescent="0.25">
      <c r="A244" s="1" t="str">
        <f>Table.CCSS_Base_Metrics[Section]</f>
        <v>1.8.33</v>
      </c>
      <c r="B244" t="str">
        <f>Table.CCSS_Base_Metrics[Title]</f>
        <v xml:space="preserve">Deny log on through Terminal Services </v>
      </c>
      <c r="C244" t="str">
        <f>IFERROR(Table.CCSS_Base_Metrics[State], NA())</f>
        <v>No one</v>
      </c>
      <c r="D244" t="b">
        <f>Table.CCSS_Base_Metrics[Applicable]</f>
        <v>1</v>
      </c>
      <c r="E244" s="12">
        <f>Table.CCSS_Base_Metrics[[#This Row],[BaseScore]]</f>
        <v>4.3</v>
      </c>
      <c r="G244" s="11">
        <f>IFERROR(ROUND(Table.CCSS_Base_Metrics[[#This Row],[Impact]], 1), "")</f>
        <v>6.4</v>
      </c>
      <c r="H244" s="11"/>
      <c r="I244" s="11">
        <f>IFERROR(ROUND(Table.CCSS_Base_Metrics[[#This Row],[Exploitability]], 1), "")</f>
        <v>3.1</v>
      </c>
    </row>
    <row r="245" spans="1:9" hidden="1" x14ac:dyDescent="0.25">
      <c r="A245" s="1" t="str">
        <f>Table.CCSS_Base_Metrics[Section]</f>
        <v>1.8.33</v>
      </c>
      <c r="B245" t="str">
        <f>Table.CCSS_Base_Metrics[Title]</f>
        <v xml:space="preserve">Deny log on through Terminal Services </v>
      </c>
      <c r="C245" t="str">
        <f>IFERROR(Table.CCSS_Base_Metrics[State], NA())</f>
        <v>Guests</v>
      </c>
      <c r="D245">
        <f>Table.CCSS_Base_Metrics[Applicable]</f>
        <v>0</v>
      </c>
      <c r="E245" s="12" t="str">
        <f>Table.CCSS_Base_Metrics[[#This Row],[BaseScore]]</f>
        <v/>
      </c>
      <c r="G245" s="11" t="str">
        <f>IFERROR(ROUND(Table.CCSS_Base_Metrics[[#This Row],[Impact]], 1), "")</f>
        <v/>
      </c>
      <c r="H245" s="11"/>
      <c r="I245" s="11" t="str">
        <f>IFERROR(ROUND(Table.CCSS_Base_Metrics[[#This Row],[Exploitability]], 1), "")</f>
        <v/>
      </c>
    </row>
    <row r="246" spans="1:9" hidden="1" x14ac:dyDescent="0.25">
      <c r="A246" s="1" t="str">
        <f>Table.CCSS_Base_Metrics[Section]</f>
        <v>1.8.34</v>
      </c>
      <c r="B246" t="str">
        <f>Table.CCSS_Base_Metrics[Title]</f>
        <v xml:space="preserve">Generate security audits </v>
      </c>
      <c r="C246" t="str">
        <f>IFERROR(Table.CCSS_Base_Metrics[State], NA())</f>
        <v>Everyone, Guests, ANONYMOUS LOGON</v>
      </c>
      <c r="D246" t="b">
        <f>Table.CCSS_Base_Metrics[Applicable]</f>
        <v>1</v>
      </c>
      <c r="E246" s="12">
        <f>Table.CCSS_Base_Metrics[[#This Row],[BaseScore]]</f>
        <v>1.7</v>
      </c>
      <c r="G246" s="11">
        <f>IFERROR(ROUND(Table.CCSS_Base_Metrics[[#This Row],[Impact]], 1), "")</f>
        <v>2.9</v>
      </c>
      <c r="H246" s="11"/>
      <c r="I246" s="11">
        <f>IFERROR(ROUND(Table.CCSS_Base_Metrics[[#This Row],[Exploitability]], 1), "")</f>
        <v>3.1</v>
      </c>
    </row>
    <row r="247" spans="1:9" hidden="1" x14ac:dyDescent="0.25">
      <c r="A247" s="1" t="str">
        <f>Table.CCSS_Base_Metrics[Section]</f>
        <v>1.8.34</v>
      </c>
      <c r="B247" t="str">
        <f>Table.CCSS_Base_Metrics[Title]</f>
        <v xml:space="preserve">Generate security audits </v>
      </c>
      <c r="C247" t="str">
        <f>IFERROR(Table.CCSS_Base_Metrics[State], NA())</f>
        <v>Not Defined</v>
      </c>
      <c r="D247">
        <f>Table.CCSS_Base_Metrics[Applicable]</f>
        <v>0</v>
      </c>
      <c r="E247" s="12" t="str">
        <f>Table.CCSS_Base_Metrics[[#This Row],[BaseScore]]</f>
        <v/>
      </c>
      <c r="G247" s="11" t="str">
        <f>IFERROR(ROUND(Table.CCSS_Base_Metrics[[#This Row],[Impact]], 1), "")</f>
        <v/>
      </c>
      <c r="H247" s="11"/>
      <c r="I247" s="11" t="str">
        <f>IFERROR(ROUND(Table.CCSS_Base_Metrics[[#This Row],[Exploitability]], 1), "")</f>
        <v/>
      </c>
    </row>
    <row r="248" spans="1:9" hidden="1" x14ac:dyDescent="0.25">
      <c r="A248" s="1" t="str">
        <f>Table.CCSS_Base_Metrics[Section]</f>
        <v>1.8.35</v>
      </c>
      <c r="B248" t="str">
        <f>Table.CCSS_Base_Metrics[Title]</f>
        <v xml:space="preserve">Increase a process working set </v>
      </c>
      <c r="C248" t="str">
        <f>IFERROR(Table.CCSS_Base_Metrics[State], NA())</f>
        <v>Everyone, Guests, ANONYMOUS LOGON</v>
      </c>
      <c r="D248" t="b">
        <f>Table.CCSS_Base_Metrics[Applicable]</f>
        <v>1</v>
      </c>
      <c r="E248" s="12">
        <f>Table.CCSS_Base_Metrics[[#This Row],[BaseScore]]</f>
        <v>3.2</v>
      </c>
      <c r="G248" s="11">
        <f>IFERROR(ROUND(Table.CCSS_Base_Metrics[[#This Row],[Impact]], 1), "")</f>
        <v>4.9000000000000004</v>
      </c>
      <c r="H248" s="11"/>
      <c r="I248" s="11">
        <f>IFERROR(ROUND(Table.CCSS_Base_Metrics[[#This Row],[Exploitability]], 1), "")</f>
        <v>3.1</v>
      </c>
    </row>
    <row r="249" spans="1:9" hidden="1" x14ac:dyDescent="0.25">
      <c r="A249" s="1" t="str">
        <f>Table.CCSS_Base_Metrics[Section]</f>
        <v>1.8.35</v>
      </c>
      <c r="B249" t="str">
        <f>Table.CCSS_Base_Metrics[Title]</f>
        <v xml:space="preserve">Increase a process working set </v>
      </c>
      <c r="C249" t="str">
        <f>IFERROR(Table.CCSS_Base_Metrics[State], NA())</f>
        <v>Not Defined</v>
      </c>
      <c r="D249">
        <f>Table.CCSS_Base_Metrics[Applicable]</f>
        <v>0</v>
      </c>
      <c r="E249" s="12" t="str">
        <f>Table.CCSS_Base_Metrics[[#This Row],[BaseScore]]</f>
        <v/>
      </c>
      <c r="G249" s="11" t="str">
        <f>IFERROR(ROUND(Table.CCSS_Base_Metrics[[#This Row],[Impact]], 1), "")</f>
        <v/>
      </c>
      <c r="H249" s="11"/>
      <c r="I249" s="11" t="str">
        <f>IFERROR(ROUND(Table.CCSS_Base_Metrics[[#This Row],[Exploitability]], 1), "")</f>
        <v/>
      </c>
    </row>
    <row r="250" spans="1:9" hidden="1" x14ac:dyDescent="0.25">
      <c r="A250" s="1" t="str">
        <f>Table.CCSS_Base_Metrics[Section]</f>
        <v>1.8.36</v>
      </c>
      <c r="B250" t="str">
        <f>Table.CCSS_Base_Metrics[Title]</f>
        <v xml:space="preserve">Log on as a batch job </v>
      </c>
      <c r="C250" t="str">
        <f>IFERROR(Table.CCSS_Base_Metrics[State], NA())</f>
        <v>Everyone, Guests, ANONYMOUS LOGON</v>
      </c>
      <c r="D250" t="b">
        <f>Table.CCSS_Base_Metrics[Applicable]</f>
        <v>1</v>
      </c>
      <c r="E250" s="12">
        <f>Table.CCSS_Base_Metrics[[#This Row],[BaseScore]]</f>
        <v>0</v>
      </c>
      <c r="G250" s="11">
        <f>IFERROR(ROUND(Table.CCSS_Base_Metrics[[#This Row],[Impact]], 1), "")</f>
        <v>0</v>
      </c>
      <c r="H250" s="11"/>
      <c r="I250" s="11">
        <f>IFERROR(ROUND(Table.CCSS_Base_Metrics[[#This Row],[Exploitability]], 1), "")</f>
        <v>3.1</v>
      </c>
    </row>
    <row r="251" spans="1:9" hidden="1" x14ac:dyDescent="0.25">
      <c r="A251" s="1" t="str">
        <f>Table.CCSS_Base_Metrics[Section]</f>
        <v>1.8.36</v>
      </c>
      <c r="B251" t="str">
        <f>Table.CCSS_Base_Metrics[Title]</f>
        <v xml:space="preserve">Log on as a batch job </v>
      </c>
      <c r="C251" t="str">
        <f>IFERROR(Table.CCSS_Base_Metrics[State], NA())</f>
        <v>No one</v>
      </c>
      <c r="D251">
        <f>Table.CCSS_Base_Metrics[Applicable]</f>
        <v>0</v>
      </c>
      <c r="E251" s="12" t="str">
        <f>Table.CCSS_Base_Metrics[[#This Row],[BaseScore]]</f>
        <v/>
      </c>
      <c r="G251" s="11" t="str">
        <f>IFERROR(ROUND(Table.CCSS_Base_Metrics[[#This Row],[Impact]], 1), "")</f>
        <v/>
      </c>
      <c r="H251" s="11"/>
      <c r="I251" s="11" t="str">
        <f>IFERROR(ROUND(Table.CCSS_Base_Metrics[[#This Row],[Exploitability]], 1), "")</f>
        <v/>
      </c>
    </row>
    <row r="252" spans="1:9" hidden="1" x14ac:dyDescent="0.25">
      <c r="A252" s="1" t="str">
        <f>Table.CCSS_Base_Metrics[Section]</f>
        <v>1.8.37</v>
      </c>
      <c r="B252" t="str">
        <f>Table.CCSS_Base_Metrics[Title]</f>
        <v xml:space="preserve">Restore files and directories </v>
      </c>
      <c r="C252" t="str">
        <f>IFERROR(Table.CCSS_Base_Metrics[State], NA())</f>
        <v>Everyone, Guests, ANONYMOUS LOGON</v>
      </c>
      <c r="D252" t="b">
        <f>Table.CCSS_Base_Metrics[Applicable]</f>
        <v>1</v>
      </c>
      <c r="E252" s="12">
        <f>Table.CCSS_Base_Metrics[[#This Row],[BaseScore]]</f>
        <v>4.3</v>
      </c>
      <c r="G252" s="11">
        <f>IFERROR(ROUND(Table.CCSS_Base_Metrics[[#This Row],[Impact]], 1), "")</f>
        <v>6.4</v>
      </c>
      <c r="H252" s="11"/>
      <c r="I252" s="11">
        <f>IFERROR(ROUND(Table.CCSS_Base_Metrics[[#This Row],[Exploitability]], 1), "")</f>
        <v>3.1</v>
      </c>
    </row>
    <row r="253" spans="1:9" hidden="1" x14ac:dyDescent="0.25">
      <c r="A253" s="1" t="str">
        <f>Table.CCSS_Base_Metrics[Section]</f>
        <v>1.8.37</v>
      </c>
      <c r="B253" t="str">
        <f>Table.CCSS_Base_Metrics[Title]</f>
        <v xml:space="preserve">Restore files and directories </v>
      </c>
      <c r="C253" t="str">
        <f>IFERROR(Table.CCSS_Base_Metrics[State], NA())</f>
        <v>Administrators, Backup Operators</v>
      </c>
      <c r="D253">
        <f>Table.CCSS_Base_Metrics[Applicable]</f>
        <v>0</v>
      </c>
      <c r="E253" s="12" t="str">
        <f>Table.CCSS_Base_Metrics[[#This Row],[BaseScore]]</f>
        <v/>
      </c>
      <c r="G253" s="11" t="str">
        <f>IFERROR(ROUND(Table.CCSS_Base_Metrics[[#This Row],[Impact]], 1), "")</f>
        <v/>
      </c>
      <c r="H253" s="11"/>
      <c r="I253" s="11" t="str">
        <f>IFERROR(ROUND(Table.CCSS_Base_Metrics[[#This Row],[Exploitability]], 1), "")</f>
        <v/>
      </c>
    </row>
    <row r="254" spans="1:9" hidden="1" x14ac:dyDescent="0.25">
      <c r="A254" s="1" t="str">
        <f>Table.CCSS_Base_Metrics[Section]</f>
        <v>1.8.38</v>
      </c>
      <c r="B254" t="str">
        <f>Table.CCSS_Base_Metrics[Title]</f>
        <v xml:space="preserve">Take ownership of files or other objects </v>
      </c>
      <c r="C254" t="str">
        <f>IFERROR(Table.CCSS_Base_Metrics[State], NA())</f>
        <v>Everyone, Guests, ANONYMOUS LOGON</v>
      </c>
      <c r="D254" t="b">
        <f>Table.CCSS_Base_Metrics[Applicable]</f>
        <v>1</v>
      </c>
      <c r="E254" s="12">
        <f>Table.CCSS_Base_Metrics[[#This Row],[BaseScore]]</f>
        <v>6.8</v>
      </c>
      <c r="G254" s="11">
        <f>IFERROR(ROUND(Table.CCSS_Base_Metrics[[#This Row],[Impact]], 1), "")</f>
        <v>10</v>
      </c>
      <c r="H254" s="11"/>
      <c r="I254" s="11">
        <f>IFERROR(ROUND(Table.CCSS_Base_Metrics[[#This Row],[Exploitability]], 1), "")</f>
        <v>3.1</v>
      </c>
    </row>
    <row r="255" spans="1:9" hidden="1" x14ac:dyDescent="0.25">
      <c r="A255" s="1" t="str">
        <f>Table.CCSS_Base_Metrics[Section]</f>
        <v>1.8.38</v>
      </c>
      <c r="B255" t="str">
        <f>Table.CCSS_Base_Metrics[Title]</f>
        <v xml:space="preserve">Take ownership of files or other objects </v>
      </c>
      <c r="C255" t="str">
        <f>IFERROR(Table.CCSS_Base_Metrics[State], NA())</f>
        <v>Administrators</v>
      </c>
      <c r="D255">
        <f>Table.CCSS_Base_Metrics[Applicable]</f>
        <v>0</v>
      </c>
      <c r="E255" s="12" t="str">
        <f>Table.CCSS_Base_Metrics[[#This Row],[BaseScore]]</f>
        <v/>
      </c>
      <c r="G255" s="11" t="str">
        <f>IFERROR(ROUND(Table.CCSS_Base_Metrics[[#This Row],[Impact]], 1), "")</f>
        <v/>
      </c>
      <c r="H255" s="11"/>
      <c r="I255" s="11" t="str">
        <f>IFERROR(ROUND(Table.CCSS_Base_Metrics[[#This Row],[Exploitability]], 1), "")</f>
        <v/>
      </c>
    </row>
    <row r="256" spans="1:9" hidden="1" x14ac:dyDescent="0.25">
      <c r="A256" s="1" t="str">
        <f>Table.CCSS_Base_Metrics[Section]</f>
        <v>1.8.39</v>
      </c>
      <c r="B256" t="str">
        <f>Table.CCSS_Base_Metrics[Title]</f>
        <v xml:space="preserve">Access credential Manager as a trusted caller </v>
      </c>
      <c r="C256" t="str">
        <f>IFERROR(Table.CCSS_Base_Metrics[State], NA())</f>
        <v>Everyone, Guests, ANONYMOUS LOGON</v>
      </c>
      <c r="D256" t="b">
        <f>Table.CCSS_Base_Metrics[Applicable]</f>
        <v>1</v>
      </c>
      <c r="E256" s="12">
        <f>Table.CCSS_Base_Metrics[[#This Row],[BaseScore]]</f>
        <v>6.8</v>
      </c>
      <c r="G256" s="11">
        <f>IFERROR(ROUND(Table.CCSS_Base_Metrics[[#This Row],[Impact]], 1), "")</f>
        <v>10</v>
      </c>
      <c r="H256" s="11"/>
      <c r="I256" s="11">
        <f>IFERROR(ROUND(Table.CCSS_Base_Metrics[[#This Row],[Exploitability]], 1), "")</f>
        <v>3.1</v>
      </c>
    </row>
    <row r="257" spans="1:9" hidden="1" x14ac:dyDescent="0.25">
      <c r="A257" s="1" t="str">
        <f>Table.CCSS_Base_Metrics[Section]</f>
        <v>1.8.39</v>
      </c>
      <c r="B257" t="str">
        <f>Table.CCSS_Base_Metrics[Title]</f>
        <v xml:space="preserve">Access credential Manager as a trusted caller </v>
      </c>
      <c r="C257" t="str">
        <f>IFERROR(Table.CCSS_Base_Metrics[State], NA())</f>
        <v>No One</v>
      </c>
      <c r="D257">
        <f>Table.CCSS_Base_Metrics[Applicable]</f>
        <v>0</v>
      </c>
      <c r="E257" s="12" t="str">
        <f>Table.CCSS_Base_Metrics[[#This Row],[BaseScore]]</f>
        <v/>
      </c>
      <c r="G257" s="11" t="str">
        <f>IFERROR(ROUND(Table.CCSS_Base_Metrics[[#This Row],[Impact]], 1), "")</f>
        <v/>
      </c>
      <c r="H257" s="11"/>
      <c r="I257" s="11" t="str">
        <f>IFERROR(ROUND(Table.CCSS_Base_Metrics[[#This Row],[Exploitability]], 1), "")</f>
        <v/>
      </c>
    </row>
    <row r="258" spans="1:9" hidden="1" x14ac:dyDescent="0.25">
      <c r="A258" s="1" t="str">
        <f>Table.CCSS_Base_Metrics[Section]</f>
        <v>1.8.40</v>
      </c>
      <c r="B258" t="str">
        <f>Table.CCSS_Base_Metrics[Title]</f>
        <v xml:space="preserve">Synchronize directory service data </v>
      </c>
      <c r="C258" t="str">
        <f>IFERROR(Table.CCSS_Base_Metrics[State], NA())</f>
        <v>Everyone, Guests, ANONYMOUS LOGON</v>
      </c>
      <c r="D258" t="b">
        <f>Table.CCSS_Base_Metrics[Applicable]</f>
        <v>1</v>
      </c>
      <c r="E258" s="12">
        <f>Table.CCSS_Base_Metrics[[#This Row],[BaseScore]]</f>
        <v>6.8</v>
      </c>
      <c r="G258" s="11">
        <f>IFERROR(ROUND(Table.CCSS_Base_Metrics[[#This Row],[Impact]], 1), "")</f>
        <v>10</v>
      </c>
      <c r="H258" s="11"/>
      <c r="I258" s="11">
        <f>IFERROR(ROUND(Table.CCSS_Base_Metrics[[#This Row],[Exploitability]], 1), "")</f>
        <v>3.1</v>
      </c>
    </row>
    <row r="259" spans="1:9" hidden="1" x14ac:dyDescent="0.25">
      <c r="A259" s="1" t="str">
        <f>Table.CCSS_Base_Metrics[Section]</f>
        <v>1.8.40</v>
      </c>
      <c r="B259" t="str">
        <f>Table.CCSS_Base_Metrics[Title]</f>
        <v xml:space="preserve">Synchronize directory service data </v>
      </c>
      <c r="C259" t="str">
        <f>IFERROR(Table.CCSS_Base_Metrics[State], NA())</f>
        <v>No One</v>
      </c>
      <c r="D259">
        <f>Table.CCSS_Base_Metrics[Applicable]</f>
        <v>0</v>
      </c>
      <c r="E259" s="12" t="str">
        <f>Table.CCSS_Base_Metrics[[#This Row],[BaseScore]]</f>
        <v/>
      </c>
      <c r="G259" s="11" t="str">
        <f>IFERROR(ROUND(Table.CCSS_Base_Metrics[[#This Row],[Impact]], 1), "")</f>
        <v/>
      </c>
      <c r="H259" s="11"/>
      <c r="I259" s="11" t="str">
        <f>IFERROR(ROUND(Table.CCSS_Base_Metrics[[#This Row],[Exploitability]], 1), "")</f>
        <v/>
      </c>
    </row>
    <row r="260" spans="1:9" hidden="1" x14ac:dyDescent="0.25">
      <c r="A260" s="1">
        <f>Table.CCSS_Base_Metrics[Section]</f>
        <v>1.9</v>
      </c>
      <c r="B260" t="str">
        <f>Table.CCSS_Base_Metrics[Title]</f>
        <v xml:space="preserve">Security Options </v>
      </c>
      <c r="C260" t="e">
        <f>IFERROR(Table.CCSS_Base_Metrics[State], NA())</f>
        <v>#N/A</v>
      </c>
      <c r="D260" t="b">
        <f>Table.CCSS_Base_Metrics[Applicable]</f>
        <v>0</v>
      </c>
      <c r="E260" s="12" t="str">
        <f>Table.CCSS_Base_Metrics[[#This Row],[BaseScore]]</f>
        <v/>
      </c>
      <c r="G260" s="11" t="str">
        <f>IFERROR(ROUND(Table.CCSS_Base_Metrics[[#This Row],[Impact]], 1), "")</f>
        <v/>
      </c>
      <c r="H260" s="11"/>
      <c r="I260" s="11" t="str">
        <f>IFERROR(ROUND(Table.CCSS_Base_Metrics[[#This Row],[Exploitability]], 1), "")</f>
        <v/>
      </c>
    </row>
    <row r="261" spans="1:9" hidden="1" x14ac:dyDescent="0.25">
      <c r="A261" s="1" t="str">
        <f>Table.CCSS_Base_Metrics[Section]</f>
        <v>1.9.1</v>
      </c>
      <c r="B261" t="str">
        <f>Table.CCSS_Base_Metrics[Title]</f>
        <v>Network security: Minimum session security for NTLM SSP based (including secure RPC) servers</v>
      </c>
      <c r="C261" t="str">
        <f>IFERROR(Table.CCSS_Base_Metrics[State], NA())</f>
        <v>No requirement</v>
      </c>
      <c r="D261" t="b">
        <f>Table.CCSS_Base_Metrics[Applicable]</f>
        <v>1</v>
      </c>
      <c r="E261" s="12">
        <f>Table.CCSS_Base_Metrics[[#This Row],[BaseScore]]</f>
        <v>4.3</v>
      </c>
      <c r="G261" s="11">
        <f>IFERROR(ROUND(Table.CCSS_Base_Metrics[[#This Row],[Impact]], 1), "")</f>
        <v>4.9000000000000004</v>
      </c>
      <c r="H261" s="11"/>
      <c r="I261" s="11">
        <f>IFERROR(ROUND(Table.CCSS_Base_Metrics[[#This Row],[Exploitability]], 1), "")</f>
        <v>5.5</v>
      </c>
    </row>
    <row r="262" spans="1:9" hidden="1" x14ac:dyDescent="0.25">
      <c r="A262" s="1" t="str">
        <f>Table.CCSS_Base_Metrics[Section]</f>
        <v>1.9.1</v>
      </c>
      <c r="B262" t="str">
        <f>Table.CCSS_Base_Metrics[Title]</f>
        <v>Network security: Minimum session security for NTLM SSP based (including secure RPC) servers</v>
      </c>
      <c r="C262" t="str">
        <f>IFERROR(Table.CCSS_Base_Metrics[State], NA())</f>
        <v>Require NTLMv2 session security,Require 128-bit encryption</v>
      </c>
      <c r="D262">
        <f>Table.CCSS_Base_Metrics[Applicable]</f>
        <v>0</v>
      </c>
      <c r="E262" s="12" t="str">
        <f>Table.CCSS_Base_Metrics[[#This Row],[BaseScore]]</f>
        <v/>
      </c>
      <c r="G262" s="11" t="str">
        <f>IFERROR(ROUND(Table.CCSS_Base_Metrics[[#This Row],[Impact]], 1), "")</f>
        <v/>
      </c>
      <c r="H262" s="11"/>
      <c r="I262" s="11" t="str">
        <f>IFERROR(ROUND(Table.CCSS_Base_Metrics[[#This Row],[Exploitability]], 1), "")</f>
        <v/>
      </c>
    </row>
    <row r="263" spans="1:9" hidden="1" x14ac:dyDescent="0.25">
      <c r="A263" s="1" t="str">
        <f>Table.CCSS_Base_Metrics[Section]</f>
        <v>1.9.2</v>
      </c>
      <c r="B263" t="str">
        <f>Table.CCSS_Base_Metrics[Title]</f>
        <v xml:space="preserve">Network access: Remotely accessible registry paths and sub-paths </v>
      </c>
      <c r="C263" t="str">
        <f>IFERROR(Table.CCSS_Base_Metrics[State], NA())</f>
        <v>Define this policy setting in the template</v>
      </c>
      <c r="D263" t="b">
        <f>Table.CCSS_Base_Metrics[Applicable]</f>
        <v>1</v>
      </c>
      <c r="E263" s="12">
        <f>Table.CCSS_Base_Metrics[[#This Row],[BaseScore]]</f>
        <v>6.5</v>
      </c>
      <c r="G263" s="11">
        <f>IFERROR(ROUND(Table.CCSS_Base_Metrics[[#This Row],[Impact]], 1), "")</f>
        <v>6.4</v>
      </c>
      <c r="H263" s="11"/>
      <c r="I263" s="11">
        <f>IFERROR(ROUND(Table.CCSS_Base_Metrics[[#This Row],[Exploitability]], 1), "")</f>
        <v>8</v>
      </c>
    </row>
    <row r="264" spans="1:9" hidden="1" x14ac:dyDescent="0.25">
      <c r="A264" s="1" t="str">
        <f>Table.CCSS_Base_Metrics[Section]</f>
        <v>1.9.2</v>
      </c>
      <c r="B264" t="str">
        <f>Table.CCSS_Base_Metrics[Title]</f>
        <v xml:space="preserve">Network access: Remotely accessible registry paths and sub-paths </v>
      </c>
      <c r="C264" t="str">
        <f>IFERROR(Table.CCSS_Base_Metrics[State], NA())</f>
        <v>Not Defined</v>
      </c>
      <c r="D264">
        <f>Table.CCSS_Base_Metrics[Applicable]</f>
        <v>0</v>
      </c>
      <c r="E264" s="12" t="str">
        <f>Table.CCSS_Base_Metrics[[#This Row],[BaseScore]]</f>
        <v/>
      </c>
      <c r="G264" s="11" t="str">
        <f>IFERROR(ROUND(Table.CCSS_Base_Metrics[[#This Row],[Impact]], 1), "")</f>
        <v/>
      </c>
      <c r="H264" s="11"/>
      <c r="I264" s="11" t="str">
        <f>IFERROR(ROUND(Table.CCSS_Base_Metrics[[#This Row],[Exploitability]], 1), "")</f>
        <v/>
      </c>
    </row>
    <row r="265" spans="1:9" x14ac:dyDescent="0.25">
      <c r="A265" s="1" t="str">
        <f>Table.CCSS_Base_Metrics[Section]</f>
        <v>1.9.3</v>
      </c>
      <c r="B265" t="str">
        <f>Table.CCSS_Base_Metrics[Title]</f>
        <v xml:space="preserve">Accounts: Rename administrator account </v>
      </c>
      <c r="C265" t="str">
        <f>IFERROR(Table.CCSS_Base_Metrics[State], NA())</f>
        <v>Not defined</v>
      </c>
      <c r="D265" t="b">
        <f>Table.CCSS_Base_Metrics[Applicable]</f>
        <v>1</v>
      </c>
      <c r="E265" s="12">
        <f>Table.CCSS_Base_Metrics[[#This Row],[BaseScore]]</f>
        <v>9</v>
      </c>
      <c r="G265" s="11">
        <f>IFERROR(ROUND(Table.CCSS_Base_Metrics[[#This Row],[Impact]], 1), "")</f>
        <v>10</v>
      </c>
      <c r="H265" s="11"/>
      <c r="I265" s="11">
        <f>IFERROR(ROUND(Table.CCSS_Base_Metrics[[#This Row],[Exploitability]], 1), "")</f>
        <v>8</v>
      </c>
    </row>
    <row r="266" spans="1:9" hidden="1" x14ac:dyDescent="0.25">
      <c r="A266" s="1" t="str">
        <f>Table.CCSS_Base_Metrics[Section]</f>
        <v>1.9.3</v>
      </c>
      <c r="B266" t="str">
        <f>Table.CCSS_Base_Metrics[Title]</f>
        <v xml:space="preserve">Accounts: Rename administrator account </v>
      </c>
      <c r="C266" t="str">
        <f>IFERROR(Table.CCSS_Base_Metrics[State], NA())</f>
        <v>any value that does not contain the term "admin"</v>
      </c>
      <c r="D266">
        <f>Table.CCSS_Base_Metrics[Applicable]</f>
        <v>0</v>
      </c>
      <c r="E266" s="12" t="str">
        <f>Table.CCSS_Base_Metrics[[#This Row],[BaseScore]]</f>
        <v/>
      </c>
      <c r="G266" s="11" t="str">
        <f>IFERROR(ROUND(Table.CCSS_Base_Metrics[[#This Row],[Impact]], 1), "")</f>
        <v/>
      </c>
      <c r="H266" s="11"/>
      <c r="I266" s="11" t="str">
        <f>IFERROR(ROUND(Table.CCSS_Base_Metrics[[#This Row],[Exploitability]], 1), "")</f>
        <v/>
      </c>
    </row>
    <row r="267" spans="1:9" hidden="1" x14ac:dyDescent="0.25">
      <c r="A267" s="1" t="str">
        <f>Table.CCSS_Base_Metrics[Section]</f>
        <v>1.9.4</v>
      </c>
      <c r="B267" t="str">
        <f>Table.CCSS_Base_Metrics[Title]</f>
        <v>Accounts: Rename guest account</v>
      </c>
      <c r="C267" t="str">
        <f>IFERROR(Table.CCSS_Base_Metrics[State], NA())</f>
        <v>Not defined</v>
      </c>
      <c r="D267" t="b">
        <f>Table.CCSS_Base_Metrics[Applicable]</f>
        <v>1</v>
      </c>
      <c r="E267" s="12">
        <f>Table.CCSS_Base_Metrics[[#This Row],[BaseScore]]</f>
        <v>6.5</v>
      </c>
      <c r="G267" s="11">
        <f>IFERROR(ROUND(Table.CCSS_Base_Metrics[[#This Row],[Impact]], 1), "")</f>
        <v>6.4</v>
      </c>
      <c r="H267" s="11"/>
      <c r="I267" s="11">
        <f>IFERROR(ROUND(Table.CCSS_Base_Metrics[[#This Row],[Exploitability]], 1), "")</f>
        <v>8</v>
      </c>
    </row>
    <row r="268" spans="1:9" hidden="1" x14ac:dyDescent="0.25">
      <c r="A268" s="1" t="str">
        <f>Table.CCSS_Base_Metrics[Section]</f>
        <v>1.9.4</v>
      </c>
      <c r="B268" t="str">
        <f>Table.CCSS_Base_Metrics[Title]</f>
        <v>Accounts: Rename guest account</v>
      </c>
      <c r="C268" t="str">
        <f>IFERROR(Table.CCSS_Base_Metrics[State], NA())</f>
        <v>any value that does not contain the term "guest"</v>
      </c>
      <c r="D268">
        <f>Table.CCSS_Base_Metrics[Applicable]</f>
        <v>0</v>
      </c>
      <c r="E268" s="12" t="str">
        <f>Table.CCSS_Base_Metrics[[#This Row],[BaseScore]]</f>
        <v/>
      </c>
      <c r="G268" s="11" t="str">
        <f>IFERROR(ROUND(Table.CCSS_Base_Metrics[[#This Row],[Impact]], 1), "")</f>
        <v/>
      </c>
      <c r="H268" s="11"/>
      <c r="I268" s="11" t="str">
        <f>IFERROR(ROUND(Table.CCSS_Base_Metrics[[#This Row],[Exploitability]], 1), "")</f>
        <v/>
      </c>
    </row>
    <row r="269" spans="1:9" hidden="1" x14ac:dyDescent="0.25">
      <c r="A269" s="1" t="str">
        <f>Table.CCSS_Base_Metrics[Section]</f>
        <v>1.9.5</v>
      </c>
      <c r="B269" t="str">
        <f>Table.CCSS_Base_Metrics[Title]</f>
        <v xml:space="preserve">Accounts: Guest account status </v>
      </c>
      <c r="C269" t="str">
        <f>IFERROR(Table.CCSS_Base_Metrics[State], NA())</f>
        <v>Enabled</v>
      </c>
      <c r="D269" t="b">
        <f>Table.CCSS_Base_Metrics[Applicable]</f>
        <v>1</v>
      </c>
      <c r="E269" s="12">
        <f>Table.CCSS_Base_Metrics[[#This Row],[BaseScore]]</f>
        <v>6.5</v>
      </c>
      <c r="G269" s="11">
        <f>IFERROR(ROUND(Table.CCSS_Base_Metrics[[#This Row],[Impact]], 1), "")</f>
        <v>6.4</v>
      </c>
      <c r="H269" s="11"/>
      <c r="I269" s="11">
        <f>IFERROR(ROUND(Table.CCSS_Base_Metrics[[#This Row],[Exploitability]], 1), "")</f>
        <v>8</v>
      </c>
    </row>
    <row r="270" spans="1:9" hidden="1" x14ac:dyDescent="0.25">
      <c r="A270" s="1" t="str">
        <f>Table.CCSS_Base_Metrics[Section]</f>
        <v>1.9.5</v>
      </c>
      <c r="B270" t="str">
        <f>Table.CCSS_Base_Metrics[Title]</f>
        <v xml:space="preserve">Accounts: Guest account status </v>
      </c>
      <c r="C270" t="str">
        <f>IFERROR(Table.CCSS_Base_Metrics[State], NA())</f>
        <v>Disabled</v>
      </c>
      <c r="D270">
        <f>Table.CCSS_Base_Metrics[Applicable]</f>
        <v>0</v>
      </c>
      <c r="E270" s="12" t="str">
        <f>Table.CCSS_Base_Metrics[[#This Row],[BaseScore]]</f>
        <v/>
      </c>
      <c r="G270" s="11" t="str">
        <f>IFERROR(ROUND(Table.CCSS_Base_Metrics[[#This Row],[Impact]], 1), "")</f>
        <v/>
      </c>
      <c r="H270" s="11"/>
      <c r="I270" s="11" t="str">
        <f>IFERROR(ROUND(Table.CCSS_Base_Metrics[[#This Row],[Exploitability]], 1), "")</f>
        <v/>
      </c>
    </row>
    <row r="271" spans="1:9" x14ac:dyDescent="0.25">
      <c r="A271" s="1" t="str">
        <f>Table.CCSS_Base_Metrics[Section]</f>
        <v>1.9.6</v>
      </c>
      <c r="B271" t="str">
        <f>Table.CCSS_Base_Metrics[Title]</f>
        <v xml:space="preserve">Network access: Allow anonymous SID/Name translation </v>
      </c>
      <c r="C271" t="str">
        <f>IFERROR(Table.CCSS_Base_Metrics[State], NA())</f>
        <v>Enabled</v>
      </c>
      <c r="D271" t="b">
        <f>Table.CCSS_Base_Metrics[Applicable]</f>
        <v>1</v>
      </c>
      <c r="E271" s="12">
        <f>Table.CCSS_Base_Metrics[[#This Row],[BaseScore]]</f>
        <v>7.5</v>
      </c>
      <c r="G271" s="11">
        <f>IFERROR(ROUND(Table.CCSS_Base_Metrics[[#This Row],[Impact]], 1), "")</f>
        <v>6.4</v>
      </c>
      <c r="H271" s="11"/>
      <c r="I271" s="11">
        <f>IFERROR(ROUND(Table.CCSS_Base_Metrics[[#This Row],[Exploitability]], 1), "")</f>
        <v>10</v>
      </c>
    </row>
    <row r="272" spans="1:9" hidden="1" x14ac:dyDescent="0.25">
      <c r="A272" s="1" t="str">
        <f>Table.CCSS_Base_Metrics[Section]</f>
        <v>1.9.6</v>
      </c>
      <c r="B272" t="str">
        <f>Table.CCSS_Base_Metrics[Title]</f>
        <v xml:space="preserve">Network access: Allow anonymous SID/Name translation </v>
      </c>
      <c r="C272" t="str">
        <f>IFERROR(Table.CCSS_Base_Metrics[State], NA())</f>
        <v>Disabled</v>
      </c>
      <c r="D272">
        <f>Table.CCSS_Base_Metrics[Applicable]</f>
        <v>0</v>
      </c>
      <c r="E272" s="12" t="str">
        <f>Table.CCSS_Base_Metrics[[#This Row],[BaseScore]]</f>
        <v/>
      </c>
      <c r="G272" s="11" t="str">
        <f>IFERROR(ROUND(Table.CCSS_Base_Metrics[[#This Row],[Impact]], 1), "")</f>
        <v/>
      </c>
      <c r="H272" s="11"/>
      <c r="I272" s="11" t="str">
        <f>IFERROR(ROUND(Table.CCSS_Base_Metrics[[#This Row],[Exploitability]], 1), "")</f>
        <v/>
      </c>
    </row>
    <row r="273" spans="1:9" x14ac:dyDescent="0.25">
      <c r="A273" s="1" t="str">
        <f>Table.CCSS_Base_Metrics[Section]</f>
        <v>1.9.7</v>
      </c>
      <c r="B273" t="str">
        <f>Table.CCSS_Base_Metrics[Title]</f>
        <v xml:space="preserve">Accounts: Limit local account use of blank passwords to console logon only </v>
      </c>
      <c r="C273" t="str">
        <f>IFERROR(Table.CCSS_Base_Metrics[State], NA())</f>
        <v>Disabled</v>
      </c>
      <c r="D273" t="b">
        <f>Table.CCSS_Base_Metrics[Applicable]</f>
        <v>1</v>
      </c>
      <c r="E273" s="12">
        <f>Table.CCSS_Base_Metrics[[#This Row],[BaseScore]]</f>
        <v>7.5</v>
      </c>
      <c r="G273" s="11">
        <f>IFERROR(ROUND(Table.CCSS_Base_Metrics[[#This Row],[Impact]], 1), "")</f>
        <v>6.4</v>
      </c>
      <c r="H273" s="11"/>
      <c r="I273" s="11">
        <f>IFERROR(ROUND(Table.CCSS_Base_Metrics[[#This Row],[Exploitability]], 1), "")</f>
        <v>10</v>
      </c>
    </row>
    <row r="274" spans="1:9" hidden="1" x14ac:dyDescent="0.25">
      <c r="A274" s="1" t="str">
        <f>Table.CCSS_Base_Metrics[Section]</f>
        <v>1.9.7</v>
      </c>
      <c r="B274" t="str">
        <f>Table.CCSS_Base_Metrics[Title]</f>
        <v xml:space="preserve">Accounts: Limit local account use of blank passwords to console logon only </v>
      </c>
      <c r="C274" t="str">
        <f>IFERROR(Table.CCSS_Base_Metrics[State], NA())</f>
        <v>Enabled</v>
      </c>
      <c r="D274">
        <f>Table.CCSS_Base_Metrics[Applicable]</f>
        <v>0</v>
      </c>
      <c r="E274" s="12" t="str">
        <f>Table.CCSS_Base_Metrics[[#This Row],[BaseScore]]</f>
        <v/>
      </c>
      <c r="G274" s="11" t="str">
        <f>IFERROR(ROUND(Table.CCSS_Base_Metrics[[#This Row],[Impact]], 1), "")</f>
        <v/>
      </c>
      <c r="H274" s="11"/>
      <c r="I274" s="11" t="str">
        <f>IFERROR(ROUND(Table.CCSS_Base_Metrics[[#This Row],[Exploitability]], 1), "")</f>
        <v/>
      </c>
    </row>
    <row r="275" spans="1:9" hidden="1" x14ac:dyDescent="0.25">
      <c r="A275" s="1" t="str">
        <f>Table.CCSS_Base_Metrics[Section]</f>
        <v>1.9.8</v>
      </c>
      <c r="B275" t="str">
        <f>Table.CCSS_Base_Metrics[Title]</f>
        <v>Devices: Allowed to format and eject removable media</v>
      </c>
      <c r="C275" t="str">
        <f>IFERROR(Table.CCSS_Base_Metrics[State], NA())</f>
        <v>Administrators and Interactive Users</v>
      </c>
      <c r="D275" t="b">
        <f>Table.CCSS_Base_Metrics[Applicable]</f>
        <v>1</v>
      </c>
      <c r="E275" s="12">
        <f>Table.CCSS_Base_Metrics[[#This Row],[BaseScore]]</f>
        <v>4.3</v>
      </c>
      <c r="G275" s="11">
        <f>IFERROR(ROUND(Table.CCSS_Base_Metrics[[#This Row],[Impact]], 1), "")</f>
        <v>6.4</v>
      </c>
      <c r="H275" s="11"/>
      <c r="I275" s="11">
        <f>IFERROR(ROUND(Table.CCSS_Base_Metrics[[#This Row],[Exploitability]], 1), "")</f>
        <v>3.1</v>
      </c>
    </row>
    <row r="276" spans="1:9" hidden="1" x14ac:dyDescent="0.25">
      <c r="A276" s="1" t="str">
        <f>Table.CCSS_Base_Metrics[Section]</f>
        <v>1.9.8</v>
      </c>
      <c r="B276" t="str">
        <f>Table.CCSS_Base_Metrics[Title]</f>
        <v>Devices: Allowed to format and eject removable media</v>
      </c>
      <c r="C276" t="str">
        <f>IFERROR(Table.CCSS_Base_Metrics[State], NA())</f>
        <v>Administrators</v>
      </c>
      <c r="D276">
        <f>Table.CCSS_Base_Metrics[Applicable]</f>
        <v>0</v>
      </c>
      <c r="E276" s="12" t="str">
        <f>Table.CCSS_Base_Metrics[[#This Row],[BaseScore]]</f>
        <v/>
      </c>
      <c r="G276" s="11" t="str">
        <f>IFERROR(ROUND(Table.CCSS_Base_Metrics[[#This Row],[Impact]], 1), "")</f>
        <v/>
      </c>
      <c r="H276" s="11"/>
      <c r="I276" s="11" t="str">
        <f>IFERROR(ROUND(Table.CCSS_Base_Metrics[[#This Row],[Exploitability]], 1), "")</f>
        <v/>
      </c>
    </row>
    <row r="277" spans="1:9" hidden="1" x14ac:dyDescent="0.25">
      <c r="A277" s="1" t="str">
        <f>Table.CCSS_Base_Metrics[Section]</f>
        <v>1.9.9</v>
      </c>
      <c r="B277" t="str">
        <f>Table.CCSS_Base_Metrics[Title]</f>
        <v xml:space="preserve">Devices: Prevent users from installing printer drivers </v>
      </c>
      <c r="C277" t="str">
        <f>IFERROR(Table.CCSS_Base_Metrics[State], NA())</f>
        <v>Disabled</v>
      </c>
      <c r="D277" t="b">
        <f>Table.CCSS_Base_Metrics[Applicable]</f>
        <v>1</v>
      </c>
      <c r="E277" s="12">
        <f>Table.CCSS_Base_Metrics[[#This Row],[BaseScore]]</f>
        <v>4.3</v>
      </c>
      <c r="G277" s="11">
        <f>IFERROR(ROUND(Table.CCSS_Base_Metrics[[#This Row],[Impact]], 1), "")</f>
        <v>6.4</v>
      </c>
      <c r="H277" s="11"/>
      <c r="I277" s="11">
        <f>IFERROR(ROUND(Table.CCSS_Base_Metrics[[#This Row],[Exploitability]], 1), "")</f>
        <v>3.1</v>
      </c>
    </row>
    <row r="278" spans="1:9" hidden="1" x14ac:dyDescent="0.25">
      <c r="A278" s="1" t="str">
        <f>Table.CCSS_Base_Metrics[Section]</f>
        <v>1.9.9</v>
      </c>
      <c r="B278" t="str">
        <f>Table.CCSS_Base_Metrics[Title]</f>
        <v xml:space="preserve">Devices: Prevent users from installing printer drivers </v>
      </c>
      <c r="C278" t="str">
        <f>IFERROR(Table.CCSS_Base_Metrics[State], NA())</f>
        <v>Enabled</v>
      </c>
      <c r="D278">
        <f>Table.CCSS_Base_Metrics[Applicable]</f>
        <v>0</v>
      </c>
      <c r="E278" s="12" t="str">
        <f>Table.CCSS_Base_Metrics[[#This Row],[BaseScore]]</f>
        <v/>
      </c>
      <c r="G278" s="11" t="str">
        <f>IFERROR(ROUND(Table.CCSS_Base_Metrics[[#This Row],[Impact]], 1), "")</f>
        <v/>
      </c>
      <c r="H278" s="11"/>
      <c r="I278" s="11" t="str">
        <f>IFERROR(ROUND(Table.CCSS_Base_Metrics[[#This Row],[Exploitability]], 1), "")</f>
        <v/>
      </c>
    </row>
    <row r="279" spans="1:9" hidden="1" x14ac:dyDescent="0.25">
      <c r="A279" s="1" t="str">
        <f>Table.CCSS_Base_Metrics[Section]</f>
        <v>1.9.10</v>
      </c>
      <c r="B279" t="str">
        <f>Table.CCSS_Base_Metrics[Title]</f>
        <v xml:space="preserve">Devices: Restrict CD-ROM access to locally logged-on user only </v>
      </c>
      <c r="C279" t="str">
        <f>IFERROR(Table.CCSS_Base_Metrics[State], NA())</f>
        <v>Disabled</v>
      </c>
      <c r="D279" t="b">
        <f>Table.CCSS_Base_Metrics[Applicable]</f>
        <v>1</v>
      </c>
      <c r="E279" s="12">
        <f>Table.CCSS_Base_Metrics[[#This Row],[BaseScore]]</f>
        <v>4</v>
      </c>
      <c r="G279" s="11">
        <f>IFERROR(ROUND(Table.CCSS_Base_Metrics[[#This Row],[Impact]], 1), "")</f>
        <v>2.9</v>
      </c>
      <c r="H279" s="11"/>
      <c r="I279" s="11">
        <f>IFERROR(ROUND(Table.CCSS_Base_Metrics[[#This Row],[Exploitability]], 1), "")</f>
        <v>8</v>
      </c>
    </row>
    <row r="280" spans="1:9" hidden="1" x14ac:dyDescent="0.25">
      <c r="A280" s="1" t="str">
        <f>Table.CCSS_Base_Metrics[Section]</f>
        <v>1.9.10</v>
      </c>
      <c r="B280" t="str">
        <f>Table.CCSS_Base_Metrics[Title]</f>
        <v xml:space="preserve">Devices: Restrict CD-ROM access to locally logged-on user only </v>
      </c>
      <c r="C280" t="str">
        <f>IFERROR(Table.CCSS_Base_Metrics[State], NA())</f>
        <v>Not Defined</v>
      </c>
      <c r="D280">
        <f>Table.CCSS_Base_Metrics[Applicable]</f>
        <v>0</v>
      </c>
      <c r="E280" s="12" t="str">
        <f>Table.CCSS_Base_Metrics[[#This Row],[BaseScore]]</f>
        <v/>
      </c>
      <c r="G280" s="11" t="str">
        <f>IFERROR(ROUND(Table.CCSS_Base_Metrics[[#This Row],[Impact]], 1), "")</f>
        <v/>
      </c>
      <c r="H280" s="11"/>
      <c r="I280" s="11" t="str">
        <f>IFERROR(ROUND(Table.CCSS_Base_Metrics[[#This Row],[Exploitability]], 1), "")</f>
        <v/>
      </c>
    </row>
    <row r="281" spans="1:9" hidden="1" x14ac:dyDescent="0.25">
      <c r="A281" s="1" t="str">
        <f>Table.CCSS_Base_Metrics[Section]</f>
        <v>1.9.11</v>
      </c>
      <c r="B281" t="str">
        <f>Table.CCSS_Base_Metrics[Title]</f>
        <v xml:space="preserve">Devices: Restrict floppy access to locally logged-on user only </v>
      </c>
      <c r="C281" t="str">
        <f>IFERROR(Table.CCSS_Base_Metrics[State], NA())</f>
        <v>Disabled</v>
      </c>
      <c r="D281" t="b">
        <f>Table.CCSS_Base_Metrics[Applicable]</f>
        <v>1</v>
      </c>
      <c r="E281" s="12">
        <f>Table.CCSS_Base_Metrics[[#This Row],[BaseScore]]</f>
        <v>4</v>
      </c>
      <c r="G281" s="11">
        <f>IFERROR(ROUND(Table.CCSS_Base_Metrics[[#This Row],[Impact]], 1), "")</f>
        <v>2.9</v>
      </c>
      <c r="H281" s="11"/>
      <c r="I281" s="11">
        <f>IFERROR(ROUND(Table.CCSS_Base_Metrics[[#This Row],[Exploitability]], 1), "")</f>
        <v>8</v>
      </c>
    </row>
    <row r="282" spans="1:9" hidden="1" x14ac:dyDescent="0.25">
      <c r="A282" s="1" t="str">
        <f>Table.CCSS_Base_Metrics[Section]</f>
        <v>1.9.11</v>
      </c>
      <c r="B282" t="str">
        <f>Table.CCSS_Base_Metrics[Title]</f>
        <v xml:space="preserve">Devices: Restrict floppy access to locally logged-on user only </v>
      </c>
      <c r="C282" t="str">
        <f>IFERROR(Table.CCSS_Base_Metrics[State], NA())</f>
        <v>Not Defined</v>
      </c>
      <c r="D282">
        <f>Table.CCSS_Base_Metrics[Applicable]</f>
        <v>0</v>
      </c>
      <c r="E282" s="12" t="str">
        <f>Table.CCSS_Base_Metrics[[#This Row],[BaseScore]]</f>
        <v/>
      </c>
      <c r="G282" s="11" t="str">
        <f>IFERROR(ROUND(Table.CCSS_Base_Metrics[[#This Row],[Impact]], 1), "")</f>
        <v/>
      </c>
      <c r="H282" s="11"/>
      <c r="I282" s="11" t="str">
        <f>IFERROR(ROUND(Table.CCSS_Base_Metrics[[#This Row],[Exploitability]], 1), "")</f>
        <v/>
      </c>
    </row>
    <row r="283" spans="1:9" hidden="1" x14ac:dyDescent="0.25">
      <c r="A283" s="1" t="str">
        <f>Table.CCSS_Base_Metrics[Section]</f>
        <v>1.9.12</v>
      </c>
      <c r="B283" t="str">
        <f>Table.CCSS_Base_Metrics[Title]</f>
        <v xml:space="preserve">Domain member: Digitally encrypt or sign secure channel data (always) </v>
      </c>
      <c r="C283" t="str">
        <f>IFERROR(Table.CCSS_Base_Metrics[State], NA())</f>
        <v>Disabled</v>
      </c>
      <c r="D283" t="b">
        <f>Table.CCSS_Base_Metrics[Applicable]</f>
        <v>1</v>
      </c>
      <c r="E283" s="12">
        <f>Table.CCSS_Base_Metrics[[#This Row],[BaseScore]]</f>
        <v>5.8</v>
      </c>
      <c r="G283" s="11">
        <f>IFERROR(ROUND(Table.CCSS_Base_Metrics[[#This Row],[Impact]], 1), "")</f>
        <v>4.9000000000000004</v>
      </c>
      <c r="H283" s="11"/>
      <c r="I283" s="11">
        <f>IFERROR(ROUND(Table.CCSS_Base_Metrics[[#This Row],[Exploitability]], 1), "")</f>
        <v>8.6</v>
      </c>
    </row>
    <row r="284" spans="1:9" hidden="1" x14ac:dyDescent="0.25">
      <c r="A284" s="1" t="str">
        <f>Table.CCSS_Base_Metrics[Section]</f>
        <v>1.9.12</v>
      </c>
      <c r="B284" t="str">
        <f>Table.CCSS_Base_Metrics[Title]</f>
        <v xml:space="preserve">Domain member: Digitally encrypt or sign secure channel data (always) </v>
      </c>
      <c r="C284" t="str">
        <f>IFERROR(Table.CCSS_Base_Metrics[State], NA())</f>
        <v>Enabled</v>
      </c>
      <c r="D284">
        <f>Table.CCSS_Base_Metrics[Applicable]</f>
        <v>0</v>
      </c>
      <c r="E284" s="12" t="str">
        <f>Table.CCSS_Base_Metrics[[#This Row],[BaseScore]]</f>
        <v/>
      </c>
      <c r="G284" s="11" t="str">
        <f>IFERROR(ROUND(Table.CCSS_Base_Metrics[[#This Row],[Impact]], 1), "")</f>
        <v/>
      </c>
      <c r="H284" s="11"/>
      <c r="I284" s="11" t="str">
        <f>IFERROR(ROUND(Table.CCSS_Base_Metrics[[#This Row],[Exploitability]], 1), "")</f>
        <v/>
      </c>
    </row>
    <row r="285" spans="1:9" hidden="1" x14ac:dyDescent="0.25">
      <c r="A285" s="1" t="str">
        <f>Table.CCSS_Base_Metrics[Section]</f>
        <v>1.9.13</v>
      </c>
      <c r="B285" t="str">
        <f>Table.CCSS_Base_Metrics[Title]</f>
        <v xml:space="preserve">Domain member: Digitally encrypt secure channel data (when possible) </v>
      </c>
      <c r="C285" t="str">
        <f>IFERROR(Table.CCSS_Base_Metrics[State], NA())</f>
        <v>Disabled</v>
      </c>
      <c r="D285" t="b">
        <f>Table.CCSS_Base_Metrics[Applicable]</f>
        <v>1</v>
      </c>
      <c r="E285" s="12">
        <f>Table.CCSS_Base_Metrics[[#This Row],[BaseScore]]</f>
        <v>3.3</v>
      </c>
      <c r="G285" s="11">
        <f>IFERROR(ROUND(Table.CCSS_Base_Metrics[[#This Row],[Impact]], 1), "")</f>
        <v>2.9</v>
      </c>
      <c r="H285" s="11"/>
      <c r="I285" s="11">
        <f>IFERROR(ROUND(Table.CCSS_Base_Metrics[[#This Row],[Exploitability]], 1), "")</f>
        <v>6.5</v>
      </c>
    </row>
    <row r="286" spans="1:9" hidden="1" x14ac:dyDescent="0.25">
      <c r="A286" s="1" t="str">
        <f>Table.CCSS_Base_Metrics[Section]</f>
        <v>1.9.13</v>
      </c>
      <c r="B286" t="str">
        <f>Table.CCSS_Base_Metrics[Title]</f>
        <v xml:space="preserve">Domain member: Digitally encrypt secure channel data (when possible) </v>
      </c>
      <c r="C286" t="str">
        <f>IFERROR(Table.CCSS_Base_Metrics[State], NA())</f>
        <v>Enabled</v>
      </c>
      <c r="D286">
        <f>Table.CCSS_Base_Metrics[Applicable]</f>
        <v>0</v>
      </c>
      <c r="E286" s="12" t="str">
        <f>Table.CCSS_Base_Metrics[[#This Row],[BaseScore]]</f>
        <v/>
      </c>
      <c r="G286" s="11" t="str">
        <f>IFERROR(ROUND(Table.CCSS_Base_Metrics[[#This Row],[Impact]], 1), "")</f>
        <v/>
      </c>
      <c r="H286" s="11"/>
      <c r="I286" s="11" t="str">
        <f>IFERROR(ROUND(Table.CCSS_Base_Metrics[[#This Row],[Exploitability]], 1), "")</f>
        <v/>
      </c>
    </row>
    <row r="287" spans="1:9" hidden="1" x14ac:dyDescent="0.25">
      <c r="A287" s="1" t="str">
        <f>Table.CCSS_Base_Metrics[Section]</f>
        <v>1.9.14</v>
      </c>
      <c r="B287" t="str">
        <f>Table.CCSS_Base_Metrics[Title]</f>
        <v xml:space="preserve">Domain member: Digitally sign secure channel data (when possible) </v>
      </c>
      <c r="C287" t="str">
        <f>IFERROR(Table.CCSS_Base_Metrics[State], NA())</f>
        <v>Disabled</v>
      </c>
      <c r="D287" t="b">
        <f>Table.CCSS_Base_Metrics[Applicable]</f>
        <v>1</v>
      </c>
      <c r="E287" s="12">
        <f>Table.CCSS_Base_Metrics[[#This Row],[BaseScore]]</f>
        <v>5.8</v>
      </c>
      <c r="G287" s="11">
        <f>IFERROR(ROUND(Table.CCSS_Base_Metrics[[#This Row],[Impact]], 1), "")</f>
        <v>4.9000000000000004</v>
      </c>
      <c r="H287" s="11"/>
      <c r="I287" s="11">
        <f>IFERROR(ROUND(Table.CCSS_Base_Metrics[[#This Row],[Exploitability]], 1), "")</f>
        <v>8.6</v>
      </c>
    </row>
    <row r="288" spans="1:9" hidden="1" x14ac:dyDescent="0.25">
      <c r="A288" s="1" t="str">
        <f>Table.CCSS_Base_Metrics[Section]</f>
        <v>1.9.14</v>
      </c>
      <c r="B288" t="str">
        <f>Table.CCSS_Base_Metrics[Title]</f>
        <v xml:space="preserve">Domain member: Digitally sign secure channel data (when possible) </v>
      </c>
      <c r="C288" t="str">
        <f>IFERROR(Table.CCSS_Base_Metrics[State], NA())</f>
        <v>Enabled</v>
      </c>
      <c r="D288">
        <f>Table.CCSS_Base_Metrics[Applicable]</f>
        <v>0</v>
      </c>
      <c r="E288" s="12" t="str">
        <f>Table.CCSS_Base_Metrics[[#This Row],[BaseScore]]</f>
        <v/>
      </c>
      <c r="G288" s="11" t="str">
        <f>IFERROR(ROUND(Table.CCSS_Base_Metrics[[#This Row],[Impact]], 1), "")</f>
        <v/>
      </c>
      <c r="H288" s="11"/>
      <c r="I288" s="11" t="str">
        <f>IFERROR(ROUND(Table.CCSS_Base_Metrics[[#This Row],[Exploitability]], 1), "")</f>
        <v/>
      </c>
    </row>
    <row r="289" spans="1:9" x14ac:dyDescent="0.25">
      <c r="A289" s="1" t="str">
        <f>Table.CCSS_Base_Metrics[Section]</f>
        <v>1.9.15</v>
      </c>
      <c r="B289" t="str">
        <f>Table.CCSS_Base_Metrics[Title]</f>
        <v xml:space="preserve">Domain member: Disable machine account password changes </v>
      </c>
      <c r="C289" t="str">
        <f>IFERROR(Table.CCSS_Base_Metrics[State], NA())</f>
        <v>Enabled</v>
      </c>
      <c r="D289" t="b">
        <f>Table.CCSS_Base_Metrics[Applicable]</f>
        <v>1</v>
      </c>
      <c r="E289" s="12">
        <f>Table.CCSS_Base_Metrics[[#This Row],[BaseScore]]</f>
        <v>7.5</v>
      </c>
      <c r="G289" s="11">
        <f>IFERROR(ROUND(Table.CCSS_Base_Metrics[[#This Row],[Impact]], 1), "")</f>
        <v>6.4</v>
      </c>
      <c r="H289" s="11"/>
      <c r="I289" s="11">
        <f>IFERROR(ROUND(Table.CCSS_Base_Metrics[[#This Row],[Exploitability]], 1), "")</f>
        <v>10</v>
      </c>
    </row>
    <row r="290" spans="1:9" hidden="1" x14ac:dyDescent="0.25">
      <c r="A290" s="1" t="str">
        <f>Table.CCSS_Base_Metrics[Section]</f>
        <v>1.9.15</v>
      </c>
      <c r="B290" t="str">
        <f>Table.CCSS_Base_Metrics[Title]</f>
        <v xml:space="preserve">Domain member: Disable machine account password changes </v>
      </c>
      <c r="C290" t="str">
        <f>IFERROR(Table.CCSS_Base_Metrics[State], NA())</f>
        <v>Disabled</v>
      </c>
      <c r="D290">
        <f>Table.CCSS_Base_Metrics[Applicable]</f>
        <v>0</v>
      </c>
      <c r="E290" s="12" t="str">
        <f>Table.CCSS_Base_Metrics[[#This Row],[BaseScore]]</f>
        <v/>
      </c>
      <c r="G290" s="11" t="str">
        <f>IFERROR(ROUND(Table.CCSS_Base_Metrics[[#This Row],[Impact]], 1), "")</f>
        <v/>
      </c>
      <c r="H290" s="11"/>
      <c r="I290" s="11" t="str">
        <f>IFERROR(ROUND(Table.CCSS_Base_Metrics[[#This Row],[Exploitability]], 1), "")</f>
        <v/>
      </c>
    </row>
    <row r="291" spans="1:9" x14ac:dyDescent="0.25">
      <c r="A291" s="1" t="str">
        <f>Table.CCSS_Base_Metrics[Section]</f>
        <v>1.9.16</v>
      </c>
      <c r="B291" t="str">
        <f>Table.CCSS_Base_Metrics[Title]</f>
        <v xml:space="preserve">Domain member: Maximum machine account password age </v>
      </c>
      <c r="C291" t="str">
        <f>IFERROR(Table.CCSS_Base_Metrics[State], NA())</f>
        <v>999 days</v>
      </c>
      <c r="D291" t="b">
        <f>Table.CCSS_Base_Metrics[Applicable]</f>
        <v>1</v>
      </c>
      <c r="E291" s="12">
        <f>Table.CCSS_Base_Metrics[[#This Row],[BaseScore]]</f>
        <v>7.5</v>
      </c>
      <c r="G291" s="11">
        <f>IFERROR(ROUND(Table.CCSS_Base_Metrics[[#This Row],[Impact]], 1), "")</f>
        <v>6.4</v>
      </c>
      <c r="H291" s="11"/>
      <c r="I291" s="11">
        <f>IFERROR(ROUND(Table.CCSS_Base_Metrics[[#This Row],[Exploitability]], 1), "")</f>
        <v>10</v>
      </c>
    </row>
    <row r="292" spans="1:9" hidden="1" x14ac:dyDescent="0.25">
      <c r="A292" s="1" t="str">
        <f>Table.CCSS_Base_Metrics[Section]</f>
        <v>1.9.16</v>
      </c>
      <c r="B292" t="str">
        <f>Table.CCSS_Base_Metrics[Title]</f>
        <v xml:space="preserve">Domain member: Maximum machine account password age </v>
      </c>
      <c r="C292" t="str">
        <f>IFERROR(Table.CCSS_Base_Metrics[State], NA())</f>
        <v>30 days</v>
      </c>
      <c r="D292">
        <f>Table.CCSS_Base_Metrics[Applicable]</f>
        <v>0</v>
      </c>
      <c r="E292" s="12" t="str">
        <f>Table.CCSS_Base_Metrics[[#This Row],[BaseScore]]</f>
        <v/>
      </c>
      <c r="G292" s="11" t="str">
        <f>IFERROR(ROUND(Table.CCSS_Base_Metrics[[#This Row],[Impact]], 1), "")</f>
        <v/>
      </c>
      <c r="H292" s="11"/>
      <c r="I292" s="11" t="str">
        <f>IFERROR(ROUND(Table.CCSS_Base_Metrics[[#This Row],[Exploitability]], 1), "")</f>
        <v/>
      </c>
    </row>
    <row r="293" spans="1:9" hidden="1" x14ac:dyDescent="0.25">
      <c r="A293" s="1" t="str">
        <f>Table.CCSS_Base_Metrics[Section]</f>
        <v>1.9.17</v>
      </c>
      <c r="B293" t="str">
        <f>Table.CCSS_Base_Metrics[Title]</f>
        <v xml:space="preserve">Domain member: Require strong (Windows 2000 or later) session key </v>
      </c>
      <c r="C293" t="str">
        <f>IFERROR(Table.CCSS_Base_Metrics[State], NA())</f>
        <v>Disabled</v>
      </c>
      <c r="D293" t="b">
        <f>Table.CCSS_Base_Metrics[Applicable]</f>
        <v>1</v>
      </c>
      <c r="E293" s="12">
        <f>Table.CCSS_Base_Metrics[[#This Row],[BaseScore]]</f>
        <v>5.8</v>
      </c>
      <c r="G293" s="11">
        <f>IFERROR(ROUND(Table.CCSS_Base_Metrics[[#This Row],[Impact]], 1), "")</f>
        <v>4.9000000000000004</v>
      </c>
      <c r="H293" s="11"/>
      <c r="I293" s="11">
        <f>IFERROR(ROUND(Table.CCSS_Base_Metrics[[#This Row],[Exploitability]], 1), "")</f>
        <v>8.6</v>
      </c>
    </row>
    <row r="294" spans="1:9" hidden="1" x14ac:dyDescent="0.25">
      <c r="A294" s="1" t="str">
        <f>Table.CCSS_Base_Metrics[Section]</f>
        <v>1.9.17</v>
      </c>
      <c r="B294" t="str">
        <f>Table.CCSS_Base_Metrics[Title]</f>
        <v xml:space="preserve">Domain member: Require strong (Windows 2000 or later) session key </v>
      </c>
      <c r="C294" t="str">
        <f>IFERROR(Table.CCSS_Base_Metrics[State], NA())</f>
        <v>Enabled</v>
      </c>
      <c r="D294">
        <f>Table.CCSS_Base_Metrics[Applicable]</f>
        <v>0</v>
      </c>
      <c r="E294" s="12" t="str">
        <f>Table.CCSS_Base_Metrics[[#This Row],[BaseScore]]</f>
        <v/>
      </c>
      <c r="G294" s="11" t="str">
        <f>IFERROR(ROUND(Table.CCSS_Base_Metrics[[#This Row],[Impact]], 1), "")</f>
        <v/>
      </c>
      <c r="H294" s="11"/>
      <c r="I294" s="11" t="str">
        <f>IFERROR(ROUND(Table.CCSS_Base_Metrics[[#This Row],[Exploitability]], 1), "")</f>
        <v/>
      </c>
    </row>
    <row r="295" spans="1:9" hidden="1" x14ac:dyDescent="0.25">
      <c r="A295" s="1" t="str">
        <f>Table.CCSS_Base_Metrics[Section]</f>
        <v>1.9.18</v>
      </c>
      <c r="B295" t="str">
        <f>Table.CCSS_Base_Metrics[Title]</f>
        <v xml:space="preserve">Domain controller: Allow server operators to schedule tasks </v>
      </c>
      <c r="C295" t="str">
        <f>IFERROR(Table.CCSS_Base_Metrics[State], NA())</f>
        <v>Enabled</v>
      </c>
      <c r="D295" t="b">
        <f>Table.CCSS_Base_Metrics[Applicable]</f>
        <v>1</v>
      </c>
      <c r="E295" s="12">
        <f>Table.CCSS_Base_Metrics[[#This Row],[BaseScore]]</f>
        <v>6.8</v>
      </c>
      <c r="G295" s="11">
        <f>IFERROR(ROUND(Table.CCSS_Base_Metrics[[#This Row],[Impact]], 1), "")</f>
        <v>10</v>
      </c>
      <c r="H295" s="11"/>
      <c r="I295" s="11">
        <f>IFERROR(ROUND(Table.CCSS_Base_Metrics[[#This Row],[Exploitability]], 1), "")</f>
        <v>3.1</v>
      </c>
    </row>
    <row r="296" spans="1:9" hidden="1" x14ac:dyDescent="0.25">
      <c r="A296" s="1" t="str">
        <f>Table.CCSS_Base_Metrics[Section]</f>
        <v>1.9.18</v>
      </c>
      <c r="B296" t="str">
        <f>Table.CCSS_Base_Metrics[Title]</f>
        <v xml:space="preserve">Domain controller: Allow server operators to schedule tasks </v>
      </c>
      <c r="C296" t="str">
        <f>IFERROR(Table.CCSS_Base_Metrics[State], NA())</f>
        <v>Disabled</v>
      </c>
      <c r="D296">
        <f>Table.CCSS_Base_Metrics[Applicable]</f>
        <v>0</v>
      </c>
      <c r="E296" s="12" t="str">
        <f>Table.CCSS_Base_Metrics[[#This Row],[BaseScore]]</f>
        <v/>
      </c>
      <c r="G296" s="11" t="str">
        <f>IFERROR(ROUND(Table.CCSS_Base_Metrics[[#This Row],[Impact]], 1), "")</f>
        <v/>
      </c>
      <c r="H296" s="11"/>
      <c r="I296" s="11" t="str">
        <f>IFERROR(ROUND(Table.CCSS_Base_Metrics[[#This Row],[Exploitability]], 1), "")</f>
        <v/>
      </c>
    </row>
    <row r="297" spans="1:9" hidden="1" x14ac:dyDescent="0.25">
      <c r="A297" s="1" t="str">
        <f>Table.CCSS_Base_Metrics[Section]</f>
        <v>1.9.19</v>
      </c>
      <c r="B297" t="str">
        <f>Table.CCSS_Base_Metrics[Title]</f>
        <v xml:space="preserve">Domain controller: LDAP server signing requirements </v>
      </c>
      <c r="C297" t="str">
        <f>IFERROR(Table.CCSS_Base_Metrics[State], NA())</f>
        <v>None</v>
      </c>
      <c r="D297" t="b">
        <f>Table.CCSS_Base_Metrics[Applicable]</f>
        <v>1</v>
      </c>
      <c r="E297" s="12">
        <f>Table.CCSS_Base_Metrics[[#This Row],[BaseScore]]</f>
        <v>5.8</v>
      </c>
      <c r="G297" s="11">
        <f>IFERROR(ROUND(Table.CCSS_Base_Metrics[[#This Row],[Impact]], 1), "")</f>
        <v>4.9000000000000004</v>
      </c>
      <c r="H297" s="11"/>
      <c r="I297" s="11">
        <f>IFERROR(ROUND(Table.CCSS_Base_Metrics[[#This Row],[Exploitability]], 1), "")</f>
        <v>8.6</v>
      </c>
    </row>
    <row r="298" spans="1:9" hidden="1" x14ac:dyDescent="0.25">
      <c r="A298" s="1" t="str">
        <f>Table.CCSS_Base_Metrics[Section]</f>
        <v>1.9.19</v>
      </c>
      <c r="B298" t="str">
        <f>Table.CCSS_Base_Metrics[Title]</f>
        <v xml:space="preserve">Domain controller: LDAP server signing requirements </v>
      </c>
      <c r="C298" t="str">
        <f>IFERROR(Table.CCSS_Base_Metrics[State], NA())</f>
        <v>Not Defined</v>
      </c>
      <c r="D298">
        <f>Table.CCSS_Base_Metrics[Applicable]</f>
        <v>0</v>
      </c>
      <c r="E298" s="12" t="str">
        <f>Table.CCSS_Base_Metrics[[#This Row],[BaseScore]]</f>
        <v/>
      </c>
      <c r="G298" s="11" t="str">
        <f>IFERROR(ROUND(Table.CCSS_Base_Metrics[[#This Row],[Impact]], 1), "")</f>
        <v/>
      </c>
      <c r="H298" s="11"/>
      <c r="I298" s="11" t="str">
        <f>IFERROR(ROUND(Table.CCSS_Base_Metrics[[#This Row],[Exploitability]], 1), "")</f>
        <v/>
      </c>
    </row>
    <row r="299" spans="1:9" x14ac:dyDescent="0.25">
      <c r="A299" s="1" t="str">
        <f>Table.CCSS_Base_Metrics[Section]</f>
        <v>1.9.20</v>
      </c>
      <c r="B299" t="str">
        <f>Table.CCSS_Base_Metrics[Title]</f>
        <v xml:space="preserve">Domain controller: Refuse machine account password changes </v>
      </c>
      <c r="C299" t="str">
        <f>IFERROR(Table.CCSS_Base_Metrics[State], NA())</f>
        <v>Enabled</v>
      </c>
      <c r="D299" t="b">
        <f>Table.CCSS_Base_Metrics[Applicable]</f>
        <v>1</v>
      </c>
      <c r="E299" s="12">
        <f>Table.CCSS_Base_Metrics[[#This Row],[BaseScore]]</f>
        <v>7.5</v>
      </c>
      <c r="G299" s="11">
        <f>IFERROR(ROUND(Table.CCSS_Base_Metrics[[#This Row],[Impact]], 1), "")</f>
        <v>6.4</v>
      </c>
      <c r="H299" s="11"/>
      <c r="I299" s="11">
        <f>IFERROR(ROUND(Table.CCSS_Base_Metrics[[#This Row],[Exploitability]], 1), "")</f>
        <v>10</v>
      </c>
    </row>
    <row r="300" spans="1:9" hidden="1" x14ac:dyDescent="0.25">
      <c r="A300" s="1" t="str">
        <f>Table.CCSS_Base_Metrics[Section]</f>
        <v>1.9.20</v>
      </c>
      <c r="B300" t="str">
        <f>Table.CCSS_Base_Metrics[Title]</f>
        <v xml:space="preserve">Domain controller: Refuse machine account password changes </v>
      </c>
      <c r="C300" t="str">
        <f>IFERROR(Table.CCSS_Base_Metrics[State], NA())</f>
        <v>Disabled</v>
      </c>
      <c r="D300">
        <f>Table.CCSS_Base_Metrics[Applicable]</f>
        <v>0</v>
      </c>
      <c r="E300" s="12" t="str">
        <f>Table.CCSS_Base_Metrics[[#This Row],[BaseScore]]</f>
        <v/>
      </c>
      <c r="G300" s="11" t="str">
        <f>IFERROR(ROUND(Table.CCSS_Base_Metrics[[#This Row],[Impact]], 1), "")</f>
        <v/>
      </c>
      <c r="H300" s="11"/>
      <c r="I300" s="11" t="str">
        <f>IFERROR(ROUND(Table.CCSS_Base_Metrics[[#This Row],[Exploitability]], 1), "")</f>
        <v/>
      </c>
    </row>
    <row r="301" spans="1:9" hidden="1" x14ac:dyDescent="0.25">
      <c r="A301" s="1" t="str">
        <f>Table.CCSS_Base_Metrics[Section]</f>
        <v>1.9.21</v>
      </c>
      <c r="B301" t="str">
        <f>Table.CCSS_Base_Metrics[Title]</f>
        <v xml:space="preserve">Interactive logon: Do not display last user name </v>
      </c>
      <c r="C301" t="str">
        <f>IFERROR(Table.CCSS_Base_Metrics[State], NA())</f>
        <v>Disabled</v>
      </c>
      <c r="D301" t="b">
        <f>Table.CCSS_Base_Metrics[Applicable]</f>
        <v>1</v>
      </c>
      <c r="E301" s="12">
        <f>Table.CCSS_Base_Metrics[[#This Row],[BaseScore]]</f>
        <v>2.1</v>
      </c>
      <c r="G301" s="11">
        <f>IFERROR(ROUND(Table.CCSS_Base_Metrics[[#This Row],[Impact]], 1), "")</f>
        <v>2.9</v>
      </c>
      <c r="H301" s="11"/>
      <c r="I301" s="11">
        <f>IFERROR(ROUND(Table.CCSS_Base_Metrics[[#This Row],[Exploitability]], 1), "")</f>
        <v>3.9</v>
      </c>
    </row>
    <row r="302" spans="1:9" hidden="1" x14ac:dyDescent="0.25">
      <c r="A302" s="1" t="str">
        <f>Table.CCSS_Base_Metrics[Section]</f>
        <v>1.9.21</v>
      </c>
      <c r="B302" t="str">
        <f>Table.CCSS_Base_Metrics[Title]</f>
        <v xml:space="preserve">Interactive logon: Do not display last user name </v>
      </c>
      <c r="C302" t="str">
        <f>IFERROR(Table.CCSS_Base_Metrics[State], NA())</f>
        <v>Enabled</v>
      </c>
      <c r="D302">
        <f>Table.CCSS_Base_Metrics[Applicable]</f>
        <v>0</v>
      </c>
      <c r="E302" s="12" t="str">
        <f>Table.CCSS_Base_Metrics[[#This Row],[BaseScore]]</f>
        <v/>
      </c>
      <c r="G302" s="11" t="str">
        <f>IFERROR(ROUND(Table.CCSS_Base_Metrics[[#This Row],[Impact]], 1), "")</f>
        <v/>
      </c>
      <c r="H302" s="11"/>
      <c r="I302" s="11" t="str">
        <f>IFERROR(ROUND(Table.CCSS_Base_Metrics[[#This Row],[Exploitability]], 1), "")</f>
        <v/>
      </c>
    </row>
    <row r="303" spans="1:9" hidden="1" x14ac:dyDescent="0.25">
      <c r="A303" s="1" t="str">
        <f>Table.CCSS_Base_Metrics[Section]</f>
        <v>1.9.22</v>
      </c>
      <c r="B303" t="str">
        <f>Table.CCSS_Base_Metrics[Title]</f>
        <v xml:space="preserve">Interactive logon: Do not require CTRL+ALT+DEL </v>
      </c>
      <c r="C303" t="str">
        <f>IFERROR(Table.CCSS_Base_Metrics[State], NA())</f>
        <v>Enabled</v>
      </c>
      <c r="D303" t="b">
        <f>Table.CCSS_Base_Metrics[Applicable]</f>
        <v>1</v>
      </c>
      <c r="E303" s="12">
        <f>Table.CCSS_Base_Metrics[[#This Row],[BaseScore]]</f>
        <v>4.3</v>
      </c>
      <c r="G303" s="11">
        <f>IFERROR(ROUND(Table.CCSS_Base_Metrics[[#This Row],[Impact]], 1), "")</f>
        <v>6.4</v>
      </c>
      <c r="H303" s="11"/>
      <c r="I303" s="11">
        <f>IFERROR(ROUND(Table.CCSS_Base_Metrics[[#This Row],[Exploitability]], 1), "")</f>
        <v>3.1</v>
      </c>
    </row>
    <row r="304" spans="1:9" hidden="1" x14ac:dyDescent="0.25">
      <c r="A304" s="1" t="str">
        <f>Table.CCSS_Base_Metrics[Section]</f>
        <v>1.9.22</v>
      </c>
      <c r="B304" t="str">
        <f>Table.CCSS_Base_Metrics[Title]</f>
        <v xml:space="preserve">Interactive logon: Do not require CTRL+ALT+DEL </v>
      </c>
      <c r="C304" t="str">
        <f>IFERROR(Table.CCSS_Base_Metrics[State], NA())</f>
        <v>Disabled</v>
      </c>
      <c r="D304">
        <f>Table.CCSS_Base_Metrics[Applicable]</f>
        <v>0</v>
      </c>
      <c r="E304" s="12" t="str">
        <f>Table.CCSS_Base_Metrics[[#This Row],[BaseScore]]</f>
        <v/>
      </c>
      <c r="G304" s="11" t="str">
        <f>IFERROR(ROUND(Table.CCSS_Base_Metrics[[#This Row],[Impact]], 1), "")</f>
        <v/>
      </c>
      <c r="H304" s="11"/>
      <c r="I304" s="11" t="str">
        <f>IFERROR(ROUND(Table.CCSS_Base_Metrics[[#This Row],[Exploitability]], 1), "")</f>
        <v/>
      </c>
    </row>
    <row r="305" spans="1:9" hidden="1" x14ac:dyDescent="0.25">
      <c r="A305" s="1" t="str">
        <f>Table.CCSS_Base_Metrics[Section]</f>
        <v>1.9.23</v>
      </c>
      <c r="B305" t="str">
        <f>Table.CCSS_Base_Metrics[Title]</f>
        <v>Interactive logon: Number of previous logons to cache (in case domain controller is not available)</v>
      </c>
      <c r="C305">
        <f>IFERROR(Table.CCSS_Base_Metrics[State], NA())</f>
        <v>50</v>
      </c>
      <c r="D305" t="b">
        <f>Table.CCSS_Base_Metrics[Applicable]</f>
        <v>1</v>
      </c>
      <c r="E305" s="12">
        <f>Table.CCSS_Base_Metrics[[#This Row],[BaseScore]]</f>
        <v>4.5999999999999996</v>
      </c>
      <c r="G305" s="11">
        <f>IFERROR(ROUND(Table.CCSS_Base_Metrics[[#This Row],[Impact]], 1), "")</f>
        <v>6.4</v>
      </c>
      <c r="H305" s="11"/>
      <c r="I305" s="11">
        <f>IFERROR(ROUND(Table.CCSS_Base_Metrics[[#This Row],[Exploitability]], 1), "")</f>
        <v>3.9</v>
      </c>
    </row>
    <row r="306" spans="1:9" hidden="1" x14ac:dyDescent="0.25">
      <c r="A306" s="1" t="str">
        <f>Table.CCSS_Base_Metrics[Section]</f>
        <v>1.9.23</v>
      </c>
      <c r="B306" t="str">
        <f>Table.CCSS_Base_Metrics[Title]</f>
        <v>Interactive logon: Number of previous logons to cache (in case domain controller is not available)</v>
      </c>
      <c r="C306" t="str">
        <f>IFERROR(Table.CCSS_Base_Metrics[State], NA())</f>
        <v>0 logons</v>
      </c>
      <c r="D306">
        <f>Table.CCSS_Base_Metrics[Applicable]</f>
        <v>0</v>
      </c>
      <c r="E306" s="12" t="str">
        <f>Table.CCSS_Base_Metrics[[#This Row],[BaseScore]]</f>
        <v/>
      </c>
      <c r="G306" s="11" t="str">
        <f>IFERROR(ROUND(Table.CCSS_Base_Metrics[[#This Row],[Impact]], 1), "")</f>
        <v/>
      </c>
      <c r="H306" s="11"/>
      <c r="I306" s="11" t="str">
        <f>IFERROR(ROUND(Table.CCSS_Base_Metrics[[#This Row],[Exploitability]], 1), "")</f>
        <v/>
      </c>
    </row>
    <row r="307" spans="1:9" hidden="1" x14ac:dyDescent="0.25">
      <c r="A307" s="1" t="str">
        <f>Table.CCSS_Base_Metrics[Section]</f>
        <v>1.9.24</v>
      </c>
      <c r="B307" t="str">
        <f>Table.CCSS_Base_Metrics[Title]</f>
        <v xml:space="preserve">Interactive logon: Prompt user to change password before expiration </v>
      </c>
      <c r="C307">
        <f>IFERROR(Table.CCSS_Base_Metrics[State], NA())</f>
        <v>999</v>
      </c>
      <c r="D307" t="b">
        <f>Table.CCSS_Base_Metrics[Applicable]</f>
        <v>1</v>
      </c>
      <c r="E307" s="12">
        <f>Table.CCSS_Base_Metrics[[#This Row],[BaseScore]]</f>
        <v>6.8</v>
      </c>
      <c r="G307" s="11">
        <f>IFERROR(ROUND(Table.CCSS_Base_Metrics[[#This Row],[Impact]], 1), "")</f>
        <v>10</v>
      </c>
      <c r="H307" s="11"/>
      <c r="I307" s="11">
        <f>IFERROR(ROUND(Table.CCSS_Base_Metrics[[#This Row],[Exploitability]], 1), "")</f>
        <v>3.1</v>
      </c>
    </row>
    <row r="308" spans="1:9" hidden="1" x14ac:dyDescent="0.25">
      <c r="A308" s="1" t="str">
        <f>Table.CCSS_Base_Metrics[Section]</f>
        <v>1.9.24</v>
      </c>
      <c r="B308" t="str">
        <f>Table.CCSS_Base_Metrics[Title]</f>
        <v xml:space="preserve">Interactive logon: Prompt user to change password before expiration </v>
      </c>
      <c r="C308" t="str">
        <f>IFERROR(Table.CCSS_Base_Metrics[State], NA())</f>
        <v>14 days</v>
      </c>
      <c r="D308">
        <f>Table.CCSS_Base_Metrics[Applicable]</f>
        <v>0</v>
      </c>
      <c r="E308" s="12" t="str">
        <f>Table.CCSS_Base_Metrics[[#This Row],[BaseScore]]</f>
        <v/>
      </c>
      <c r="G308" s="11" t="str">
        <f>IFERROR(ROUND(Table.CCSS_Base_Metrics[[#This Row],[Impact]], 1), "")</f>
        <v/>
      </c>
      <c r="H308" s="11"/>
      <c r="I308" s="11" t="str">
        <f>IFERROR(ROUND(Table.CCSS_Base_Metrics[[#This Row],[Exploitability]], 1), "")</f>
        <v/>
      </c>
    </row>
    <row r="309" spans="1:9" hidden="1" x14ac:dyDescent="0.25">
      <c r="A309" s="1" t="str">
        <f>Table.CCSS_Base_Metrics[Section]</f>
        <v>1.9.25</v>
      </c>
      <c r="B309" t="str">
        <f>Table.CCSS_Base_Metrics[Title]</f>
        <v xml:space="preserve">Interactive logon: Require Domain Controller authentication to unlock workstation </v>
      </c>
      <c r="C309" t="str">
        <f>IFERROR(Table.CCSS_Base_Metrics[State], NA())</f>
        <v>Disabled</v>
      </c>
      <c r="D309" t="b">
        <f>Table.CCSS_Base_Metrics[Applicable]</f>
        <v>1</v>
      </c>
      <c r="E309" s="12">
        <f>Table.CCSS_Base_Metrics[[#This Row],[BaseScore]]</f>
        <v>4.3</v>
      </c>
      <c r="G309" s="11">
        <f>IFERROR(ROUND(Table.CCSS_Base_Metrics[[#This Row],[Impact]], 1), "")</f>
        <v>6.4</v>
      </c>
      <c r="H309" s="11"/>
      <c r="I309" s="11">
        <f>IFERROR(ROUND(Table.CCSS_Base_Metrics[[#This Row],[Exploitability]], 1), "")</f>
        <v>3.1</v>
      </c>
    </row>
    <row r="310" spans="1:9" hidden="1" x14ac:dyDescent="0.25">
      <c r="A310" s="1" t="str">
        <f>Table.CCSS_Base_Metrics[Section]</f>
        <v>1.9.25</v>
      </c>
      <c r="B310" t="str">
        <f>Table.CCSS_Base_Metrics[Title]</f>
        <v xml:space="preserve">Interactive logon: Require Domain Controller authentication to unlock workstation </v>
      </c>
      <c r="C310" t="str">
        <f>IFERROR(Table.CCSS_Base_Metrics[State], NA())</f>
        <v>Enabled</v>
      </c>
      <c r="D310">
        <f>Table.CCSS_Base_Metrics[Applicable]</f>
        <v>0</v>
      </c>
      <c r="E310" s="12" t="str">
        <f>Table.CCSS_Base_Metrics[[#This Row],[BaseScore]]</f>
        <v/>
      </c>
      <c r="G310" s="11" t="str">
        <f>IFERROR(ROUND(Table.CCSS_Base_Metrics[[#This Row],[Impact]], 1), "")</f>
        <v/>
      </c>
      <c r="H310" s="11"/>
      <c r="I310" s="11" t="str">
        <f>IFERROR(ROUND(Table.CCSS_Base_Metrics[[#This Row],[Exploitability]], 1), "")</f>
        <v/>
      </c>
    </row>
    <row r="311" spans="1:9" hidden="1" x14ac:dyDescent="0.25">
      <c r="A311" s="1" t="str">
        <f>Table.CCSS_Base_Metrics[Section]</f>
        <v>1.9.26</v>
      </c>
      <c r="B311" t="str">
        <f>Table.CCSS_Base_Metrics[Title]</f>
        <v xml:space="preserve">Interactive logon: Smart card removal behavior </v>
      </c>
      <c r="C311" t="str">
        <f>IFERROR(Table.CCSS_Base_Metrics[State], NA())</f>
        <v>No action</v>
      </c>
      <c r="D311" t="b">
        <f>Table.CCSS_Base_Metrics[Applicable]</f>
        <v>1</v>
      </c>
      <c r="E311" s="12">
        <f>Table.CCSS_Base_Metrics[[#This Row],[BaseScore]]</f>
        <v>4.5999999999999996</v>
      </c>
      <c r="G311" s="11">
        <f>IFERROR(ROUND(Table.CCSS_Base_Metrics[[#This Row],[Impact]], 1), "")</f>
        <v>6.4</v>
      </c>
      <c r="H311" s="11"/>
      <c r="I311" s="11">
        <f>IFERROR(ROUND(Table.CCSS_Base_Metrics[[#This Row],[Exploitability]], 1), "")</f>
        <v>3.9</v>
      </c>
    </row>
    <row r="312" spans="1:9" hidden="1" x14ac:dyDescent="0.25">
      <c r="A312" s="1" t="str">
        <f>Table.CCSS_Base_Metrics[Section]</f>
        <v>1.9.26</v>
      </c>
      <c r="B312" t="str">
        <f>Table.CCSS_Base_Metrics[Title]</f>
        <v xml:space="preserve">Interactive logon: Smart card removal behavior </v>
      </c>
      <c r="C312" t="str">
        <f>IFERROR(Table.CCSS_Base_Metrics[State], NA())</f>
        <v>Lock Workstation</v>
      </c>
      <c r="D312">
        <f>Table.CCSS_Base_Metrics[Applicable]</f>
        <v>0</v>
      </c>
      <c r="E312" s="12" t="str">
        <f>Table.CCSS_Base_Metrics[[#This Row],[BaseScore]]</f>
        <v/>
      </c>
      <c r="G312" s="11" t="str">
        <f>IFERROR(ROUND(Table.CCSS_Base_Metrics[[#This Row],[Impact]], 1), "")</f>
        <v/>
      </c>
      <c r="H312" s="11"/>
      <c r="I312" s="11" t="str">
        <f>IFERROR(ROUND(Table.CCSS_Base_Metrics[[#This Row],[Exploitability]], 1), "")</f>
        <v/>
      </c>
    </row>
    <row r="313" spans="1:9" hidden="1" x14ac:dyDescent="0.25">
      <c r="A313" s="1" t="str">
        <f>Table.CCSS_Base_Metrics[Section]</f>
        <v>1.9.27</v>
      </c>
      <c r="B313" t="str">
        <f>Table.CCSS_Base_Metrics[Title]</f>
        <v xml:space="preserve">Interactive logon: Message text for users attempting to log on </v>
      </c>
      <c r="C313" t="str">
        <f>IFERROR(Table.CCSS_Base_Metrics[State], NA())</f>
        <v>No message</v>
      </c>
      <c r="D313" t="b">
        <f>Table.CCSS_Base_Metrics[Applicable]</f>
        <v>1</v>
      </c>
      <c r="E313" s="12">
        <f>Table.CCSS_Base_Metrics[[#This Row],[BaseScore]]</f>
        <v>6.8</v>
      </c>
      <c r="G313" s="11">
        <f>IFERROR(ROUND(Table.CCSS_Base_Metrics[[#This Row],[Impact]], 1), "")</f>
        <v>10</v>
      </c>
      <c r="H313" s="11"/>
      <c r="I313" s="11">
        <f>IFERROR(ROUND(Table.CCSS_Base_Metrics[[#This Row],[Exploitability]], 1), "")</f>
        <v>3.1</v>
      </c>
    </row>
    <row r="314" spans="1:9" hidden="1" x14ac:dyDescent="0.25">
      <c r="A314" s="1" t="str">
        <f>Table.CCSS_Base_Metrics[Section]</f>
        <v>1.9.27</v>
      </c>
      <c r="B314" t="str">
        <f>Table.CCSS_Base_Metrics[Title]</f>
        <v xml:space="preserve">Interactive logon: Message text for users attempting to log on </v>
      </c>
      <c r="C314" t="str">
        <f>IFERROR(Table.CCSS_Base_Metrics[State], NA())</f>
        <v>the text blessed by your organization</v>
      </c>
      <c r="D314">
        <f>Table.CCSS_Base_Metrics[Applicable]</f>
        <v>0</v>
      </c>
      <c r="E314" s="12" t="str">
        <f>Table.CCSS_Base_Metrics[[#This Row],[BaseScore]]</f>
        <v/>
      </c>
      <c r="G314" s="11" t="str">
        <f>IFERROR(ROUND(Table.CCSS_Base_Metrics[[#This Row],[Impact]], 1), "")</f>
        <v/>
      </c>
      <c r="H314" s="11"/>
      <c r="I314" s="11" t="str">
        <f>IFERROR(ROUND(Table.CCSS_Base_Metrics[[#This Row],[Exploitability]], 1), "")</f>
        <v/>
      </c>
    </row>
    <row r="315" spans="1:9" hidden="1" x14ac:dyDescent="0.25">
      <c r="A315" s="1" t="str">
        <f>Table.CCSS_Base_Metrics[Section]</f>
        <v>1.9.28</v>
      </c>
      <c r="B315" t="str">
        <f>Table.CCSS_Base_Metrics[Title]</f>
        <v xml:space="preserve">Interactive logon: Message title for users attempting to log on </v>
      </c>
      <c r="C315" t="str">
        <f>IFERROR(Table.CCSS_Base_Metrics[State], NA())</f>
        <v>No message</v>
      </c>
      <c r="D315" t="b">
        <f>Table.CCSS_Base_Metrics[Applicable]</f>
        <v>1</v>
      </c>
      <c r="E315" s="12">
        <f>Table.CCSS_Base_Metrics[[#This Row],[BaseScore]]</f>
        <v>6.8</v>
      </c>
      <c r="G315" s="11">
        <f>IFERROR(ROUND(Table.CCSS_Base_Metrics[[#This Row],[Impact]], 1), "")</f>
        <v>10</v>
      </c>
      <c r="H315" s="11"/>
      <c r="I315" s="11">
        <f>IFERROR(ROUND(Table.CCSS_Base_Metrics[[#This Row],[Exploitability]], 1), "")</f>
        <v>3.1</v>
      </c>
    </row>
    <row r="316" spans="1:9" hidden="1" x14ac:dyDescent="0.25">
      <c r="A316" s="1" t="str">
        <f>Table.CCSS_Base_Metrics[Section]</f>
        <v>1.9.28</v>
      </c>
      <c r="B316" t="str">
        <f>Table.CCSS_Base_Metrics[Title]</f>
        <v xml:space="preserve">Interactive logon: Message title for users attempting to log on </v>
      </c>
      <c r="C316" t="str">
        <f>IFERROR(Table.CCSS_Base_Metrics[State], NA())</f>
        <v>the text blessed by your organization</v>
      </c>
      <c r="D316">
        <f>Table.CCSS_Base_Metrics[Applicable]</f>
        <v>0</v>
      </c>
      <c r="E316" s="12" t="str">
        <f>Table.CCSS_Base_Metrics[[#This Row],[BaseScore]]</f>
        <v/>
      </c>
      <c r="G316" s="11" t="str">
        <f>IFERROR(ROUND(Table.CCSS_Base_Metrics[[#This Row],[Impact]], 1), "")</f>
        <v/>
      </c>
      <c r="H316" s="11"/>
      <c r="I316" s="11" t="str">
        <f>IFERROR(ROUND(Table.CCSS_Base_Metrics[[#This Row],[Exploitability]], 1), "")</f>
        <v/>
      </c>
    </row>
    <row r="317" spans="1:9" hidden="1" x14ac:dyDescent="0.25">
      <c r="A317" s="1" t="str">
        <f>Table.CCSS_Base_Metrics[Section]</f>
        <v>1.9.29</v>
      </c>
      <c r="B317" t="str">
        <f>Table.CCSS_Base_Metrics[Title]</f>
        <v xml:space="preserve">Interactive logon: Require smart card </v>
      </c>
      <c r="C317" t="str">
        <f>IFERROR(Table.CCSS_Base_Metrics[State], NA())</f>
        <v>Disabled</v>
      </c>
      <c r="D317" t="b">
        <f>Table.CCSS_Base_Metrics[Applicable]</f>
        <v>1</v>
      </c>
      <c r="E317" s="12">
        <f>Table.CCSS_Base_Metrics[[#This Row],[BaseScore]]</f>
        <v>4.3</v>
      </c>
      <c r="G317" s="11">
        <f>IFERROR(ROUND(Table.CCSS_Base_Metrics[[#This Row],[Impact]], 1), "")</f>
        <v>6.4</v>
      </c>
      <c r="H317" s="11"/>
      <c r="I317" s="11">
        <f>IFERROR(ROUND(Table.CCSS_Base_Metrics[[#This Row],[Exploitability]], 1), "")</f>
        <v>3.1</v>
      </c>
    </row>
    <row r="318" spans="1:9" hidden="1" x14ac:dyDescent="0.25">
      <c r="A318" s="1" t="str">
        <f>Table.CCSS_Base_Metrics[Section]</f>
        <v>1.9.29</v>
      </c>
      <c r="B318" t="str">
        <f>Table.CCSS_Base_Metrics[Title]</f>
        <v xml:space="preserve">Interactive logon: Require smart card </v>
      </c>
      <c r="C318" t="str">
        <f>IFERROR(Table.CCSS_Base_Metrics[State], NA())</f>
        <v>Not Defined</v>
      </c>
      <c r="D318">
        <f>Table.CCSS_Base_Metrics[Applicable]</f>
        <v>0</v>
      </c>
      <c r="E318" s="12" t="str">
        <f>Table.CCSS_Base_Metrics[[#This Row],[BaseScore]]</f>
        <v/>
      </c>
      <c r="G318" s="11" t="str">
        <f>IFERROR(ROUND(Table.CCSS_Base_Metrics[[#This Row],[Impact]], 1), "")</f>
        <v/>
      </c>
      <c r="H318" s="11"/>
      <c r="I318" s="11" t="str">
        <f>IFERROR(ROUND(Table.CCSS_Base_Metrics[[#This Row],[Exploitability]], 1), "")</f>
        <v/>
      </c>
    </row>
    <row r="319" spans="1:9" hidden="1" x14ac:dyDescent="0.25">
      <c r="A319" s="1" t="str">
        <f>Table.CCSS_Base_Metrics[Section]</f>
        <v>1.9.30</v>
      </c>
      <c r="B319" t="str">
        <f>Table.CCSS_Base_Metrics[Title]</f>
        <v xml:space="preserve">Microsoft network client: Digitally sign communications (always) </v>
      </c>
      <c r="C319" t="str">
        <f>IFERROR(Table.CCSS_Base_Metrics[State], NA())</f>
        <v>Disabled</v>
      </c>
      <c r="D319" t="b">
        <f>Table.CCSS_Base_Metrics[Applicable]</f>
        <v>1</v>
      </c>
      <c r="E319" s="12">
        <f>Table.CCSS_Base_Metrics[[#This Row],[BaseScore]]</f>
        <v>5.8</v>
      </c>
      <c r="G319" s="11">
        <f>IFERROR(ROUND(Table.CCSS_Base_Metrics[[#This Row],[Impact]], 1), "")</f>
        <v>4.9000000000000004</v>
      </c>
      <c r="H319" s="11"/>
      <c r="I319" s="11">
        <f>IFERROR(ROUND(Table.CCSS_Base_Metrics[[#This Row],[Exploitability]], 1), "")</f>
        <v>8.6</v>
      </c>
    </row>
    <row r="320" spans="1:9" hidden="1" x14ac:dyDescent="0.25">
      <c r="A320" s="1" t="str">
        <f>Table.CCSS_Base_Metrics[Section]</f>
        <v>1.9.30</v>
      </c>
      <c r="B320" t="str">
        <f>Table.CCSS_Base_Metrics[Title]</f>
        <v xml:space="preserve">Microsoft network client: Digitally sign communications (always) </v>
      </c>
      <c r="C320" t="str">
        <f>IFERROR(Table.CCSS_Base_Metrics[State], NA())</f>
        <v>Enabled</v>
      </c>
      <c r="D320">
        <f>Table.CCSS_Base_Metrics[Applicable]</f>
        <v>0</v>
      </c>
      <c r="E320" s="12" t="str">
        <f>Table.CCSS_Base_Metrics[[#This Row],[BaseScore]]</f>
        <v/>
      </c>
      <c r="G320" s="11" t="str">
        <f>IFERROR(ROUND(Table.CCSS_Base_Metrics[[#This Row],[Impact]], 1), "")</f>
        <v/>
      </c>
      <c r="H320" s="11"/>
      <c r="I320" s="11" t="str">
        <f>IFERROR(ROUND(Table.CCSS_Base_Metrics[[#This Row],[Exploitability]], 1), "")</f>
        <v/>
      </c>
    </row>
    <row r="321" spans="1:9" hidden="1" x14ac:dyDescent="0.25">
      <c r="A321" s="1" t="str">
        <f>Table.CCSS_Base_Metrics[Section]</f>
        <v>1.9.31</v>
      </c>
      <c r="B321" t="str">
        <f>Table.CCSS_Base_Metrics[Title]</f>
        <v xml:space="preserve">Microsoft network client: Digitally sign communications (if server agrees) </v>
      </c>
      <c r="C321" t="str">
        <f>IFERROR(Table.CCSS_Base_Metrics[State], NA())</f>
        <v>Disabled</v>
      </c>
      <c r="D321" t="b">
        <f>Table.CCSS_Base_Metrics[Applicable]</f>
        <v>1</v>
      </c>
      <c r="E321" s="12">
        <f>Table.CCSS_Base_Metrics[[#This Row],[BaseScore]]</f>
        <v>5.8</v>
      </c>
      <c r="G321" s="11">
        <f>IFERROR(ROUND(Table.CCSS_Base_Metrics[[#This Row],[Impact]], 1), "")</f>
        <v>4.9000000000000004</v>
      </c>
      <c r="H321" s="11"/>
      <c r="I321" s="11">
        <f>IFERROR(ROUND(Table.CCSS_Base_Metrics[[#This Row],[Exploitability]], 1), "")</f>
        <v>8.6</v>
      </c>
    </row>
    <row r="322" spans="1:9" hidden="1" x14ac:dyDescent="0.25">
      <c r="A322" s="1" t="str">
        <f>Table.CCSS_Base_Metrics[Section]</f>
        <v>1.9.31</v>
      </c>
      <c r="B322" t="str">
        <f>Table.CCSS_Base_Metrics[Title]</f>
        <v xml:space="preserve">Microsoft network client: Digitally sign communications (if server agrees) </v>
      </c>
      <c r="C322" t="str">
        <f>IFERROR(Table.CCSS_Base_Metrics[State], NA())</f>
        <v>Enabled</v>
      </c>
      <c r="D322">
        <f>Table.CCSS_Base_Metrics[Applicable]</f>
        <v>0</v>
      </c>
      <c r="E322" s="12" t="str">
        <f>Table.CCSS_Base_Metrics[[#This Row],[BaseScore]]</f>
        <v/>
      </c>
      <c r="G322" s="11" t="str">
        <f>IFERROR(ROUND(Table.CCSS_Base_Metrics[[#This Row],[Impact]], 1), "")</f>
        <v/>
      </c>
      <c r="H322" s="11"/>
      <c r="I322" s="11" t="str">
        <f>IFERROR(ROUND(Table.CCSS_Base_Metrics[[#This Row],[Exploitability]], 1), "")</f>
        <v/>
      </c>
    </row>
    <row r="323" spans="1:9" hidden="1" x14ac:dyDescent="0.25">
      <c r="A323" s="1" t="str">
        <f>Table.CCSS_Base_Metrics[Section]</f>
        <v>1.9.32</v>
      </c>
      <c r="B323" t="str">
        <f>Table.CCSS_Base_Metrics[Title]</f>
        <v xml:space="preserve">Microsoft network client: Send unencrypted password to third-party SMB servers </v>
      </c>
      <c r="C323" t="str">
        <f>IFERROR(Table.CCSS_Base_Metrics[State], NA())</f>
        <v>Enabled</v>
      </c>
      <c r="D323" t="b">
        <f>Table.CCSS_Base_Metrics[Applicable]</f>
        <v>1</v>
      </c>
      <c r="E323" s="12">
        <f>Table.CCSS_Base_Metrics[[#This Row],[BaseScore]]</f>
        <v>5.8</v>
      </c>
      <c r="G323" s="11">
        <f>IFERROR(ROUND(Table.CCSS_Base_Metrics[[#This Row],[Impact]], 1), "")</f>
        <v>6.4</v>
      </c>
      <c r="H323" s="11"/>
      <c r="I323" s="11">
        <f>IFERROR(ROUND(Table.CCSS_Base_Metrics[[#This Row],[Exploitability]], 1), "")</f>
        <v>6.5</v>
      </c>
    </row>
    <row r="324" spans="1:9" hidden="1" x14ac:dyDescent="0.25">
      <c r="A324" s="1" t="str">
        <f>Table.CCSS_Base_Metrics[Section]</f>
        <v>1.9.32</v>
      </c>
      <c r="B324" t="str">
        <f>Table.CCSS_Base_Metrics[Title]</f>
        <v xml:space="preserve">Microsoft network client: Send unencrypted password to third-party SMB servers </v>
      </c>
      <c r="C324" t="str">
        <f>IFERROR(Table.CCSS_Base_Metrics[State], NA())</f>
        <v>Disabled</v>
      </c>
      <c r="D324">
        <f>Table.CCSS_Base_Metrics[Applicable]</f>
        <v>0</v>
      </c>
      <c r="E324" s="12" t="str">
        <f>Table.CCSS_Base_Metrics[[#This Row],[BaseScore]]</f>
        <v/>
      </c>
      <c r="G324" s="11" t="str">
        <f>IFERROR(ROUND(Table.CCSS_Base_Metrics[[#This Row],[Impact]], 1), "")</f>
        <v/>
      </c>
      <c r="H324" s="11"/>
      <c r="I324" s="11" t="str">
        <f>IFERROR(ROUND(Table.CCSS_Base_Metrics[[#This Row],[Exploitability]], 1), "")</f>
        <v/>
      </c>
    </row>
    <row r="325" spans="1:9" hidden="1" x14ac:dyDescent="0.25">
      <c r="A325" s="1" t="str">
        <f>Table.CCSS_Base_Metrics[Section]</f>
        <v>1.9.33</v>
      </c>
      <c r="B325" t="str">
        <f>Table.CCSS_Base_Metrics[Title]</f>
        <v xml:space="preserve">Microsoft network server: Amount of idle time required before suspending session </v>
      </c>
      <c r="C325">
        <f>IFERROR(Table.CCSS_Base_Metrics[State], NA())</f>
        <v>0</v>
      </c>
      <c r="D325" t="b">
        <f>Table.CCSS_Base_Metrics[Applicable]</f>
        <v>1</v>
      </c>
      <c r="E325" s="12">
        <f>Table.CCSS_Base_Metrics[[#This Row],[BaseScore]]</f>
        <v>5</v>
      </c>
      <c r="G325" s="11">
        <f>IFERROR(ROUND(Table.CCSS_Base_Metrics[[#This Row],[Impact]], 1), "")</f>
        <v>2.9</v>
      </c>
      <c r="H325" s="11"/>
      <c r="I325" s="11">
        <f>IFERROR(ROUND(Table.CCSS_Base_Metrics[[#This Row],[Exploitability]], 1), "")</f>
        <v>10</v>
      </c>
    </row>
    <row r="326" spans="1:9" hidden="1" x14ac:dyDescent="0.25">
      <c r="A326" s="1" t="str">
        <f>Table.CCSS_Base_Metrics[Section]</f>
        <v>1.9.33</v>
      </c>
      <c r="B326" t="str">
        <f>Table.CCSS_Base_Metrics[Title]</f>
        <v xml:space="preserve">Microsoft network server: Amount of idle time required before suspending session </v>
      </c>
      <c r="C326" t="str">
        <f>IFERROR(Table.CCSS_Base_Metrics[State], NA())</f>
        <v>15 minute(s)</v>
      </c>
      <c r="D326">
        <f>Table.CCSS_Base_Metrics[Applicable]</f>
        <v>0</v>
      </c>
      <c r="E326" s="12" t="str">
        <f>Table.CCSS_Base_Metrics[[#This Row],[BaseScore]]</f>
        <v/>
      </c>
      <c r="G326" s="11" t="str">
        <f>IFERROR(ROUND(Table.CCSS_Base_Metrics[[#This Row],[Impact]], 1), "")</f>
        <v/>
      </c>
      <c r="H326" s="11"/>
      <c r="I326" s="11" t="str">
        <f>IFERROR(ROUND(Table.CCSS_Base_Metrics[[#This Row],[Exploitability]], 1), "")</f>
        <v/>
      </c>
    </row>
    <row r="327" spans="1:9" hidden="1" x14ac:dyDescent="0.25">
      <c r="A327" s="1" t="str">
        <f>Table.CCSS_Base_Metrics[Section]</f>
        <v>1.9.34</v>
      </c>
      <c r="B327" t="str">
        <f>Table.CCSS_Base_Metrics[Title]</f>
        <v xml:space="preserve">Microsoft network server: Digitally sign communications (always) </v>
      </c>
      <c r="C327" t="str">
        <f>IFERROR(Table.CCSS_Base_Metrics[State], NA())</f>
        <v>Disabled</v>
      </c>
      <c r="D327" t="b">
        <f>Table.CCSS_Base_Metrics[Applicable]</f>
        <v>1</v>
      </c>
      <c r="E327" s="12">
        <f>Table.CCSS_Base_Metrics[[#This Row],[BaseScore]]</f>
        <v>5.8</v>
      </c>
      <c r="G327" s="11">
        <f>IFERROR(ROUND(Table.CCSS_Base_Metrics[[#This Row],[Impact]], 1), "")</f>
        <v>4.9000000000000004</v>
      </c>
      <c r="H327" s="11"/>
      <c r="I327" s="11">
        <f>IFERROR(ROUND(Table.CCSS_Base_Metrics[[#This Row],[Exploitability]], 1), "")</f>
        <v>8.6</v>
      </c>
    </row>
    <row r="328" spans="1:9" hidden="1" x14ac:dyDescent="0.25">
      <c r="A328" s="1" t="str">
        <f>Table.CCSS_Base_Metrics[Section]</f>
        <v>1.9.34</v>
      </c>
      <c r="B328" t="str">
        <f>Table.CCSS_Base_Metrics[Title]</f>
        <v xml:space="preserve">Microsoft network server: Digitally sign communications (always) </v>
      </c>
      <c r="C328" t="str">
        <f>IFERROR(Table.CCSS_Base_Metrics[State], NA())</f>
        <v>Enabled</v>
      </c>
      <c r="D328">
        <f>Table.CCSS_Base_Metrics[Applicable]</f>
        <v>0</v>
      </c>
      <c r="E328" s="12" t="str">
        <f>Table.CCSS_Base_Metrics[[#This Row],[BaseScore]]</f>
        <v/>
      </c>
      <c r="G328" s="11" t="str">
        <f>IFERROR(ROUND(Table.CCSS_Base_Metrics[[#This Row],[Impact]], 1), "")</f>
        <v/>
      </c>
      <c r="H328" s="11"/>
      <c r="I328" s="11" t="str">
        <f>IFERROR(ROUND(Table.CCSS_Base_Metrics[[#This Row],[Exploitability]], 1), "")</f>
        <v/>
      </c>
    </row>
    <row r="329" spans="1:9" hidden="1" x14ac:dyDescent="0.25">
      <c r="A329" s="1" t="str">
        <f>Table.CCSS_Base_Metrics[Section]</f>
        <v>1.9.35</v>
      </c>
      <c r="B329" t="str">
        <f>Table.CCSS_Base_Metrics[Title]</f>
        <v xml:space="preserve">Microsoft network server: Digitally sign communications (if client agrees) </v>
      </c>
      <c r="C329" t="str">
        <f>IFERROR(Table.CCSS_Base_Metrics[State], NA())</f>
        <v>Disabled</v>
      </c>
      <c r="D329" t="b">
        <f>Table.CCSS_Base_Metrics[Applicable]</f>
        <v>1</v>
      </c>
      <c r="E329" s="12">
        <f>Table.CCSS_Base_Metrics[[#This Row],[BaseScore]]</f>
        <v>5.8</v>
      </c>
      <c r="G329" s="11">
        <f>IFERROR(ROUND(Table.CCSS_Base_Metrics[[#This Row],[Impact]], 1), "")</f>
        <v>4.9000000000000004</v>
      </c>
      <c r="H329" s="11"/>
      <c r="I329" s="11">
        <f>IFERROR(ROUND(Table.CCSS_Base_Metrics[[#This Row],[Exploitability]], 1), "")</f>
        <v>8.6</v>
      </c>
    </row>
    <row r="330" spans="1:9" hidden="1" x14ac:dyDescent="0.25">
      <c r="A330" s="1" t="str">
        <f>Table.CCSS_Base_Metrics[Section]</f>
        <v>1.9.35</v>
      </c>
      <c r="B330" t="str">
        <f>Table.CCSS_Base_Metrics[Title]</f>
        <v xml:space="preserve">Microsoft network server: Digitally sign communications (if client agrees) </v>
      </c>
      <c r="C330" t="str">
        <f>IFERROR(Table.CCSS_Base_Metrics[State], NA())</f>
        <v>Enabled</v>
      </c>
      <c r="D330">
        <f>Table.CCSS_Base_Metrics[Applicable]</f>
        <v>0</v>
      </c>
      <c r="E330" s="12" t="str">
        <f>Table.CCSS_Base_Metrics[[#This Row],[BaseScore]]</f>
        <v/>
      </c>
      <c r="G330" s="11" t="str">
        <f>IFERROR(ROUND(Table.CCSS_Base_Metrics[[#This Row],[Impact]], 1), "")</f>
        <v/>
      </c>
      <c r="H330" s="11"/>
      <c r="I330" s="11" t="str">
        <f>IFERROR(ROUND(Table.CCSS_Base_Metrics[[#This Row],[Exploitability]], 1), "")</f>
        <v/>
      </c>
    </row>
    <row r="331" spans="1:9" hidden="1" x14ac:dyDescent="0.25">
      <c r="A331" s="1" t="str">
        <f>Table.CCSS_Base_Metrics[Section]</f>
        <v>1.9.36</v>
      </c>
      <c r="B331" t="str">
        <f>Table.CCSS_Base_Metrics[Title]</f>
        <v xml:space="preserve">Microsoft network server: Disconnect clients when logon hours expire </v>
      </c>
      <c r="C331" t="str">
        <f>IFERROR(Table.CCSS_Base_Metrics[State], NA())</f>
        <v>Disabled</v>
      </c>
      <c r="D331" t="b">
        <f>Table.CCSS_Base_Metrics[Applicable]</f>
        <v>1</v>
      </c>
      <c r="E331" s="12">
        <f>Table.CCSS_Base_Metrics[[#This Row],[BaseScore]]</f>
        <v>4.3</v>
      </c>
      <c r="G331" s="11">
        <f>IFERROR(ROUND(Table.CCSS_Base_Metrics[[#This Row],[Impact]], 1), "")</f>
        <v>6.4</v>
      </c>
      <c r="H331" s="11"/>
      <c r="I331" s="11">
        <f>IFERROR(ROUND(Table.CCSS_Base_Metrics[[#This Row],[Exploitability]], 1), "")</f>
        <v>3.1</v>
      </c>
    </row>
    <row r="332" spans="1:9" hidden="1" x14ac:dyDescent="0.25">
      <c r="A332" s="1" t="str">
        <f>Table.CCSS_Base_Metrics[Section]</f>
        <v>1.9.36</v>
      </c>
      <c r="B332" t="str">
        <f>Table.CCSS_Base_Metrics[Title]</f>
        <v xml:space="preserve">Microsoft network server: Disconnect clients when logon hours expire </v>
      </c>
      <c r="C332" t="str">
        <f>IFERROR(Table.CCSS_Base_Metrics[State], NA())</f>
        <v>Enabled</v>
      </c>
      <c r="D332">
        <f>Table.CCSS_Base_Metrics[Applicable]</f>
        <v>0</v>
      </c>
      <c r="E332" s="12" t="str">
        <f>Table.CCSS_Base_Metrics[[#This Row],[BaseScore]]</f>
        <v/>
      </c>
      <c r="G332" s="11" t="str">
        <f>IFERROR(ROUND(Table.CCSS_Base_Metrics[[#This Row],[Impact]], 1), "")</f>
        <v/>
      </c>
      <c r="H332" s="11"/>
      <c r="I332" s="11" t="str">
        <f>IFERROR(ROUND(Table.CCSS_Base_Metrics[[#This Row],[Exploitability]], 1), "")</f>
        <v/>
      </c>
    </row>
    <row r="333" spans="1:9" hidden="1" x14ac:dyDescent="0.25">
      <c r="A333" s="1" t="str">
        <f>Table.CCSS_Base_Metrics[Section]</f>
        <v>1.9.37</v>
      </c>
      <c r="B333" t="str">
        <f>Table.CCSS_Base_Metrics[Title]</f>
        <v xml:space="preserve">Network access: Do not allow anonymous enumeration of SAM accounts </v>
      </c>
      <c r="C333" t="str">
        <f>IFERROR(Table.CCSS_Base_Metrics[State], NA())</f>
        <v>Disabled</v>
      </c>
      <c r="D333" t="b">
        <f>Table.CCSS_Base_Metrics[Applicable]</f>
        <v>1</v>
      </c>
      <c r="E333" s="12">
        <f>Table.CCSS_Base_Metrics[[#This Row],[BaseScore]]</f>
        <v>5</v>
      </c>
      <c r="G333" s="11">
        <f>IFERROR(ROUND(Table.CCSS_Base_Metrics[[#This Row],[Impact]], 1), "")</f>
        <v>2.9</v>
      </c>
      <c r="H333" s="11"/>
      <c r="I333" s="11">
        <f>IFERROR(ROUND(Table.CCSS_Base_Metrics[[#This Row],[Exploitability]], 1), "")</f>
        <v>10</v>
      </c>
    </row>
    <row r="334" spans="1:9" hidden="1" x14ac:dyDescent="0.25">
      <c r="A334" s="1" t="str">
        <f>Table.CCSS_Base_Metrics[Section]</f>
        <v>1.9.37</v>
      </c>
      <c r="B334" t="str">
        <f>Table.CCSS_Base_Metrics[Title]</f>
        <v xml:space="preserve">Network access: Do not allow anonymous enumeration of SAM accounts </v>
      </c>
      <c r="C334" t="str">
        <f>IFERROR(Table.CCSS_Base_Metrics[State], NA())</f>
        <v>Enabled</v>
      </c>
      <c r="D334">
        <f>Table.CCSS_Base_Metrics[Applicable]</f>
        <v>0</v>
      </c>
      <c r="E334" s="12" t="str">
        <f>Table.CCSS_Base_Metrics[[#This Row],[BaseScore]]</f>
        <v/>
      </c>
      <c r="G334" s="11" t="str">
        <f>IFERROR(ROUND(Table.CCSS_Base_Metrics[[#This Row],[Impact]], 1), "")</f>
        <v/>
      </c>
      <c r="H334" s="11"/>
      <c r="I334" s="11" t="str">
        <f>IFERROR(ROUND(Table.CCSS_Base_Metrics[[#This Row],[Exploitability]], 1), "")</f>
        <v/>
      </c>
    </row>
    <row r="335" spans="1:9" hidden="1" x14ac:dyDescent="0.25">
      <c r="A335" s="1" t="str">
        <f>Table.CCSS_Base_Metrics[Section]</f>
        <v>1.9.38</v>
      </c>
      <c r="B335" t="str">
        <f>Table.CCSS_Base_Metrics[Title]</f>
        <v xml:space="preserve">Network access: Do not allow anonymous enumeration of SAM accounts and shares </v>
      </c>
      <c r="C335" t="str">
        <f>IFERROR(Table.CCSS_Base_Metrics[State], NA())</f>
        <v>Disabled</v>
      </c>
      <c r="D335" t="b">
        <f>Table.CCSS_Base_Metrics[Applicable]</f>
        <v>1</v>
      </c>
      <c r="E335" s="12">
        <f>Table.CCSS_Base_Metrics[[#This Row],[BaseScore]]</f>
        <v>5</v>
      </c>
      <c r="G335" s="11">
        <f>IFERROR(ROUND(Table.CCSS_Base_Metrics[[#This Row],[Impact]], 1), "")</f>
        <v>2.9</v>
      </c>
      <c r="H335" s="11"/>
      <c r="I335" s="11">
        <f>IFERROR(ROUND(Table.CCSS_Base_Metrics[[#This Row],[Exploitability]], 1), "")</f>
        <v>10</v>
      </c>
    </row>
    <row r="336" spans="1:9" hidden="1" x14ac:dyDescent="0.25">
      <c r="A336" s="1" t="str">
        <f>Table.CCSS_Base_Metrics[Section]</f>
        <v>1.9.38</v>
      </c>
      <c r="B336" t="str">
        <f>Table.CCSS_Base_Metrics[Title]</f>
        <v xml:space="preserve">Network access: Do not allow anonymous enumeration of SAM accounts and shares </v>
      </c>
      <c r="C336" t="str">
        <f>IFERROR(Table.CCSS_Base_Metrics[State], NA())</f>
        <v>Enabled</v>
      </c>
      <c r="D336">
        <f>Table.CCSS_Base_Metrics[Applicable]</f>
        <v>0</v>
      </c>
      <c r="E336" s="12" t="str">
        <f>Table.CCSS_Base_Metrics[[#This Row],[BaseScore]]</f>
        <v/>
      </c>
      <c r="G336" s="11" t="str">
        <f>IFERROR(ROUND(Table.CCSS_Base_Metrics[[#This Row],[Impact]], 1), "")</f>
        <v/>
      </c>
      <c r="H336" s="11"/>
      <c r="I336" s="11" t="str">
        <f>IFERROR(ROUND(Table.CCSS_Base_Metrics[[#This Row],[Exploitability]], 1), "")</f>
        <v/>
      </c>
    </row>
    <row r="337" spans="1:9" hidden="1" x14ac:dyDescent="0.25">
      <c r="A337" s="1" t="str">
        <f>Table.CCSS_Base_Metrics[Section]</f>
        <v>1.9.39</v>
      </c>
      <c r="B337" t="str">
        <f>Table.CCSS_Base_Metrics[Title]</f>
        <v xml:space="preserve">Network access: Do not allow storage of credentials or .NET Passports for network authentication </v>
      </c>
      <c r="C337" t="str">
        <f>IFERROR(Table.CCSS_Base_Metrics[State], NA())</f>
        <v>Disabled</v>
      </c>
      <c r="D337" t="b">
        <f>Table.CCSS_Base_Metrics[Applicable]</f>
        <v>1</v>
      </c>
      <c r="E337" s="12">
        <f>Table.CCSS_Base_Metrics[[#This Row],[BaseScore]]</f>
        <v>5</v>
      </c>
      <c r="G337" s="11">
        <f>IFERROR(ROUND(Table.CCSS_Base_Metrics[[#This Row],[Impact]], 1), "")</f>
        <v>2.9</v>
      </c>
      <c r="H337" s="11"/>
      <c r="I337" s="11">
        <f>IFERROR(ROUND(Table.CCSS_Base_Metrics[[#This Row],[Exploitability]], 1), "")</f>
        <v>10</v>
      </c>
    </row>
    <row r="338" spans="1:9" hidden="1" x14ac:dyDescent="0.25">
      <c r="A338" s="1" t="str">
        <f>Table.CCSS_Base_Metrics[Section]</f>
        <v>1.9.39</v>
      </c>
      <c r="B338" t="str">
        <f>Table.CCSS_Base_Metrics[Title]</f>
        <v xml:space="preserve">Network access: Do not allow storage of credentials or .NET Passports for network authentication </v>
      </c>
      <c r="C338" t="str">
        <f>IFERROR(Table.CCSS_Base_Metrics[State], NA())</f>
        <v>Not Defined</v>
      </c>
      <c r="D338">
        <f>Table.CCSS_Base_Metrics[Applicable]</f>
        <v>0</v>
      </c>
      <c r="E338" s="12" t="str">
        <f>Table.CCSS_Base_Metrics[[#This Row],[BaseScore]]</f>
        <v/>
      </c>
      <c r="G338" s="11" t="str">
        <f>IFERROR(ROUND(Table.CCSS_Base_Metrics[[#This Row],[Impact]], 1), "")</f>
        <v/>
      </c>
      <c r="H338" s="11"/>
      <c r="I338" s="11" t="str">
        <f>IFERROR(ROUND(Table.CCSS_Base_Metrics[[#This Row],[Exploitability]], 1), "")</f>
        <v/>
      </c>
    </row>
    <row r="339" spans="1:9" x14ac:dyDescent="0.25">
      <c r="A339" s="1" t="str">
        <f>Table.CCSS_Base_Metrics[Section]</f>
        <v>1.9.40</v>
      </c>
      <c r="B339" t="str">
        <f>Table.CCSS_Base_Metrics[Title]</f>
        <v xml:space="preserve">Network access: Let Everyone permissions apply to anonymous users </v>
      </c>
      <c r="C339" t="str">
        <f>IFERROR(Table.CCSS_Base_Metrics[State], NA())</f>
        <v>Enabled</v>
      </c>
      <c r="D339" t="b">
        <f>Table.CCSS_Base_Metrics[Applicable]</f>
        <v>1</v>
      </c>
      <c r="E339" s="12">
        <f>Table.CCSS_Base_Metrics[[#This Row],[BaseScore]]</f>
        <v>7.5</v>
      </c>
      <c r="G339" s="11">
        <f>IFERROR(ROUND(Table.CCSS_Base_Metrics[[#This Row],[Impact]], 1), "")</f>
        <v>6.4</v>
      </c>
      <c r="H339" s="11"/>
      <c r="I339" s="11">
        <f>IFERROR(ROUND(Table.CCSS_Base_Metrics[[#This Row],[Exploitability]], 1), "")</f>
        <v>10</v>
      </c>
    </row>
    <row r="340" spans="1:9" hidden="1" x14ac:dyDescent="0.25">
      <c r="A340" s="1" t="str">
        <f>Table.CCSS_Base_Metrics[Section]</f>
        <v>1.9.40</v>
      </c>
      <c r="B340" t="str">
        <f>Table.CCSS_Base_Metrics[Title]</f>
        <v xml:space="preserve">Network access: Let Everyone permissions apply to anonymous users </v>
      </c>
      <c r="C340" t="str">
        <f>IFERROR(Table.CCSS_Base_Metrics[State], NA())</f>
        <v>Disabled</v>
      </c>
      <c r="D340">
        <f>Table.CCSS_Base_Metrics[Applicable]</f>
        <v>0</v>
      </c>
      <c r="E340" s="12" t="str">
        <f>Table.CCSS_Base_Metrics[[#This Row],[BaseScore]]</f>
        <v/>
      </c>
      <c r="G340" s="11" t="str">
        <f>IFERROR(ROUND(Table.CCSS_Base_Metrics[[#This Row],[Impact]], 1), "")</f>
        <v/>
      </c>
      <c r="H340" s="11"/>
      <c r="I340" s="11" t="str">
        <f>IFERROR(ROUND(Table.CCSS_Base_Metrics[[#This Row],[Exploitability]], 1), "")</f>
        <v/>
      </c>
    </row>
    <row r="341" spans="1:9" x14ac:dyDescent="0.25">
      <c r="A341" s="1" t="str">
        <f>Table.CCSS_Base_Metrics[Section]</f>
        <v>1.9.41</v>
      </c>
      <c r="B341" t="str">
        <f>Table.CCSS_Base_Metrics[Title]</f>
        <v xml:space="preserve">Network access: Named Pipes that can be accessed anonymously </v>
      </c>
      <c r="C341" t="str">
        <f>IFERROR(Table.CCSS_Base_Metrics[State], NA())</f>
        <v>Define this policy setting in the template</v>
      </c>
      <c r="D341" t="b">
        <f>Table.CCSS_Base_Metrics[Applicable]</f>
        <v>1</v>
      </c>
      <c r="E341" s="12">
        <f>Table.CCSS_Base_Metrics[[#This Row],[BaseScore]]</f>
        <v>7.5</v>
      </c>
      <c r="G341" s="11">
        <f>IFERROR(ROUND(Table.CCSS_Base_Metrics[[#This Row],[Impact]], 1), "")</f>
        <v>6.4</v>
      </c>
      <c r="H341" s="11"/>
      <c r="I341" s="11">
        <f>IFERROR(ROUND(Table.CCSS_Base_Metrics[[#This Row],[Exploitability]], 1), "")</f>
        <v>10</v>
      </c>
    </row>
    <row r="342" spans="1:9" hidden="1" x14ac:dyDescent="0.25">
      <c r="A342" s="1" t="str">
        <f>Table.CCSS_Base_Metrics[Section]</f>
        <v>1.9.41</v>
      </c>
      <c r="B342" t="str">
        <f>Table.CCSS_Base_Metrics[Title]</f>
        <v xml:space="preserve">Network access: Named Pipes that can be accessed anonymously </v>
      </c>
      <c r="C342" t="str">
        <f>IFERROR(Table.CCSS_Base_Metrics[State], NA())</f>
        <v>Not Defined</v>
      </c>
      <c r="D342">
        <f>Table.CCSS_Base_Metrics[Applicable]</f>
        <v>0</v>
      </c>
      <c r="E342" s="12" t="str">
        <f>Table.CCSS_Base_Metrics[[#This Row],[BaseScore]]</f>
        <v/>
      </c>
      <c r="G342" s="11" t="str">
        <f>IFERROR(ROUND(Table.CCSS_Base_Metrics[[#This Row],[Impact]], 1), "")</f>
        <v/>
      </c>
      <c r="H342" s="11"/>
      <c r="I342" s="11" t="str">
        <f>IFERROR(ROUND(Table.CCSS_Base_Metrics[[#This Row],[Exploitability]], 1), "")</f>
        <v/>
      </c>
    </row>
    <row r="343" spans="1:9" hidden="1" x14ac:dyDescent="0.25">
      <c r="A343" s="1" t="str">
        <f>Table.CCSS_Base_Metrics[Section]</f>
        <v>1.9.42</v>
      </c>
      <c r="B343" t="str">
        <f>Table.CCSS_Base_Metrics[Title]</f>
        <v xml:space="preserve">Network access: Remotely accessible registry paths </v>
      </c>
      <c r="C343" t="str">
        <f>IFERROR(Table.CCSS_Base_Metrics[State], NA())</f>
        <v>Define this policy setting in the template</v>
      </c>
      <c r="D343" t="b">
        <f>Table.CCSS_Base_Metrics[Applicable]</f>
        <v>1</v>
      </c>
      <c r="E343" s="12">
        <f>Table.CCSS_Base_Metrics[[#This Row],[BaseScore]]</f>
        <v>6.5</v>
      </c>
      <c r="G343" s="11">
        <f>IFERROR(ROUND(Table.CCSS_Base_Metrics[[#This Row],[Impact]], 1), "")</f>
        <v>6.4</v>
      </c>
      <c r="H343" s="11"/>
      <c r="I343" s="11">
        <f>IFERROR(ROUND(Table.CCSS_Base_Metrics[[#This Row],[Exploitability]], 1), "")</f>
        <v>8</v>
      </c>
    </row>
    <row r="344" spans="1:9" hidden="1" x14ac:dyDescent="0.25">
      <c r="A344" s="1" t="str">
        <f>Table.CCSS_Base_Metrics[Section]</f>
        <v>1.9.42</v>
      </c>
      <c r="B344" t="str">
        <f>Table.CCSS_Base_Metrics[Title]</f>
        <v xml:space="preserve">Network access: Remotely accessible registry paths </v>
      </c>
      <c r="C344" t="str">
        <f>IFERROR(Table.CCSS_Base_Metrics[State], NA())</f>
        <v>Not Defined</v>
      </c>
      <c r="D344">
        <f>Table.CCSS_Base_Metrics[Applicable]</f>
        <v>0</v>
      </c>
      <c r="E344" s="12" t="str">
        <f>Table.CCSS_Base_Metrics[[#This Row],[BaseScore]]</f>
        <v/>
      </c>
      <c r="G344" s="11" t="str">
        <f>IFERROR(ROUND(Table.CCSS_Base_Metrics[[#This Row],[Impact]], 1), "")</f>
        <v/>
      </c>
      <c r="H344" s="11"/>
      <c r="I344" s="11" t="str">
        <f>IFERROR(ROUND(Table.CCSS_Base_Metrics[[#This Row],[Exploitability]], 1), "")</f>
        <v/>
      </c>
    </row>
    <row r="345" spans="1:9" x14ac:dyDescent="0.25">
      <c r="A345" s="1" t="str">
        <f>Table.CCSS_Base_Metrics[Section]</f>
        <v>1.9.43</v>
      </c>
      <c r="B345" t="str">
        <f>Table.CCSS_Base_Metrics[Title]</f>
        <v xml:space="preserve">Network access: Restrict anonymous access to Named Pipes and Shares </v>
      </c>
      <c r="C345" t="str">
        <f>IFERROR(Table.CCSS_Base_Metrics[State], NA())</f>
        <v>Disabled</v>
      </c>
      <c r="D345" t="b">
        <f>Table.CCSS_Base_Metrics[Applicable]</f>
        <v>1</v>
      </c>
      <c r="E345" s="12">
        <f>Table.CCSS_Base_Metrics[[#This Row],[BaseScore]]</f>
        <v>7.5</v>
      </c>
      <c r="G345" s="11">
        <f>IFERROR(ROUND(Table.CCSS_Base_Metrics[[#This Row],[Impact]], 1), "")</f>
        <v>6.4</v>
      </c>
      <c r="H345" s="11"/>
      <c r="I345" s="11">
        <f>IFERROR(ROUND(Table.CCSS_Base_Metrics[[#This Row],[Exploitability]], 1), "")</f>
        <v>10</v>
      </c>
    </row>
    <row r="346" spans="1:9" hidden="1" x14ac:dyDescent="0.25">
      <c r="A346" s="1" t="str">
        <f>Table.CCSS_Base_Metrics[Section]</f>
        <v>1.9.43</v>
      </c>
      <c r="B346" t="str">
        <f>Table.CCSS_Base_Metrics[Title]</f>
        <v xml:space="preserve">Network access: Restrict anonymous access to Named Pipes and Shares </v>
      </c>
      <c r="C346" t="str">
        <f>IFERROR(Table.CCSS_Base_Metrics[State], NA())</f>
        <v>Enabled</v>
      </c>
      <c r="D346">
        <f>Table.CCSS_Base_Metrics[Applicable]</f>
        <v>0</v>
      </c>
      <c r="E346" s="12" t="str">
        <f>Table.CCSS_Base_Metrics[[#This Row],[BaseScore]]</f>
        <v/>
      </c>
      <c r="G346" s="11" t="str">
        <f>IFERROR(ROUND(Table.CCSS_Base_Metrics[[#This Row],[Impact]], 1), "")</f>
        <v/>
      </c>
      <c r="H346" s="11"/>
      <c r="I346" s="11" t="str">
        <f>IFERROR(ROUND(Table.CCSS_Base_Metrics[[#This Row],[Exploitability]], 1), "")</f>
        <v/>
      </c>
    </row>
    <row r="347" spans="1:9" x14ac:dyDescent="0.25">
      <c r="A347" s="1" t="str">
        <f>Table.CCSS_Base_Metrics[Section]</f>
        <v>1.9.44</v>
      </c>
      <c r="B347" t="str">
        <f>Table.CCSS_Base_Metrics[Title]</f>
        <v xml:space="preserve">Network access: Shares that can be accessed anonymously </v>
      </c>
      <c r="C347" t="str">
        <f>IFERROR(Table.CCSS_Base_Metrics[State], NA())</f>
        <v>Define this policy setting in the template</v>
      </c>
      <c r="D347" t="b">
        <f>Table.CCSS_Base_Metrics[Applicable]</f>
        <v>1</v>
      </c>
      <c r="E347" s="12">
        <f>Table.CCSS_Base_Metrics[[#This Row],[BaseScore]]</f>
        <v>7.5</v>
      </c>
      <c r="G347" s="11">
        <f>IFERROR(ROUND(Table.CCSS_Base_Metrics[[#This Row],[Impact]], 1), "")</f>
        <v>6.4</v>
      </c>
      <c r="H347" s="11"/>
      <c r="I347" s="11">
        <f>IFERROR(ROUND(Table.CCSS_Base_Metrics[[#This Row],[Exploitability]], 1), "")</f>
        <v>10</v>
      </c>
    </row>
    <row r="348" spans="1:9" hidden="1" x14ac:dyDescent="0.25">
      <c r="A348" s="1" t="str">
        <f>Table.CCSS_Base_Metrics[Section]</f>
        <v>1.9.44</v>
      </c>
      <c r="B348" t="str">
        <f>Table.CCSS_Base_Metrics[Title]</f>
        <v xml:space="preserve">Network access: Shares that can be accessed anonymously </v>
      </c>
      <c r="C348" t="str">
        <f>IFERROR(Table.CCSS_Base_Metrics[State], NA())</f>
        <v>None</v>
      </c>
      <c r="D348">
        <f>Table.CCSS_Base_Metrics[Applicable]</f>
        <v>0</v>
      </c>
      <c r="E348" s="12" t="str">
        <f>Table.CCSS_Base_Metrics[[#This Row],[BaseScore]]</f>
        <v/>
      </c>
      <c r="G348" s="11" t="str">
        <f>IFERROR(ROUND(Table.CCSS_Base_Metrics[[#This Row],[Impact]], 1), "")</f>
        <v/>
      </c>
      <c r="H348" s="11"/>
      <c r="I348" s="11" t="str">
        <f>IFERROR(ROUND(Table.CCSS_Base_Metrics[[#This Row],[Exploitability]], 1), "")</f>
        <v/>
      </c>
    </row>
    <row r="349" spans="1:9" hidden="1" x14ac:dyDescent="0.25">
      <c r="A349" s="1" t="str">
        <f>Table.CCSS_Base_Metrics[Section]</f>
        <v>1.9.45</v>
      </c>
      <c r="B349" t="str">
        <f>Table.CCSS_Base_Metrics[Title]</f>
        <v xml:space="preserve">Network access: Sharing and security model for local accounts </v>
      </c>
      <c r="C349" t="str">
        <f>IFERROR(Table.CCSS_Base_Metrics[State], NA())</f>
        <v>Guest only</v>
      </c>
      <c r="D349" t="b">
        <f>Table.CCSS_Base_Metrics[Applicable]</f>
        <v>1</v>
      </c>
      <c r="E349" s="12">
        <f>Table.CCSS_Base_Metrics[[#This Row],[BaseScore]]</f>
        <v>6.5</v>
      </c>
      <c r="G349" s="11">
        <f>IFERROR(ROUND(Table.CCSS_Base_Metrics[[#This Row],[Impact]], 1), "")</f>
        <v>6.4</v>
      </c>
      <c r="H349" s="11"/>
      <c r="I349" s="11">
        <f>IFERROR(ROUND(Table.CCSS_Base_Metrics[[#This Row],[Exploitability]], 1), "")</f>
        <v>8</v>
      </c>
    </row>
    <row r="350" spans="1:9" hidden="1" x14ac:dyDescent="0.25">
      <c r="A350" s="1" t="str">
        <f>Table.CCSS_Base_Metrics[Section]</f>
        <v>1.9.45</v>
      </c>
      <c r="B350" t="str">
        <f>Table.CCSS_Base_Metrics[Title]</f>
        <v xml:space="preserve">Network access: Sharing and security model for local accounts </v>
      </c>
      <c r="C350" t="str">
        <f>IFERROR(Table.CCSS_Base_Metrics[State], NA())</f>
        <v>Classic - local users authenticate as themselves</v>
      </c>
      <c r="D350">
        <f>Table.CCSS_Base_Metrics[Applicable]</f>
        <v>0</v>
      </c>
      <c r="E350" s="12" t="str">
        <f>Table.CCSS_Base_Metrics[[#This Row],[BaseScore]]</f>
        <v/>
      </c>
      <c r="G350" s="11" t="str">
        <f>IFERROR(ROUND(Table.CCSS_Base_Metrics[[#This Row],[Impact]], 1), "")</f>
        <v/>
      </c>
      <c r="H350" s="11"/>
      <c r="I350" s="11" t="str">
        <f>IFERROR(ROUND(Table.CCSS_Base_Metrics[[#This Row],[Exploitability]], 1), "")</f>
        <v/>
      </c>
    </row>
    <row r="351" spans="1:9" hidden="1" x14ac:dyDescent="0.25">
      <c r="A351" s="1" t="str">
        <f>Table.CCSS_Base_Metrics[Section]</f>
        <v>1.9.46</v>
      </c>
      <c r="B351" t="str">
        <f>Table.CCSS_Base_Metrics[Title]</f>
        <v xml:space="preserve">Network security: Do not store LAN Manager hash value on next password change </v>
      </c>
      <c r="C351" t="str">
        <f>IFERROR(Table.CCSS_Base_Metrics[State], NA())</f>
        <v>Disabled</v>
      </c>
      <c r="D351" t="b">
        <f>Table.CCSS_Base_Metrics[Applicable]</f>
        <v>1</v>
      </c>
      <c r="E351" s="12">
        <f>Table.CCSS_Base_Metrics[[#This Row],[BaseScore]]</f>
        <v>4.3</v>
      </c>
      <c r="G351" s="11">
        <f>IFERROR(ROUND(Table.CCSS_Base_Metrics[[#This Row],[Impact]], 1), "")</f>
        <v>6.4</v>
      </c>
      <c r="H351" s="11"/>
      <c r="I351" s="11">
        <f>IFERROR(ROUND(Table.CCSS_Base_Metrics[[#This Row],[Exploitability]], 1), "")</f>
        <v>3.1</v>
      </c>
    </row>
    <row r="352" spans="1:9" hidden="1" x14ac:dyDescent="0.25">
      <c r="A352" s="1" t="str">
        <f>Table.CCSS_Base_Metrics[Section]</f>
        <v>1.9.46</v>
      </c>
      <c r="B352" t="str">
        <f>Table.CCSS_Base_Metrics[Title]</f>
        <v xml:space="preserve">Network security: Do not store LAN Manager hash value on next password change </v>
      </c>
      <c r="C352" t="str">
        <f>IFERROR(Table.CCSS_Base_Metrics[State], NA())</f>
        <v>Enabled</v>
      </c>
      <c r="D352">
        <f>Table.CCSS_Base_Metrics[Applicable]</f>
        <v>0</v>
      </c>
      <c r="E352" s="12" t="str">
        <f>Table.CCSS_Base_Metrics[[#This Row],[BaseScore]]</f>
        <v/>
      </c>
      <c r="G352" s="11" t="str">
        <f>IFERROR(ROUND(Table.CCSS_Base_Metrics[[#This Row],[Impact]], 1), "")</f>
        <v/>
      </c>
      <c r="H352" s="11"/>
      <c r="I352" s="11" t="str">
        <f>IFERROR(ROUND(Table.CCSS_Base_Metrics[[#This Row],[Exploitability]], 1), "")</f>
        <v/>
      </c>
    </row>
    <row r="353" spans="1:9" hidden="1" x14ac:dyDescent="0.25">
      <c r="A353" s="1" t="str">
        <f>Table.CCSS_Base_Metrics[Section]</f>
        <v>1.9.47</v>
      </c>
      <c r="B353" t="str">
        <f>Table.CCSS_Base_Metrics[Title]</f>
        <v xml:space="preserve">Network security: LAN Manager authentication level </v>
      </c>
      <c r="C353" t="str">
        <f>IFERROR(Table.CCSS_Base_Metrics[State], NA())</f>
        <v>Send LM &amp; NTLM Responses</v>
      </c>
      <c r="D353" t="b">
        <f>Table.CCSS_Base_Metrics[Applicable]</f>
        <v>1</v>
      </c>
      <c r="E353" s="12">
        <f>Table.CCSS_Base_Metrics[[#This Row],[BaseScore]]</f>
        <v>5</v>
      </c>
      <c r="G353" s="11">
        <f>IFERROR(ROUND(Table.CCSS_Base_Metrics[[#This Row],[Impact]], 1), "")</f>
        <v>2.9</v>
      </c>
      <c r="H353" s="11"/>
      <c r="I353" s="11">
        <f>IFERROR(ROUND(Table.CCSS_Base_Metrics[[#This Row],[Exploitability]], 1), "")</f>
        <v>10</v>
      </c>
    </row>
    <row r="354" spans="1:9" hidden="1" x14ac:dyDescent="0.25">
      <c r="A354" s="1" t="str">
        <f>Table.CCSS_Base_Metrics[Section]</f>
        <v>1.9.47</v>
      </c>
      <c r="B354" t="str">
        <f>Table.CCSS_Base_Metrics[Title]</f>
        <v xml:space="preserve">Network security: LAN Manager authentication level </v>
      </c>
      <c r="C354" t="str">
        <f>IFERROR(Table.CCSS_Base_Metrics[State], NA())</f>
        <v>Send NTLMv2 response only. Refuse LM</v>
      </c>
      <c r="D354">
        <f>Table.CCSS_Base_Metrics[Applicable]</f>
        <v>0</v>
      </c>
      <c r="E354" s="12" t="str">
        <f>Table.CCSS_Base_Metrics[[#This Row],[BaseScore]]</f>
        <v/>
      </c>
      <c r="G354" s="11" t="str">
        <f>IFERROR(ROUND(Table.CCSS_Base_Metrics[[#This Row],[Impact]], 1), "")</f>
        <v/>
      </c>
      <c r="H354" s="11"/>
      <c r="I354" s="11" t="str">
        <f>IFERROR(ROUND(Table.CCSS_Base_Metrics[[#This Row],[Exploitability]], 1), "")</f>
        <v/>
      </c>
    </row>
    <row r="355" spans="1:9" hidden="1" x14ac:dyDescent="0.25">
      <c r="A355" s="1" t="str">
        <f>Table.CCSS_Base_Metrics[Section]</f>
        <v>1.9.48</v>
      </c>
      <c r="B355" t="str">
        <f>Table.CCSS_Base_Metrics[Title]</f>
        <v xml:space="preserve">Network security: LDAP client signing requirements </v>
      </c>
      <c r="C355" t="str">
        <f>IFERROR(Table.CCSS_Base_Metrics[State], NA())</f>
        <v>None</v>
      </c>
      <c r="D355" t="b">
        <f>Table.CCSS_Base_Metrics[Applicable]</f>
        <v>1</v>
      </c>
      <c r="E355" s="12">
        <f>Table.CCSS_Base_Metrics[[#This Row],[BaseScore]]</f>
        <v>5.8</v>
      </c>
      <c r="G355" s="11">
        <f>IFERROR(ROUND(Table.CCSS_Base_Metrics[[#This Row],[Impact]], 1), "")</f>
        <v>4.9000000000000004</v>
      </c>
      <c r="H355" s="11"/>
      <c r="I355" s="11">
        <f>IFERROR(ROUND(Table.CCSS_Base_Metrics[[#This Row],[Exploitability]], 1), "")</f>
        <v>8.6</v>
      </c>
    </row>
    <row r="356" spans="1:9" hidden="1" x14ac:dyDescent="0.25">
      <c r="A356" s="1" t="str">
        <f>Table.CCSS_Base_Metrics[Section]</f>
        <v>1.9.48</v>
      </c>
      <c r="B356" t="str">
        <f>Table.CCSS_Base_Metrics[Title]</f>
        <v xml:space="preserve">Network security: LDAP client signing requirements </v>
      </c>
      <c r="C356" t="str">
        <f>IFERROR(Table.CCSS_Base_Metrics[State], NA())</f>
        <v>Negotiate signing.</v>
      </c>
      <c r="D356">
        <f>Table.CCSS_Base_Metrics[Applicable]</f>
        <v>0</v>
      </c>
      <c r="E356" s="12" t="str">
        <f>Table.CCSS_Base_Metrics[[#This Row],[BaseScore]]</f>
        <v/>
      </c>
      <c r="G356" s="11" t="str">
        <f>IFERROR(ROUND(Table.CCSS_Base_Metrics[[#This Row],[Impact]], 1), "")</f>
        <v/>
      </c>
      <c r="H356" s="11"/>
      <c r="I356" s="11" t="str">
        <f>IFERROR(ROUND(Table.CCSS_Base_Metrics[[#This Row],[Exploitability]], 1), "")</f>
        <v/>
      </c>
    </row>
    <row r="357" spans="1:9" hidden="1" x14ac:dyDescent="0.25">
      <c r="A357" s="1" t="str">
        <f>Table.CCSS_Base_Metrics[Section]</f>
        <v>1.9.49</v>
      </c>
      <c r="B357" t="str">
        <f>Table.CCSS_Base_Metrics[Title]</f>
        <v>Network security: Minimum session security for NTLM SSP based (including secure RPC) clients</v>
      </c>
      <c r="C357" t="str">
        <f>IFERROR(Table.CCSS_Base_Metrics[State], NA())</f>
        <v>No requirement</v>
      </c>
      <c r="D357" t="b">
        <f>Table.CCSS_Base_Metrics[Applicable]</f>
        <v>1</v>
      </c>
      <c r="E357" s="12">
        <f>Table.CCSS_Base_Metrics[[#This Row],[BaseScore]]</f>
        <v>4.3</v>
      </c>
      <c r="G357" s="11">
        <f>IFERROR(ROUND(Table.CCSS_Base_Metrics[[#This Row],[Impact]], 1), "")</f>
        <v>4.9000000000000004</v>
      </c>
      <c r="H357" s="11"/>
      <c r="I357" s="11">
        <f>IFERROR(ROUND(Table.CCSS_Base_Metrics[[#This Row],[Exploitability]], 1), "")</f>
        <v>5.5</v>
      </c>
    </row>
    <row r="358" spans="1:9" hidden="1" x14ac:dyDescent="0.25">
      <c r="A358" s="1" t="str">
        <f>Table.CCSS_Base_Metrics[Section]</f>
        <v>1.9.49</v>
      </c>
      <c r="B358" t="str">
        <f>Table.CCSS_Base_Metrics[Title]</f>
        <v>Network security: Minimum session security for NTLM SSP based (including secure RPC) clients</v>
      </c>
      <c r="C358" t="str">
        <f>IFERROR(Table.CCSS_Base_Metrics[State], NA())</f>
        <v>Require NTLMv2 session security,Require 128-bit encryption.</v>
      </c>
      <c r="D358">
        <f>Table.CCSS_Base_Metrics[Applicable]</f>
        <v>0</v>
      </c>
      <c r="E358" s="12" t="str">
        <f>Table.CCSS_Base_Metrics[[#This Row],[BaseScore]]</f>
        <v/>
      </c>
      <c r="G358" s="11" t="str">
        <f>IFERROR(ROUND(Table.CCSS_Base_Metrics[[#This Row],[Impact]], 1), "")</f>
        <v/>
      </c>
      <c r="H358" s="11"/>
      <c r="I358" s="11" t="str">
        <f>IFERROR(ROUND(Table.CCSS_Base_Metrics[[#This Row],[Exploitability]], 1), "")</f>
        <v/>
      </c>
    </row>
    <row r="359" spans="1:9" x14ac:dyDescent="0.25">
      <c r="A359" s="1" t="str">
        <f>Table.CCSS_Base_Metrics[Section]</f>
        <v>1.9.50</v>
      </c>
      <c r="B359" t="str">
        <f>Table.CCSS_Base_Metrics[Title]</f>
        <v xml:space="preserve">Recovery console: Allow automatic administrative logon </v>
      </c>
      <c r="C359" t="str">
        <f>IFERROR(Table.CCSS_Base_Metrics[State], NA())</f>
        <v>Enabled</v>
      </c>
      <c r="D359" t="b">
        <f>Table.CCSS_Base_Metrics[Applicable]</f>
        <v>1</v>
      </c>
      <c r="E359" s="12">
        <f>Table.CCSS_Base_Metrics[[#This Row],[BaseScore]]</f>
        <v>7.2</v>
      </c>
      <c r="G359" s="11">
        <f>IFERROR(ROUND(Table.CCSS_Base_Metrics[[#This Row],[Impact]], 1), "")</f>
        <v>10</v>
      </c>
      <c r="H359" s="11"/>
      <c r="I359" s="11">
        <f>IFERROR(ROUND(Table.CCSS_Base_Metrics[[#This Row],[Exploitability]], 1), "")</f>
        <v>3.9</v>
      </c>
    </row>
    <row r="360" spans="1:9" hidden="1" x14ac:dyDescent="0.25">
      <c r="A360" s="1" t="str">
        <f>Table.CCSS_Base_Metrics[Section]</f>
        <v>1.9.50</v>
      </c>
      <c r="B360" t="str">
        <f>Table.CCSS_Base_Metrics[Title]</f>
        <v xml:space="preserve">Recovery console: Allow automatic administrative logon </v>
      </c>
      <c r="C360" t="str">
        <f>IFERROR(Table.CCSS_Base_Metrics[State], NA())</f>
        <v>Disabled</v>
      </c>
      <c r="D360">
        <f>Table.CCSS_Base_Metrics[Applicable]</f>
        <v>0</v>
      </c>
      <c r="E360" s="12" t="str">
        <f>Table.CCSS_Base_Metrics[[#This Row],[BaseScore]]</f>
        <v/>
      </c>
      <c r="G360" s="11" t="str">
        <f>IFERROR(ROUND(Table.CCSS_Base_Metrics[[#This Row],[Impact]], 1), "")</f>
        <v/>
      </c>
      <c r="H360" s="11"/>
      <c r="I360" s="11" t="str">
        <f>IFERROR(ROUND(Table.CCSS_Base_Metrics[[#This Row],[Exploitability]], 1), "")</f>
        <v/>
      </c>
    </row>
    <row r="361" spans="1:9" x14ac:dyDescent="0.25">
      <c r="A361" s="1" t="str">
        <f>Table.CCSS_Base_Metrics[Section]</f>
        <v>1.9.51</v>
      </c>
      <c r="B361" t="str">
        <f>Table.CCSS_Base_Metrics[Title]</f>
        <v xml:space="preserve">Recovery console: Allow floppy copy and access to all drives and all folders </v>
      </c>
      <c r="C361" t="str">
        <f>IFERROR(Table.CCSS_Base_Metrics[State], NA())</f>
        <v>Enabled</v>
      </c>
      <c r="D361" t="b">
        <f>Table.CCSS_Base_Metrics[Applicable]</f>
        <v>1</v>
      </c>
      <c r="E361" s="12">
        <f>Table.CCSS_Base_Metrics[[#This Row],[BaseScore]]</f>
        <v>7.2</v>
      </c>
      <c r="G361" s="11">
        <f>IFERROR(ROUND(Table.CCSS_Base_Metrics[[#This Row],[Impact]], 1), "")</f>
        <v>10</v>
      </c>
      <c r="H361" s="11"/>
      <c r="I361" s="11">
        <f>IFERROR(ROUND(Table.CCSS_Base_Metrics[[#This Row],[Exploitability]], 1), "")</f>
        <v>3.9</v>
      </c>
    </row>
    <row r="362" spans="1:9" hidden="1" x14ac:dyDescent="0.25">
      <c r="A362" s="1" t="str">
        <f>Table.CCSS_Base_Metrics[Section]</f>
        <v>1.9.51</v>
      </c>
      <c r="B362" t="str">
        <f>Table.CCSS_Base_Metrics[Title]</f>
        <v xml:space="preserve">Recovery console: Allow floppy copy and access to all drives and all folders </v>
      </c>
      <c r="C362" t="str">
        <f>IFERROR(Table.CCSS_Base_Metrics[State], NA())</f>
        <v>Not Defined</v>
      </c>
      <c r="D362">
        <f>Table.CCSS_Base_Metrics[Applicable]</f>
        <v>0</v>
      </c>
      <c r="E362" s="12" t="str">
        <f>Table.CCSS_Base_Metrics[[#This Row],[BaseScore]]</f>
        <v/>
      </c>
      <c r="G362" s="11" t="str">
        <f>IFERROR(ROUND(Table.CCSS_Base_Metrics[[#This Row],[Impact]], 1), "")</f>
        <v/>
      </c>
      <c r="H362" s="11"/>
      <c r="I362" s="11" t="str">
        <f>IFERROR(ROUND(Table.CCSS_Base_Metrics[[#This Row],[Exploitability]], 1), "")</f>
        <v/>
      </c>
    </row>
    <row r="363" spans="1:9" hidden="1" x14ac:dyDescent="0.25">
      <c r="A363" s="1" t="str">
        <f>Table.CCSS_Base_Metrics[Section]</f>
        <v>1.9.52</v>
      </c>
      <c r="B363" t="str">
        <f>Table.CCSS_Base_Metrics[Title]</f>
        <v xml:space="preserve">Shutdown: Clear virtual memory pagefile </v>
      </c>
      <c r="C363" t="str">
        <f>IFERROR(Table.CCSS_Base_Metrics[State], NA())</f>
        <v>Enabled</v>
      </c>
      <c r="D363" t="b">
        <f>Table.CCSS_Base_Metrics[Applicable]</f>
        <v>1</v>
      </c>
      <c r="E363" s="12">
        <f>Table.CCSS_Base_Metrics[[#This Row],[BaseScore]]</f>
        <v>3.2</v>
      </c>
      <c r="G363" s="11">
        <f>IFERROR(ROUND(Table.CCSS_Base_Metrics[[#This Row],[Impact]], 1), "")</f>
        <v>4.9000000000000004</v>
      </c>
      <c r="H363" s="11"/>
      <c r="I363" s="11">
        <f>IFERROR(ROUND(Table.CCSS_Base_Metrics[[#This Row],[Exploitability]], 1), "")</f>
        <v>3.1</v>
      </c>
    </row>
    <row r="364" spans="1:9" hidden="1" x14ac:dyDescent="0.25">
      <c r="A364" s="1" t="str">
        <f>Table.CCSS_Base_Metrics[Section]</f>
        <v>1.9.52</v>
      </c>
      <c r="B364" t="str">
        <f>Table.CCSS_Base_Metrics[Title]</f>
        <v xml:space="preserve">Shutdown: Clear virtual memory pagefile </v>
      </c>
      <c r="C364" t="str">
        <f>IFERROR(Table.CCSS_Base_Metrics[State], NA())</f>
        <v>Disabled</v>
      </c>
      <c r="D364">
        <f>Table.CCSS_Base_Metrics[Applicable]</f>
        <v>0</v>
      </c>
      <c r="E364" s="12" t="str">
        <f>Table.CCSS_Base_Metrics[[#This Row],[BaseScore]]</f>
        <v/>
      </c>
      <c r="G364" s="11" t="str">
        <f>IFERROR(ROUND(Table.CCSS_Base_Metrics[[#This Row],[Impact]], 1), "")</f>
        <v/>
      </c>
      <c r="H364" s="11"/>
      <c r="I364" s="11" t="str">
        <f>IFERROR(ROUND(Table.CCSS_Base_Metrics[[#This Row],[Exploitability]], 1), "")</f>
        <v/>
      </c>
    </row>
    <row r="365" spans="1:9" hidden="1" x14ac:dyDescent="0.25">
      <c r="A365" s="1" t="str">
        <f>Table.CCSS_Base_Metrics[Section]</f>
        <v>1.9.53</v>
      </c>
      <c r="B365" t="str">
        <f>Table.CCSS_Base_Metrics[Title]</f>
        <v xml:space="preserve">Shutdown: Allow system to be shut down without having to log on </v>
      </c>
      <c r="C365" t="str">
        <f>IFERROR(Table.CCSS_Base_Metrics[State], NA())</f>
        <v>Enabled</v>
      </c>
      <c r="D365" t="b">
        <f>Table.CCSS_Base_Metrics[Applicable]</f>
        <v>1</v>
      </c>
      <c r="E365" s="12">
        <f>Table.CCSS_Base_Metrics[[#This Row],[BaseScore]]</f>
        <v>5.6</v>
      </c>
      <c r="G365" s="11">
        <f>IFERROR(ROUND(Table.CCSS_Base_Metrics[[#This Row],[Impact]], 1), "")</f>
        <v>7.8</v>
      </c>
      <c r="H365" s="11"/>
      <c r="I365" s="11">
        <f>IFERROR(ROUND(Table.CCSS_Base_Metrics[[#This Row],[Exploitability]], 1), "")</f>
        <v>3.9</v>
      </c>
    </row>
    <row r="366" spans="1:9" hidden="1" x14ac:dyDescent="0.25">
      <c r="A366" s="1" t="str">
        <f>Table.CCSS_Base_Metrics[Section]</f>
        <v>1.9.53</v>
      </c>
      <c r="B366" t="str">
        <f>Table.CCSS_Base_Metrics[Title]</f>
        <v xml:space="preserve">Shutdown: Allow system to be shut down without having to log on </v>
      </c>
      <c r="C366" t="str">
        <f>IFERROR(Table.CCSS_Base_Metrics[State], NA())</f>
        <v>Disabled</v>
      </c>
      <c r="D366">
        <f>Table.CCSS_Base_Metrics[Applicable]</f>
        <v>0</v>
      </c>
      <c r="E366" s="12" t="str">
        <f>Table.CCSS_Base_Metrics[[#This Row],[BaseScore]]</f>
        <v/>
      </c>
      <c r="G366" s="11" t="str">
        <f>IFERROR(ROUND(Table.CCSS_Base_Metrics[[#This Row],[Impact]], 1), "")</f>
        <v/>
      </c>
      <c r="H366" s="11"/>
      <c r="I366" s="11" t="str">
        <f>IFERROR(ROUND(Table.CCSS_Base_Metrics[[#This Row],[Exploitability]], 1), "")</f>
        <v/>
      </c>
    </row>
    <row r="367" spans="1:9" x14ac:dyDescent="0.25">
      <c r="A367" s="1" t="str">
        <f>Table.CCSS_Base_Metrics[Section]</f>
        <v>1.9.54</v>
      </c>
      <c r="B367" t="str">
        <f>Table.CCSS_Base_Metrics[Title]</f>
        <v xml:space="preserve">System objects: Require case insensitivity for non-Windows subsystems </v>
      </c>
      <c r="C367" t="str">
        <f>IFERROR(Table.CCSS_Base_Metrics[State], NA())</f>
        <v>Disabled</v>
      </c>
      <c r="D367" t="b">
        <f>Table.CCSS_Base_Metrics[Applicable]</f>
        <v>1</v>
      </c>
      <c r="E367" s="12">
        <f>Table.CCSS_Base_Metrics[[#This Row],[BaseScore]]</f>
        <v>9</v>
      </c>
      <c r="G367" s="11">
        <f>IFERROR(ROUND(Table.CCSS_Base_Metrics[[#This Row],[Impact]], 1), "")</f>
        <v>10</v>
      </c>
      <c r="H367" s="11"/>
      <c r="I367" s="11">
        <f>IFERROR(ROUND(Table.CCSS_Base_Metrics[[#This Row],[Exploitability]], 1), "")</f>
        <v>8</v>
      </c>
    </row>
    <row r="368" spans="1:9" hidden="1" x14ac:dyDescent="0.25">
      <c r="A368" s="1" t="str">
        <f>Table.CCSS_Base_Metrics[Section]</f>
        <v>1.9.54</v>
      </c>
      <c r="B368" t="str">
        <f>Table.CCSS_Base_Metrics[Title]</f>
        <v xml:space="preserve">System objects: Require case insensitivity for non-Windows subsystems </v>
      </c>
      <c r="C368" t="str">
        <f>IFERROR(Table.CCSS_Base_Metrics[State], NA())</f>
        <v>Enabled</v>
      </c>
      <c r="D368">
        <f>Table.CCSS_Base_Metrics[Applicable]</f>
        <v>0</v>
      </c>
      <c r="E368" s="12" t="str">
        <f>Table.CCSS_Base_Metrics[[#This Row],[BaseScore]]</f>
        <v/>
      </c>
      <c r="G368" s="11" t="str">
        <f>IFERROR(ROUND(Table.CCSS_Base_Metrics[[#This Row],[Impact]], 1), "")</f>
        <v/>
      </c>
      <c r="H368" s="11"/>
      <c r="I368" s="11" t="str">
        <f>IFERROR(ROUND(Table.CCSS_Base_Metrics[[#This Row],[Exploitability]], 1), "")</f>
        <v/>
      </c>
    </row>
    <row r="369" spans="1:9" hidden="1" x14ac:dyDescent="0.25">
      <c r="A369" s="1" t="str">
        <f>Table.CCSS_Base_Metrics[Section]</f>
        <v>1.9.55</v>
      </c>
      <c r="B369" t="str">
        <f>Table.CCSS_Base_Metrics[Title]</f>
        <v>System objects: Strengthen default permissions of internal system objects (e.g.  Symbolic Links)</v>
      </c>
      <c r="C369" t="str">
        <f>IFERROR(Table.CCSS_Base_Metrics[State], NA())</f>
        <v>Disabled</v>
      </c>
      <c r="D369" t="b">
        <f>Table.CCSS_Base_Metrics[Applicable]</f>
        <v>1</v>
      </c>
      <c r="E369" s="12">
        <f>Table.CCSS_Base_Metrics[[#This Row],[BaseScore]]</f>
        <v>4.3</v>
      </c>
      <c r="G369" s="11">
        <f>IFERROR(ROUND(Table.CCSS_Base_Metrics[[#This Row],[Impact]], 1), "")</f>
        <v>6.4</v>
      </c>
      <c r="H369" s="11"/>
      <c r="I369" s="11">
        <f>IFERROR(ROUND(Table.CCSS_Base_Metrics[[#This Row],[Exploitability]], 1), "")</f>
        <v>3.1</v>
      </c>
    </row>
    <row r="370" spans="1:9" hidden="1" x14ac:dyDescent="0.25">
      <c r="A370" s="1" t="str">
        <f>Table.CCSS_Base_Metrics[Section]</f>
        <v>1.9.55</v>
      </c>
      <c r="B370" t="str">
        <f>Table.CCSS_Base_Metrics[Title]</f>
        <v>System objects: Strengthen default permissions of internal system objects (e.g.  Symbolic Links)</v>
      </c>
      <c r="C370" t="str">
        <f>IFERROR(Table.CCSS_Base_Metrics[State], NA())</f>
        <v>Enabled</v>
      </c>
      <c r="D370">
        <f>Table.CCSS_Base_Metrics[Applicable]</f>
        <v>0</v>
      </c>
      <c r="E370" s="12" t="str">
        <f>Table.CCSS_Base_Metrics[[#This Row],[BaseScore]]</f>
        <v/>
      </c>
      <c r="G370" s="11" t="str">
        <f>IFERROR(ROUND(Table.CCSS_Base_Metrics[[#This Row],[Impact]], 1), "")</f>
        <v/>
      </c>
      <c r="H370" s="11"/>
      <c r="I370" s="11" t="str">
        <f>IFERROR(ROUND(Table.CCSS_Base_Metrics[[#This Row],[Exploitability]], 1), "")</f>
        <v/>
      </c>
    </row>
    <row r="371" spans="1:9" hidden="1" x14ac:dyDescent="0.25">
      <c r="A371" s="1" t="str">
        <f>Table.CCSS_Base_Metrics[Section]</f>
        <v>1.9.56</v>
      </c>
      <c r="B371" t="str">
        <f>Table.CCSS_Base_Metrics[Title]</f>
        <v>System cryptography: Force strong key protection for user keys stored on the computer</v>
      </c>
      <c r="C371" t="str">
        <f>IFERROR(Table.CCSS_Base_Metrics[State], NA())</f>
        <v>Disabled</v>
      </c>
      <c r="D371" t="b">
        <f>Table.CCSS_Base_Metrics[Applicable]</f>
        <v>1</v>
      </c>
      <c r="E371" s="12">
        <f>Table.CCSS_Base_Metrics[[#This Row],[BaseScore]]</f>
        <v>4.3</v>
      </c>
      <c r="G371" s="11">
        <f>IFERROR(ROUND(Table.CCSS_Base_Metrics[[#This Row],[Impact]], 1), "")</f>
        <v>6.4</v>
      </c>
      <c r="H371" s="11"/>
      <c r="I371" s="11">
        <f>IFERROR(ROUND(Table.CCSS_Base_Metrics[[#This Row],[Exploitability]], 1), "")</f>
        <v>3.1</v>
      </c>
    </row>
    <row r="372" spans="1:9" hidden="1" x14ac:dyDescent="0.25">
      <c r="A372" s="1" t="str">
        <f>Table.CCSS_Base_Metrics[Section]</f>
        <v>1.9.56</v>
      </c>
      <c r="B372" t="str">
        <f>Table.CCSS_Base_Metrics[Title]</f>
        <v>System cryptography: Force strong key protection for user keys stored on the computer</v>
      </c>
      <c r="C372" t="str">
        <f>IFERROR(Table.CCSS_Base_Metrics[State], NA())</f>
        <v>User is prompted when the key is first used</v>
      </c>
      <c r="D372">
        <f>Table.CCSS_Base_Metrics[Applicable]</f>
        <v>0</v>
      </c>
      <c r="E372" s="12" t="str">
        <f>Table.CCSS_Base_Metrics[[#This Row],[BaseScore]]</f>
        <v/>
      </c>
      <c r="G372" s="11" t="str">
        <f>IFERROR(ROUND(Table.CCSS_Base_Metrics[[#This Row],[Impact]], 1), "")</f>
        <v/>
      </c>
      <c r="H372" s="11"/>
      <c r="I372" s="11" t="str">
        <f>IFERROR(ROUND(Table.CCSS_Base_Metrics[[#This Row],[Exploitability]], 1), "")</f>
        <v/>
      </c>
    </row>
    <row r="373" spans="1:9" x14ac:dyDescent="0.25">
      <c r="A373" s="1" t="str">
        <f>Table.CCSS_Base_Metrics[Section]</f>
        <v>1.9.57</v>
      </c>
      <c r="B373" t="str">
        <f>Table.CCSS_Base_Metrics[Title]</f>
        <v xml:space="preserve">System settings: Optional subsystems </v>
      </c>
      <c r="C373" t="str">
        <f>IFERROR(Table.CCSS_Base_Metrics[State], NA())</f>
        <v>POSIX</v>
      </c>
      <c r="D373" t="b">
        <f>Table.CCSS_Base_Metrics[Applicable]</f>
        <v>1</v>
      </c>
      <c r="E373" s="12">
        <f>Table.CCSS_Base_Metrics[[#This Row],[BaseScore]]</f>
        <v>9</v>
      </c>
      <c r="G373" s="11">
        <f>IFERROR(ROUND(Table.CCSS_Base_Metrics[[#This Row],[Impact]], 1), "")</f>
        <v>10</v>
      </c>
      <c r="H373" s="11"/>
      <c r="I373" s="11">
        <f>IFERROR(ROUND(Table.CCSS_Base_Metrics[[#This Row],[Exploitability]], 1), "")</f>
        <v>8</v>
      </c>
    </row>
    <row r="374" spans="1:9" hidden="1" x14ac:dyDescent="0.25">
      <c r="A374" s="1" t="str">
        <f>Table.CCSS_Base_Metrics[Section]</f>
        <v>1.9.57</v>
      </c>
      <c r="B374" t="str">
        <f>Table.CCSS_Base_Metrics[Title]</f>
        <v xml:space="preserve">System settings: Optional subsystems </v>
      </c>
      <c r="C374" t="str">
        <f>IFERROR(Table.CCSS_Base_Metrics[State], NA())</f>
        <v>None</v>
      </c>
      <c r="D374">
        <f>Table.CCSS_Base_Metrics[Applicable]</f>
        <v>0</v>
      </c>
      <c r="E374" s="12" t="str">
        <f>Table.CCSS_Base_Metrics[[#This Row],[BaseScore]]</f>
        <v/>
      </c>
      <c r="G374" s="11" t="str">
        <f>IFERROR(ROUND(Table.CCSS_Base_Metrics[[#This Row],[Impact]], 1), "")</f>
        <v/>
      </c>
      <c r="H374" s="11"/>
      <c r="I374" s="11" t="str">
        <f>IFERROR(ROUND(Table.CCSS_Base_Metrics[[#This Row],[Exploitability]], 1), "")</f>
        <v/>
      </c>
    </row>
    <row r="375" spans="1:9" x14ac:dyDescent="0.25">
      <c r="A375" s="1" t="str">
        <f>Table.CCSS_Base_Metrics[Section]</f>
        <v>1.9.58</v>
      </c>
      <c r="B375" t="str">
        <f>Table.CCSS_Base_Metrics[Title]</f>
        <v>System settings: Use Certificate Rules on Windows Executables for Software Restriction Policies</v>
      </c>
      <c r="C375" t="str">
        <f>IFERROR(Table.CCSS_Base_Metrics[State], NA())</f>
        <v>Disabled</v>
      </c>
      <c r="D375" t="b">
        <f>Table.CCSS_Base_Metrics[Applicable]</f>
        <v>1</v>
      </c>
      <c r="E375" s="12">
        <f>Table.CCSS_Base_Metrics[[#This Row],[BaseScore]]</f>
        <v>9</v>
      </c>
      <c r="G375" s="11">
        <f>IFERROR(ROUND(Table.CCSS_Base_Metrics[[#This Row],[Impact]], 1), "")</f>
        <v>10</v>
      </c>
      <c r="H375" s="11"/>
      <c r="I375" s="11">
        <f>IFERROR(ROUND(Table.CCSS_Base_Metrics[[#This Row],[Exploitability]], 1), "")</f>
        <v>8</v>
      </c>
    </row>
    <row r="376" spans="1:9" hidden="1" x14ac:dyDescent="0.25">
      <c r="A376" s="1" t="str">
        <f>Table.CCSS_Base_Metrics[Section]</f>
        <v>1.9.58</v>
      </c>
      <c r="B376" t="str">
        <f>Table.CCSS_Base_Metrics[Title]</f>
        <v>System settings: Use Certificate Rules on Windows Executables for Software Restriction Policies</v>
      </c>
      <c r="C376" t="str">
        <f>IFERROR(Table.CCSS_Base_Metrics[State], NA())</f>
        <v>Not Defined</v>
      </c>
      <c r="D376">
        <f>Table.CCSS_Base_Metrics[Applicable]</f>
        <v>0</v>
      </c>
      <c r="E376" s="12" t="str">
        <f>Table.CCSS_Base_Metrics[[#This Row],[BaseScore]]</f>
        <v/>
      </c>
      <c r="G376" s="11" t="str">
        <f>IFERROR(ROUND(Table.CCSS_Base_Metrics[[#This Row],[Impact]], 1), "")</f>
        <v/>
      </c>
      <c r="H376" s="11"/>
      <c r="I376" s="11" t="str">
        <f>IFERROR(ROUND(Table.CCSS_Base_Metrics[[#This Row],[Exploitability]], 1), "")</f>
        <v/>
      </c>
    </row>
    <row r="377" spans="1:9" x14ac:dyDescent="0.25">
      <c r="A377" s="1" t="str">
        <f>Table.CCSS_Base_Metrics[Section]</f>
        <v>1.9.59</v>
      </c>
      <c r="B377" t="str">
        <f>Table.CCSS_Base_Metrics[Title]</f>
        <v>MSS: (AutoAdminLogon) Enable Automatic Logon (not recommended)</v>
      </c>
      <c r="C377" t="str">
        <f>IFERROR(Table.CCSS_Base_Metrics[State], NA())</f>
        <v>Enabled</v>
      </c>
      <c r="D377" t="b">
        <f>Table.CCSS_Base_Metrics[Applicable]</f>
        <v>1</v>
      </c>
      <c r="E377" s="12">
        <f>Table.CCSS_Base_Metrics[[#This Row],[BaseScore]]</f>
        <v>7.2</v>
      </c>
      <c r="G377" s="11">
        <f>IFERROR(ROUND(Table.CCSS_Base_Metrics[[#This Row],[Impact]], 1), "")</f>
        <v>10</v>
      </c>
      <c r="H377" s="11"/>
      <c r="I377" s="11">
        <f>IFERROR(ROUND(Table.CCSS_Base_Metrics[[#This Row],[Exploitability]], 1), "")</f>
        <v>3.9</v>
      </c>
    </row>
    <row r="378" spans="1:9" hidden="1" x14ac:dyDescent="0.25">
      <c r="A378" s="1" t="str">
        <f>Table.CCSS_Base_Metrics[Section]</f>
        <v>1.9.59</v>
      </c>
      <c r="B378" t="str">
        <f>Table.CCSS_Base_Metrics[Title]</f>
        <v>MSS: (AutoAdminLogon) Enable Automatic Logon (not recommended)</v>
      </c>
      <c r="C378" t="str">
        <f>IFERROR(Table.CCSS_Base_Metrics[State], NA())</f>
        <v>Disabled</v>
      </c>
      <c r="D378">
        <f>Table.CCSS_Base_Metrics[Applicable]</f>
        <v>0</v>
      </c>
      <c r="E378" s="12" t="str">
        <f>Table.CCSS_Base_Metrics[[#This Row],[BaseScore]]</f>
        <v/>
      </c>
      <c r="G378" s="11" t="str">
        <f>IFERROR(ROUND(Table.CCSS_Base_Metrics[[#This Row],[Impact]], 1), "")</f>
        <v/>
      </c>
      <c r="H378" s="11"/>
      <c r="I378" s="11" t="str">
        <f>IFERROR(ROUND(Table.CCSS_Base_Metrics[[#This Row],[Exploitability]], 1), "")</f>
        <v/>
      </c>
    </row>
    <row r="379" spans="1:9" x14ac:dyDescent="0.25">
      <c r="A379" s="1" t="str">
        <f>Table.CCSS_Base_Metrics[Section]</f>
        <v>1.9.60</v>
      </c>
      <c r="B379" t="str">
        <f>Table.CCSS_Base_Metrics[Title]</f>
        <v>MSS: (DisableIPSourceRouting) IP source routing protection level (protects against packet spoofing)</v>
      </c>
      <c r="C379" t="str">
        <f>IFERROR(Table.CCSS_Base_Metrics[State], NA())</f>
        <v xml:space="preserve">No additional protection, source routed packets are allowed
</v>
      </c>
      <c r="D379" t="b">
        <f>Table.CCSS_Base_Metrics[Applicable]</f>
        <v>1</v>
      </c>
      <c r="E379" s="12">
        <f>Table.CCSS_Base_Metrics[[#This Row],[BaseScore]]</f>
        <v>10</v>
      </c>
      <c r="G379" s="11">
        <f>IFERROR(ROUND(Table.CCSS_Base_Metrics[[#This Row],[Impact]], 1), "")</f>
        <v>10</v>
      </c>
      <c r="H379" s="11"/>
      <c r="I379" s="11">
        <f>IFERROR(ROUND(Table.CCSS_Base_Metrics[[#This Row],[Exploitability]], 1), "")</f>
        <v>10</v>
      </c>
    </row>
    <row r="380" spans="1:9" hidden="1" x14ac:dyDescent="0.25">
      <c r="A380" s="1" t="str">
        <f>Table.CCSS_Base_Metrics[Section]</f>
        <v>1.9.60</v>
      </c>
      <c r="B380" t="str">
        <f>Table.CCSS_Base_Metrics[Title]</f>
        <v>MSS: (DisableIPSourceRouting) IP source routing protection level (protects against packet spoofing)</v>
      </c>
      <c r="C380" t="str">
        <f>IFERROR(Table.CCSS_Base_Metrics[State], NA())</f>
        <v>Highest protection, source routing is completely disabled.</v>
      </c>
      <c r="D380">
        <f>Table.CCSS_Base_Metrics[Applicable]</f>
        <v>0</v>
      </c>
      <c r="E380" s="12" t="str">
        <f>Table.CCSS_Base_Metrics[[#This Row],[BaseScore]]</f>
        <v/>
      </c>
      <c r="G380" s="11" t="str">
        <f>IFERROR(ROUND(Table.CCSS_Base_Metrics[[#This Row],[Impact]], 1), "")</f>
        <v/>
      </c>
      <c r="H380" s="11"/>
      <c r="I380" s="11" t="str">
        <f>IFERROR(ROUND(Table.CCSS_Base_Metrics[[#This Row],[Exploitability]], 1), "")</f>
        <v/>
      </c>
    </row>
    <row r="381" spans="1:9" hidden="1" x14ac:dyDescent="0.25">
      <c r="A381" s="1" t="str">
        <f>Table.CCSS_Base_Metrics[Section]</f>
        <v>1.9.61</v>
      </c>
      <c r="B381" t="str">
        <f>Table.CCSS_Base_Metrics[Title]</f>
        <v xml:space="preserve">MSS: (EnableICMPRedirect) Allow ICMP redirects to override OSPF generated routes </v>
      </c>
      <c r="C381" t="str">
        <f>IFERROR(Table.CCSS_Base_Metrics[State], NA())</f>
        <v>Enabled</v>
      </c>
      <c r="D381" t="b">
        <f>Table.CCSS_Base_Metrics[Applicable]</f>
        <v>1</v>
      </c>
      <c r="E381" s="12">
        <f>Table.CCSS_Base_Metrics[[#This Row],[BaseScore]]</f>
        <v>5</v>
      </c>
      <c r="G381" s="11">
        <f>IFERROR(ROUND(Table.CCSS_Base_Metrics[[#This Row],[Impact]], 1), "")</f>
        <v>2.9</v>
      </c>
      <c r="H381" s="11"/>
      <c r="I381" s="11">
        <f>IFERROR(ROUND(Table.CCSS_Base_Metrics[[#This Row],[Exploitability]], 1), "")</f>
        <v>10</v>
      </c>
    </row>
    <row r="382" spans="1:9" hidden="1" x14ac:dyDescent="0.25">
      <c r="A382" s="1" t="str">
        <f>Table.CCSS_Base_Metrics[Section]</f>
        <v>1.9.61</v>
      </c>
      <c r="B382" t="str">
        <f>Table.CCSS_Base_Metrics[Title]</f>
        <v xml:space="preserve">MSS: (EnableICMPRedirect) Allow ICMP redirects to override OSPF generated routes </v>
      </c>
      <c r="C382" t="str">
        <f>IFERROR(Table.CCSS_Base_Metrics[State], NA())</f>
        <v>Disabled</v>
      </c>
      <c r="D382">
        <f>Table.CCSS_Base_Metrics[Applicable]</f>
        <v>0</v>
      </c>
      <c r="E382" s="12" t="str">
        <f>Table.CCSS_Base_Metrics[[#This Row],[BaseScore]]</f>
        <v/>
      </c>
      <c r="G382" s="11" t="str">
        <f>IFERROR(ROUND(Table.CCSS_Base_Metrics[[#This Row],[Impact]], 1), "")</f>
        <v/>
      </c>
      <c r="H382" s="11"/>
      <c r="I382" s="11" t="str">
        <f>IFERROR(ROUND(Table.CCSS_Base_Metrics[[#This Row],[Exploitability]], 1), "")</f>
        <v/>
      </c>
    </row>
    <row r="383" spans="1:9" hidden="1" x14ac:dyDescent="0.25">
      <c r="A383" s="1" t="str">
        <f>Table.CCSS_Base_Metrics[Section]</f>
        <v>1.9.62</v>
      </c>
      <c r="B383" t="str">
        <f>Table.CCSS_Base_Metrics[Title]</f>
        <v xml:space="preserve">MSS: (KeepAliveTime) How often keep-alive packets are sent in milliseconds </v>
      </c>
      <c r="C383">
        <f>IFERROR(Table.CCSS_Base_Metrics[State], NA())</f>
        <v>7200000</v>
      </c>
      <c r="D383" t="b">
        <f>Table.CCSS_Base_Metrics[Applicable]</f>
        <v>1</v>
      </c>
      <c r="E383" s="12">
        <f>Table.CCSS_Base_Metrics[[#This Row],[BaseScore]]</f>
        <v>5</v>
      </c>
      <c r="G383" s="11">
        <f>IFERROR(ROUND(Table.CCSS_Base_Metrics[[#This Row],[Impact]], 1), "")</f>
        <v>2.9</v>
      </c>
      <c r="H383" s="11"/>
      <c r="I383" s="11">
        <f>IFERROR(ROUND(Table.CCSS_Base_Metrics[[#This Row],[Exploitability]], 1), "")</f>
        <v>10</v>
      </c>
    </row>
    <row r="384" spans="1:9" hidden="1" x14ac:dyDescent="0.25">
      <c r="A384" s="1" t="str">
        <f>Table.CCSS_Base_Metrics[Section]</f>
        <v>1.9.62</v>
      </c>
      <c r="B384" t="str">
        <f>Table.CCSS_Base_Metrics[Title]</f>
        <v xml:space="preserve">MSS: (KeepAliveTime) How often keep-alive packets are sent in milliseconds </v>
      </c>
      <c r="C384" t="str">
        <f>IFERROR(Table.CCSS_Base_Metrics[State], NA())</f>
        <v>Not Defined</v>
      </c>
      <c r="D384">
        <f>Table.CCSS_Base_Metrics[Applicable]</f>
        <v>0</v>
      </c>
      <c r="E384" s="12" t="str">
        <f>Table.CCSS_Base_Metrics[[#This Row],[BaseScore]]</f>
        <v/>
      </c>
      <c r="G384" s="11" t="str">
        <f>IFERROR(ROUND(Table.CCSS_Base_Metrics[[#This Row],[Impact]], 1), "")</f>
        <v/>
      </c>
      <c r="H384" s="11"/>
      <c r="I384" s="11" t="str">
        <f>IFERROR(ROUND(Table.CCSS_Base_Metrics[[#This Row],[Exploitability]], 1), "")</f>
        <v/>
      </c>
    </row>
    <row r="385" spans="1:9" x14ac:dyDescent="0.25">
      <c r="A385" s="1" t="str">
        <f>Table.CCSS_Base_Metrics[Section]</f>
        <v>1.9.63</v>
      </c>
      <c r="B385" t="str">
        <f>Table.CCSS_Base_Metrics[Title]</f>
        <v>MSS: (NoDefaultExempt) Configure IPSec exemptions for various types of network traffic</v>
      </c>
      <c r="C385" t="str">
        <f>IFERROR(Table.CCSS_Base_Metrics[State], NA())</f>
        <v>No exemptions</v>
      </c>
      <c r="D385" t="b">
        <f>Table.CCSS_Base_Metrics[Applicable]</f>
        <v>1</v>
      </c>
      <c r="E385" s="12">
        <f>Table.CCSS_Base_Metrics[[#This Row],[BaseScore]]</f>
        <v>10</v>
      </c>
      <c r="G385" s="11">
        <f>IFERROR(ROUND(Table.CCSS_Base_Metrics[[#This Row],[Impact]], 1), "")</f>
        <v>10</v>
      </c>
      <c r="H385" s="11"/>
      <c r="I385" s="11">
        <f>IFERROR(ROUND(Table.CCSS_Base_Metrics[[#This Row],[Exploitability]], 1), "")</f>
        <v>10</v>
      </c>
    </row>
    <row r="386" spans="1:9" hidden="1" x14ac:dyDescent="0.25">
      <c r="A386" s="1" t="str">
        <f>Table.CCSS_Base_Metrics[Section]</f>
        <v>1.9.63</v>
      </c>
      <c r="B386" t="str">
        <f>Table.CCSS_Base_Metrics[Title]</f>
        <v>MSS: (NoDefaultExempt) Configure IPSec exemptions for various types of network traffic</v>
      </c>
      <c r="C386" t="str">
        <f>IFERROR(Table.CCSS_Base_Metrics[State], NA())</f>
        <v>Only ISAKMP is excempt (recommended for Windows Server 2003)</v>
      </c>
      <c r="D386">
        <f>Table.CCSS_Base_Metrics[Applicable]</f>
        <v>0</v>
      </c>
      <c r="E386" s="12" t="str">
        <f>Table.CCSS_Base_Metrics[[#This Row],[BaseScore]]</f>
        <v/>
      </c>
      <c r="G386" s="11" t="str">
        <f>IFERROR(ROUND(Table.CCSS_Base_Metrics[[#This Row],[Impact]], 1), "")</f>
        <v/>
      </c>
      <c r="H386" s="11"/>
      <c r="I386" s="11" t="str">
        <f>IFERROR(ROUND(Table.CCSS_Base_Metrics[[#This Row],[Exploitability]], 1), "")</f>
        <v/>
      </c>
    </row>
    <row r="387" spans="1:9" hidden="1" x14ac:dyDescent="0.25">
      <c r="A387" s="1" t="str">
        <f>Table.CCSS_Base_Metrics[Section]</f>
        <v>1.9.64</v>
      </c>
      <c r="B387" t="str">
        <f>Table.CCSS_Base_Metrics[Title]</f>
        <v xml:space="preserve">MSS: (NoNameReleaseOnDemand) Allow the computer to ignore NetBIOS name release requests except from WINS servers </v>
      </c>
      <c r="C387" t="str">
        <f>IFERROR(Table.CCSS_Base_Metrics[State], NA())</f>
        <v>Disabled</v>
      </c>
      <c r="D387" t="b">
        <f>Table.CCSS_Base_Metrics[Applicable]</f>
        <v>1</v>
      </c>
      <c r="E387" s="12">
        <f>Table.CCSS_Base_Metrics[[#This Row],[BaseScore]]</f>
        <v>5</v>
      </c>
      <c r="G387" s="11">
        <f>IFERROR(ROUND(Table.CCSS_Base_Metrics[[#This Row],[Impact]], 1), "")</f>
        <v>2.9</v>
      </c>
      <c r="H387" s="11"/>
      <c r="I387" s="11">
        <f>IFERROR(ROUND(Table.CCSS_Base_Metrics[[#This Row],[Exploitability]], 1), "")</f>
        <v>10</v>
      </c>
    </row>
    <row r="388" spans="1:9" hidden="1" x14ac:dyDescent="0.25">
      <c r="A388" s="1" t="str">
        <f>Table.CCSS_Base_Metrics[Section]</f>
        <v>1.9.64</v>
      </c>
      <c r="B388" t="str">
        <f>Table.CCSS_Base_Metrics[Title]</f>
        <v xml:space="preserve">MSS: (NoNameReleaseOnDemand) Allow the computer to ignore NetBIOS name release requests except from WINS servers </v>
      </c>
      <c r="C388" t="str">
        <f>IFERROR(Table.CCSS_Base_Metrics[State], NA())</f>
        <v>Enabled.</v>
      </c>
      <c r="D388">
        <f>Table.CCSS_Base_Metrics[Applicable]</f>
        <v>0</v>
      </c>
      <c r="E388" s="12" t="str">
        <f>Table.CCSS_Base_Metrics[[#This Row],[BaseScore]]</f>
        <v/>
      </c>
      <c r="G388" s="11" t="str">
        <f>IFERROR(ROUND(Table.CCSS_Base_Metrics[[#This Row],[Impact]], 1), "")</f>
        <v/>
      </c>
      <c r="H388" s="11"/>
      <c r="I388" s="11" t="str">
        <f>IFERROR(ROUND(Table.CCSS_Base_Metrics[[#This Row],[Exploitability]], 1), "")</f>
        <v/>
      </c>
    </row>
    <row r="389" spans="1:9" hidden="1" x14ac:dyDescent="0.25">
      <c r="A389" s="1" t="str">
        <f>Table.CCSS_Base_Metrics[Section]</f>
        <v>1.9.65</v>
      </c>
      <c r="B389" t="str">
        <f>Table.CCSS_Base_Metrics[Title]</f>
        <v xml:space="preserve">MSS: (NtfsDisable8dot3NameCreation) Enable the computer to stop generating 8.3 style filenames (recommended) </v>
      </c>
      <c r="C389" t="str">
        <f>IFERROR(Table.CCSS_Base_Metrics[State], NA())</f>
        <v>Disabled</v>
      </c>
      <c r="D389" t="b">
        <f>Table.CCSS_Base_Metrics[Applicable]</f>
        <v>1</v>
      </c>
      <c r="E389" s="12">
        <f>Table.CCSS_Base_Metrics[[#This Row],[BaseScore]]</f>
        <v>1.7</v>
      </c>
      <c r="G389" s="11">
        <f>IFERROR(ROUND(Table.CCSS_Base_Metrics[[#This Row],[Impact]], 1), "")</f>
        <v>2.9</v>
      </c>
      <c r="H389" s="11"/>
      <c r="I389" s="11">
        <f>IFERROR(ROUND(Table.CCSS_Base_Metrics[[#This Row],[Exploitability]], 1), "")</f>
        <v>3.1</v>
      </c>
    </row>
    <row r="390" spans="1:9" hidden="1" x14ac:dyDescent="0.25">
      <c r="A390" s="1" t="str">
        <f>Table.CCSS_Base_Metrics[Section]</f>
        <v>1.9.65</v>
      </c>
      <c r="B390" t="str">
        <f>Table.CCSS_Base_Metrics[Title]</f>
        <v xml:space="preserve">MSS: (NtfsDisable8dot3NameCreation) Enable the computer to stop generating 8.3 style filenames (recommended) </v>
      </c>
      <c r="C390" t="str">
        <f>IFERROR(Table.CCSS_Base_Metrics[State], NA())</f>
        <v>Enabled</v>
      </c>
      <c r="D390">
        <f>Table.CCSS_Base_Metrics[Applicable]</f>
        <v>0</v>
      </c>
      <c r="E390" s="12" t="str">
        <f>Table.CCSS_Base_Metrics[[#This Row],[BaseScore]]</f>
        <v/>
      </c>
      <c r="G390" s="11" t="str">
        <f>IFERROR(ROUND(Table.CCSS_Base_Metrics[[#This Row],[Impact]], 1), "")</f>
        <v/>
      </c>
      <c r="H390" s="11"/>
      <c r="I390" s="11" t="str">
        <f>IFERROR(ROUND(Table.CCSS_Base_Metrics[[#This Row],[Exploitability]], 1), "")</f>
        <v/>
      </c>
    </row>
    <row r="391" spans="1:9" hidden="1" x14ac:dyDescent="0.25">
      <c r="A391" s="1" t="str">
        <f>Table.CCSS_Base_Metrics[Section]</f>
        <v>1.9.66</v>
      </c>
      <c r="B391" t="str">
        <f>Table.CCSS_Base_Metrics[Title]</f>
        <v xml:space="preserve">MSS: (PerformRouterDiscovery) Allow IRDP to detect and configure Default Gateway addresses (could lead to DoS) </v>
      </c>
      <c r="C391" t="str">
        <f>IFERROR(Table.CCSS_Base_Metrics[State], NA())</f>
        <v>Enabled</v>
      </c>
      <c r="D391" t="b">
        <f>Table.CCSS_Base_Metrics[Applicable]</f>
        <v>1</v>
      </c>
      <c r="E391" s="12">
        <f>Table.CCSS_Base_Metrics[[#This Row],[BaseScore]]</f>
        <v>5.8</v>
      </c>
      <c r="G391" s="11">
        <f>IFERROR(ROUND(Table.CCSS_Base_Metrics[[#This Row],[Impact]], 1), "")</f>
        <v>6.4</v>
      </c>
      <c r="H391" s="11"/>
      <c r="I391" s="11">
        <f>IFERROR(ROUND(Table.CCSS_Base_Metrics[[#This Row],[Exploitability]], 1), "")</f>
        <v>6.5</v>
      </c>
    </row>
    <row r="392" spans="1:9" hidden="1" x14ac:dyDescent="0.25">
      <c r="A392" s="1" t="str">
        <f>Table.CCSS_Base_Metrics[Section]</f>
        <v>1.9.66</v>
      </c>
      <c r="B392" t="str">
        <f>Table.CCSS_Base_Metrics[Title]</f>
        <v xml:space="preserve">MSS: (PerformRouterDiscovery) Allow IRDP to detect and configure Default Gateway addresses (could lead to DoS) </v>
      </c>
      <c r="C392" t="str">
        <f>IFERROR(Table.CCSS_Base_Metrics[State], NA())</f>
        <v>Disabled</v>
      </c>
      <c r="D392">
        <f>Table.CCSS_Base_Metrics[Applicable]</f>
        <v>0</v>
      </c>
      <c r="E392" s="12" t="str">
        <f>Table.CCSS_Base_Metrics[[#This Row],[BaseScore]]</f>
        <v/>
      </c>
      <c r="G392" s="11" t="str">
        <f>IFERROR(ROUND(Table.CCSS_Base_Metrics[[#This Row],[Impact]], 1), "")</f>
        <v/>
      </c>
      <c r="H392" s="11"/>
      <c r="I392" s="11" t="str">
        <f>IFERROR(ROUND(Table.CCSS_Base_Metrics[[#This Row],[Exploitability]], 1), "")</f>
        <v/>
      </c>
    </row>
    <row r="393" spans="1:9" hidden="1" x14ac:dyDescent="0.25">
      <c r="A393" s="1" t="str">
        <f>Table.CCSS_Base_Metrics[Section]</f>
        <v>1.9.67</v>
      </c>
      <c r="B393" t="str">
        <f>Table.CCSS_Base_Metrics[Title]</f>
        <v xml:space="preserve">MSS: (SafeDllSearchMode) Enable Safe DLL search mode (recommended) </v>
      </c>
      <c r="C393" t="str">
        <f>IFERROR(Table.CCSS_Base_Metrics[State], NA())</f>
        <v>Disabled</v>
      </c>
      <c r="D393" t="b">
        <f>Table.CCSS_Base_Metrics[Applicable]</f>
        <v>1</v>
      </c>
      <c r="E393" s="12">
        <f>Table.CCSS_Base_Metrics[[#This Row],[BaseScore]]</f>
        <v>4.3</v>
      </c>
      <c r="G393" s="11">
        <f>IFERROR(ROUND(Table.CCSS_Base_Metrics[[#This Row],[Impact]], 1), "")</f>
        <v>6.4</v>
      </c>
      <c r="H393" s="11"/>
      <c r="I393" s="11">
        <f>IFERROR(ROUND(Table.CCSS_Base_Metrics[[#This Row],[Exploitability]], 1), "")</f>
        <v>3.1</v>
      </c>
    </row>
    <row r="394" spans="1:9" hidden="1" x14ac:dyDescent="0.25">
      <c r="A394" s="1" t="str">
        <f>Table.CCSS_Base_Metrics[Section]</f>
        <v>1.9.67</v>
      </c>
      <c r="B394" t="str">
        <f>Table.CCSS_Base_Metrics[Title]</f>
        <v xml:space="preserve">MSS: (SafeDllSearchMode) Enable Safe DLL search mode (recommended) </v>
      </c>
      <c r="C394" t="str">
        <f>IFERROR(Table.CCSS_Base_Metrics[State], NA())</f>
        <v>Enabled</v>
      </c>
      <c r="D394">
        <f>Table.CCSS_Base_Metrics[Applicable]</f>
        <v>0</v>
      </c>
      <c r="E394" s="12" t="str">
        <f>Table.CCSS_Base_Metrics[[#This Row],[BaseScore]]</f>
        <v/>
      </c>
      <c r="G394" s="11" t="str">
        <f>IFERROR(ROUND(Table.CCSS_Base_Metrics[[#This Row],[Impact]], 1), "")</f>
        <v/>
      </c>
      <c r="H394" s="11"/>
      <c r="I394" s="11" t="str">
        <f>IFERROR(ROUND(Table.CCSS_Base_Metrics[[#This Row],[Exploitability]], 1), "")</f>
        <v/>
      </c>
    </row>
    <row r="395" spans="1:9" hidden="1" x14ac:dyDescent="0.25">
      <c r="A395" s="1" t="str">
        <f>Table.CCSS_Base_Metrics[Section]</f>
        <v>1.9.68</v>
      </c>
      <c r="B395" t="str">
        <f>Table.CCSS_Base_Metrics[Title]</f>
        <v xml:space="preserve">MSS: (ScreenSaverGracePeriod) The time in seconds before the screen saver grace period expires (0 recommended) </v>
      </c>
      <c r="C395" t="str">
        <f>IFERROR(Table.CCSS_Base_Metrics[State], NA())</f>
        <v>5 or more</v>
      </c>
      <c r="D395" t="b">
        <f>Table.CCSS_Base_Metrics[Applicable]</f>
        <v>1</v>
      </c>
      <c r="E395" s="12">
        <f>Table.CCSS_Base_Metrics[[#This Row],[BaseScore]]</f>
        <v>4.5999999999999996</v>
      </c>
      <c r="G395" s="11">
        <f>IFERROR(ROUND(Table.CCSS_Base_Metrics[[#This Row],[Impact]], 1), "")</f>
        <v>6.4</v>
      </c>
      <c r="H395" s="11"/>
      <c r="I395" s="11">
        <f>IFERROR(ROUND(Table.CCSS_Base_Metrics[[#This Row],[Exploitability]], 1), "")</f>
        <v>3.9</v>
      </c>
    </row>
    <row r="396" spans="1:9" hidden="1" x14ac:dyDescent="0.25">
      <c r="A396" s="1" t="str">
        <f>Table.CCSS_Base_Metrics[Section]</f>
        <v>1.9.68</v>
      </c>
      <c r="B396" t="str">
        <f>Table.CCSS_Base_Metrics[Title]</f>
        <v xml:space="preserve">MSS: (ScreenSaverGracePeriod) The time in seconds before the screen saver grace period expires (0 recommended) </v>
      </c>
      <c r="C396">
        <f>IFERROR(Table.CCSS_Base_Metrics[State], NA())</f>
        <v>0</v>
      </c>
      <c r="D396">
        <f>Table.CCSS_Base_Metrics[Applicable]</f>
        <v>0</v>
      </c>
      <c r="E396" s="12" t="str">
        <f>Table.CCSS_Base_Metrics[[#This Row],[BaseScore]]</f>
        <v/>
      </c>
      <c r="G396" s="11" t="str">
        <f>IFERROR(ROUND(Table.CCSS_Base_Metrics[[#This Row],[Impact]], 1), "")</f>
        <v/>
      </c>
      <c r="H396" s="11"/>
      <c r="I396" s="11" t="str">
        <f>IFERROR(ROUND(Table.CCSS_Base_Metrics[[#This Row],[Exploitability]], 1), "")</f>
        <v/>
      </c>
    </row>
    <row r="397" spans="1:9" hidden="1" x14ac:dyDescent="0.25">
      <c r="A397" s="1" t="str">
        <f>Table.CCSS_Base_Metrics[Section]</f>
        <v>1.9.69</v>
      </c>
      <c r="B397" t="str">
        <f>Table.CCSS_Base_Metrics[Title]</f>
        <v xml:space="preserve">MSS: (TCPMaxDataRetransmissions) How many times unacknowledged data is retransmitted (3 recommended, 5 is default) </v>
      </c>
      <c r="C397" t="str">
        <f>IFERROR(Table.CCSS_Base_Metrics[State], NA())</f>
        <v>5 or more</v>
      </c>
      <c r="D397" t="b">
        <f>Table.CCSS_Base_Metrics[Applicable]</f>
        <v>1</v>
      </c>
      <c r="E397" s="12">
        <f>Table.CCSS_Base_Metrics[[#This Row],[BaseScore]]</f>
        <v>5</v>
      </c>
      <c r="G397" s="11">
        <f>IFERROR(ROUND(Table.CCSS_Base_Metrics[[#This Row],[Impact]], 1), "")</f>
        <v>2.9</v>
      </c>
      <c r="H397" s="11"/>
      <c r="I397" s="11">
        <f>IFERROR(ROUND(Table.CCSS_Base_Metrics[[#This Row],[Exploitability]], 1), "")</f>
        <v>10</v>
      </c>
    </row>
    <row r="398" spans="1:9" hidden="1" x14ac:dyDescent="0.25">
      <c r="A398" s="1" t="str">
        <f>Table.CCSS_Base_Metrics[Section]</f>
        <v>1.9.69</v>
      </c>
      <c r="B398" t="str">
        <f>Table.CCSS_Base_Metrics[Title]</f>
        <v xml:space="preserve">MSS: (TCPMaxDataRetransmissions) How many times unacknowledged data is retransmitted (3 recommended, 5 is default) </v>
      </c>
      <c r="C398">
        <f>IFERROR(Table.CCSS_Base_Metrics[State], NA())</f>
        <v>3</v>
      </c>
      <c r="D398">
        <f>Table.CCSS_Base_Metrics[Applicable]</f>
        <v>0</v>
      </c>
      <c r="E398" s="12" t="str">
        <f>Table.CCSS_Base_Metrics[[#This Row],[BaseScore]]</f>
        <v/>
      </c>
      <c r="G398" s="11" t="str">
        <f>IFERROR(ROUND(Table.CCSS_Base_Metrics[[#This Row],[Impact]], 1), "")</f>
        <v/>
      </c>
      <c r="H398" s="11"/>
      <c r="I398" s="11" t="str">
        <f>IFERROR(ROUND(Table.CCSS_Base_Metrics[[#This Row],[Exploitability]], 1), "")</f>
        <v/>
      </c>
    </row>
    <row r="399" spans="1:9" hidden="1" x14ac:dyDescent="0.25">
      <c r="A399" s="1" t="str">
        <f>Table.CCSS_Base_Metrics[Section]</f>
        <v>1.9.70</v>
      </c>
      <c r="B399" t="str">
        <f>Table.CCSS_Base_Metrics[Title]</f>
        <v xml:space="preserve">MSS: (WarningLevel) Percentage threshold for the security event log at which the system will generate a warning </v>
      </c>
      <c r="C399" t="str">
        <f>IFERROR(Table.CCSS_Base_Metrics[State], NA())</f>
        <v>Not defined</v>
      </c>
      <c r="D399" t="b">
        <f>Table.CCSS_Base_Metrics[Applicable]</f>
        <v>1</v>
      </c>
      <c r="E399" s="12">
        <f>Table.CCSS_Base_Metrics[[#This Row],[BaseScore]]</f>
        <v>6.4</v>
      </c>
      <c r="G399" s="11">
        <f>IFERROR(ROUND(Table.CCSS_Base_Metrics[[#This Row],[Impact]], 1), "")</f>
        <v>4.9000000000000004</v>
      </c>
      <c r="H399" s="11"/>
      <c r="I399" s="11">
        <f>IFERROR(ROUND(Table.CCSS_Base_Metrics[[#This Row],[Exploitability]], 1), "")</f>
        <v>10</v>
      </c>
    </row>
    <row r="400" spans="1:9" hidden="1" x14ac:dyDescent="0.25">
      <c r="A400" s="1" t="str">
        <f>Table.CCSS_Base_Metrics[Section]</f>
        <v>1.9.70</v>
      </c>
      <c r="B400" t="str">
        <f>Table.CCSS_Base_Metrics[Title]</f>
        <v xml:space="preserve">MSS: (WarningLevel) Percentage threshold for the security event log at which the system will generate a warning </v>
      </c>
      <c r="C400" t="str">
        <f>IFERROR(Table.CCSS_Base_Metrics[State], NA())</f>
        <v>90% or less</v>
      </c>
      <c r="D400">
        <f>Table.CCSS_Base_Metrics[Applicable]</f>
        <v>0</v>
      </c>
      <c r="E400" s="12" t="str">
        <f>Table.CCSS_Base_Metrics[[#This Row],[BaseScore]]</f>
        <v/>
      </c>
      <c r="G400" s="11" t="str">
        <f>IFERROR(ROUND(Table.CCSS_Base_Metrics[[#This Row],[Impact]], 1), "")</f>
        <v/>
      </c>
      <c r="H400" s="11"/>
      <c r="I400" s="11" t="str">
        <f>IFERROR(ROUND(Table.CCSS_Base_Metrics[[#This Row],[Exploitability]], 1), "")</f>
        <v/>
      </c>
    </row>
    <row r="401" spans="1:9" x14ac:dyDescent="0.25">
      <c r="A401" s="1" t="str">
        <f>Table.CCSS_Base_Metrics[Section]</f>
        <v>1.9.71</v>
      </c>
      <c r="B401" t="str">
        <f>Table.CCSS_Base_Metrics[Title]</f>
        <v xml:space="preserve">MSS: (DisableIPSourceRouting IPv6) IP source routing protection level (protects against packet spoofing) </v>
      </c>
      <c r="C401" t="str">
        <f>IFERROR(Table.CCSS_Base_Metrics[State], NA())</f>
        <v>No additional protection, source routed packets are allowed</v>
      </c>
      <c r="D401" t="b">
        <f>Table.CCSS_Base_Metrics[Applicable]</f>
        <v>1</v>
      </c>
      <c r="E401" s="12">
        <f>Table.CCSS_Base_Metrics[[#This Row],[BaseScore]]</f>
        <v>10</v>
      </c>
      <c r="G401" s="11">
        <f>IFERROR(ROUND(Table.CCSS_Base_Metrics[[#This Row],[Impact]], 1), "")</f>
        <v>10</v>
      </c>
      <c r="H401" s="11"/>
      <c r="I401" s="11">
        <f>IFERROR(ROUND(Table.CCSS_Base_Metrics[[#This Row],[Exploitability]], 1), "")</f>
        <v>10</v>
      </c>
    </row>
    <row r="402" spans="1:9" hidden="1" x14ac:dyDescent="0.25">
      <c r="A402" s="1" t="str">
        <f>Table.CCSS_Base_Metrics[Section]</f>
        <v>1.9.71</v>
      </c>
      <c r="B402" t="str">
        <f>Table.CCSS_Base_Metrics[Title]</f>
        <v xml:space="preserve">MSS: (DisableIPSourceRouting IPv6) IP source routing protection level (protects against packet spoofing) </v>
      </c>
      <c r="C402" t="str">
        <f>IFERROR(Table.CCSS_Base_Metrics[State], NA())</f>
        <v>Highest protection, source routing is completely disabled</v>
      </c>
      <c r="D402">
        <f>Table.CCSS_Base_Metrics[Applicable]</f>
        <v>0</v>
      </c>
      <c r="E402" s="12" t="str">
        <f>Table.CCSS_Base_Metrics[[#This Row],[BaseScore]]</f>
        <v/>
      </c>
      <c r="G402" s="11" t="str">
        <f>IFERROR(ROUND(Table.CCSS_Base_Metrics[[#This Row],[Impact]], 1), "")</f>
        <v/>
      </c>
      <c r="H402" s="11"/>
      <c r="I402" s="11" t="str">
        <f>IFERROR(ROUND(Table.CCSS_Base_Metrics[[#This Row],[Exploitability]], 1), "")</f>
        <v/>
      </c>
    </row>
    <row r="403" spans="1:9" hidden="1" x14ac:dyDescent="0.25">
      <c r="A403" s="1" t="str">
        <f>Table.CCSS_Base_Metrics[Section]</f>
        <v>1.9.72</v>
      </c>
      <c r="B403" t="str">
        <f>Table.CCSS_Base_Metrics[Title]</f>
        <v xml:space="preserve">MSS: (TCPMaxDataRetransmissions) IPv6 How many times unacknowledged data is retransmitted (3 recommended, 5 is default) </v>
      </c>
      <c r="C403" t="str">
        <f>IFERROR(Table.CCSS_Base_Metrics[State], NA())</f>
        <v>5 or more</v>
      </c>
      <c r="D403" t="b">
        <f>Table.CCSS_Base_Metrics[Applicable]</f>
        <v>1</v>
      </c>
      <c r="E403" s="12">
        <f>Table.CCSS_Base_Metrics[[#This Row],[BaseScore]]</f>
        <v>5</v>
      </c>
      <c r="G403" s="11">
        <f>IFERROR(ROUND(Table.CCSS_Base_Metrics[[#This Row],[Impact]], 1), "")</f>
        <v>2.9</v>
      </c>
      <c r="H403" s="11"/>
      <c r="I403" s="11">
        <f>IFERROR(ROUND(Table.CCSS_Base_Metrics[[#This Row],[Exploitability]], 1), "")</f>
        <v>10</v>
      </c>
    </row>
    <row r="404" spans="1:9" hidden="1" x14ac:dyDescent="0.25">
      <c r="A404" s="1" t="str">
        <f>Table.CCSS_Base_Metrics[Section]</f>
        <v>1.9.72</v>
      </c>
      <c r="B404" t="str">
        <f>Table.CCSS_Base_Metrics[Title]</f>
        <v xml:space="preserve">MSS: (TCPMaxDataRetransmissions) IPv6 How many times unacknowledged data is retransmitted (3 recommended, 5 is default) </v>
      </c>
      <c r="C404">
        <f>IFERROR(Table.CCSS_Base_Metrics[State], NA())</f>
        <v>3</v>
      </c>
      <c r="D404">
        <f>Table.CCSS_Base_Metrics[Applicable]</f>
        <v>0</v>
      </c>
      <c r="E404" s="12" t="str">
        <f>Table.CCSS_Base_Metrics[[#This Row],[BaseScore]]</f>
        <v/>
      </c>
      <c r="G404" s="11" t="str">
        <f>IFERROR(ROUND(Table.CCSS_Base_Metrics[[#This Row],[Impact]], 1), "")</f>
        <v/>
      </c>
      <c r="H404" s="11"/>
      <c r="I404" s="11" t="str">
        <f>IFERROR(ROUND(Table.CCSS_Base_Metrics[[#This Row],[Exploitability]], 1), "")</f>
        <v/>
      </c>
    </row>
    <row r="405" spans="1:9" hidden="1" x14ac:dyDescent="0.25">
      <c r="A405" s="1" t="str">
        <f>Table.CCSS_Base_Metrics[Section]</f>
        <v>1.10</v>
      </c>
      <c r="B405" t="str">
        <f>Table.CCSS_Base_Metrics[Title]</f>
        <v xml:space="preserve">Terminal Services </v>
      </c>
      <c r="C405" t="e">
        <f>IFERROR(Table.CCSS_Base_Metrics[State], NA())</f>
        <v>#N/A</v>
      </c>
      <c r="D405" t="b">
        <f>Table.CCSS_Base_Metrics[Applicable]</f>
        <v>0</v>
      </c>
      <c r="E405" s="12" t="str">
        <f>Table.CCSS_Base_Metrics[[#This Row],[BaseScore]]</f>
        <v/>
      </c>
      <c r="G405" s="11" t="str">
        <f>IFERROR(ROUND(Table.CCSS_Base_Metrics[[#This Row],[Impact]], 1), "")</f>
        <v/>
      </c>
      <c r="H405" s="11"/>
      <c r="I405" s="11" t="str">
        <f>IFERROR(ROUND(Table.CCSS_Base_Metrics[[#This Row],[Exploitability]], 1), "")</f>
        <v/>
      </c>
    </row>
    <row r="406" spans="1:9" x14ac:dyDescent="0.25">
      <c r="A406" s="1" t="str">
        <f>Table.CCSS_Base_Metrics[Section]</f>
        <v>1.10.1</v>
      </c>
      <c r="B406" t="str">
        <f>Table.CCSS_Base_Metrics[Title]</f>
        <v xml:space="preserve">Always prompt client for password upon connection </v>
      </c>
      <c r="C406" t="str">
        <f>IFERROR(Table.CCSS_Base_Metrics[State], NA())</f>
        <v>Disabled</v>
      </c>
      <c r="D406" t="b">
        <f>Table.CCSS_Base_Metrics[Applicable]</f>
        <v>1</v>
      </c>
      <c r="E406" s="12">
        <f>Table.CCSS_Base_Metrics[[#This Row],[BaseScore]]</f>
        <v>7.5</v>
      </c>
      <c r="G406" s="11">
        <f>IFERROR(ROUND(Table.CCSS_Base_Metrics[[#This Row],[Impact]], 1), "")</f>
        <v>6.4</v>
      </c>
      <c r="H406" s="11"/>
      <c r="I406" s="11">
        <f>IFERROR(ROUND(Table.CCSS_Base_Metrics[[#This Row],[Exploitability]], 1), "")</f>
        <v>10</v>
      </c>
    </row>
    <row r="407" spans="1:9" hidden="1" x14ac:dyDescent="0.25">
      <c r="A407" s="1" t="str">
        <f>Table.CCSS_Base_Metrics[Section]</f>
        <v>1.10.1</v>
      </c>
      <c r="B407" t="str">
        <f>Table.CCSS_Base_Metrics[Title]</f>
        <v xml:space="preserve">Always prompt client for password upon connection </v>
      </c>
      <c r="C407" t="str">
        <f>IFERROR(Table.CCSS_Base_Metrics[State], NA())</f>
        <v>Enabled</v>
      </c>
      <c r="D407">
        <f>Table.CCSS_Base_Metrics[Applicable]</f>
        <v>0</v>
      </c>
      <c r="E407" s="12" t="str">
        <f>Table.CCSS_Base_Metrics[[#This Row],[BaseScore]]</f>
        <v/>
      </c>
      <c r="G407" s="11" t="str">
        <f>IFERROR(ROUND(Table.CCSS_Base_Metrics[[#This Row],[Impact]], 1), "")</f>
        <v/>
      </c>
      <c r="H407" s="11"/>
      <c r="I407" s="11" t="str">
        <f>IFERROR(ROUND(Table.CCSS_Base_Metrics[[#This Row],[Exploitability]], 1), "")</f>
        <v/>
      </c>
    </row>
    <row r="408" spans="1:9" x14ac:dyDescent="0.25">
      <c r="A408" s="1" t="str">
        <f>Table.CCSS_Base_Metrics[Section]</f>
        <v>1.10.2</v>
      </c>
      <c r="B408" t="str">
        <f>Table.CCSS_Base_Metrics[Title]</f>
        <v>Set client connection encryption level</v>
      </c>
      <c r="C408" t="str">
        <f>IFERROR(Table.CCSS_Base_Metrics[State], NA())</f>
        <v>Enabled: Low</v>
      </c>
      <c r="D408" t="b">
        <f>Table.CCSS_Base_Metrics[Applicable]</f>
        <v>1</v>
      </c>
      <c r="E408" s="12">
        <f>Table.CCSS_Base_Metrics[[#This Row],[BaseScore]]</f>
        <v>9</v>
      </c>
      <c r="G408" s="11">
        <f>IFERROR(ROUND(Table.CCSS_Base_Metrics[[#This Row],[Impact]], 1), "")</f>
        <v>8.5</v>
      </c>
      <c r="H408" s="11"/>
      <c r="I408" s="11">
        <f>IFERROR(ROUND(Table.CCSS_Base_Metrics[[#This Row],[Exploitability]], 1), "")</f>
        <v>10</v>
      </c>
    </row>
    <row r="409" spans="1:9" hidden="1" x14ac:dyDescent="0.25">
      <c r="A409" s="1" t="str">
        <f>Table.CCSS_Base_Metrics[Section]</f>
        <v>1.10.2</v>
      </c>
      <c r="B409" t="str">
        <f>Table.CCSS_Base_Metrics[Title]</f>
        <v>Set client connection encryption level</v>
      </c>
      <c r="C409" t="str">
        <f>IFERROR(Table.CCSS_Base_Metrics[State], NA())</f>
        <v>Enabled:High level</v>
      </c>
      <c r="D409">
        <f>Table.CCSS_Base_Metrics[Applicable]</f>
        <v>0</v>
      </c>
      <c r="E409" s="12" t="str">
        <f>Table.CCSS_Base_Metrics[[#This Row],[BaseScore]]</f>
        <v/>
      </c>
      <c r="G409" s="11" t="str">
        <f>IFERROR(ROUND(Table.CCSS_Base_Metrics[[#This Row],[Impact]], 1), "")</f>
        <v/>
      </c>
      <c r="H409" s="11"/>
      <c r="I409" s="11" t="str">
        <f>IFERROR(ROUND(Table.CCSS_Base_Metrics[[#This Row],[Exploitability]], 1), "")</f>
        <v/>
      </c>
    </row>
    <row r="410" spans="1:9" hidden="1" x14ac:dyDescent="0.25">
      <c r="A410" s="1" t="str">
        <f>Table.CCSS_Base_Metrics[Section]</f>
        <v>1.10.3</v>
      </c>
      <c r="B410" t="str">
        <f>Table.CCSS_Base_Metrics[Title]</f>
        <v xml:space="preserve">Do not allow drive redirection </v>
      </c>
      <c r="C410" t="str">
        <f>IFERROR(Table.CCSS_Base_Metrics[State], NA())</f>
        <v>Disabled</v>
      </c>
      <c r="D410" t="b">
        <f>Table.CCSS_Base_Metrics[Applicable]</f>
        <v>1</v>
      </c>
      <c r="E410" s="12">
        <f>Table.CCSS_Base_Metrics[[#This Row],[BaseScore]]</f>
        <v>6.5</v>
      </c>
      <c r="G410" s="11">
        <f>IFERROR(ROUND(Table.CCSS_Base_Metrics[[#This Row],[Impact]], 1), "")</f>
        <v>6.4</v>
      </c>
      <c r="H410" s="11"/>
      <c r="I410" s="11">
        <f>IFERROR(ROUND(Table.CCSS_Base_Metrics[[#This Row],[Exploitability]], 1), "")</f>
        <v>8</v>
      </c>
    </row>
    <row r="411" spans="1:9" hidden="1" x14ac:dyDescent="0.25">
      <c r="A411" s="1" t="str">
        <f>Table.CCSS_Base_Metrics[Section]</f>
        <v>1.10.3</v>
      </c>
      <c r="B411" t="str">
        <f>Table.CCSS_Base_Metrics[Title]</f>
        <v xml:space="preserve">Do not allow drive redirection </v>
      </c>
      <c r="C411" t="str">
        <f>IFERROR(Table.CCSS_Base_Metrics[State], NA())</f>
        <v>Not Configured</v>
      </c>
      <c r="D411">
        <f>Table.CCSS_Base_Metrics[Applicable]</f>
        <v>0</v>
      </c>
      <c r="E411" s="12" t="str">
        <f>Table.CCSS_Base_Metrics[[#This Row],[BaseScore]]</f>
        <v/>
      </c>
      <c r="G411" s="11" t="str">
        <f>IFERROR(ROUND(Table.CCSS_Base_Metrics[[#This Row],[Impact]], 1), "")</f>
        <v/>
      </c>
      <c r="H411" s="11"/>
      <c r="I411" s="11" t="str">
        <f>IFERROR(ROUND(Table.CCSS_Base_Metrics[[#This Row],[Exploitability]], 1), "")</f>
        <v/>
      </c>
    </row>
    <row r="412" spans="1:9" hidden="1" x14ac:dyDescent="0.25">
      <c r="A412" s="1" t="str">
        <f>Table.CCSS_Base_Metrics[Section]</f>
        <v>1.10.4</v>
      </c>
      <c r="B412" t="str">
        <f>Table.CCSS_Base_Metrics[Title]</f>
        <v xml:space="preserve">Do not allow passwords to be saved </v>
      </c>
      <c r="C412" t="str">
        <f>IFERROR(Table.CCSS_Base_Metrics[State], NA())</f>
        <v>Disabled</v>
      </c>
      <c r="D412" t="b">
        <f>Table.CCSS_Base_Metrics[Applicable]</f>
        <v>1</v>
      </c>
      <c r="E412" s="12">
        <f>Table.CCSS_Base_Metrics[[#This Row],[BaseScore]]</f>
        <v>4.3</v>
      </c>
      <c r="G412" s="11">
        <f>IFERROR(ROUND(Table.CCSS_Base_Metrics[[#This Row],[Impact]], 1), "")</f>
        <v>6.4</v>
      </c>
      <c r="H412" s="11"/>
      <c r="I412" s="11">
        <f>IFERROR(ROUND(Table.CCSS_Base_Metrics[[#This Row],[Exploitability]], 1), "")</f>
        <v>3.1</v>
      </c>
    </row>
    <row r="413" spans="1:9" hidden="1" x14ac:dyDescent="0.25">
      <c r="A413" s="1" t="str">
        <f>Table.CCSS_Base_Metrics[Section]</f>
        <v>1.10.4</v>
      </c>
      <c r="B413" t="str">
        <f>Table.CCSS_Base_Metrics[Title]</f>
        <v xml:space="preserve">Do not allow passwords to be saved </v>
      </c>
      <c r="C413" t="str">
        <f>IFERROR(Table.CCSS_Base_Metrics[State], NA())</f>
        <v>Enabled</v>
      </c>
      <c r="D413">
        <f>Table.CCSS_Base_Metrics[Applicable]</f>
        <v>0</v>
      </c>
      <c r="E413" s="12" t="str">
        <f>Table.CCSS_Base_Metrics[[#This Row],[BaseScore]]</f>
        <v/>
      </c>
      <c r="G413" s="11" t="str">
        <f>IFERROR(ROUND(Table.CCSS_Base_Metrics[[#This Row],[Impact]], 1), "")</f>
        <v/>
      </c>
      <c r="H413" s="11"/>
      <c r="I413" s="11" t="str">
        <f>IFERROR(ROUND(Table.CCSS_Base_Metrics[[#This Row],[Exploitability]], 1), "")</f>
        <v/>
      </c>
    </row>
    <row r="414" spans="1:9" hidden="1" x14ac:dyDescent="0.25">
      <c r="A414" s="1">
        <f>Table.CCSS_Base_Metrics[Section]</f>
        <v>1.1100000000000001</v>
      </c>
      <c r="B414" t="str">
        <f>Table.CCSS_Base_Metrics[Title]</f>
        <v xml:space="preserve">Internet Communication </v>
      </c>
      <c r="C414" t="e">
        <f>IFERROR(Table.CCSS_Base_Metrics[State], NA())</f>
        <v>#N/A</v>
      </c>
      <c r="D414" t="b">
        <f>Table.CCSS_Base_Metrics[Applicable]</f>
        <v>0</v>
      </c>
      <c r="E414" s="12" t="str">
        <f>Table.CCSS_Base_Metrics[[#This Row],[BaseScore]]</f>
        <v/>
      </c>
      <c r="G414" s="11" t="str">
        <f>IFERROR(ROUND(Table.CCSS_Base_Metrics[[#This Row],[Impact]], 1), "")</f>
        <v/>
      </c>
      <c r="H414" s="11"/>
      <c r="I414" s="11" t="str">
        <f>IFERROR(ROUND(Table.CCSS_Base_Metrics[[#This Row],[Exploitability]], 1), "")</f>
        <v/>
      </c>
    </row>
    <row r="415" spans="1:9" hidden="1" x14ac:dyDescent="0.25">
      <c r="A415" s="1" t="str">
        <f>Table.CCSS_Base_Metrics[Section]</f>
        <v>1.11.1</v>
      </c>
      <c r="B415" t="str">
        <f>Table.CCSS_Base_Metrics[Title]</f>
        <v xml:space="preserve">Turn off downloading of print drivers over HTTP </v>
      </c>
      <c r="C415" t="str">
        <f>IFERROR(Table.CCSS_Base_Metrics[State], NA())</f>
        <v>Disabled</v>
      </c>
      <c r="D415" t="b">
        <f>Table.CCSS_Base_Metrics[Applicable]</f>
        <v>1</v>
      </c>
      <c r="E415" s="12">
        <f>Table.CCSS_Base_Metrics[[#This Row],[BaseScore]]</f>
        <v>6.8</v>
      </c>
      <c r="G415" s="11">
        <f>IFERROR(ROUND(Table.CCSS_Base_Metrics[[#This Row],[Impact]], 1), "")</f>
        <v>6.4</v>
      </c>
      <c r="H415" s="11"/>
      <c r="I415" s="11">
        <f>IFERROR(ROUND(Table.CCSS_Base_Metrics[[#This Row],[Exploitability]], 1), "")</f>
        <v>8.6</v>
      </c>
    </row>
    <row r="416" spans="1:9" hidden="1" x14ac:dyDescent="0.25">
      <c r="A416" s="1" t="str">
        <f>Table.CCSS_Base_Metrics[Section]</f>
        <v>1.11.1</v>
      </c>
      <c r="B416" t="str">
        <f>Table.CCSS_Base_Metrics[Title]</f>
        <v xml:space="preserve">Turn off downloading of print drivers over HTTP </v>
      </c>
      <c r="C416" t="str">
        <f>IFERROR(Table.CCSS_Base_Metrics[State], NA())</f>
        <v>Enabled</v>
      </c>
      <c r="D416">
        <f>Table.CCSS_Base_Metrics[Applicable]</f>
        <v>0</v>
      </c>
      <c r="E416" s="12" t="str">
        <f>Table.CCSS_Base_Metrics[[#This Row],[BaseScore]]</f>
        <v/>
      </c>
      <c r="G416" s="11" t="str">
        <f>IFERROR(ROUND(Table.CCSS_Base_Metrics[[#This Row],[Impact]], 1), "")</f>
        <v/>
      </c>
      <c r="H416" s="11"/>
      <c r="I416" s="11" t="str">
        <f>IFERROR(ROUND(Table.CCSS_Base_Metrics[[#This Row],[Exploitability]], 1), "")</f>
        <v/>
      </c>
    </row>
    <row r="417" spans="1:9" hidden="1" x14ac:dyDescent="0.25">
      <c r="A417" s="1" t="str">
        <f>Table.CCSS_Base_Metrics[Section]</f>
        <v>1.11.2</v>
      </c>
      <c r="B417" t="str">
        <f>Table.CCSS_Base_Metrics[Title]</f>
        <v xml:space="preserve">Turn off the "Publish to Web" task for files and folders </v>
      </c>
      <c r="C417" t="str">
        <f>IFERROR(Table.CCSS_Base_Metrics[State], NA())</f>
        <v>Disabled</v>
      </c>
      <c r="D417" t="b">
        <f>Table.CCSS_Base_Metrics[Applicable]</f>
        <v>1</v>
      </c>
      <c r="E417" s="12">
        <f>Table.CCSS_Base_Metrics[[#This Row],[BaseScore]]</f>
        <v>5</v>
      </c>
      <c r="G417" s="11">
        <f>IFERROR(ROUND(Table.CCSS_Base_Metrics[[#This Row],[Impact]], 1), "")</f>
        <v>2.9</v>
      </c>
      <c r="H417" s="11"/>
      <c r="I417" s="11">
        <f>IFERROR(ROUND(Table.CCSS_Base_Metrics[[#This Row],[Exploitability]], 1), "")</f>
        <v>10</v>
      </c>
    </row>
    <row r="418" spans="1:9" hidden="1" x14ac:dyDescent="0.25">
      <c r="A418" s="1" t="str">
        <f>Table.CCSS_Base_Metrics[Section]</f>
        <v>1.11.2</v>
      </c>
      <c r="B418" t="str">
        <f>Table.CCSS_Base_Metrics[Title]</f>
        <v xml:space="preserve">Turn off the "Publish to Web" task for files and folders </v>
      </c>
      <c r="C418" t="str">
        <f>IFERROR(Table.CCSS_Base_Metrics[State], NA())</f>
        <v>Enabled</v>
      </c>
      <c r="D418">
        <f>Table.CCSS_Base_Metrics[Applicable]</f>
        <v>0</v>
      </c>
      <c r="E418" s="12" t="str">
        <f>Table.CCSS_Base_Metrics[[#This Row],[BaseScore]]</f>
        <v/>
      </c>
      <c r="G418" s="11" t="str">
        <f>IFERROR(ROUND(Table.CCSS_Base_Metrics[[#This Row],[Impact]], 1), "")</f>
        <v/>
      </c>
      <c r="H418" s="11"/>
      <c r="I418" s="11" t="str">
        <f>IFERROR(ROUND(Table.CCSS_Base_Metrics[[#This Row],[Exploitability]], 1), "")</f>
        <v/>
      </c>
    </row>
    <row r="419" spans="1:9" x14ac:dyDescent="0.25">
      <c r="A419" s="1" t="str">
        <f>Table.CCSS_Base_Metrics[Section]</f>
        <v>1.11.3</v>
      </c>
      <c r="B419" t="str">
        <f>Table.CCSS_Base_Metrics[Title]</f>
        <v xml:space="preserve">Turn off Internet download for Web publishing and online ordering wizards </v>
      </c>
      <c r="C419" t="str">
        <f>IFERROR(Table.CCSS_Base_Metrics[State], NA())</f>
        <v>Disabled</v>
      </c>
      <c r="D419" t="b">
        <f>Table.CCSS_Base_Metrics[Applicable]</f>
        <v>1</v>
      </c>
      <c r="E419" s="12">
        <f>Table.CCSS_Base_Metrics[[#This Row],[BaseScore]]</f>
        <v>7.5</v>
      </c>
      <c r="G419" s="11">
        <f>IFERROR(ROUND(Table.CCSS_Base_Metrics[[#This Row],[Impact]], 1), "")</f>
        <v>6.4</v>
      </c>
      <c r="H419" s="11"/>
      <c r="I419" s="11">
        <f>IFERROR(ROUND(Table.CCSS_Base_Metrics[[#This Row],[Exploitability]], 1), "")</f>
        <v>10</v>
      </c>
    </row>
    <row r="420" spans="1:9" hidden="1" x14ac:dyDescent="0.25">
      <c r="A420" s="1" t="str">
        <f>Table.CCSS_Base_Metrics[Section]</f>
        <v>1.11.3</v>
      </c>
      <c r="B420" t="str">
        <f>Table.CCSS_Base_Metrics[Title]</f>
        <v xml:space="preserve">Turn off Internet download for Web publishing and online ordering wizards </v>
      </c>
      <c r="C420" t="str">
        <f>IFERROR(Table.CCSS_Base_Metrics[State], NA())</f>
        <v>Enabled</v>
      </c>
      <c r="D420">
        <f>Table.CCSS_Base_Metrics[Applicable]</f>
        <v>0</v>
      </c>
      <c r="E420" s="12" t="str">
        <f>Table.CCSS_Base_Metrics[[#This Row],[BaseScore]]</f>
        <v/>
      </c>
      <c r="G420" s="11" t="str">
        <f>IFERROR(ROUND(Table.CCSS_Base_Metrics[[#This Row],[Impact]], 1), "")</f>
        <v/>
      </c>
      <c r="H420" s="11"/>
      <c r="I420" s="11" t="str">
        <f>IFERROR(ROUND(Table.CCSS_Base_Metrics[[#This Row],[Exploitability]], 1), "")</f>
        <v/>
      </c>
    </row>
    <row r="421" spans="1:9" hidden="1" x14ac:dyDescent="0.25">
      <c r="A421" s="1" t="str">
        <f>Table.CCSS_Base_Metrics[Section]</f>
        <v>1.11.4</v>
      </c>
      <c r="B421" t="str">
        <f>Table.CCSS_Base_Metrics[Title]</f>
        <v xml:space="preserve">Turn off printing over HTTP </v>
      </c>
      <c r="C421" t="str">
        <f>IFERROR(Table.CCSS_Base_Metrics[State], NA())</f>
        <v>Disabled</v>
      </c>
      <c r="D421" t="b">
        <f>Table.CCSS_Base_Metrics[Applicable]</f>
        <v>1</v>
      </c>
      <c r="E421" s="12">
        <f>Table.CCSS_Base_Metrics[[#This Row],[BaseScore]]</f>
        <v>3.3</v>
      </c>
      <c r="G421" s="11">
        <f>IFERROR(ROUND(Table.CCSS_Base_Metrics[[#This Row],[Impact]], 1), "")</f>
        <v>2.9</v>
      </c>
      <c r="H421" s="11"/>
      <c r="I421" s="11">
        <f>IFERROR(ROUND(Table.CCSS_Base_Metrics[[#This Row],[Exploitability]], 1), "")</f>
        <v>6.5</v>
      </c>
    </row>
    <row r="422" spans="1:9" hidden="1" x14ac:dyDescent="0.25">
      <c r="A422" s="1" t="str">
        <f>Table.CCSS_Base_Metrics[Section]</f>
        <v>1.11.4</v>
      </c>
      <c r="B422" t="str">
        <f>Table.CCSS_Base_Metrics[Title]</f>
        <v xml:space="preserve">Turn off printing over HTTP </v>
      </c>
      <c r="C422" t="str">
        <f>IFERROR(Table.CCSS_Base_Metrics[State], NA())</f>
        <v>Enabled</v>
      </c>
      <c r="D422">
        <f>Table.CCSS_Base_Metrics[Applicable]</f>
        <v>0</v>
      </c>
      <c r="E422" s="12" t="str">
        <f>Table.CCSS_Base_Metrics[[#This Row],[BaseScore]]</f>
        <v/>
      </c>
      <c r="G422" s="11" t="str">
        <f>IFERROR(ROUND(Table.CCSS_Base_Metrics[[#This Row],[Impact]], 1), "")</f>
        <v/>
      </c>
      <c r="H422" s="11"/>
      <c r="I422" s="11" t="str">
        <f>IFERROR(ROUND(Table.CCSS_Base_Metrics[[#This Row],[Exploitability]], 1), "")</f>
        <v/>
      </c>
    </row>
    <row r="423" spans="1:9" hidden="1" x14ac:dyDescent="0.25">
      <c r="A423" s="1" t="str">
        <f>Table.CCSS_Base_Metrics[Section]</f>
        <v>1.11.5</v>
      </c>
      <c r="B423" t="str">
        <f>Table.CCSS_Base_Metrics[Title]</f>
        <v xml:space="preserve">Turn off Search Companion content file updates </v>
      </c>
      <c r="C423" t="str">
        <f>IFERROR(Table.CCSS_Base_Metrics[State], NA())</f>
        <v>Disabled</v>
      </c>
      <c r="D423" t="b">
        <f>Table.CCSS_Base_Metrics[Applicable]</f>
        <v>1</v>
      </c>
      <c r="E423" s="12">
        <f>Table.CCSS_Base_Metrics[[#This Row],[BaseScore]]</f>
        <v>5</v>
      </c>
      <c r="G423" s="11">
        <f>IFERROR(ROUND(Table.CCSS_Base_Metrics[[#This Row],[Impact]], 1), "")</f>
        <v>2.9</v>
      </c>
      <c r="H423" s="11"/>
      <c r="I423" s="11">
        <f>IFERROR(ROUND(Table.CCSS_Base_Metrics[[#This Row],[Exploitability]], 1), "")</f>
        <v>10</v>
      </c>
    </row>
    <row r="424" spans="1:9" hidden="1" x14ac:dyDescent="0.25">
      <c r="A424" s="1" t="str">
        <f>Table.CCSS_Base_Metrics[Section]</f>
        <v>1.11.5</v>
      </c>
      <c r="B424" t="str">
        <f>Table.CCSS_Base_Metrics[Title]</f>
        <v xml:space="preserve">Turn off Search Companion content file updates </v>
      </c>
      <c r="C424" t="str">
        <f>IFERROR(Table.CCSS_Base_Metrics[State], NA())</f>
        <v>Enabled</v>
      </c>
      <c r="D424">
        <f>Table.CCSS_Base_Metrics[Applicable]</f>
        <v>0</v>
      </c>
      <c r="E424" s="12" t="str">
        <f>Table.CCSS_Base_Metrics[[#This Row],[BaseScore]]</f>
        <v/>
      </c>
      <c r="G424" s="11" t="str">
        <f>IFERROR(ROUND(Table.CCSS_Base_Metrics[[#This Row],[Impact]], 1), "")</f>
        <v/>
      </c>
      <c r="H424" s="11"/>
      <c r="I424" s="11" t="str">
        <f>IFERROR(ROUND(Table.CCSS_Base_Metrics[[#This Row],[Exploitability]], 1), "")</f>
        <v/>
      </c>
    </row>
    <row r="425" spans="1:9" hidden="1" x14ac:dyDescent="0.25">
      <c r="A425" s="1" t="str">
        <f>Table.CCSS_Base_Metrics[Section]</f>
        <v>1.11.6</v>
      </c>
      <c r="B425" t="str">
        <f>Table.CCSS_Base_Metrics[Title]</f>
        <v xml:space="preserve">Turn off the Windows Messenger Customer Experience Improvement Program </v>
      </c>
      <c r="C425" t="str">
        <f>IFERROR(Table.CCSS_Base_Metrics[State], NA())</f>
        <v>Disabled</v>
      </c>
      <c r="D425" t="b">
        <f>Table.CCSS_Base_Metrics[Applicable]</f>
        <v>1</v>
      </c>
      <c r="E425" s="12">
        <f>Table.CCSS_Base_Metrics[[#This Row],[BaseScore]]</f>
        <v>3.3</v>
      </c>
      <c r="G425" s="11">
        <f>IFERROR(ROUND(Table.CCSS_Base_Metrics[[#This Row],[Impact]], 1), "")</f>
        <v>2.9</v>
      </c>
      <c r="H425" s="11"/>
      <c r="I425" s="11">
        <f>IFERROR(ROUND(Table.CCSS_Base_Metrics[[#This Row],[Exploitability]], 1), "")</f>
        <v>6.5</v>
      </c>
    </row>
    <row r="426" spans="1:9" hidden="1" x14ac:dyDescent="0.25">
      <c r="A426" s="1" t="str">
        <f>Table.CCSS_Base_Metrics[Section]</f>
        <v>1.11.6</v>
      </c>
      <c r="B426" t="str">
        <f>Table.CCSS_Base_Metrics[Title]</f>
        <v xml:space="preserve">Turn off the Windows Messenger Customer Experience Improvement Program </v>
      </c>
      <c r="C426" t="str">
        <f>IFERROR(Table.CCSS_Base_Metrics[State], NA())</f>
        <v>Enabled</v>
      </c>
      <c r="D426">
        <f>Table.CCSS_Base_Metrics[Applicable]</f>
        <v>0</v>
      </c>
      <c r="E426" s="12" t="str">
        <f>Table.CCSS_Base_Metrics[[#This Row],[BaseScore]]</f>
        <v/>
      </c>
      <c r="G426" s="11" t="str">
        <f>IFERROR(ROUND(Table.CCSS_Base_Metrics[[#This Row],[Impact]], 1), "")</f>
        <v/>
      </c>
      <c r="H426" s="11"/>
      <c r="I426" s="11" t="str">
        <f>IFERROR(ROUND(Table.CCSS_Base_Metrics[[#This Row],[Exploitability]], 1), "")</f>
        <v/>
      </c>
    </row>
    <row r="427" spans="1:9" x14ac:dyDescent="0.25">
      <c r="A427" s="1" t="str">
        <f>Table.CCSS_Base_Metrics[Section]</f>
        <v>1.11.7</v>
      </c>
      <c r="B427" t="str">
        <f>Table.CCSS_Base_Metrics[Title]</f>
        <v>Turn off Windows Update device driver searching</v>
      </c>
      <c r="C427" t="str">
        <f>IFERROR(Table.CCSS_Base_Metrics[State], NA())</f>
        <v>Disabled</v>
      </c>
      <c r="D427" t="b">
        <f>Table.CCSS_Base_Metrics[Applicable]</f>
        <v>1</v>
      </c>
      <c r="E427" s="12">
        <f>Table.CCSS_Base_Metrics[[#This Row],[BaseScore]]</f>
        <v>7.5</v>
      </c>
      <c r="G427" s="11">
        <f>IFERROR(ROUND(Table.CCSS_Base_Metrics[[#This Row],[Impact]], 1), "")</f>
        <v>6.4</v>
      </c>
      <c r="H427" s="11"/>
      <c r="I427" s="11">
        <f>IFERROR(ROUND(Table.CCSS_Base_Metrics[[#This Row],[Exploitability]], 1), "")</f>
        <v>10</v>
      </c>
    </row>
    <row r="428" spans="1:9" hidden="1" x14ac:dyDescent="0.25">
      <c r="A428" s="1" t="str">
        <f>Table.CCSS_Base_Metrics[Section]</f>
        <v>1.11.7</v>
      </c>
      <c r="B428" t="str">
        <f>Table.CCSS_Base_Metrics[Title]</f>
        <v>Turn off Windows Update device driver searching</v>
      </c>
      <c r="C428" t="str">
        <f>IFERROR(Table.CCSS_Base_Metrics[State], NA())</f>
        <v>Not Defined</v>
      </c>
      <c r="D428">
        <f>Table.CCSS_Base_Metrics[Applicable]</f>
        <v>0</v>
      </c>
      <c r="E428" s="12" t="str">
        <f>Table.CCSS_Base_Metrics[[#This Row],[BaseScore]]</f>
        <v/>
      </c>
      <c r="G428" s="11" t="str">
        <f>IFERROR(ROUND(Table.CCSS_Base_Metrics[[#This Row],[Impact]], 1), "")</f>
        <v/>
      </c>
      <c r="H428" s="11"/>
      <c r="I428" s="11" t="str">
        <f>IFERROR(ROUND(Table.CCSS_Base_Metrics[[#This Row],[Exploitability]], 1), "")</f>
        <v/>
      </c>
    </row>
    <row r="429" spans="1:9" hidden="1" x14ac:dyDescent="0.25">
      <c r="A429" s="1">
        <f>Table.CCSS_Base_Metrics[Section]</f>
        <v>1.1200000000000001</v>
      </c>
      <c r="B429" t="str">
        <f>Table.CCSS_Base_Metrics[Title]</f>
        <v xml:space="preserve">Additional Security Settings </v>
      </c>
      <c r="C429" t="e">
        <f>IFERROR(Table.CCSS_Base_Metrics[State], NA())</f>
        <v>#N/A</v>
      </c>
      <c r="D429" t="b">
        <f>Table.CCSS_Base_Metrics[Applicable]</f>
        <v>0</v>
      </c>
      <c r="E429" s="12" t="str">
        <f>Table.CCSS_Base_Metrics[[#This Row],[BaseScore]]</f>
        <v/>
      </c>
      <c r="G429" s="11" t="str">
        <f>IFERROR(ROUND(Table.CCSS_Base_Metrics[[#This Row],[Impact]], 1), "")</f>
        <v/>
      </c>
      <c r="H429" s="11"/>
      <c r="I429" s="11" t="str">
        <f>IFERROR(ROUND(Table.CCSS_Base_Metrics[[#This Row],[Exploitability]], 1), "")</f>
        <v/>
      </c>
    </row>
    <row r="430" spans="1:9" hidden="1" x14ac:dyDescent="0.25">
      <c r="A430" s="1" t="str">
        <f>Table.CCSS_Base_Metrics[Section]</f>
        <v>1.12.1</v>
      </c>
      <c r="B430" t="str">
        <f>Table.CCSS_Base_Metrics[Title]</f>
        <v xml:space="preserve">Do not process the legacy run list </v>
      </c>
      <c r="C430" t="str">
        <f>IFERROR(Table.CCSS_Base_Metrics[State], NA())</f>
        <v>Disabled</v>
      </c>
      <c r="D430" t="b">
        <f>Table.CCSS_Base_Metrics[Applicable]</f>
        <v>1</v>
      </c>
      <c r="E430" s="12">
        <f>Table.CCSS_Base_Metrics[[#This Row],[BaseScore]]</f>
        <v>4.3</v>
      </c>
      <c r="G430" s="11">
        <f>IFERROR(ROUND(Table.CCSS_Base_Metrics[[#This Row],[Impact]], 1), "")</f>
        <v>6.4</v>
      </c>
      <c r="H430" s="11"/>
      <c r="I430" s="11">
        <f>IFERROR(ROUND(Table.CCSS_Base_Metrics[[#This Row],[Exploitability]], 1), "")</f>
        <v>3.1</v>
      </c>
    </row>
    <row r="431" spans="1:9" hidden="1" x14ac:dyDescent="0.25">
      <c r="A431" s="1" t="str">
        <f>Table.CCSS_Base_Metrics[Section]</f>
        <v>1.12.1</v>
      </c>
      <c r="B431" t="str">
        <f>Table.CCSS_Base_Metrics[Title]</f>
        <v xml:space="preserve">Do not process the legacy run list </v>
      </c>
      <c r="C431" t="str">
        <f>IFERROR(Table.CCSS_Base_Metrics[State], NA())</f>
        <v>Not Configured</v>
      </c>
      <c r="D431">
        <f>Table.CCSS_Base_Metrics[Applicable]</f>
        <v>0</v>
      </c>
      <c r="E431" s="12" t="str">
        <f>Table.CCSS_Base_Metrics[[#This Row],[BaseScore]]</f>
        <v/>
      </c>
      <c r="G431" s="11" t="str">
        <f>IFERROR(ROUND(Table.CCSS_Base_Metrics[[#This Row],[Impact]], 1), "")</f>
        <v/>
      </c>
      <c r="H431" s="11"/>
      <c r="I431" s="11" t="str">
        <f>IFERROR(ROUND(Table.CCSS_Base_Metrics[[#This Row],[Exploitability]], 1), "")</f>
        <v/>
      </c>
    </row>
    <row r="432" spans="1:9" hidden="1" x14ac:dyDescent="0.25">
      <c r="A432" s="1" t="str">
        <f>Table.CCSS_Base_Metrics[Section]</f>
        <v>1.12.2</v>
      </c>
      <c r="B432" t="str">
        <f>Table.CCSS_Base_Metrics[Title]</f>
        <v>Do not process the run once list</v>
      </c>
      <c r="C432" t="str">
        <f>IFERROR(Table.CCSS_Base_Metrics[State], NA())</f>
        <v>Disabled</v>
      </c>
      <c r="D432" t="b">
        <f>Table.CCSS_Base_Metrics[Applicable]</f>
        <v>1</v>
      </c>
      <c r="E432" s="12">
        <f>Table.CCSS_Base_Metrics[[#This Row],[BaseScore]]</f>
        <v>4.3</v>
      </c>
      <c r="G432" s="11">
        <f>IFERROR(ROUND(Table.CCSS_Base_Metrics[[#This Row],[Impact]], 1), "")</f>
        <v>6.4</v>
      </c>
      <c r="H432" s="11"/>
      <c r="I432" s="11">
        <f>IFERROR(ROUND(Table.CCSS_Base_Metrics[[#This Row],[Exploitability]], 1), "")</f>
        <v>3.1</v>
      </c>
    </row>
    <row r="433" spans="1:9" hidden="1" x14ac:dyDescent="0.25">
      <c r="A433" s="1" t="str">
        <f>Table.CCSS_Base_Metrics[Section]</f>
        <v>1.12.2</v>
      </c>
      <c r="B433" t="str">
        <f>Table.CCSS_Base_Metrics[Title]</f>
        <v>Do not process the run once list</v>
      </c>
      <c r="C433" t="str">
        <f>IFERROR(Table.CCSS_Base_Metrics[State], NA())</f>
        <v>Not Configured</v>
      </c>
      <c r="D433">
        <f>Table.CCSS_Base_Metrics[Applicable]</f>
        <v>0</v>
      </c>
      <c r="E433" s="12" t="str">
        <f>Table.CCSS_Base_Metrics[[#This Row],[BaseScore]]</f>
        <v/>
      </c>
      <c r="G433" s="11" t="str">
        <f>IFERROR(ROUND(Table.CCSS_Base_Metrics[[#This Row],[Impact]], 1), "")</f>
        <v/>
      </c>
      <c r="H433" s="11"/>
      <c r="I433" s="11" t="str">
        <f>IFERROR(ROUND(Table.CCSS_Base_Metrics[[#This Row],[Exploitability]], 1), "")</f>
        <v/>
      </c>
    </row>
    <row r="434" spans="1:9" hidden="1" x14ac:dyDescent="0.25">
      <c r="A434" s="1" t="str">
        <f>Table.CCSS_Base_Metrics[Section]</f>
        <v>1.12.3</v>
      </c>
      <c r="B434" t="str">
        <f>Table.CCSS_Base_Metrics[Title]</f>
        <v xml:space="preserve">Registry policy processing </v>
      </c>
      <c r="C434" t="str">
        <f>IFERROR(Table.CCSS_Base_Metrics[State], NA())</f>
        <v>Enabled: Do not apply during periodic background processing</v>
      </c>
      <c r="D434" t="b">
        <f>Table.CCSS_Base_Metrics[Applicable]</f>
        <v>1</v>
      </c>
      <c r="E434" s="12">
        <f>Table.CCSS_Base_Metrics[[#This Row],[BaseScore]]</f>
        <v>4.3</v>
      </c>
      <c r="G434" s="11">
        <f>IFERROR(ROUND(Table.CCSS_Base_Metrics[[#This Row],[Impact]], 1), "")</f>
        <v>6.4</v>
      </c>
      <c r="H434" s="11"/>
      <c r="I434" s="11">
        <f>IFERROR(ROUND(Table.CCSS_Base_Metrics[[#This Row],[Exploitability]], 1), "")</f>
        <v>3.1</v>
      </c>
    </row>
    <row r="435" spans="1:9" hidden="1" x14ac:dyDescent="0.25">
      <c r="A435" s="1" t="str">
        <f>Table.CCSS_Base_Metrics[Section]</f>
        <v>1.12.3</v>
      </c>
      <c r="B435" t="str">
        <f>Table.CCSS_Base_Metrics[Title]</f>
        <v xml:space="preserve">Registry policy processing </v>
      </c>
      <c r="C435" t="str">
        <f>IFERROR(Table.CCSS_Base_Metrics[State], NA())</f>
        <v>Not Defined</v>
      </c>
      <c r="D435">
        <f>Table.CCSS_Base_Metrics[Applicable]</f>
        <v>0</v>
      </c>
      <c r="E435" s="12" t="str">
        <f>Table.CCSS_Base_Metrics[[#This Row],[BaseScore]]</f>
        <v/>
      </c>
      <c r="G435" s="11" t="str">
        <f>IFERROR(ROUND(Table.CCSS_Base_Metrics[[#This Row],[Impact]], 1), "")</f>
        <v/>
      </c>
      <c r="H435" s="11"/>
      <c r="I435" s="11" t="str">
        <f>IFERROR(ROUND(Table.CCSS_Base_Metrics[[#This Row],[Exploitability]], 1), "")</f>
        <v/>
      </c>
    </row>
    <row r="436" spans="1:9" hidden="1" x14ac:dyDescent="0.25">
      <c r="A436" s="1" t="str">
        <f>Table.CCSS_Base_Metrics[Section]</f>
        <v>1.12.4</v>
      </c>
      <c r="B436" t="str">
        <f>Table.CCSS_Base_Metrics[Title]</f>
        <v xml:space="preserve">Offer Remote Assistance </v>
      </c>
      <c r="C436" t="str">
        <f>IFERROR(Table.CCSS_Base_Metrics[State], NA())</f>
        <v>Enabled: Allow helpers to remotely control the computer</v>
      </c>
      <c r="D436" t="b">
        <f>Table.CCSS_Base_Metrics[Applicable]</f>
        <v>1</v>
      </c>
      <c r="E436" s="12">
        <f>Table.CCSS_Base_Metrics[[#This Row],[BaseScore]]</f>
        <v>6.5</v>
      </c>
      <c r="G436" s="11">
        <f>IFERROR(ROUND(Table.CCSS_Base_Metrics[[#This Row],[Impact]], 1), "")</f>
        <v>6.4</v>
      </c>
      <c r="H436" s="11"/>
      <c r="I436" s="11">
        <f>IFERROR(ROUND(Table.CCSS_Base_Metrics[[#This Row],[Exploitability]], 1), "")</f>
        <v>8</v>
      </c>
    </row>
    <row r="437" spans="1:9" hidden="1" x14ac:dyDescent="0.25">
      <c r="A437" s="1" t="str">
        <f>Table.CCSS_Base_Metrics[Section]</f>
        <v>1.12.4</v>
      </c>
      <c r="B437" t="str">
        <f>Table.CCSS_Base_Metrics[Title]</f>
        <v xml:space="preserve">Offer Remote Assistance </v>
      </c>
      <c r="C437" t="str">
        <f>IFERROR(Table.CCSS_Base_Metrics[State], NA())</f>
        <v>Not Defined</v>
      </c>
      <c r="D437">
        <f>Table.CCSS_Base_Metrics[Applicable]</f>
        <v>0</v>
      </c>
      <c r="E437" s="12" t="str">
        <f>Table.CCSS_Base_Metrics[[#This Row],[BaseScore]]</f>
        <v/>
      </c>
      <c r="G437" s="11" t="str">
        <f>IFERROR(ROUND(Table.CCSS_Base_Metrics[[#This Row],[Impact]], 1), "")</f>
        <v/>
      </c>
      <c r="H437" s="11"/>
      <c r="I437" s="11" t="str">
        <f>IFERROR(ROUND(Table.CCSS_Base_Metrics[[#This Row],[Exploitability]], 1), "")</f>
        <v/>
      </c>
    </row>
    <row r="438" spans="1:9" hidden="1" x14ac:dyDescent="0.25">
      <c r="A438" s="1" t="str">
        <f>Table.CCSS_Base_Metrics[Section]</f>
        <v>1.12.5</v>
      </c>
      <c r="B438" t="str">
        <f>Table.CCSS_Base_Metrics[Title]</f>
        <v xml:space="preserve">Solicited Remote Assistance </v>
      </c>
      <c r="C438" t="str">
        <f>IFERROR(Table.CCSS_Base_Metrics[State], NA())</f>
        <v>Enabled: Allow helpers to remotely control the computer</v>
      </c>
      <c r="D438" t="b">
        <f>Table.CCSS_Base_Metrics[Applicable]</f>
        <v>1</v>
      </c>
      <c r="E438" s="12">
        <f>Table.CCSS_Base_Metrics[[#This Row],[BaseScore]]</f>
        <v>6.5</v>
      </c>
      <c r="G438" s="11">
        <f>IFERROR(ROUND(Table.CCSS_Base_Metrics[[#This Row],[Impact]], 1), "")</f>
        <v>6.4</v>
      </c>
      <c r="H438" s="11"/>
      <c r="I438" s="11">
        <f>IFERROR(ROUND(Table.CCSS_Base_Metrics[[#This Row],[Exploitability]], 1), "")</f>
        <v>8</v>
      </c>
    </row>
    <row r="439" spans="1:9" hidden="1" x14ac:dyDescent="0.25">
      <c r="A439" s="1" t="str">
        <f>Table.CCSS_Base_Metrics[Section]</f>
        <v>1.12.5</v>
      </c>
      <c r="B439" t="str">
        <f>Table.CCSS_Base_Metrics[Title]</f>
        <v xml:space="preserve">Solicited Remote Assistance </v>
      </c>
      <c r="C439" t="str">
        <f>IFERROR(Table.CCSS_Base_Metrics[State], NA())</f>
        <v>Not Defined</v>
      </c>
      <c r="D439">
        <f>Table.CCSS_Base_Metrics[Applicable]</f>
        <v>0</v>
      </c>
      <c r="E439" s="12" t="str">
        <f>Table.CCSS_Base_Metrics[[#This Row],[BaseScore]]</f>
        <v/>
      </c>
      <c r="G439" s="11" t="str">
        <f>IFERROR(ROUND(Table.CCSS_Base_Metrics[[#This Row],[Impact]], 1), "")</f>
        <v/>
      </c>
      <c r="H439" s="11"/>
      <c r="I439" s="11" t="str">
        <f>IFERROR(ROUND(Table.CCSS_Base_Metrics[[#This Row],[Exploitability]], 1), "")</f>
        <v/>
      </c>
    </row>
    <row r="440" spans="1:9" x14ac:dyDescent="0.25">
      <c r="A440" s="1" t="str">
        <f>Table.CCSS_Base_Metrics[Section]</f>
        <v>1.12.6</v>
      </c>
      <c r="B440" t="str">
        <f>Table.CCSS_Base_Metrics[Title]</f>
        <v xml:space="preserve">Restrictions for Unauthenticated RPC clients </v>
      </c>
      <c r="C440" t="str">
        <f>IFERROR(Table.CCSS_Base_Metrics[State], NA())</f>
        <v>Enabled: None</v>
      </c>
      <c r="D440" t="b">
        <f>Table.CCSS_Base_Metrics[Applicable]</f>
        <v>1</v>
      </c>
      <c r="E440" s="12">
        <f>Table.CCSS_Base_Metrics[[#This Row],[BaseScore]]</f>
        <v>7.5</v>
      </c>
      <c r="G440" s="11">
        <f>IFERROR(ROUND(Table.CCSS_Base_Metrics[[#This Row],[Impact]], 1), "")</f>
        <v>6.4</v>
      </c>
      <c r="H440" s="11"/>
      <c r="I440" s="11">
        <f>IFERROR(ROUND(Table.CCSS_Base_Metrics[[#This Row],[Exploitability]], 1), "")</f>
        <v>10</v>
      </c>
    </row>
    <row r="441" spans="1:9" hidden="1" x14ac:dyDescent="0.25">
      <c r="A441" s="1" t="str">
        <f>Table.CCSS_Base_Metrics[Section]</f>
        <v>1.12.6</v>
      </c>
      <c r="B441" t="str">
        <f>Table.CCSS_Base_Metrics[Title]</f>
        <v xml:space="preserve">Restrictions for Unauthenticated RPC clients </v>
      </c>
      <c r="C441" t="str">
        <f>IFERROR(Table.CCSS_Base_Metrics[State], NA())</f>
        <v>Not Defined</v>
      </c>
      <c r="D441">
        <f>Table.CCSS_Base_Metrics[Applicable]</f>
        <v>0</v>
      </c>
      <c r="E441" s="12" t="str">
        <f>Table.CCSS_Base_Metrics[[#This Row],[BaseScore]]</f>
        <v/>
      </c>
      <c r="G441" s="11" t="str">
        <f>IFERROR(ROUND(Table.CCSS_Base_Metrics[[#This Row],[Impact]], 1), "")</f>
        <v/>
      </c>
      <c r="H441" s="11"/>
      <c r="I441" s="11" t="str">
        <f>IFERROR(ROUND(Table.CCSS_Base_Metrics[[#This Row],[Exploitability]], 1), "")</f>
        <v/>
      </c>
    </row>
    <row r="442" spans="1:9" x14ac:dyDescent="0.25">
      <c r="A442" s="1" t="str">
        <f>Table.CCSS_Base_Metrics[Section]</f>
        <v>1.12.7</v>
      </c>
      <c r="B442" t="str">
        <f>Table.CCSS_Base_Metrics[Title]</f>
        <v xml:space="preserve">RPC Endpoint Mapper Client Authentication </v>
      </c>
      <c r="C442" t="str">
        <f>IFERROR(Table.CCSS_Base_Metrics[State], NA())</f>
        <v>Disabled</v>
      </c>
      <c r="D442" t="b">
        <f>Table.CCSS_Base_Metrics[Applicable]</f>
        <v>1</v>
      </c>
      <c r="E442" s="12">
        <f>Table.CCSS_Base_Metrics[[#This Row],[BaseScore]]</f>
        <v>7.5</v>
      </c>
      <c r="G442" s="11">
        <f>IFERROR(ROUND(Table.CCSS_Base_Metrics[[#This Row],[Impact]], 1), "")</f>
        <v>6.4</v>
      </c>
      <c r="H442" s="11"/>
      <c r="I442" s="11">
        <f>IFERROR(ROUND(Table.CCSS_Base_Metrics[[#This Row],[Exploitability]], 1), "")</f>
        <v>10</v>
      </c>
    </row>
    <row r="443" spans="1:9" hidden="1" x14ac:dyDescent="0.25">
      <c r="A443" s="1" t="str">
        <f>Table.CCSS_Base_Metrics[Section]</f>
        <v>1.12.7</v>
      </c>
      <c r="B443" t="str">
        <f>Table.CCSS_Base_Metrics[Title]</f>
        <v xml:space="preserve">RPC Endpoint Mapper Client Authentication </v>
      </c>
      <c r="C443" t="str">
        <f>IFERROR(Table.CCSS_Base_Metrics[State], NA())</f>
        <v>Not Defined</v>
      </c>
      <c r="D443">
        <f>Table.CCSS_Base_Metrics[Applicable]</f>
        <v>0</v>
      </c>
      <c r="E443" s="12" t="str">
        <f>Table.CCSS_Base_Metrics[[#This Row],[BaseScore]]</f>
        <v/>
      </c>
      <c r="G443" s="11" t="str">
        <f>IFERROR(ROUND(Table.CCSS_Base_Metrics[[#This Row],[Impact]], 1), "")</f>
        <v/>
      </c>
      <c r="H443" s="11"/>
      <c r="I443" s="11" t="str">
        <f>IFERROR(ROUND(Table.CCSS_Base_Metrics[[#This Row],[Exploitability]], 1), "")</f>
        <v/>
      </c>
    </row>
    <row r="444" spans="1:9" hidden="1" x14ac:dyDescent="0.25">
      <c r="A444" s="1" t="str">
        <f>Table.CCSS_Base_Metrics[Section]</f>
        <v>1.12.8</v>
      </c>
      <c r="B444" t="str">
        <f>Table.CCSS_Base_Metrics[Title]</f>
        <v xml:space="preserve">Turn off Autoplay </v>
      </c>
      <c r="C444" t="str">
        <f>IFERROR(Table.CCSS_Base_Metrics[State], NA())</f>
        <v>Disabled</v>
      </c>
      <c r="D444" t="b">
        <f>Table.CCSS_Base_Metrics[Applicable]</f>
        <v>1</v>
      </c>
      <c r="E444" s="12">
        <f>Table.CCSS_Base_Metrics[[#This Row],[BaseScore]]</f>
        <v>4.5999999999999996</v>
      </c>
      <c r="G444" s="11">
        <f>IFERROR(ROUND(Table.CCSS_Base_Metrics[[#This Row],[Impact]], 1), "")</f>
        <v>6.4</v>
      </c>
      <c r="H444" s="11"/>
      <c r="I444" s="11">
        <f>IFERROR(ROUND(Table.CCSS_Base_Metrics[[#This Row],[Exploitability]], 1), "")</f>
        <v>3.9</v>
      </c>
    </row>
    <row r="445" spans="1:9" hidden="1" x14ac:dyDescent="0.25">
      <c r="A445" s="1" t="str">
        <f>Table.CCSS_Base_Metrics[Section]</f>
        <v>1.12.8</v>
      </c>
      <c r="B445" t="str">
        <f>Table.CCSS_Base_Metrics[Title]</f>
        <v xml:space="preserve">Turn off Autoplay </v>
      </c>
      <c r="C445" t="str">
        <f>IFERROR(Table.CCSS_Base_Metrics[State], NA())</f>
        <v>Enabled:All drives</v>
      </c>
      <c r="D445">
        <f>Table.CCSS_Base_Metrics[Applicable]</f>
        <v>0</v>
      </c>
      <c r="E445" s="12" t="str">
        <f>Table.CCSS_Base_Metrics[[#This Row],[BaseScore]]</f>
        <v/>
      </c>
      <c r="G445" s="11" t="str">
        <f>IFERROR(ROUND(Table.CCSS_Base_Metrics[[#This Row],[Impact]], 1), "")</f>
        <v/>
      </c>
      <c r="H445" s="11"/>
      <c r="I445" s="11" t="str">
        <f>IFERROR(ROUND(Table.CCSS_Base_Metrics[[#This Row],[Exploitability]], 1), "")</f>
        <v/>
      </c>
    </row>
    <row r="446" spans="1:9" hidden="1" x14ac:dyDescent="0.25">
      <c r="A446" s="1" t="str">
        <f>Table.CCSS_Base_Metrics[Section]</f>
        <v>1.12.9</v>
      </c>
      <c r="B446" t="str">
        <f>Table.CCSS_Base_Metrics[Title]</f>
        <v xml:space="preserve">Enumerate administrator accounts on elevation </v>
      </c>
      <c r="C446" t="str">
        <f>IFERROR(Table.CCSS_Base_Metrics[State], NA())</f>
        <v>Enabled</v>
      </c>
      <c r="D446" t="b">
        <f>Table.CCSS_Base_Metrics[Applicable]</f>
        <v>1</v>
      </c>
      <c r="E446" s="12">
        <f>Table.CCSS_Base_Metrics[[#This Row],[BaseScore]]</f>
        <v>1.7</v>
      </c>
      <c r="G446" s="11">
        <f>IFERROR(ROUND(Table.CCSS_Base_Metrics[[#This Row],[Impact]], 1), "")</f>
        <v>2.9</v>
      </c>
      <c r="H446" s="11"/>
      <c r="I446" s="11">
        <f>IFERROR(ROUND(Table.CCSS_Base_Metrics[[#This Row],[Exploitability]], 1), "")</f>
        <v>3.1</v>
      </c>
    </row>
    <row r="447" spans="1:9" hidden="1" x14ac:dyDescent="0.25">
      <c r="A447" s="1" t="str">
        <f>Table.CCSS_Base_Metrics[Section]</f>
        <v>1.12.9</v>
      </c>
      <c r="B447" t="str">
        <f>Table.CCSS_Base_Metrics[Title]</f>
        <v xml:space="preserve">Enumerate administrator accounts on elevation </v>
      </c>
      <c r="C447" t="str">
        <f>IFERROR(Table.CCSS_Base_Metrics[State], NA())</f>
        <v>Not Configured</v>
      </c>
      <c r="D447">
        <f>Table.CCSS_Base_Metrics[Applicable]</f>
        <v>0</v>
      </c>
      <c r="E447" s="12" t="str">
        <f>Table.CCSS_Base_Metrics[[#This Row],[BaseScore]]</f>
        <v/>
      </c>
      <c r="G447" s="11" t="str">
        <f>IFERROR(ROUND(Table.CCSS_Base_Metrics[[#This Row],[Impact]], 1), "")</f>
        <v/>
      </c>
      <c r="H447" s="11"/>
      <c r="I447" s="11" t="str">
        <f>IFERROR(ROUND(Table.CCSS_Base_Metrics[[#This Row],[Exploitability]], 1), "")</f>
        <v/>
      </c>
    </row>
    <row r="448" spans="1:9" hidden="1" x14ac:dyDescent="0.25">
      <c r="A448" s="1" t="str">
        <f>Table.CCSS_Base_Metrics[Section]</f>
        <v>1.12.10</v>
      </c>
      <c r="B448" t="str">
        <f>Table.CCSS_Base_Metrics[Title]</f>
        <v xml:space="preserve">Require trusted path for credential entry </v>
      </c>
      <c r="C448" t="str">
        <f>IFERROR(Table.CCSS_Base_Metrics[State], NA())</f>
        <v>Disabled</v>
      </c>
      <c r="D448" t="b">
        <f>Table.CCSS_Base_Metrics[Applicable]</f>
        <v>1</v>
      </c>
      <c r="E448" s="12">
        <f>Table.CCSS_Base_Metrics[[#This Row],[BaseScore]]</f>
        <v>1.7</v>
      </c>
      <c r="G448" s="11">
        <f>IFERROR(ROUND(Table.CCSS_Base_Metrics[[#This Row],[Impact]], 1), "")</f>
        <v>2.9</v>
      </c>
      <c r="H448" s="11"/>
      <c r="I448" s="11">
        <f>IFERROR(ROUND(Table.CCSS_Base_Metrics[[#This Row],[Exploitability]], 1), "")</f>
        <v>3.1</v>
      </c>
    </row>
    <row r="449" spans="1:9" hidden="1" x14ac:dyDescent="0.25">
      <c r="A449" s="1" t="str">
        <f>Table.CCSS_Base_Metrics[Section]</f>
        <v>1.12.10</v>
      </c>
      <c r="B449" t="str">
        <f>Table.CCSS_Base_Metrics[Title]</f>
        <v xml:space="preserve">Require trusted path for credential entry </v>
      </c>
      <c r="C449" t="str">
        <f>IFERROR(Table.CCSS_Base_Metrics[State], NA())</f>
        <v>Enabled</v>
      </c>
      <c r="D449">
        <f>Table.CCSS_Base_Metrics[Applicable]</f>
        <v>0</v>
      </c>
      <c r="E449" s="12" t="str">
        <f>Table.CCSS_Base_Metrics[[#This Row],[BaseScore]]</f>
        <v/>
      </c>
      <c r="G449" s="11" t="str">
        <f>IFERROR(ROUND(Table.CCSS_Base_Metrics[[#This Row],[Impact]], 1), "")</f>
        <v/>
      </c>
      <c r="H449" s="11"/>
      <c r="I449" s="11" t="str">
        <f>IFERROR(ROUND(Table.CCSS_Base_Metrics[[#This Row],[Exploitability]], 1), "")</f>
        <v/>
      </c>
    </row>
    <row r="450" spans="1:9" x14ac:dyDescent="0.25">
      <c r="A450" s="1" t="str">
        <f>Table.CCSS_Base_Metrics[Section]</f>
        <v>1.12.11</v>
      </c>
      <c r="B450" t="str">
        <f>Table.CCSS_Base_Metrics[Title]</f>
        <v xml:space="preserve">Disable remote Desktop Sharing </v>
      </c>
      <c r="C450" t="str">
        <f>IFERROR(Table.CCSS_Base_Metrics[State], NA())</f>
        <v>Disabled</v>
      </c>
      <c r="D450" t="b">
        <f>Table.CCSS_Base_Metrics[Applicable]</f>
        <v>1</v>
      </c>
      <c r="E450" s="12">
        <f>Table.CCSS_Base_Metrics[[#This Row],[BaseScore]]</f>
        <v>7.5</v>
      </c>
      <c r="G450" s="11">
        <f>IFERROR(ROUND(Table.CCSS_Base_Metrics[[#This Row],[Impact]], 1), "")</f>
        <v>6.4</v>
      </c>
      <c r="H450" s="11"/>
      <c r="I450" s="11">
        <f>IFERROR(ROUND(Table.CCSS_Base_Metrics[[#This Row],[Exploitability]], 1), "")</f>
        <v>10</v>
      </c>
    </row>
    <row r="451" spans="1:9" hidden="1" x14ac:dyDescent="0.25">
      <c r="A451" s="1" t="str">
        <f>Table.CCSS_Base_Metrics[Section]</f>
        <v>1.12.11</v>
      </c>
      <c r="B451" t="str">
        <f>Table.CCSS_Base_Metrics[Title]</f>
        <v xml:space="preserve">Disable remote Desktop Sharing </v>
      </c>
      <c r="C451" t="str">
        <f>IFERROR(Table.CCSS_Base_Metrics[State], NA())</f>
        <v>Enabled</v>
      </c>
      <c r="D451">
        <f>Table.CCSS_Base_Metrics[Applicable]</f>
        <v>0</v>
      </c>
      <c r="E451" s="12" t="str">
        <f>Table.CCSS_Base_Metrics[[#This Row],[BaseScore]]</f>
        <v/>
      </c>
      <c r="G451" s="11" t="str">
        <f>IFERROR(ROUND(Table.CCSS_Base_Metrics[[#This Row],[Impact]], 1), "")</f>
        <v/>
      </c>
      <c r="H451" s="11"/>
      <c r="I451" s="11" t="str">
        <f>IFERROR(ROUND(Table.CCSS_Base_Metrics[[#This Row],[Exploitability]], 1), "")</f>
        <v/>
      </c>
    </row>
    <row r="452" spans="1:9" x14ac:dyDescent="0.25">
      <c r="A452" s="1" t="s">
        <v>59</v>
      </c>
      <c r="B452" t="s">
        <v>60</v>
      </c>
      <c r="E452" s="3">
        <f>COUNTIFS(Table.CCSS_BaseScores[Applicable], "=TRUE", Table.CCSS_BaseScores[CCSS_BaseScore], Table.CCSS_BaseScores[[#Totals],[Title]])</f>
        <v>48</v>
      </c>
      <c r="F452" s="13"/>
    </row>
  </sheetData>
  <conditionalFormatting sqref="I2:I451">
    <cfRule type="colorScale" priority="5">
      <colorScale>
        <cfvo type="min"/>
        <cfvo type="percentile" val="50"/>
        <cfvo type="max"/>
        <color rgb="FF63BE7B"/>
        <color rgb="FFFFEB84"/>
        <color rgb="FFF8696B"/>
      </colorScale>
    </cfRule>
  </conditionalFormatting>
  <conditionalFormatting sqref="E2:E451">
    <cfRule type="colorScale" priority="2">
      <colorScale>
        <cfvo type="min"/>
        <cfvo type="percentile" val="50"/>
        <cfvo type="max"/>
        <color rgb="FF63BE7B"/>
        <color rgb="FFFFEB84"/>
        <color rgb="FFF8696B"/>
      </colorScale>
    </cfRule>
  </conditionalFormatting>
  <conditionalFormatting sqref="G2:G45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75" verticalDpi="7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1"/>
  <sheetViews>
    <sheetView zoomScale="70" zoomScaleNormal="70" workbookViewId="0">
      <pane ySplit="1" topLeftCell="A434" activePane="bottomLeft" state="frozen"/>
      <selection pane="bottomLeft" activeCell="C458" sqref="C458"/>
    </sheetView>
  </sheetViews>
  <sheetFormatPr defaultRowHeight="15" x14ac:dyDescent="0.25"/>
  <cols>
    <col min="1" max="1" width="13" style="1" bestFit="1" customWidth="1"/>
    <col min="2" max="2" width="7.28515625" style="1" customWidth="1"/>
    <col min="3" max="3" width="54.140625" customWidth="1"/>
    <col min="4" max="4" width="15.7109375" style="25" customWidth="1"/>
    <col min="5" max="5" width="23.5703125" style="25" customWidth="1"/>
    <col min="6" max="6" width="12.85546875" style="25" customWidth="1"/>
    <col min="7" max="7" width="13.85546875" style="25" customWidth="1"/>
    <col min="8" max="8" width="20.28515625" style="21" customWidth="1"/>
    <col min="9" max="9" width="15.85546875" style="7" customWidth="1"/>
    <col min="10" max="10" width="29.5703125" customWidth="1"/>
    <col min="11" max="11" width="49.42578125" style="25" customWidth="1"/>
    <col min="12" max="12" width="12.42578125" customWidth="1"/>
    <col min="13" max="13" width="16.42578125" customWidth="1"/>
    <col min="14" max="14" width="18.5703125" customWidth="1"/>
    <col min="15" max="15" width="12.5703125" customWidth="1"/>
    <col min="16" max="16" width="27.28515625" bestFit="1" customWidth="1"/>
    <col min="17" max="17" width="21.140625" bestFit="1" customWidth="1"/>
    <col min="18" max="18" width="23.42578125" customWidth="1"/>
    <col min="19" max="19" width="20.5703125" bestFit="1" customWidth="1"/>
    <col min="20" max="20" width="22.85546875" customWidth="1"/>
    <col min="21" max="21" width="26" bestFit="1" customWidth="1"/>
    <col min="22" max="22" width="28.140625" customWidth="1"/>
    <col min="23" max="23" width="28.85546875" bestFit="1" customWidth="1"/>
    <col min="24" max="24" width="31.140625" customWidth="1"/>
    <col min="25" max="25" width="22" bestFit="1" customWidth="1"/>
    <col min="26" max="26" width="24" customWidth="1"/>
    <col min="27" max="27" width="25" bestFit="1" customWidth="1"/>
    <col min="28" max="28" width="27.28515625" customWidth="1"/>
  </cols>
  <sheetData>
    <row r="1" spans="1:27" s="3" customFormat="1" x14ac:dyDescent="0.25">
      <c r="A1" s="2" t="s">
        <v>17</v>
      </c>
      <c r="B1" s="2" t="s">
        <v>594</v>
      </c>
      <c r="C1" s="3" t="s">
        <v>18</v>
      </c>
      <c r="D1" s="3" t="s">
        <v>595</v>
      </c>
      <c r="E1" s="3" t="s">
        <v>596</v>
      </c>
      <c r="F1" s="3" t="s">
        <v>597</v>
      </c>
      <c r="G1" s="3" t="s">
        <v>598</v>
      </c>
      <c r="H1" s="22" t="s">
        <v>38</v>
      </c>
      <c r="I1" s="3" t="s">
        <v>33</v>
      </c>
      <c r="J1" s="6" t="s">
        <v>34</v>
      </c>
      <c r="K1" s="6" t="s">
        <v>588</v>
      </c>
      <c r="L1" s="6" t="s">
        <v>41</v>
      </c>
      <c r="M1" s="6" t="s">
        <v>36</v>
      </c>
      <c r="N1" s="6" t="s">
        <v>37</v>
      </c>
      <c r="O1" s="4" t="s">
        <v>53</v>
      </c>
      <c r="P1" s="5" t="s">
        <v>42</v>
      </c>
      <c r="Q1" s="5" t="s">
        <v>45</v>
      </c>
      <c r="R1" s="5" t="s">
        <v>24</v>
      </c>
      <c r="S1" s="5" t="s">
        <v>48</v>
      </c>
      <c r="T1" s="5" t="s">
        <v>43</v>
      </c>
      <c r="U1" s="5" t="s">
        <v>49</v>
      </c>
      <c r="V1" s="5" t="s">
        <v>44</v>
      </c>
      <c r="W1" s="5" t="s">
        <v>50</v>
      </c>
      <c r="X1" s="5" t="s">
        <v>46</v>
      </c>
      <c r="Y1" s="5" t="s">
        <v>51</v>
      </c>
      <c r="Z1" s="5" t="s">
        <v>47</v>
      </c>
      <c r="AA1" s="10" t="s">
        <v>52</v>
      </c>
    </row>
    <row r="2" spans="1:27" x14ac:dyDescent="0.25">
      <c r="A2" s="1">
        <v>1</v>
      </c>
      <c r="B2" s="1" t="str">
        <f>IFERROR(VLOOKUP(TRIM(Table.CCSS_Base_Metrics[[#This Row],[Title]]), xccdf!$A$2:$C$315, 4, FALSE),"")</f>
        <v/>
      </c>
      <c r="C2" t="s">
        <v>1088</v>
      </c>
      <c r="D2" s="1" t="str">
        <f>IFERROR(VLOOKUP(TRIM(Table.CCSS_Base_Metrics[[#This Row],[Title]]), xccdf!$A$2:$F$315, 3, FALSE),"")</f>
        <v/>
      </c>
      <c r="E2" s="25" t="str">
        <f>IFERROR(VLOOKUP(TRIM(Table.CCSS_Base_Metrics[[#This Row],[Title]]), xccdf!$A$2:$F$315, 4, FALSE),"")</f>
        <v/>
      </c>
      <c r="F2" s="25" t="str">
        <f>IFERROR(VLOOKUP(TRIM(Table.CCSS_Base_Metrics[[#This Row],[Title]]), xccdf!$A$2:$F$315, 5, FALSE),"")</f>
        <v/>
      </c>
      <c r="G2" s="25" t="str">
        <f>IFERROR(VLOOKUP(TRIM(Table.CCSS_Base_Metrics[[#This Row],[Title]]), xccdf!$A$2:$F$315, 6, FALSE),"")</f>
        <v/>
      </c>
      <c r="H2" s="21" t="e">
        <f>NA()</f>
        <v>#N/A</v>
      </c>
      <c r="I2" t="b">
        <v>0</v>
      </c>
      <c r="J2" s="7"/>
      <c r="K2" s="7"/>
      <c r="L2" s="7" t="str">
        <f>IFERROR(ROUND(((0.4 * Table.CCSS_Base_Metrics[[#This Row],[Exploitability]]) + (0.6 * Table.CCSS_Base_Metrics[[#This Row],[Impact]]) -1.5) * IF(Table.CCSS_Base_Metrics[[#This Row],[Impact]] = 0, 0, 1.176), 1),"")</f>
        <v/>
      </c>
      <c r="M2" s="7" t="str">
        <f>IFERROR(20 * Table.CCSS_Base_Metrics[[#This Row],[Access_Vector.'#]] * Table.CCSS_Base_Metrics[[#This Row],[Authentication.'#]] * Table.CCSS_Base_Metrics[[#This Row],[Access_Complexity.'#]],"")</f>
        <v/>
      </c>
      <c r="N2" s="7" t="str">
        <f>IFERROR(10.41 * (1 - (1 - Table.CCSS_Base_Metrics[[#This Row],[Confidentiality_Impact.'#]]) * (1 - Table.CCSS_Base_Metrics[[#This Row],[Integrity_Impact.'#]]) * (1 - Table.CCSS_Base_Metrics[[#This Row],[Availability_Impact.'#]])),"")</f>
        <v/>
      </c>
      <c r="Q2" t="str">
        <f>IFERROR(VLOOKUP(Table.CCSS_Base_Metrics[[#This Row],[Access_Vector]], Lists!$B$4:$C$6, 2),"")</f>
        <v/>
      </c>
      <c r="S2" t="str">
        <f>IFERROR(VLOOKUP(Table.CCSS_Base_Metrics[[#This Row],[Authentication]], Lists!$D$4:$E$6, 2),"")</f>
        <v/>
      </c>
      <c r="U2" t="str">
        <f>IFERROR(VLOOKUP(Table.CCSS_Base_Metrics[[#This Row],[Access_Complexity]], Lists!$F$4:$G$6, 2),"")</f>
        <v/>
      </c>
      <c r="W2" t="str">
        <f>IFERROR(VLOOKUP(Table.CCSS_Base_Metrics[[#This Row],[Confidentiality_Impact]], Lists!$H$4:$I$6, 2),"")</f>
        <v/>
      </c>
      <c r="Y2" t="str">
        <f>IFERROR(VLOOKUP(Table.CCSS_Base_Metrics[[#This Row],[Integrity_Imapct]], Lists!$J$4:$K$6, 2),"")</f>
        <v/>
      </c>
      <c r="AA2" t="str">
        <f>IFERROR(VLOOKUP(Table.CCSS_Base_Metrics[[#This Row],[Availability_Impact]], Lists!$L$4:$M$6, 2),"")</f>
        <v/>
      </c>
    </row>
    <row r="3" spans="1:27" x14ac:dyDescent="0.25">
      <c r="A3" s="14">
        <v>1.1000000000000001</v>
      </c>
      <c r="B3" s="14" t="str">
        <f>IFERROR(VLOOKUP(TRIM(Table.CCSS_Base_Metrics[[#This Row],[Title]]), xccdf!$A$2:$C$315, 2, FALSE),"")</f>
        <v/>
      </c>
      <c r="C3" t="s">
        <v>1089</v>
      </c>
      <c r="D3" s="25" t="str">
        <f>IFERROR(VLOOKUP(TRIM(Table.CCSS_Base_Metrics[[#This Row],[Title]]), xccdf!$A$2:$F$315, 3, FALSE),"")</f>
        <v/>
      </c>
      <c r="E3" s="25" t="str">
        <f>IFERROR(VLOOKUP(TRIM(Table.CCSS_Base_Metrics[[#This Row],[Title]]), xccdf!$A$2:$F$315, 4, FALSE),"")</f>
        <v/>
      </c>
      <c r="F3" s="25" t="str">
        <f>IFERROR(VLOOKUP(TRIM(Table.CCSS_Base_Metrics[[#This Row],[Title]]), xccdf!$A$2:$F$315, 5, FALSE),"")</f>
        <v/>
      </c>
      <c r="G3" s="25" t="str">
        <f>IFERROR(VLOOKUP(TRIM(Table.CCSS_Base_Metrics[[#This Row],[Title]]), xccdf!$A$2:$F$315, 6, FALSE),"")</f>
        <v/>
      </c>
      <c r="H3" s="21" t="e">
        <f>NA()</f>
        <v>#N/A</v>
      </c>
      <c r="I3" t="b">
        <v>0</v>
      </c>
      <c r="J3" s="7"/>
      <c r="K3" s="7"/>
      <c r="L3" s="7" t="str">
        <f>IFERROR(ROUND(((0.4 * Table.CCSS_Base_Metrics[[#This Row],[Exploitability]]) + (0.6 * Table.CCSS_Base_Metrics[[#This Row],[Impact]]) -1.5) * IF(Table.CCSS_Base_Metrics[[#This Row],[Impact]] = 0, 0, 1.176), 1),"")</f>
        <v/>
      </c>
      <c r="M3" s="7" t="str">
        <f>IFERROR(20 * Table.CCSS_Base_Metrics[[#This Row],[Access_Vector.'#]] * Table.CCSS_Base_Metrics[[#This Row],[Authentication.'#]] * Table.CCSS_Base_Metrics[[#This Row],[Access_Complexity.'#]],"")</f>
        <v/>
      </c>
      <c r="N3" s="7" t="str">
        <f>IFERROR(10.41 * (1 - (1 - Table.CCSS_Base_Metrics[[#This Row],[Confidentiality_Impact.'#]]) * (1 - Table.CCSS_Base_Metrics[[#This Row],[Integrity_Impact.'#]]) * (1 - Table.CCSS_Base_Metrics[[#This Row],[Availability_Impact.'#]])),"")</f>
        <v/>
      </c>
      <c r="Q3" t="str">
        <f>IFERROR(VLOOKUP(Table.CCSS_Base_Metrics[[#This Row],[Access_Vector]], Lists!$B$4:$C$6, 2),"")</f>
        <v/>
      </c>
      <c r="S3" t="str">
        <f>IFERROR(VLOOKUP(Table.CCSS_Base_Metrics[[#This Row],[Authentication]], Lists!$D$4:$E$6, 2),"")</f>
        <v/>
      </c>
      <c r="U3" t="str">
        <f>IFERROR(VLOOKUP(Table.CCSS_Base_Metrics[[#This Row],[Access_Complexity]], Lists!$F$4:$G$6, 2),"")</f>
        <v/>
      </c>
      <c r="W3" t="str">
        <f>IFERROR(VLOOKUP(Table.CCSS_Base_Metrics[[#This Row],[Confidentiality_Impact]], Lists!$H$4:$I$6, 2),"")</f>
        <v/>
      </c>
      <c r="Y3" t="str">
        <f>IFERROR(VLOOKUP(Table.CCSS_Base_Metrics[[#This Row],[Integrity_Imapct]], Lists!$J$4:$K$6, 2),"")</f>
        <v/>
      </c>
      <c r="AA3" t="str">
        <f>IFERROR(VLOOKUP(Table.CCSS_Base_Metrics[[#This Row],[Availability_Impact]], Lists!$L$4:$M$6, 2),"")</f>
        <v/>
      </c>
    </row>
    <row r="4" spans="1:27" s="16" customFormat="1" x14ac:dyDescent="0.25">
      <c r="A4" s="1" t="s">
        <v>0</v>
      </c>
      <c r="B4" s="1" t="str">
        <f>IFERROR(VLOOKUP(TRIM(Table.CCSS_Base_Metrics[[#This Row],[Title]]), xccdf!$A$2:$C$315, 2, FALSE),"")</f>
        <v>rul_AccountPoliciesPasswordPolicy1</v>
      </c>
      <c r="C4" t="s">
        <v>61</v>
      </c>
      <c r="D4" s="25" t="str">
        <f>IFERROR(VLOOKUP(TRIM(Table.CCSS_Base_Metrics[[#This Row],[Title]]), xccdf!$A$2:$F$315, 3, FALSE),"")</f>
        <v>CCE-2237-6</v>
      </c>
      <c r="E4" s="25" t="str">
        <f>IFERROR(VLOOKUP(TRIM(Table.CCSS_Base_Metrics[[#This Row],[Title]]), xccdf!$A$2:$F$315, 4, FALSE),"")</f>
        <v>greater than or equal</v>
      </c>
      <c r="F4" s="25" t="str">
        <f>IFERROR(VLOOKUP(TRIM(Table.CCSS_Base_Metrics[[#This Row],[Title]]), xccdf!$A$2:$F$315, 5, FALSE),"")</f>
        <v>number</v>
      </c>
      <c r="G4" s="25">
        <f>IFERROR(VLOOKUP(TRIM(Table.CCSS_Base_Metrics[[#This Row],[Title]]), xccdf!$A$2:$F$315, 6, FALSE),"")</f>
        <v>24</v>
      </c>
      <c r="H4" s="23">
        <v>0</v>
      </c>
      <c r="I4" s="16" t="b">
        <v>1</v>
      </c>
      <c r="J4" s="17" t="s">
        <v>491</v>
      </c>
      <c r="K4" s="17" t="s">
        <v>589</v>
      </c>
      <c r="L4" s="17">
        <f>IFERROR(ROUND(((0.4 * Table.CCSS_Base_Metrics[[#This Row],[Exploitability]]) + (0.6 * Table.CCSS_Base_Metrics[[#This Row],[Impact]]) -1.5) * IF(Table.CCSS_Base_Metrics[[#This Row],[Impact]] = 0, 0, 1.176), 1),"")</f>
        <v>6.5</v>
      </c>
      <c r="M4" s="17">
        <f>IFERROR(20 * Table.CCSS_Base_Metrics[[#This Row],[Access_Vector.'#]] * Table.CCSS_Base_Metrics[[#This Row],[Authentication.'#]] * Table.CCSS_Base_Metrics[[#This Row],[Access_Complexity.'#]],"")</f>
        <v>7.952</v>
      </c>
      <c r="N4" s="17">
        <f>IFERROR(10.41 * (1 - (1 - Table.CCSS_Base_Metrics[[#This Row],[Confidentiality_Impact.'#]]) * (1 - Table.CCSS_Base_Metrics[[#This Row],[Integrity_Impact.'#]]) * (1 - Table.CCSS_Base_Metrics[[#This Row],[Availability_Impact.'#]])),"")</f>
        <v>6.4429767187500007</v>
      </c>
      <c r="O4" s="16" t="s">
        <v>19</v>
      </c>
      <c r="P4" s="16" t="s">
        <v>23</v>
      </c>
      <c r="Q4" s="16">
        <f>IFERROR(VLOOKUP(Table.CCSS_Base_Metrics[[#This Row],[Access_Vector]], Lists!$B$4:$C$6, 2),"")</f>
        <v>1</v>
      </c>
      <c r="R4" s="16" t="s">
        <v>26</v>
      </c>
      <c r="S4" s="16">
        <f>IFERROR(VLOOKUP(Table.CCSS_Base_Metrics[[#This Row],[Authentication]], Lists!$D$4:$E$6, 2),"")</f>
        <v>0.56000000000000005</v>
      </c>
      <c r="T4" s="16" t="s">
        <v>30</v>
      </c>
      <c r="U4" s="16">
        <f>IFERROR(VLOOKUP(Table.CCSS_Base_Metrics[[#This Row],[Access_Complexity]], Lists!$F$4:$G$6, 2),"")</f>
        <v>0.71</v>
      </c>
      <c r="V4" s="16" t="s">
        <v>32</v>
      </c>
      <c r="W4" s="16">
        <f>IFERROR(VLOOKUP(Table.CCSS_Base_Metrics[[#This Row],[Confidentiality_Impact]], Lists!$H$4:$I$6, 2),"")</f>
        <v>0.27500000000000002</v>
      </c>
      <c r="X4" s="16" t="s">
        <v>32</v>
      </c>
      <c r="Y4" s="16">
        <f>IFERROR(VLOOKUP(Table.CCSS_Base_Metrics[[#This Row],[Integrity_Imapct]], Lists!$J$4:$K$6, 2),"")</f>
        <v>0.27500000000000002</v>
      </c>
      <c r="Z4" s="16" t="s">
        <v>32</v>
      </c>
      <c r="AA4" s="16">
        <f>IFERROR(VLOOKUP(Table.CCSS_Base_Metrics[[#This Row],[Availability_Impact]], Lists!$L$4:$M$6, 2),"")</f>
        <v>0.27500000000000002</v>
      </c>
    </row>
    <row r="5" spans="1:27" s="16" customFormat="1" ht="45" x14ac:dyDescent="0.25">
      <c r="A5" s="1" t="s">
        <v>0</v>
      </c>
      <c r="B5" s="1" t="str">
        <f>IFERROR(VLOOKUP(TRIM(Table.CCSS_Base_Metrics[[#This Row],[Title]]), xccdf!$A$2:$C$315, 2, FALSE),"")</f>
        <v>rul_AccountPoliciesPasswordPolicy1</v>
      </c>
      <c r="C5" t="s">
        <v>61</v>
      </c>
      <c r="D5" s="25" t="str">
        <f>IFERROR(VLOOKUP(TRIM(Table.CCSS_Base_Metrics[[#This Row],[Title]]), xccdf!$A$2:$F$315, 3, FALSE),"")</f>
        <v>CCE-2237-6</v>
      </c>
      <c r="E5" s="25" t="str">
        <f>IFERROR(VLOOKUP(TRIM(Table.CCSS_Base_Metrics[[#This Row],[Title]]), xccdf!$A$2:$F$315, 4, FALSE),"")</f>
        <v>greater than or equal</v>
      </c>
      <c r="F5" s="25" t="str">
        <f>IFERROR(VLOOKUP(TRIM(Table.CCSS_Base_Metrics[[#This Row],[Title]]), xccdf!$A$2:$F$315, 5, FALSE),"")</f>
        <v>number</v>
      </c>
      <c r="G5" s="25">
        <f>IFERROR(VLOOKUP(TRIM(Table.CCSS_Base_Metrics[[#This Row],[Title]]), xccdf!$A$2:$F$315, 6, FALSE),"")</f>
        <v>24</v>
      </c>
      <c r="H5" s="17" t="s">
        <v>535</v>
      </c>
      <c r="J5" s="17"/>
      <c r="K5" s="17" t="s">
        <v>593</v>
      </c>
      <c r="L5" s="19" t="str">
        <f>IFERROR(ROUND(((0.4 * Table.CCSS_Base_Metrics[[#This Row],[Exploitability]]) + (0.6 * Table.CCSS_Base_Metrics[[#This Row],[Impact]]) -1.5) * IF(Table.CCSS_Base_Metrics[[#This Row],[Impact]] = 0, 0, 1.176), 1),"")</f>
        <v/>
      </c>
      <c r="M5" s="19" t="str">
        <f>IFERROR(20 * Table.CCSS_Base_Metrics[[#This Row],[Access_Vector.'#]] * Table.CCSS_Base_Metrics[[#This Row],[Authentication.'#]] * Table.CCSS_Base_Metrics[[#This Row],[Access_Complexity.'#]],"")</f>
        <v/>
      </c>
      <c r="N5" s="19" t="str">
        <f>IFERROR(10.41 * (1 - (1 - Table.CCSS_Base_Metrics[[#This Row],[Confidentiality_Impact.'#]]) * (1 - Table.CCSS_Base_Metrics[[#This Row],[Integrity_Impact.'#]]) * (1 - Table.CCSS_Base_Metrics[[#This Row],[Availability_Impact.'#]])),"")</f>
        <v/>
      </c>
      <c r="Q5" s="20" t="str">
        <f>IFERROR(VLOOKUP(Table.CCSS_Base_Metrics[[#This Row],[Access_Vector]], Lists!$B$4:$C$6, 2),"")</f>
        <v/>
      </c>
      <c r="S5" s="20" t="str">
        <f>IFERROR(VLOOKUP(Table.CCSS_Base_Metrics[[#This Row],[Authentication]], Lists!$D$4:$E$6, 2),"")</f>
        <v/>
      </c>
      <c r="U5" s="20" t="str">
        <f>IFERROR(VLOOKUP(Table.CCSS_Base_Metrics[[#This Row],[Access_Complexity]], Lists!$F$4:$G$6, 2),"")</f>
        <v/>
      </c>
      <c r="W5" s="20" t="str">
        <f>IFERROR(VLOOKUP(Table.CCSS_Base_Metrics[[#This Row],[Confidentiality_Impact]], Lists!$H$4:$I$6, 2),"")</f>
        <v/>
      </c>
      <c r="Y5" s="20" t="str">
        <f>IFERROR(VLOOKUP(Table.CCSS_Base_Metrics[[#This Row],[Integrity_Imapct]], Lists!$J$4:$K$6, 2),"")</f>
        <v/>
      </c>
      <c r="AA5" s="20" t="str">
        <f>IFERROR(VLOOKUP(Table.CCSS_Base_Metrics[[#This Row],[Availability_Impact]], Lists!$L$4:$M$6, 2),"")</f>
        <v/>
      </c>
    </row>
    <row r="6" spans="1:27" s="16" customFormat="1" x14ac:dyDescent="0.25">
      <c r="A6" s="1" t="s">
        <v>1</v>
      </c>
      <c r="B6" s="1" t="str">
        <f>IFERROR(VLOOKUP(TRIM(Table.CCSS_Base_Metrics[[#This Row],[Title]]), xccdf!$A$2:$C$315, 2, FALSE),"")</f>
        <v>rul_AccountPoliciesPasswordPolicy2</v>
      </c>
      <c r="C6" t="s">
        <v>62</v>
      </c>
      <c r="D6" s="25" t="str">
        <f>IFERROR(VLOOKUP(TRIM(Table.CCSS_Base_Metrics[[#This Row],[Title]]), xccdf!$A$2:$F$315, 3, FALSE),"")</f>
        <v>CCE-2920-7</v>
      </c>
      <c r="E6" s="25" t="str">
        <f>IFERROR(VLOOKUP(TRIM(Table.CCSS_Base_Metrics[[#This Row],[Title]]), xccdf!$A$2:$F$315, 4, FALSE),"")</f>
        <v>less than or equal</v>
      </c>
      <c r="F6" s="25" t="str">
        <f>IFERROR(VLOOKUP(TRIM(Table.CCSS_Base_Metrics[[#This Row],[Title]]), xccdf!$A$2:$F$315, 5, FALSE),"")</f>
        <v>number</v>
      </c>
      <c r="G6" s="25">
        <f>IFERROR(VLOOKUP(TRIM(Table.CCSS_Base_Metrics[[#This Row],[Title]]), xccdf!$A$2:$F$315, 6, FALSE),"")</f>
        <v>7776000</v>
      </c>
      <c r="H6" s="23">
        <v>0</v>
      </c>
      <c r="I6" s="16" t="b">
        <v>1</v>
      </c>
      <c r="J6" s="17" t="s">
        <v>494</v>
      </c>
      <c r="K6" s="17" t="s">
        <v>589</v>
      </c>
      <c r="L6" s="17">
        <f>IFERROR(ROUND(((0.4 * Table.CCSS_Base_Metrics[[#This Row],[Exploitability]]) + (0.6 * Table.CCSS_Base_Metrics[[#This Row],[Impact]]) -1.5) * IF(Table.CCSS_Base_Metrics[[#This Row],[Impact]] = 0, 0, 1.176), 1),"")</f>
        <v>6.5</v>
      </c>
      <c r="M6" s="17">
        <f>IFERROR(20 * Table.CCSS_Base_Metrics[[#This Row],[Access_Vector.'#]] * Table.CCSS_Base_Metrics[[#This Row],[Authentication.'#]] * Table.CCSS_Base_Metrics[[#This Row],[Access_Complexity.'#]],"")</f>
        <v>7.952</v>
      </c>
      <c r="N6" s="17">
        <f>IFERROR(10.41 * (1 - (1 - Table.CCSS_Base_Metrics[[#This Row],[Confidentiality_Impact.'#]]) * (1 - Table.CCSS_Base_Metrics[[#This Row],[Integrity_Impact.'#]]) * (1 - Table.CCSS_Base_Metrics[[#This Row],[Availability_Impact.'#]])),"")</f>
        <v>6.4429767187500007</v>
      </c>
      <c r="O6" s="16" t="s">
        <v>19</v>
      </c>
      <c r="P6" s="16" t="s">
        <v>23</v>
      </c>
      <c r="Q6" s="16">
        <f>IFERROR(VLOOKUP(Table.CCSS_Base_Metrics[[#This Row],[Access_Vector]], Lists!$B$4:$C$6, 2),"")</f>
        <v>1</v>
      </c>
      <c r="R6" s="16" t="s">
        <v>26</v>
      </c>
      <c r="S6" s="16">
        <f>IFERROR(VLOOKUP(Table.CCSS_Base_Metrics[[#This Row],[Authentication]], Lists!$D$4:$E$6, 2),"")</f>
        <v>0.56000000000000005</v>
      </c>
      <c r="T6" s="16" t="s">
        <v>30</v>
      </c>
      <c r="U6" s="16">
        <f>IFERROR(VLOOKUP(Table.CCSS_Base_Metrics[[#This Row],[Access_Complexity]], Lists!$F$4:$G$6, 2),"")</f>
        <v>0.71</v>
      </c>
      <c r="V6" s="16" t="s">
        <v>32</v>
      </c>
      <c r="W6" s="16">
        <f>IFERROR(VLOOKUP(Table.CCSS_Base_Metrics[[#This Row],[Confidentiality_Impact]], Lists!$H$4:$I$6, 2),"")</f>
        <v>0.27500000000000002</v>
      </c>
      <c r="X6" s="16" t="s">
        <v>32</v>
      </c>
      <c r="Y6" s="16">
        <f>IFERROR(VLOOKUP(Table.CCSS_Base_Metrics[[#This Row],[Integrity_Imapct]], Lists!$J$4:$K$6, 2),"")</f>
        <v>0.27500000000000002</v>
      </c>
      <c r="Z6" s="16" t="s">
        <v>32</v>
      </c>
      <c r="AA6" s="16">
        <f>IFERROR(VLOOKUP(Table.CCSS_Base_Metrics[[#This Row],[Availability_Impact]], Lists!$L$4:$M$6, 2),"")</f>
        <v>0.27500000000000002</v>
      </c>
    </row>
    <row r="7" spans="1:27" s="16" customFormat="1" x14ac:dyDescent="0.25">
      <c r="A7" s="1" t="s">
        <v>1</v>
      </c>
      <c r="B7" s="1" t="str">
        <f>IFERROR(VLOOKUP(TRIM(Table.CCSS_Base_Metrics[[#This Row],[Title]]), xccdf!$A$2:$C$315, 2, FALSE),"")</f>
        <v>rul_AccountPoliciesPasswordPolicy2</v>
      </c>
      <c r="C7" t="s">
        <v>62</v>
      </c>
      <c r="D7" s="25" t="str">
        <f>IFERROR(VLOOKUP(TRIM(Table.CCSS_Base_Metrics[[#This Row],[Title]]), xccdf!$A$2:$F$315, 3, FALSE),"")</f>
        <v>CCE-2920-7</v>
      </c>
      <c r="E7" s="25" t="str">
        <f>IFERROR(VLOOKUP(TRIM(Table.CCSS_Base_Metrics[[#This Row],[Title]]), xccdf!$A$2:$F$315, 4, FALSE),"")</f>
        <v>less than or equal</v>
      </c>
      <c r="F7" s="25" t="str">
        <f>IFERROR(VLOOKUP(TRIM(Table.CCSS_Base_Metrics[[#This Row],[Title]]), xccdf!$A$2:$F$315, 5, FALSE),"")</f>
        <v>number</v>
      </c>
      <c r="G7" s="25">
        <f>IFERROR(VLOOKUP(TRIM(Table.CCSS_Base_Metrics[[#This Row],[Title]]), xccdf!$A$2:$F$315, 6, FALSE),"")</f>
        <v>7776000</v>
      </c>
      <c r="H7" s="17" t="s">
        <v>536</v>
      </c>
      <c r="J7" s="17"/>
      <c r="K7" s="17" t="s">
        <v>593</v>
      </c>
      <c r="L7" s="19" t="str">
        <f>IFERROR(ROUND(((0.4 * Table.CCSS_Base_Metrics[[#This Row],[Exploitability]]) + (0.6 * Table.CCSS_Base_Metrics[[#This Row],[Impact]]) -1.5) * IF(Table.CCSS_Base_Metrics[[#This Row],[Impact]] = 0, 0, 1.176), 1),"")</f>
        <v/>
      </c>
      <c r="M7" s="19" t="str">
        <f>IFERROR(20 * Table.CCSS_Base_Metrics[[#This Row],[Access_Vector.'#]] * Table.CCSS_Base_Metrics[[#This Row],[Authentication.'#]] * Table.CCSS_Base_Metrics[[#This Row],[Access_Complexity.'#]],"")</f>
        <v/>
      </c>
      <c r="N7" s="19" t="str">
        <f>IFERROR(10.41 * (1 - (1 - Table.CCSS_Base_Metrics[[#This Row],[Confidentiality_Impact.'#]]) * (1 - Table.CCSS_Base_Metrics[[#This Row],[Integrity_Impact.'#]]) * (1 - Table.CCSS_Base_Metrics[[#This Row],[Availability_Impact.'#]])),"")</f>
        <v/>
      </c>
      <c r="Q7" s="20" t="str">
        <f>IFERROR(VLOOKUP(Table.CCSS_Base_Metrics[[#This Row],[Access_Vector]], Lists!$B$4:$C$6, 2),"")</f>
        <v/>
      </c>
      <c r="S7" s="20" t="str">
        <f>IFERROR(VLOOKUP(Table.CCSS_Base_Metrics[[#This Row],[Authentication]], Lists!$D$4:$E$6, 2),"")</f>
        <v/>
      </c>
      <c r="U7" s="20" t="str">
        <f>IFERROR(VLOOKUP(Table.CCSS_Base_Metrics[[#This Row],[Access_Complexity]], Lists!$F$4:$G$6, 2),"")</f>
        <v/>
      </c>
      <c r="W7" s="20" t="str">
        <f>IFERROR(VLOOKUP(Table.CCSS_Base_Metrics[[#This Row],[Confidentiality_Impact]], Lists!$H$4:$I$6, 2),"")</f>
        <v/>
      </c>
      <c r="Y7" s="20" t="str">
        <f>IFERROR(VLOOKUP(Table.CCSS_Base_Metrics[[#This Row],[Integrity_Imapct]], Lists!$J$4:$K$6, 2),"")</f>
        <v/>
      </c>
      <c r="AA7" s="20" t="str">
        <f>IFERROR(VLOOKUP(Table.CCSS_Base_Metrics[[#This Row],[Availability_Impact]], Lists!$L$4:$M$6, 2),"")</f>
        <v/>
      </c>
    </row>
    <row r="8" spans="1:27" s="16" customFormat="1" ht="90" x14ac:dyDescent="0.25">
      <c r="A8" s="1" t="s">
        <v>2</v>
      </c>
      <c r="B8" s="1" t="str">
        <f>IFERROR(VLOOKUP(TRIM(Table.CCSS_Base_Metrics[[#This Row],[Title]]), xccdf!$A$2:$C$315, 2, FALSE),"")</f>
        <v>rul_AccountPoliciesPasswordPolicy3</v>
      </c>
      <c r="C8" t="s">
        <v>622</v>
      </c>
      <c r="D8" s="25" t="str">
        <f>IFERROR(VLOOKUP(TRIM(Table.CCSS_Base_Metrics[[#This Row],[Title]]), xccdf!$A$2:$F$315, 3, FALSE),"")</f>
        <v>CCE-1861-4</v>
      </c>
      <c r="E8" s="25" t="str">
        <f>IFERROR(VLOOKUP(TRIM(Table.CCSS_Base_Metrics[[#This Row],[Title]]), xccdf!$A$2:$F$315, 4, FALSE),"")</f>
        <v>greater than or equal</v>
      </c>
      <c r="F8" s="25" t="str">
        <f>IFERROR(VLOOKUP(TRIM(Table.CCSS_Base_Metrics[[#This Row],[Title]]), xccdf!$A$2:$F$315, 5, FALSE),"")</f>
        <v>number</v>
      </c>
      <c r="G8" s="25">
        <f>IFERROR(VLOOKUP(TRIM(Table.CCSS_Base_Metrics[[#This Row],[Title]]), xccdf!$A$2:$F$315, 6, FALSE),"")</f>
        <v>1</v>
      </c>
      <c r="H8" s="23">
        <v>0</v>
      </c>
      <c r="I8" s="16" t="b">
        <v>1</v>
      </c>
      <c r="J8" s="17" t="s">
        <v>547</v>
      </c>
      <c r="K8" s="17" t="s">
        <v>589</v>
      </c>
      <c r="L8" s="17">
        <f>IFERROR(ROUND(((0.4 * Table.CCSS_Base_Metrics[[#This Row],[Exploitability]]) + (0.6 * Table.CCSS_Base_Metrics[[#This Row],[Impact]]) -1.5) * IF(Table.CCSS_Base_Metrics[[#This Row],[Impact]] = 0, 0, 1.176), 1),"")</f>
        <v>6.5</v>
      </c>
      <c r="M8" s="17">
        <f>IFERROR(20 * Table.CCSS_Base_Metrics[[#This Row],[Access_Vector.'#]] * Table.CCSS_Base_Metrics[[#This Row],[Authentication.'#]] * Table.CCSS_Base_Metrics[[#This Row],[Access_Complexity.'#]],"")</f>
        <v>7.952</v>
      </c>
      <c r="N8" s="17">
        <f>IFERROR(10.41 * (1 - (1 - Table.CCSS_Base_Metrics[[#This Row],[Confidentiality_Impact.'#]]) * (1 - Table.CCSS_Base_Metrics[[#This Row],[Integrity_Impact.'#]]) * (1 - Table.CCSS_Base_Metrics[[#This Row],[Availability_Impact.'#]])),"")</f>
        <v>6.4429767187500007</v>
      </c>
      <c r="O8" s="16" t="s">
        <v>19</v>
      </c>
      <c r="P8" s="16" t="s">
        <v>23</v>
      </c>
      <c r="Q8" s="16">
        <f>IFERROR(VLOOKUP(Table.CCSS_Base_Metrics[[#This Row],[Access_Vector]], Lists!$B$4:$C$6, 2),"")</f>
        <v>1</v>
      </c>
      <c r="R8" s="16" t="s">
        <v>26</v>
      </c>
      <c r="S8" s="16">
        <f>IFERROR(VLOOKUP(Table.CCSS_Base_Metrics[[#This Row],[Authentication]], Lists!$D$4:$E$6, 2),"")</f>
        <v>0.56000000000000005</v>
      </c>
      <c r="T8" s="16" t="s">
        <v>30</v>
      </c>
      <c r="U8" s="16">
        <f>IFERROR(VLOOKUP(Table.CCSS_Base_Metrics[[#This Row],[Access_Complexity]], Lists!$F$4:$G$6, 2),"")</f>
        <v>0.71</v>
      </c>
      <c r="V8" s="16" t="s">
        <v>32</v>
      </c>
      <c r="W8" s="16">
        <f>IFERROR(VLOOKUP(Table.CCSS_Base_Metrics[[#This Row],[Confidentiality_Impact]], Lists!$H$4:$I$6, 2),"")</f>
        <v>0.27500000000000002</v>
      </c>
      <c r="X8" s="16" t="s">
        <v>32</v>
      </c>
      <c r="Y8" s="16">
        <f>IFERROR(VLOOKUP(Table.CCSS_Base_Metrics[[#This Row],[Integrity_Imapct]], Lists!$J$4:$K$6, 2),"")</f>
        <v>0.27500000000000002</v>
      </c>
      <c r="Z8" s="16" t="s">
        <v>32</v>
      </c>
      <c r="AA8" s="16">
        <f>IFERROR(VLOOKUP(Table.CCSS_Base_Metrics[[#This Row],[Availability_Impact]], Lists!$L$4:$M$6, 2),"")</f>
        <v>0.27500000000000002</v>
      </c>
    </row>
    <row r="9" spans="1:27" s="16" customFormat="1" x14ac:dyDescent="0.25">
      <c r="A9" s="1" t="s">
        <v>2</v>
      </c>
      <c r="B9" s="1" t="str">
        <f>IFERROR(VLOOKUP(TRIM(Table.CCSS_Base_Metrics[[#This Row],[Title]]), xccdf!$A$2:$C$315, 2, FALSE),"")</f>
        <v>rul_AccountPoliciesPasswordPolicy3</v>
      </c>
      <c r="C9" t="s">
        <v>622</v>
      </c>
      <c r="D9" s="25" t="str">
        <f>IFERROR(VLOOKUP(TRIM(Table.CCSS_Base_Metrics[[#This Row],[Title]]), xccdf!$A$2:$F$315, 3, FALSE),"")</f>
        <v>CCE-1861-4</v>
      </c>
      <c r="E9" s="25" t="str">
        <f>IFERROR(VLOOKUP(TRIM(Table.CCSS_Base_Metrics[[#This Row],[Title]]), xccdf!$A$2:$F$315, 4, FALSE),"")</f>
        <v>greater than or equal</v>
      </c>
      <c r="F9" s="25" t="str">
        <f>IFERROR(VLOOKUP(TRIM(Table.CCSS_Base_Metrics[[#This Row],[Title]]), xccdf!$A$2:$F$315, 5, FALSE),"")</f>
        <v>number</v>
      </c>
      <c r="G9" s="25">
        <f>IFERROR(VLOOKUP(TRIM(Table.CCSS_Base_Metrics[[#This Row],[Title]]), xccdf!$A$2:$F$315, 6, FALSE),"")</f>
        <v>1</v>
      </c>
      <c r="H9" s="17" t="s">
        <v>537</v>
      </c>
      <c r="J9" s="17"/>
      <c r="K9" s="17" t="s">
        <v>593</v>
      </c>
      <c r="L9" s="19" t="str">
        <f>IFERROR(ROUND(((0.4 * Table.CCSS_Base_Metrics[[#This Row],[Exploitability]]) + (0.6 * Table.CCSS_Base_Metrics[[#This Row],[Impact]]) -1.5) * IF(Table.CCSS_Base_Metrics[[#This Row],[Impact]] = 0, 0, 1.176), 1),"")</f>
        <v/>
      </c>
      <c r="M9" s="19" t="str">
        <f>IFERROR(20 * Table.CCSS_Base_Metrics[[#This Row],[Access_Vector.'#]] * Table.CCSS_Base_Metrics[[#This Row],[Authentication.'#]] * Table.CCSS_Base_Metrics[[#This Row],[Access_Complexity.'#]],"")</f>
        <v/>
      </c>
      <c r="N9" s="19" t="str">
        <f>IFERROR(10.41 * (1 - (1 - Table.CCSS_Base_Metrics[[#This Row],[Confidentiality_Impact.'#]]) * (1 - Table.CCSS_Base_Metrics[[#This Row],[Integrity_Impact.'#]]) * (1 - Table.CCSS_Base_Metrics[[#This Row],[Availability_Impact.'#]])),"")</f>
        <v/>
      </c>
      <c r="Q9" s="20" t="str">
        <f>IFERROR(VLOOKUP(Table.CCSS_Base_Metrics[[#This Row],[Access_Vector]], Lists!$B$4:$C$6, 2),"")</f>
        <v/>
      </c>
      <c r="S9" s="20" t="str">
        <f>IFERROR(VLOOKUP(Table.CCSS_Base_Metrics[[#This Row],[Authentication]], Lists!$D$4:$E$6, 2),"")</f>
        <v/>
      </c>
      <c r="U9" s="20" t="str">
        <f>IFERROR(VLOOKUP(Table.CCSS_Base_Metrics[[#This Row],[Access_Complexity]], Lists!$F$4:$G$6, 2),"")</f>
        <v/>
      </c>
      <c r="W9" s="20" t="str">
        <f>IFERROR(VLOOKUP(Table.CCSS_Base_Metrics[[#This Row],[Confidentiality_Impact]], Lists!$H$4:$I$6, 2),"")</f>
        <v/>
      </c>
      <c r="Y9" s="20" t="str">
        <f>IFERROR(VLOOKUP(Table.CCSS_Base_Metrics[[#This Row],[Integrity_Imapct]], Lists!$J$4:$K$6, 2),"")</f>
        <v/>
      </c>
      <c r="AA9" s="20" t="str">
        <f>IFERROR(VLOOKUP(Table.CCSS_Base_Metrics[[#This Row],[Availability_Impact]], Lists!$L$4:$M$6, 2),"")</f>
        <v/>
      </c>
    </row>
    <row r="10" spans="1:27" s="16" customFormat="1" ht="45" x14ac:dyDescent="0.25">
      <c r="A10" s="1" t="s">
        <v>3</v>
      </c>
      <c r="B10" s="1" t="str">
        <f>IFERROR(VLOOKUP(TRIM(Table.CCSS_Base_Metrics[[#This Row],[Title]]), xccdf!$A$2:$C$315, 2, FALSE),"")</f>
        <v>rul_AccountPoliciesPasswordPolicy4</v>
      </c>
      <c r="C10" t="s">
        <v>63</v>
      </c>
      <c r="D10" s="25" t="str">
        <f>IFERROR(VLOOKUP(TRIM(Table.CCSS_Base_Metrics[[#This Row],[Title]]), xccdf!$A$2:$F$315, 3, FALSE),"")</f>
        <v>CCE-2240-0</v>
      </c>
      <c r="E10" s="25" t="str">
        <f>IFERROR(VLOOKUP(TRIM(Table.CCSS_Base_Metrics[[#This Row],[Title]]), xccdf!$A$2:$F$315, 4, FALSE),"")</f>
        <v>greater than or equal</v>
      </c>
      <c r="F10" s="25" t="str">
        <f>IFERROR(VLOOKUP(TRIM(Table.CCSS_Base_Metrics[[#This Row],[Title]]), xccdf!$A$2:$F$315, 5, FALSE),"")</f>
        <v>number</v>
      </c>
      <c r="G10" s="25">
        <f>IFERROR(VLOOKUP(TRIM(Table.CCSS_Base_Metrics[[#This Row],[Title]]), xccdf!$A$2:$F$315, 6, FALSE),"")</f>
        <v>8</v>
      </c>
      <c r="H10" s="23">
        <v>0</v>
      </c>
      <c r="I10" s="16" t="b">
        <v>1</v>
      </c>
      <c r="J10" s="17" t="s">
        <v>492</v>
      </c>
      <c r="K10" s="17" t="s">
        <v>589</v>
      </c>
      <c r="L10" s="17">
        <f>IFERROR(ROUND(((0.4 * Table.CCSS_Base_Metrics[[#This Row],[Exploitability]]) + (0.6 * Table.CCSS_Base_Metrics[[#This Row],[Impact]]) -1.5) * IF(Table.CCSS_Base_Metrics[[#This Row],[Impact]] = 0, 0, 1.176), 1),"")</f>
        <v>6.5</v>
      </c>
      <c r="M10" s="17">
        <f>IFERROR(20 * Table.CCSS_Base_Metrics[[#This Row],[Access_Vector.'#]] * Table.CCSS_Base_Metrics[[#This Row],[Authentication.'#]] * Table.CCSS_Base_Metrics[[#This Row],[Access_Complexity.'#]],"")</f>
        <v>7.952</v>
      </c>
      <c r="N10" s="17">
        <f>IFERROR(10.41 * (1 - (1 - Table.CCSS_Base_Metrics[[#This Row],[Confidentiality_Impact.'#]]) * (1 - Table.CCSS_Base_Metrics[[#This Row],[Integrity_Impact.'#]]) * (1 - Table.CCSS_Base_Metrics[[#This Row],[Availability_Impact.'#]])),"")</f>
        <v>6.4429767187500007</v>
      </c>
      <c r="O10" s="16" t="s">
        <v>19</v>
      </c>
      <c r="P10" s="16" t="s">
        <v>23</v>
      </c>
      <c r="Q10" s="16">
        <f>IFERROR(VLOOKUP(Table.CCSS_Base_Metrics[[#This Row],[Access_Vector]], Lists!$B$4:$C$6, 2),"")</f>
        <v>1</v>
      </c>
      <c r="R10" s="16" t="s">
        <v>26</v>
      </c>
      <c r="S10" s="16">
        <f>IFERROR(VLOOKUP(Table.CCSS_Base_Metrics[[#This Row],[Authentication]], Lists!$D$4:$E$6, 2),"")</f>
        <v>0.56000000000000005</v>
      </c>
      <c r="T10" s="16" t="s">
        <v>30</v>
      </c>
      <c r="U10" s="16">
        <f>IFERROR(VLOOKUP(Table.CCSS_Base_Metrics[[#This Row],[Access_Complexity]], Lists!$F$4:$G$6, 2),"")</f>
        <v>0.71</v>
      </c>
      <c r="V10" s="16" t="s">
        <v>32</v>
      </c>
      <c r="W10" s="16">
        <f>IFERROR(VLOOKUP(Table.CCSS_Base_Metrics[[#This Row],[Confidentiality_Impact]], Lists!$H$4:$I$6, 2),"")</f>
        <v>0.27500000000000002</v>
      </c>
      <c r="X10" s="16" t="s">
        <v>32</v>
      </c>
      <c r="Y10" s="16">
        <f>IFERROR(VLOOKUP(Table.CCSS_Base_Metrics[[#This Row],[Integrity_Imapct]], Lists!$J$4:$K$6, 2),"")</f>
        <v>0.27500000000000002</v>
      </c>
      <c r="Z10" s="16" t="s">
        <v>32</v>
      </c>
      <c r="AA10" s="16">
        <f>IFERROR(VLOOKUP(Table.CCSS_Base_Metrics[[#This Row],[Availability_Impact]], Lists!$L$4:$M$6, 2),"")</f>
        <v>0.27500000000000002</v>
      </c>
    </row>
    <row r="11" spans="1:27" s="16" customFormat="1" x14ac:dyDescent="0.25">
      <c r="A11" s="1" t="s">
        <v>3</v>
      </c>
      <c r="B11" s="1" t="str">
        <f>IFERROR(VLOOKUP(TRIM(Table.CCSS_Base_Metrics[[#This Row],[Title]]), xccdf!$A$2:$C$315, 2, FALSE),"")</f>
        <v>rul_AccountPoliciesPasswordPolicy4</v>
      </c>
      <c r="C11" t="s">
        <v>63</v>
      </c>
      <c r="D11" s="25" t="str">
        <f>IFERROR(VLOOKUP(TRIM(Table.CCSS_Base_Metrics[[#This Row],[Title]]), xccdf!$A$2:$F$315, 3, FALSE),"")</f>
        <v>CCE-2240-0</v>
      </c>
      <c r="E11" s="25" t="str">
        <f>IFERROR(VLOOKUP(TRIM(Table.CCSS_Base_Metrics[[#This Row],[Title]]), xccdf!$A$2:$F$315, 4, FALSE),"")</f>
        <v>greater than or equal</v>
      </c>
      <c r="F11" s="25" t="str">
        <f>IFERROR(VLOOKUP(TRIM(Table.CCSS_Base_Metrics[[#This Row],[Title]]), xccdf!$A$2:$F$315, 5, FALSE),"")</f>
        <v>number</v>
      </c>
      <c r="G11" s="25">
        <f>IFERROR(VLOOKUP(TRIM(Table.CCSS_Base_Metrics[[#This Row],[Title]]), xccdf!$A$2:$F$315, 6, FALSE),"")</f>
        <v>8</v>
      </c>
      <c r="H11" s="17" t="s">
        <v>538</v>
      </c>
      <c r="J11" s="17"/>
      <c r="K11" s="17" t="s">
        <v>593</v>
      </c>
      <c r="L11" s="19" t="str">
        <f>IFERROR(ROUND(((0.4 * Table.CCSS_Base_Metrics[[#This Row],[Exploitability]]) + (0.6 * Table.CCSS_Base_Metrics[[#This Row],[Impact]]) -1.5) * IF(Table.CCSS_Base_Metrics[[#This Row],[Impact]] = 0, 0, 1.176), 1),"")</f>
        <v/>
      </c>
      <c r="M11" s="19" t="str">
        <f>IFERROR(20 * Table.CCSS_Base_Metrics[[#This Row],[Access_Vector.'#]] * Table.CCSS_Base_Metrics[[#This Row],[Authentication.'#]] * Table.CCSS_Base_Metrics[[#This Row],[Access_Complexity.'#]],"")</f>
        <v/>
      </c>
      <c r="N11" s="19" t="str">
        <f>IFERROR(10.41 * (1 - (1 - Table.CCSS_Base_Metrics[[#This Row],[Confidentiality_Impact.'#]]) * (1 - Table.CCSS_Base_Metrics[[#This Row],[Integrity_Impact.'#]]) * (1 - Table.CCSS_Base_Metrics[[#This Row],[Availability_Impact.'#]])),"")</f>
        <v/>
      </c>
      <c r="Q11" s="20" t="str">
        <f>IFERROR(VLOOKUP(Table.CCSS_Base_Metrics[[#This Row],[Access_Vector]], Lists!$B$4:$C$6, 2),"")</f>
        <v/>
      </c>
      <c r="S11" s="20" t="str">
        <f>IFERROR(VLOOKUP(Table.CCSS_Base_Metrics[[#This Row],[Authentication]], Lists!$D$4:$E$6, 2),"")</f>
        <v/>
      </c>
      <c r="U11" s="20" t="str">
        <f>IFERROR(VLOOKUP(Table.CCSS_Base_Metrics[[#This Row],[Access_Complexity]], Lists!$F$4:$G$6, 2),"")</f>
        <v/>
      </c>
      <c r="W11" s="20" t="str">
        <f>IFERROR(VLOOKUP(Table.CCSS_Base_Metrics[[#This Row],[Confidentiality_Impact]], Lists!$H$4:$I$6, 2),"")</f>
        <v/>
      </c>
      <c r="Y11" s="20" t="str">
        <f>IFERROR(VLOOKUP(Table.CCSS_Base_Metrics[[#This Row],[Integrity_Imapct]], Lists!$J$4:$K$6, 2),"")</f>
        <v/>
      </c>
      <c r="AA11" s="20" t="str">
        <f>IFERROR(VLOOKUP(Table.CCSS_Base_Metrics[[#This Row],[Availability_Impact]], Lists!$L$4:$M$6, 2),"")</f>
        <v/>
      </c>
    </row>
    <row r="12" spans="1:27" s="16" customFormat="1" x14ac:dyDescent="0.25">
      <c r="A12" s="1" t="s">
        <v>4</v>
      </c>
      <c r="B12" s="1" t="str">
        <f>IFERROR(VLOOKUP(TRIM(Table.CCSS_Base_Metrics[[#This Row],[Title]]), xccdf!$A$2:$C$315, 2, FALSE),"")</f>
        <v>rul_AccountPoliciesPasswordPolicy5</v>
      </c>
      <c r="C12" t="s">
        <v>64</v>
      </c>
      <c r="D12" s="25" t="str">
        <f>IFERROR(VLOOKUP(TRIM(Table.CCSS_Base_Metrics[[#This Row],[Title]]), xccdf!$A$2:$F$315, 3, FALSE),"")</f>
        <v>CCE-2126-1</v>
      </c>
      <c r="E12" s="25" t="str">
        <f>IFERROR(VLOOKUP(TRIM(Table.CCSS_Base_Metrics[[#This Row],[Title]]), xccdf!$A$2:$F$315, 4, FALSE),"")</f>
        <v>equals</v>
      </c>
      <c r="F12" s="25" t="str">
        <f>IFERROR(VLOOKUP(TRIM(Table.CCSS_Base_Metrics[[#This Row],[Title]]), xccdf!$A$2:$F$315, 5, FALSE),"")</f>
        <v>string</v>
      </c>
      <c r="G12" s="25">
        <f>IFERROR(VLOOKUP(TRIM(Table.CCSS_Base_Metrics[[#This Row],[Title]]), xccdf!$A$2:$F$315, 6, FALSE),"")</f>
        <v>1</v>
      </c>
      <c r="H12" s="23" t="s">
        <v>40</v>
      </c>
      <c r="I12" s="16" t="b">
        <v>1</v>
      </c>
      <c r="J12" s="17"/>
      <c r="K12" s="17" t="s">
        <v>589</v>
      </c>
      <c r="L12" s="17">
        <f>IFERROR(ROUND(((0.4 * Table.CCSS_Base_Metrics[[#This Row],[Exploitability]]) + (0.6 * Table.CCSS_Base_Metrics[[#This Row],[Impact]]) -1.5) * IF(Table.CCSS_Base_Metrics[[#This Row],[Impact]] = 0, 0, 1.176), 1),"")</f>
        <v>6.5</v>
      </c>
      <c r="M12" s="17">
        <f>IFERROR(20 * Table.CCSS_Base_Metrics[[#This Row],[Access_Vector.'#]] * Table.CCSS_Base_Metrics[[#This Row],[Authentication.'#]] * Table.CCSS_Base_Metrics[[#This Row],[Access_Complexity.'#]],"")</f>
        <v>7.952</v>
      </c>
      <c r="N12" s="17">
        <f>IFERROR(10.41 * (1 - (1 - Table.CCSS_Base_Metrics[[#This Row],[Confidentiality_Impact.'#]]) * (1 - Table.CCSS_Base_Metrics[[#This Row],[Integrity_Impact.'#]]) * (1 - Table.CCSS_Base_Metrics[[#This Row],[Availability_Impact.'#]])),"")</f>
        <v>6.4429767187500007</v>
      </c>
      <c r="O12" s="16" t="s">
        <v>19</v>
      </c>
      <c r="P12" s="16" t="s">
        <v>23</v>
      </c>
      <c r="Q12" s="16">
        <f>IFERROR(VLOOKUP(Table.CCSS_Base_Metrics[[#This Row],[Access_Vector]], Lists!$B$4:$C$6, 2),"")</f>
        <v>1</v>
      </c>
      <c r="R12" s="16" t="s">
        <v>26</v>
      </c>
      <c r="S12" s="16">
        <f>IFERROR(VLOOKUP(Table.CCSS_Base_Metrics[[#This Row],[Authentication]], Lists!$D$4:$E$6, 2),"")</f>
        <v>0.56000000000000005</v>
      </c>
      <c r="T12" s="16" t="s">
        <v>30</v>
      </c>
      <c r="U12" s="16">
        <f>IFERROR(VLOOKUP(Table.CCSS_Base_Metrics[[#This Row],[Access_Complexity]], Lists!$F$4:$G$6, 2),"")</f>
        <v>0.71</v>
      </c>
      <c r="V12" s="16" t="s">
        <v>32</v>
      </c>
      <c r="W12" s="16">
        <f>IFERROR(VLOOKUP(Table.CCSS_Base_Metrics[[#This Row],[Confidentiality_Impact]], Lists!$H$4:$I$6, 2),"")</f>
        <v>0.27500000000000002</v>
      </c>
      <c r="X12" s="16" t="s">
        <v>32</v>
      </c>
      <c r="Y12" s="16">
        <f>IFERROR(VLOOKUP(Table.CCSS_Base_Metrics[[#This Row],[Integrity_Imapct]], Lists!$J$4:$K$6, 2),"")</f>
        <v>0.27500000000000002</v>
      </c>
      <c r="Z12" s="16" t="s">
        <v>32</v>
      </c>
      <c r="AA12" s="16">
        <f>IFERROR(VLOOKUP(Table.CCSS_Base_Metrics[[#This Row],[Availability_Impact]], Lists!$L$4:$M$6, 2),"")</f>
        <v>0.27500000000000002</v>
      </c>
    </row>
    <row r="13" spans="1:27" s="16" customFormat="1" x14ac:dyDescent="0.25">
      <c r="A13" s="1" t="s">
        <v>4</v>
      </c>
      <c r="B13" s="1" t="str">
        <f>IFERROR(VLOOKUP(TRIM(Table.CCSS_Base_Metrics[[#This Row],[Title]]), xccdf!$A$2:$C$315, 2, FALSE),"")</f>
        <v>rul_AccountPoliciesPasswordPolicy5</v>
      </c>
      <c r="C13" t="s">
        <v>64</v>
      </c>
      <c r="D13" s="25" t="str">
        <f>IFERROR(VLOOKUP(TRIM(Table.CCSS_Base_Metrics[[#This Row],[Title]]), xccdf!$A$2:$F$315, 3, FALSE),"")</f>
        <v>CCE-2126-1</v>
      </c>
      <c r="E13" s="25" t="str">
        <f>IFERROR(VLOOKUP(TRIM(Table.CCSS_Base_Metrics[[#This Row],[Title]]), xccdf!$A$2:$F$315, 4, FALSE),"")</f>
        <v>equals</v>
      </c>
      <c r="F13" s="25" t="str">
        <f>IFERROR(VLOOKUP(TRIM(Table.CCSS_Base_Metrics[[#This Row],[Title]]), xccdf!$A$2:$F$315, 5, FALSE),"")</f>
        <v>string</v>
      </c>
      <c r="G13" s="25">
        <f>IFERROR(VLOOKUP(TRIM(Table.CCSS_Base_Metrics[[#This Row],[Title]]), xccdf!$A$2:$F$315, 6, FALSE),"")</f>
        <v>1</v>
      </c>
      <c r="H13" s="17" t="s">
        <v>39</v>
      </c>
      <c r="J13" s="17"/>
      <c r="K13" s="17" t="s">
        <v>593</v>
      </c>
      <c r="L13" s="19" t="str">
        <f>IFERROR(ROUND(((0.4 * Table.CCSS_Base_Metrics[[#This Row],[Exploitability]]) + (0.6 * Table.CCSS_Base_Metrics[[#This Row],[Impact]]) -1.5) * IF(Table.CCSS_Base_Metrics[[#This Row],[Impact]] = 0, 0, 1.176), 1),"")</f>
        <v/>
      </c>
      <c r="M13" s="19" t="str">
        <f>IFERROR(20 * Table.CCSS_Base_Metrics[[#This Row],[Access_Vector.'#]] * Table.CCSS_Base_Metrics[[#This Row],[Authentication.'#]] * Table.CCSS_Base_Metrics[[#This Row],[Access_Complexity.'#]],"")</f>
        <v/>
      </c>
      <c r="N13" s="19" t="str">
        <f>IFERROR(10.41 * (1 - (1 - Table.CCSS_Base_Metrics[[#This Row],[Confidentiality_Impact.'#]]) * (1 - Table.CCSS_Base_Metrics[[#This Row],[Integrity_Impact.'#]]) * (1 - Table.CCSS_Base_Metrics[[#This Row],[Availability_Impact.'#]])),"")</f>
        <v/>
      </c>
      <c r="Q13" s="20" t="str">
        <f>IFERROR(VLOOKUP(Table.CCSS_Base_Metrics[[#This Row],[Access_Vector]], Lists!$B$4:$C$6, 2),"")</f>
        <v/>
      </c>
      <c r="S13" s="20" t="str">
        <f>IFERROR(VLOOKUP(Table.CCSS_Base_Metrics[[#This Row],[Authentication]], Lists!$D$4:$E$6, 2),"")</f>
        <v/>
      </c>
      <c r="U13" s="20" t="str">
        <f>IFERROR(VLOOKUP(Table.CCSS_Base_Metrics[[#This Row],[Access_Complexity]], Lists!$F$4:$G$6, 2),"")</f>
        <v/>
      </c>
      <c r="W13" s="20" t="str">
        <f>IFERROR(VLOOKUP(Table.CCSS_Base_Metrics[[#This Row],[Confidentiality_Impact]], Lists!$H$4:$I$6, 2),"")</f>
        <v/>
      </c>
      <c r="Y13" s="20" t="str">
        <f>IFERROR(VLOOKUP(Table.CCSS_Base_Metrics[[#This Row],[Integrity_Imapct]], Lists!$J$4:$K$6, 2),"")</f>
        <v/>
      </c>
      <c r="AA13" s="20" t="str">
        <f>IFERROR(VLOOKUP(Table.CCSS_Base_Metrics[[#This Row],[Availability_Impact]], Lists!$L$4:$M$6, 2),"")</f>
        <v/>
      </c>
    </row>
    <row r="14" spans="1:27" s="16" customFormat="1" ht="60" x14ac:dyDescent="0.25">
      <c r="A14" s="1" t="s">
        <v>5</v>
      </c>
      <c r="B14" s="1" t="str">
        <f>IFERROR(VLOOKUP(TRIM(Table.CCSS_Base_Metrics[[#This Row],[Title]]), xccdf!$A$2:$C$315, 2, FALSE),"")</f>
        <v>rul_AccountPoliciesPasswordPolicy6</v>
      </c>
      <c r="C14" t="s">
        <v>65</v>
      </c>
      <c r="D14" s="25" t="str">
        <f>IFERROR(VLOOKUP(TRIM(Table.CCSS_Base_Metrics[[#This Row],[Title]]), xccdf!$A$2:$F$315, 3, FALSE),"")</f>
        <v>CCE-2289-7</v>
      </c>
      <c r="E14" s="25" t="str">
        <f>IFERROR(VLOOKUP(TRIM(Table.CCSS_Base_Metrics[[#This Row],[Title]]), xccdf!$A$2:$F$315, 4, FALSE),"")</f>
        <v>equals</v>
      </c>
      <c r="F14" s="25" t="str">
        <f>IFERROR(VLOOKUP(TRIM(Table.CCSS_Base_Metrics[[#This Row],[Title]]), xccdf!$A$2:$F$315, 5, FALSE),"")</f>
        <v>string</v>
      </c>
      <c r="G14" s="25">
        <f>IFERROR(VLOOKUP(TRIM(Table.CCSS_Base_Metrics[[#This Row],[Title]]), xccdf!$A$2:$F$315, 6, FALSE),"")</f>
        <v>0</v>
      </c>
      <c r="H14" s="23" t="s">
        <v>39</v>
      </c>
      <c r="I14" s="16" t="b">
        <v>1</v>
      </c>
      <c r="J14" s="17" t="s">
        <v>493</v>
      </c>
      <c r="K14" s="17" t="s">
        <v>589</v>
      </c>
      <c r="L14" s="17">
        <f>IFERROR(ROUND(((0.4 * Table.CCSS_Base_Metrics[[#This Row],[Exploitability]]) + (0.6 * Table.CCSS_Base_Metrics[[#This Row],[Impact]]) -1.5) * IF(Table.CCSS_Base_Metrics[[#This Row],[Impact]] = 0, 0, 1.176), 1),"")</f>
        <v>9</v>
      </c>
      <c r="M14" s="17">
        <f>IFERROR(20 * Table.CCSS_Base_Metrics[[#This Row],[Access_Vector.'#]] * Table.CCSS_Base_Metrics[[#This Row],[Authentication.'#]] * Table.CCSS_Base_Metrics[[#This Row],[Access_Complexity.'#]],"")</f>
        <v>7.952</v>
      </c>
      <c r="N14" s="17">
        <f>IFERROR(10.41 * (1 - (1 - Table.CCSS_Base_Metrics[[#This Row],[Confidentiality_Impact.'#]]) * (1 - Table.CCSS_Base_Metrics[[#This Row],[Integrity_Impact.'#]]) * (1 - Table.CCSS_Base_Metrics[[#This Row],[Availability_Impact.'#]])),"")</f>
        <v>10.00084536</v>
      </c>
      <c r="O14" s="16" t="s">
        <v>19</v>
      </c>
      <c r="P14" s="16" t="s">
        <v>23</v>
      </c>
      <c r="Q14" s="16">
        <f>IFERROR(VLOOKUP(Table.CCSS_Base_Metrics[[#This Row],[Access_Vector]], Lists!$B$4:$C$6, 2),"")</f>
        <v>1</v>
      </c>
      <c r="R14" s="16" t="s">
        <v>26</v>
      </c>
      <c r="S14" s="16">
        <f>IFERROR(VLOOKUP(Table.CCSS_Base_Metrics[[#This Row],[Authentication]], Lists!$D$4:$E$6, 2),"")</f>
        <v>0.56000000000000005</v>
      </c>
      <c r="T14" s="16" t="s">
        <v>30</v>
      </c>
      <c r="U14" s="16">
        <f>IFERROR(VLOOKUP(Table.CCSS_Base_Metrics[[#This Row],[Access_Complexity]], Lists!$F$4:$G$6, 2),"")</f>
        <v>0.71</v>
      </c>
      <c r="V14" s="16" t="s">
        <v>31</v>
      </c>
      <c r="W14" s="16">
        <f>IFERROR(VLOOKUP(Table.CCSS_Base_Metrics[[#This Row],[Confidentiality_Impact]], Lists!$H$4:$I$6, 2),"")</f>
        <v>0.66</v>
      </c>
      <c r="X14" s="16" t="s">
        <v>31</v>
      </c>
      <c r="Y14" s="16">
        <f>IFERROR(VLOOKUP(Table.CCSS_Base_Metrics[[#This Row],[Integrity_Imapct]], Lists!$J$4:$K$6, 2),"")</f>
        <v>0.66</v>
      </c>
      <c r="Z14" s="16" t="s">
        <v>31</v>
      </c>
      <c r="AA14" s="16">
        <f>IFERROR(VLOOKUP(Table.CCSS_Base_Metrics[[#This Row],[Availability_Impact]], Lists!$L$4:$M$6, 2),"")</f>
        <v>0.66</v>
      </c>
    </row>
    <row r="15" spans="1:27" s="16" customFormat="1" x14ac:dyDescent="0.25">
      <c r="A15" s="1" t="s">
        <v>5</v>
      </c>
      <c r="B15" s="1" t="str">
        <f>IFERROR(VLOOKUP(TRIM(Table.CCSS_Base_Metrics[[#This Row],[Title]]), xccdf!$A$2:$C$315, 2, FALSE),"")</f>
        <v>rul_AccountPoliciesPasswordPolicy6</v>
      </c>
      <c r="C15" t="s">
        <v>65</v>
      </c>
      <c r="D15" s="25" t="str">
        <f>IFERROR(VLOOKUP(TRIM(Table.CCSS_Base_Metrics[[#This Row],[Title]]), xccdf!$A$2:$F$315, 3, FALSE),"")</f>
        <v>CCE-2289-7</v>
      </c>
      <c r="E15" s="25" t="str">
        <f>IFERROR(VLOOKUP(TRIM(Table.CCSS_Base_Metrics[[#This Row],[Title]]), xccdf!$A$2:$F$315, 4, FALSE),"")</f>
        <v>equals</v>
      </c>
      <c r="F15" s="25" t="str">
        <f>IFERROR(VLOOKUP(TRIM(Table.CCSS_Base_Metrics[[#This Row],[Title]]), xccdf!$A$2:$F$315, 5, FALSE),"")</f>
        <v>string</v>
      </c>
      <c r="G15" s="25">
        <f>IFERROR(VLOOKUP(TRIM(Table.CCSS_Base_Metrics[[#This Row],[Title]]), xccdf!$A$2:$F$315, 6, FALSE),"")</f>
        <v>0</v>
      </c>
      <c r="H15" s="17" t="s">
        <v>40</v>
      </c>
      <c r="J15" s="17"/>
      <c r="K15" s="17" t="s">
        <v>593</v>
      </c>
      <c r="L15" s="19" t="str">
        <f>IFERROR(ROUND(((0.4 * Table.CCSS_Base_Metrics[[#This Row],[Exploitability]]) + (0.6 * Table.CCSS_Base_Metrics[[#This Row],[Impact]]) -1.5) * IF(Table.CCSS_Base_Metrics[[#This Row],[Impact]] = 0, 0, 1.176), 1),"")</f>
        <v/>
      </c>
      <c r="M15" s="19" t="str">
        <f>IFERROR(20 * Table.CCSS_Base_Metrics[[#This Row],[Access_Vector.'#]] * Table.CCSS_Base_Metrics[[#This Row],[Authentication.'#]] * Table.CCSS_Base_Metrics[[#This Row],[Access_Complexity.'#]],"")</f>
        <v/>
      </c>
      <c r="N15" s="19" t="str">
        <f>IFERROR(10.41 * (1 - (1 - Table.CCSS_Base_Metrics[[#This Row],[Confidentiality_Impact.'#]]) * (1 - Table.CCSS_Base_Metrics[[#This Row],[Integrity_Impact.'#]]) * (1 - Table.CCSS_Base_Metrics[[#This Row],[Availability_Impact.'#]])),"")</f>
        <v/>
      </c>
      <c r="Q15" s="20" t="str">
        <f>IFERROR(VLOOKUP(Table.CCSS_Base_Metrics[[#This Row],[Access_Vector]], Lists!$B$4:$C$6, 2),"")</f>
        <v/>
      </c>
      <c r="S15" s="20" t="str">
        <f>IFERROR(VLOOKUP(Table.CCSS_Base_Metrics[[#This Row],[Authentication]], Lists!$D$4:$E$6, 2),"")</f>
        <v/>
      </c>
      <c r="U15" s="20" t="str">
        <f>IFERROR(VLOOKUP(Table.CCSS_Base_Metrics[[#This Row],[Access_Complexity]], Lists!$F$4:$G$6, 2),"")</f>
        <v/>
      </c>
      <c r="W15" s="20" t="str">
        <f>IFERROR(VLOOKUP(Table.CCSS_Base_Metrics[[#This Row],[Confidentiality_Impact]], Lists!$H$4:$I$6, 2),"")</f>
        <v/>
      </c>
      <c r="Y15" s="20" t="str">
        <f>IFERROR(VLOOKUP(Table.CCSS_Base_Metrics[[#This Row],[Integrity_Imapct]], Lists!$J$4:$K$6, 2),"")</f>
        <v/>
      </c>
      <c r="AA15" s="20" t="str">
        <f>IFERROR(VLOOKUP(Table.CCSS_Base_Metrics[[#This Row],[Availability_Impact]], Lists!$L$4:$M$6, 2),"")</f>
        <v/>
      </c>
    </row>
    <row r="16" spans="1:27" s="16" customFormat="1" ht="105" x14ac:dyDescent="0.25">
      <c r="A16" s="1" t="s">
        <v>6</v>
      </c>
      <c r="B16" s="1" t="str">
        <f>IFERROR(VLOOKUP(TRIM(Table.CCSS_Base_Metrics[[#This Row],[Title]]), xccdf!$A$2:$C$315, 2, FALSE),"")</f>
        <v>rul_AccountPoliciesAccountLockoutPolicy1</v>
      </c>
      <c r="C16" t="s">
        <v>66</v>
      </c>
      <c r="D16" s="25" t="str">
        <f>IFERROR(VLOOKUP(TRIM(Table.CCSS_Base_Metrics[[#This Row],[Title]]), xccdf!$A$2:$F$315, 3, FALSE),"")</f>
        <v>CCE-1317-7</v>
      </c>
      <c r="E16" s="25" t="str">
        <f>IFERROR(VLOOKUP(TRIM(Table.CCSS_Base_Metrics[[#This Row],[Title]]), xccdf!$A$2:$F$315, 4, FALSE),"")</f>
        <v>equals</v>
      </c>
      <c r="F16" s="25" t="str">
        <f>IFERROR(VLOOKUP(TRIM(Table.CCSS_Base_Metrics[[#This Row],[Title]]), xccdf!$A$2:$F$315, 5, FALSE),"")</f>
        <v>number</v>
      </c>
      <c r="G16" s="25">
        <f>IFERROR(VLOOKUP(TRIM(Table.CCSS_Base_Metrics[[#This Row],[Title]]), xccdf!$A$2:$F$315, 6, FALSE),"")</f>
        <v>900</v>
      </c>
      <c r="H16" s="23">
        <v>1</v>
      </c>
      <c r="I16" s="16" t="b">
        <v>1</v>
      </c>
      <c r="J16" s="17" t="s">
        <v>548</v>
      </c>
      <c r="K16" s="17" t="s">
        <v>589</v>
      </c>
      <c r="L16" s="17">
        <f>IFERROR(ROUND(((0.4 * Table.CCSS_Base_Metrics[[#This Row],[Exploitability]]) + (0.6 * Table.CCSS_Base_Metrics[[#This Row],[Impact]]) -1.5) * IF(Table.CCSS_Base_Metrics[[#This Row],[Impact]] = 0, 0, 1.176), 1),"")</f>
        <v>6.5</v>
      </c>
      <c r="M16" s="17">
        <f>IFERROR(20 * Table.CCSS_Base_Metrics[[#This Row],[Access_Vector.'#]] * Table.CCSS_Base_Metrics[[#This Row],[Authentication.'#]] * Table.CCSS_Base_Metrics[[#This Row],[Access_Complexity.'#]],"")</f>
        <v>7.952</v>
      </c>
      <c r="N16" s="17">
        <f>IFERROR(10.41 * (1 - (1 - Table.CCSS_Base_Metrics[[#This Row],[Confidentiality_Impact.'#]]) * (1 - Table.CCSS_Base_Metrics[[#This Row],[Integrity_Impact.'#]]) * (1 - Table.CCSS_Base_Metrics[[#This Row],[Availability_Impact.'#]])),"")</f>
        <v>6.4429767187500007</v>
      </c>
      <c r="O16" s="16" t="s">
        <v>19</v>
      </c>
      <c r="P16" s="16" t="s">
        <v>23</v>
      </c>
      <c r="Q16" s="16">
        <f>IFERROR(VLOOKUP(Table.CCSS_Base_Metrics[[#This Row],[Access_Vector]], Lists!$B$4:$C$6, 2),"")</f>
        <v>1</v>
      </c>
      <c r="R16" s="16" t="s">
        <v>26</v>
      </c>
      <c r="S16" s="16">
        <f>IFERROR(VLOOKUP(Table.CCSS_Base_Metrics[[#This Row],[Authentication]], Lists!$D$4:$E$6, 2),"")</f>
        <v>0.56000000000000005</v>
      </c>
      <c r="T16" s="16" t="s">
        <v>30</v>
      </c>
      <c r="U16" s="16">
        <f>IFERROR(VLOOKUP(Table.CCSS_Base_Metrics[[#This Row],[Access_Complexity]], Lists!$F$4:$G$6, 2),"")</f>
        <v>0.71</v>
      </c>
      <c r="V16" s="16" t="s">
        <v>32</v>
      </c>
      <c r="W16" s="16">
        <f>IFERROR(VLOOKUP(Table.CCSS_Base_Metrics[[#This Row],[Confidentiality_Impact]], Lists!$H$4:$I$6, 2),"")</f>
        <v>0.27500000000000002</v>
      </c>
      <c r="X16" s="16" t="s">
        <v>32</v>
      </c>
      <c r="Y16" s="16">
        <f>IFERROR(VLOOKUP(Table.CCSS_Base_Metrics[[#This Row],[Integrity_Imapct]], Lists!$J$4:$K$6, 2),"")</f>
        <v>0.27500000000000002</v>
      </c>
      <c r="Z16" s="16" t="s">
        <v>32</v>
      </c>
      <c r="AA16" s="16">
        <f>IFERROR(VLOOKUP(Table.CCSS_Base_Metrics[[#This Row],[Availability_Impact]], Lists!$L$4:$M$6, 2),"")</f>
        <v>0.27500000000000002</v>
      </c>
    </row>
    <row r="17" spans="1:27" s="16" customFormat="1" x14ac:dyDescent="0.25">
      <c r="A17" s="1" t="s">
        <v>6</v>
      </c>
      <c r="B17" s="1" t="str">
        <f>IFERROR(VLOOKUP(TRIM(Table.CCSS_Base_Metrics[[#This Row],[Title]]), xccdf!$A$2:$C$315, 2, FALSE),"")</f>
        <v>rul_AccountPoliciesAccountLockoutPolicy1</v>
      </c>
      <c r="C17" t="s">
        <v>66</v>
      </c>
      <c r="D17" s="25" t="str">
        <f>IFERROR(VLOOKUP(TRIM(Table.CCSS_Base_Metrics[[#This Row],[Title]]), xccdf!$A$2:$F$315, 3, FALSE),"")</f>
        <v>CCE-1317-7</v>
      </c>
      <c r="E17" s="25" t="str">
        <f>IFERROR(VLOOKUP(TRIM(Table.CCSS_Base_Metrics[[#This Row],[Title]]), xccdf!$A$2:$F$315, 4, FALSE),"")</f>
        <v>equals</v>
      </c>
      <c r="F17" s="25" t="str">
        <f>IFERROR(VLOOKUP(TRIM(Table.CCSS_Base_Metrics[[#This Row],[Title]]), xccdf!$A$2:$F$315, 5, FALSE),"")</f>
        <v>number</v>
      </c>
      <c r="G17" s="25">
        <f>IFERROR(VLOOKUP(TRIM(Table.CCSS_Base_Metrics[[#This Row],[Title]]), xccdf!$A$2:$F$315, 6, FALSE),"")</f>
        <v>900</v>
      </c>
      <c r="H17" s="17" t="s">
        <v>539</v>
      </c>
      <c r="J17" s="17"/>
      <c r="K17" s="17" t="s">
        <v>593</v>
      </c>
      <c r="L17" s="19" t="str">
        <f>IFERROR(ROUND(((0.4 * Table.CCSS_Base_Metrics[[#This Row],[Exploitability]]) + (0.6 * Table.CCSS_Base_Metrics[[#This Row],[Impact]]) -1.5) * IF(Table.CCSS_Base_Metrics[[#This Row],[Impact]] = 0, 0, 1.176), 1),"")</f>
        <v/>
      </c>
      <c r="M17" s="19" t="str">
        <f>IFERROR(20 * Table.CCSS_Base_Metrics[[#This Row],[Access_Vector.'#]] * Table.CCSS_Base_Metrics[[#This Row],[Authentication.'#]] * Table.CCSS_Base_Metrics[[#This Row],[Access_Complexity.'#]],"")</f>
        <v/>
      </c>
      <c r="N17" s="19" t="str">
        <f>IFERROR(10.41 * (1 - (1 - Table.CCSS_Base_Metrics[[#This Row],[Confidentiality_Impact.'#]]) * (1 - Table.CCSS_Base_Metrics[[#This Row],[Integrity_Impact.'#]]) * (1 - Table.CCSS_Base_Metrics[[#This Row],[Availability_Impact.'#]])),"")</f>
        <v/>
      </c>
      <c r="Q17" s="20" t="str">
        <f>IFERROR(VLOOKUP(Table.CCSS_Base_Metrics[[#This Row],[Access_Vector]], Lists!$B$4:$C$6, 2),"")</f>
        <v/>
      </c>
      <c r="S17" s="20" t="str">
        <f>IFERROR(VLOOKUP(Table.CCSS_Base_Metrics[[#This Row],[Authentication]], Lists!$D$4:$E$6, 2),"")</f>
        <v/>
      </c>
      <c r="U17" s="20" t="str">
        <f>IFERROR(VLOOKUP(Table.CCSS_Base_Metrics[[#This Row],[Access_Complexity]], Lists!$F$4:$G$6, 2),"")</f>
        <v/>
      </c>
      <c r="W17" s="20" t="str">
        <f>IFERROR(VLOOKUP(Table.CCSS_Base_Metrics[[#This Row],[Confidentiality_Impact]], Lists!$H$4:$I$6, 2),"")</f>
        <v/>
      </c>
      <c r="Y17" s="20" t="str">
        <f>IFERROR(VLOOKUP(Table.CCSS_Base_Metrics[[#This Row],[Integrity_Imapct]], Lists!$J$4:$K$6, 2),"")</f>
        <v/>
      </c>
      <c r="AA17" s="20" t="str">
        <f>IFERROR(VLOOKUP(Table.CCSS_Base_Metrics[[#This Row],[Availability_Impact]], Lists!$L$4:$M$6, 2),"")</f>
        <v/>
      </c>
    </row>
    <row r="18" spans="1:27" s="16" customFormat="1" ht="30" x14ac:dyDescent="0.25">
      <c r="A18" s="1" t="s">
        <v>7</v>
      </c>
      <c r="B18" s="1" t="str">
        <f>IFERROR(VLOOKUP(TRIM(Table.CCSS_Base_Metrics[[#This Row],[Title]]), xccdf!$A$2:$C$315, 2, FALSE),"")</f>
        <v>rul_AccountPoliciesAccountLockoutPolicy3</v>
      </c>
      <c r="C18" t="s">
        <v>67</v>
      </c>
      <c r="D18" s="25" t="str">
        <f>IFERROR(VLOOKUP(TRIM(Table.CCSS_Base_Metrics[[#This Row],[Title]]), xccdf!$A$2:$F$315, 3, FALSE),"")</f>
        <v>CCE-1872-1</v>
      </c>
      <c r="E18" s="25" t="str">
        <f>IFERROR(VLOOKUP(TRIM(Table.CCSS_Base_Metrics[[#This Row],[Title]]), xccdf!$A$2:$F$315, 4, FALSE),"")</f>
        <v>less than or equal</v>
      </c>
      <c r="F18" s="25" t="str">
        <f>IFERROR(VLOOKUP(TRIM(Table.CCSS_Base_Metrics[[#This Row],[Title]]), xccdf!$A$2:$F$315, 5, FALSE),"")</f>
        <v>number</v>
      </c>
      <c r="G18" s="25">
        <f>IFERROR(VLOOKUP(TRIM(Table.CCSS_Base_Metrics[[#This Row],[Title]]), xccdf!$A$2:$F$315, 6, FALSE),"")</f>
        <v>0</v>
      </c>
      <c r="H18" s="23">
        <v>0</v>
      </c>
      <c r="I18" s="16" t="b">
        <v>1</v>
      </c>
      <c r="J18" s="17" t="s">
        <v>495</v>
      </c>
      <c r="K18" s="17" t="s">
        <v>589</v>
      </c>
      <c r="L18" s="17">
        <f>IFERROR(ROUND(((0.4 * Table.CCSS_Base_Metrics[[#This Row],[Exploitability]]) + (0.6 * Table.CCSS_Base_Metrics[[#This Row],[Impact]]) -1.5) * IF(Table.CCSS_Base_Metrics[[#This Row],[Impact]] = 0, 0, 1.176), 1),"")</f>
        <v>6.5</v>
      </c>
      <c r="M18" s="17">
        <f>IFERROR(20 * Table.CCSS_Base_Metrics[[#This Row],[Access_Vector.'#]] * Table.CCSS_Base_Metrics[[#This Row],[Authentication.'#]] * Table.CCSS_Base_Metrics[[#This Row],[Access_Complexity.'#]],"")</f>
        <v>7.952</v>
      </c>
      <c r="N18" s="17">
        <f>IFERROR(10.41 * (1 - (1 - Table.CCSS_Base_Metrics[[#This Row],[Confidentiality_Impact.'#]]) * (1 - Table.CCSS_Base_Metrics[[#This Row],[Integrity_Impact.'#]]) * (1 - Table.CCSS_Base_Metrics[[#This Row],[Availability_Impact.'#]])),"")</f>
        <v>6.4429767187500007</v>
      </c>
      <c r="O18" s="16" t="s">
        <v>19</v>
      </c>
      <c r="P18" s="16" t="s">
        <v>23</v>
      </c>
      <c r="Q18" s="16">
        <f>IFERROR(VLOOKUP(Table.CCSS_Base_Metrics[[#This Row],[Access_Vector]], Lists!$B$4:$C$6, 2),"")</f>
        <v>1</v>
      </c>
      <c r="R18" s="16" t="s">
        <v>26</v>
      </c>
      <c r="S18" s="16">
        <f>IFERROR(VLOOKUP(Table.CCSS_Base_Metrics[[#This Row],[Authentication]], Lists!$D$4:$E$6, 2),"")</f>
        <v>0.56000000000000005</v>
      </c>
      <c r="T18" s="16" t="s">
        <v>30</v>
      </c>
      <c r="U18" s="16">
        <f>IFERROR(VLOOKUP(Table.CCSS_Base_Metrics[[#This Row],[Access_Complexity]], Lists!$F$4:$G$6, 2),"")</f>
        <v>0.71</v>
      </c>
      <c r="V18" s="16" t="s">
        <v>32</v>
      </c>
      <c r="W18" s="16">
        <f>IFERROR(VLOOKUP(Table.CCSS_Base_Metrics[[#This Row],[Confidentiality_Impact]], Lists!$H$4:$I$6, 2),"")</f>
        <v>0.27500000000000002</v>
      </c>
      <c r="X18" s="16" t="s">
        <v>32</v>
      </c>
      <c r="Y18" s="16">
        <f>IFERROR(VLOOKUP(Table.CCSS_Base_Metrics[[#This Row],[Integrity_Imapct]], Lists!$J$4:$K$6, 2),"")</f>
        <v>0.27500000000000002</v>
      </c>
      <c r="Z18" s="16" t="s">
        <v>32</v>
      </c>
      <c r="AA18" s="16">
        <f>IFERROR(VLOOKUP(Table.CCSS_Base_Metrics[[#This Row],[Availability_Impact]], Lists!$L$4:$M$6, 2),"")</f>
        <v>0.27500000000000002</v>
      </c>
    </row>
    <row r="19" spans="1:27" s="16" customFormat="1" ht="30" x14ac:dyDescent="0.25">
      <c r="A19" s="1" t="s">
        <v>7</v>
      </c>
      <c r="B19" s="1" t="str">
        <f>IFERROR(VLOOKUP(TRIM(Table.CCSS_Base_Metrics[[#This Row],[Title]]), xccdf!$A$2:$C$315, 2, FALSE),"")</f>
        <v>rul_AccountPoliciesAccountLockoutPolicy3</v>
      </c>
      <c r="C19" t="s">
        <v>67</v>
      </c>
      <c r="D19" s="25" t="str">
        <f>IFERROR(VLOOKUP(TRIM(Table.CCSS_Base_Metrics[[#This Row],[Title]]), xccdf!$A$2:$F$315, 3, FALSE),"")</f>
        <v>CCE-1872-1</v>
      </c>
      <c r="E19" s="25" t="str">
        <f>IFERROR(VLOOKUP(TRIM(Table.CCSS_Base_Metrics[[#This Row],[Title]]), xccdf!$A$2:$F$315, 4, FALSE),"")</f>
        <v>less than or equal</v>
      </c>
      <c r="F19" s="25" t="str">
        <f>IFERROR(VLOOKUP(TRIM(Table.CCSS_Base_Metrics[[#This Row],[Title]]), xccdf!$A$2:$F$315, 5, FALSE),"")</f>
        <v>number</v>
      </c>
      <c r="G19" s="25">
        <f>IFERROR(VLOOKUP(TRIM(Table.CCSS_Base_Metrics[[#This Row],[Title]]), xccdf!$A$2:$F$315, 6, FALSE),"")</f>
        <v>0</v>
      </c>
      <c r="H19" s="17" t="s">
        <v>540</v>
      </c>
      <c r="J19" s="17"/>
      <c r="K19" s="17" t="s">
        <v>593</v>
      </c>
      <c r="L19" s="19" t="str">
        <f>IFERROR(ROUND(((0.4 * Table.CCSS_Base_Metrics[[#This Row],[Exploitability]]) + (0.6 * Table.CCSS_Base_Metrics[[#This Row],[Impact]]) -1.5) * IF(Table.CCSS_Base_Metrics[[#This Row],[Impact]] = 0, 0, 1.176), 1),"")</f>
        <v/>
      </c>
      <c r="M19" s="19" t="str">
        <f>IFERROR(20 * Table.CCSS_Base_Metrics[[#This Row],[Access_Vector.'#]] * Table.CCSS_Base_Metrics[[#This Row],[Authentication.'#]] * Table.CCSS_Base_Metrics[[#This Row],[Access_Complexity.'#]],"")</f>
        <v/>
      </c>
      <c r="N19" s="19" t="str">
        <f>IFERROR(10.41 * (1 - (1 - Table.CCSS_Base_Metrics[[#This Row],[Confidentiality_Impact.'#]]) * (1 - Table.CCSS_Base_Metrics[[#This Row],[Integrity_Impact.'#]]) * (1 - Table.CCSS_Base_Metrics[[#This Row],[Availability_Impact.'#]])),"")</f>
        <v/>
      </c>
      <c r="Q19" s="20" t="str">
        <f>IFERROR(VLOOKUP(Table.CCSS_Base_Metrics[[#This Row],[Access_Vector]], Lists!$B$4:$C$6, 2),"")</f>
        <v/>
      </c>
      <c r="S19" s="20" t="str">
        <f>IFERROR(VLOOKUP(Table.CCSS_Base_Metrics[[#This Row],[Authentication]], Lists!$D$4:$E$6, 2),"")</f>
        <v/>
      </c>
      <c r="U19" s="20" t="str">
        <f>IFERROR(VLOOKUP(Table.CCSS_Base_Metrics[[#This Row],[Access_Complexity]], Lists!$F$4:$G$6, 2),"")</f>
        <v/>
      </c>
      <c r="W19" s="20" t="str">
        <f>IFERROR(VLOOKUP(Table.CCSS_Base_Metrics[[#This Row],[Confidentiality_Impact]], Lists!$H$4:$I$6, 2),"")</f>
        <v/>
      </c>
      <c r="Y19" s="20" t="str">
        <f>IFERROR(VLOOKUP(Table.CCSS_Base_Metrics[[#This Row],[Integrity_Imapct]], Lists!$J$4:$K$6, 2),"")</f>
        <v/>
      </c>
      <c r="AA19" s="20" t="str">
        <f>IFERROR(VLOOKUP(Table.CCSS_Base_Metrics[[#This Row],[Availability_Impact]], Lists!$L$4:$M$6, 2),"")</f>
        <v/>
      </c>
    </row>
    <row r="20" spans="1:27" s="16" customFormat="1" ht="105" x14ac:dyDescent="0.25">
      <c r="A20" s="1" t="s">
        <v>8</v>
      </c>
      <c r="B20" s="1" t="str">
        <f>IFERROR(VLOOKUP(TRIM(Table.CCSS_Base_Metrics[[#This Row],[Title]]), xccdf!$A$2:$C$315, 2, FALSE),"")</f>
        <v>rul_AccountPoliciesAccountLockoutPolicy2</v>
      </c>
      <c r="C20" t="s">
        <v>68</v>
      </c>
      <c r="D20" s="25" t="str">
        <f>IFERROR(VLOOKUP(TRIM(Table.CCSS_Base_Metrics[[#This Row],[Title]]), xccdf!$A$2:$F$315, 3, FALSE),"")</f>
        <v>CCE-2311-9</v>
      </c>
      <c r="E20" s="25" t="str">
        <f>IFERROR(VLOOKUP(TRIM(Table.CCSS_Base_Metrics[[#This Row],[Title]]), xccdf!$A$2:$F$315, 4, FALSE),"")</f>
        <v>equals</v>
      </c>
      <c r="F20" s="25" t="str">
        <f>IFERROR(VLOOKUP(TRIM(Table.CCSS_Base_Metrics[[#This Row],[Title]]), xccdf!$A$2:$F$315, 5, FALSE),"")</f>
        <v>number</v>
      </c>
      <c r="G20" s="25">
        <f>IFERROR(VLOOKUP(TRIM(Table.CCSS_Base_Metrics[[#This Row],[Title]]), xccdf!$A$2:$F$315, 6, FALSE),"")</f>
        <v>900</v>
      </c>
      <c r="H20" s="23">
        <v>0</v>
      </c>
      <c r="I20" s="16" t="b">
        <v>1</v>
      </c>
      <c r="J20" s="17" t="s">
        <v>496</v>
      </c>
      <c r="K20" s="17" t="s">
        <v>589</v>
      </c>
      <c r="L20" s="17">
        <f>IFERROR(ROUND(((0.4 * Table.CCSS_Base_Metrics[[#This Row],[Exploitability]]) + (0.6 * Table.CCSS_Base_Metrics[[#This Row],[Impact]]) -1.5) * IF(Table.CCSS_Base_Metrics[[#This Row],[Impact]] = 0, 0, 1.176), 1),"")</f>
        <v>6.5</v>
      </c>
      <c r="M20" s="17">
        <f>IFERROR(20 * Table.CCSS_Base_Metrics[[#This Row],[Access_Vector.'#]] * Table.CCSS_Base_Metrics[[#This Row],[Authentication.'#]] * Table.CCSS_Base_Metrics[[#This Row],[Access_Complexity.'#]],"")</f>
        <v>7.952</v>
      </c>
      <c r="N20" s="17">
        <f>IFERROR(10.41 * (1 - (1 - Table.CCSS_Base_Metrics[[#This Row],[Confidentiality_Impact.'#]]) * (1 - Table.CCSS_Base_Metrics[[#This Row],[Integrity_Impact.'#]]) * (1 - Table.CCSS_Base_Metrics[[#This Row],[Availability_Impact.'#]])),"")</f>
        <v>6.4429767187500007</v>
      </c>
      <c r="O20" s="16" t="s">
        <v>19</v>
      </c>
      <c r="P20" s="16" t="s">
        <v>23</v>
      </c>
      <c r="Q20" s="16">
        <f>IFERROR(VLOOKUP(Table.CCSS_Base_Metrics[[#This Row],[Access_Vector]], Lists!$B$4:$C$6, 2),"")</f>
        <v>1</v>
      </c>
      <c r="R20" s="16" t="s">
        <v>26</v>
      </c>
      <c r="S20" s="16">
        <f>IFERROR(VLOOKUP(Table.CCSS_Base_Metrics[[#This Row],[Authentication]], Lists!$D$4:$E$6, 2),"")</f>
        <v>0.56000000000000005</v>
      </c>
      <c r="T20" s="16" t="s">
        <v>30</v>
      </c>
      <c r="U20" s="16">
        <f>IFERROR(VLOOKUP(Table.CCSS_Base_Metrics[[#This Row],[Access_Complexity]], Lists!$F$4:$G$6, 2),"")</f>
        <v>0.71</v>
      </c>
      <c r="V20" s="16" t="s">
        <v>32</v>
      </c>
      <c r="W20" s="16">
        <f>IFERROR(VLOOKUP(Table.CCSS_Base_Metrics[[#This Row],[Confidentiality_Impact]], Lists!$H$4:$I$6, 2),"")</f>
        <v>0.27500000000000002</v>
      </c>
      <c r="X20" s="16" t="s">
        <v>32</v>
      </c>
      <c r="Y20" s="16">
        <f>IFERROR(VLOOKUP(Table.CCSS_Base_Metrics[[#This Row],[Integrity_Imapct]], Lists!$J$4:$K$6, 2),"")</f>
        <v>0.27500000000000002</v>
      </c>
      <c r="Z20" s="16" t="s">
        <v>32</v>
      </c>
      <c r="AA20" s="16">
        <f>IFERROR(VLOOKUP(Table.CCSS_Base_Metrics[[#This Row],[Availability_Impact]], Lists!$L$4:$M$6, 2),"")</f>
        <v>0.27500000000000002</v>
      </c>
    </row>
    <row r="21" spans="1:27" s="16" customFormat="1" x14ac:dyDescent="0.25">
      <c r="A21" s="1" t="s">
        <v>8</v>
      </c>
      <c r="B21" s="1" t="str">
        <f>IFERROR(VLOOKUP(TRIM(Table.CCSS_Base_Metrics[[#This Row],[Title]]), xccdf!$A$2:$C$315, 2, FALSE),"")</f>
        <v>rul_AccountPoliciesAccountLockoutPolicy2</v>
      </c>
      <c r="C21" t="s">
        <v>68</v>
      </c>
      <c r="D21" s="25" t="str">
        <f>IFERROR(VLOOKUP(TRIM(Table.CCSS_Base_Metrics[[#This Row],[Title]]), xccdf!$A$2:$F$315, 3, FALSE),"")</f>
        <v>CCE-2311-9</v>
      </c>
      <c r="E21" s="25" t="str">
        <f>IFERROR(VLOOKUP(TRIM(Table.CCSS_Base_Metrics[[#This Row],[Title]]), xccdf!$A$2:$F$315, 4, FALSE),"")</f>
        <v>equals</v>
      </c>
      <c r="F21" s="25" t="str">
        <f>IFERROR(VLOOKUP(TRIM(Table.CCSS_Base_Metrics[[#This Row],[Title]]), xccdf!$A$2:$F$315, 5, FALSE),"")</f>
        <v>number</v>
      </c>
      <c r="G21" s="25">
        <f>IFERROR(VLOOKUP(TRIM(Table.CCSS_Base_Metrics[[#This Row],[Title]]), xccdf!$A$2:$F$315, 6, FALSE),"")</f>
        <v>900</v>
      </c>
      <c r="H21" s="17" t="s">
        <v>539</v>
      </c>
      <c r="J21" s="17"/>
      <c r="K21" s="17" t="s">
        <v>593</v>
      </c>
      <c r="L21" s="19" t="str">
        <f>IFERROR(ROUND(((0.4 * Table.CCSS_Base_Metrics[[#This Row],[Exploitability]]) + (0.6 * Table.CCSS_Base_Metrics[[#This Row],[Impact]]) -1.5) * IF(Table.CCSS_Base_Metrics[[#This Row],[Impact]] = 0, 0, 1.176), 1),"")</f>
        <v/>
      </c>
      <c r="M21" s="19" t="str">
        <f>IFERROR(20 * Table.CCSS_Base_Metrics[[#This Row],[Access_Vector.'#]] * Table.CCSS_Base_Metrics[[#This Row],[Authentication.'#]] * Table.CCSS_Base_Metrics[[#This Row],[Access_Complexity.'#]],"")</f>
        <v/>
      </c>
      <c r="N21" s="19" t="str">
        <f>IFERROR(10.41 * (1 - (1 - Table.CCSS_Base_Metrics[[#This Row],[Confidentiality_Impact.'#]]) * (1 - Table.CCSS_Base_Metrics[[#This Row],[Integrity_Impact.'#]]) * (1 - Table.CCSS_Base_Metrics[[#This Row],[Availability_Impact.'#]])),"")</f>
        <v/>
      </c>
      <c r="Q21" s="20" t="str">
        <f>IFERROR(VLOOKUP(Table.CCSS_Base_Metrics[[#This Row],[Access_Vector]], Lists!$B$4:$C$6, 2),"")</f>
        <v/>
      </c>
      <c r="S21" s="20" t="str">
        <f>IFERROR(VLOOKUP(Table.CCSS_Base_Metrics[[#This Row],[Authentication]], Lists!$D$4:$E$6, 2),"")</f>
        <v/>
      </c>
      <c r="U21" s="20" t="str">
        <f>IFERROR(VLOOKUP(Table.CCSS_Base_Metrics[[#This Row],[Access_Complexity]], Lists!$F$4:$G$6, 2),"")</f>
        <v/>
      </c>
      <c r="W21" s="20" t="str">
        <f>IFERROR(VLOOKUP(Table.CCSS_Base_Metrics[[#This Row],[Confidentiality_Impact]], Lists!$H$4:$I$6, 2),"")</f>
        <v/>
      </c>
      <c r="Y21" s="20" t="str">
        <f>IFERROR(VLOOKUP(Table.CCSS_Base_Metrics[[#This Row],[Integrity_Imapct]], Lists!$J$4:$K$6, 2),"")</f>
        <v/>
      </c>
      <c r="AA21" s="20" t="str">
        <f>IFERROR(VLOOKUP(Table.CCSS_Base_Metrics[[#This Row],[Availability_Impact]], Lists!$L$4:$M$6, 2),"")</f>
        <v/>
      </c>
    </row>
    <row r="22" spans="1:27" s="16" customFormat="1" ht="45" x14ac:dyDescent="0.25">
      <c r="A22" s="1" t="s">
        <v>9</v>
      </c>
      <c r="B22" s="1" t="str">
        <f>IFERROR(VLOOKUP(TRIM(Table.CCSS_Base_Metrics[[#This Row],[Title]]), xccdf!$A$2:$C$315, 2, FALSE),"")</f>
        <v>rul_AccountPoliciesKerberosPolicy1</v>
      </c>
      <c r="C22" t="s">
        <v>69</v>
      </c>
      <c r="D22" s="25" t="str">
        <f>IFERROR(VLOOKUP(TRIM(Table.CCSS_Base_Metrics[[#This Row],[Title]]), xccdf!$A$2:$F$315, 3, FALSE),"")</f>
        <v>CCE-8594-4</v>
      </c>
      <c r="E22" s="25" t="str">
        <f>IFERROR(VLOOKUP(TRIM(Table.CCSS_Base_Metrics[[#This Row],[Title]]), xccdf!$A$2:$F$315, 4, FALSE),"")</f>
        <v>equals</v>
      </c>
      <c r="F22" s="25" t="str">
        <f>IFERROR(VLOOKUP(TRIM(Table.CCSS_Base_Metrics[[#This Row],[Title]]), xccdf!$A$2:$F$315, 5, FALSE),"")</f>
        <v>string</v>
      </c>
      <c r="G22" s="25" t="b">
        <f>IFERROR(VLOOKUP(TRIM(Table.CCSS_Base_Metrics[[#This Row],[Title]]), xccdf!$A$2:$F$315, 6, FALSE),"")</f>
        <v>1</v>
      </c>
      <c r="H22" s="23" t="s">
        <v>40</v>
      </c>
      <c r="I22" s="16" t="b">
        <v>1</v>
      </c>
      <c r="J22" s="17" t="s">
        <v>497</v>
      </c>
      <c r="K22" s="17" t="s">
        <v>589</v>
      </c>
      <c r="L22" s="17">
        <f>IFERROR(ROUND(((0.4 * Table.CCSS_Base_Metrics[[#This Row],[Exploitability]]) + (0.6 * Table.CCSS_Base_Metrics[[#This Row],[Impact]]) -1.5) * IF(Table.CCSS_Base_Metrics[[#This Row],[Impact]] = 0, 0, 1.176), 1),"")</f>
        <v>6.5</v>
      </c>
      <c r="M22" s="17">
        <f>IFERROR(20 * Table.CCSS_Base_Metrics[[#This Row],[Access_Vector.'#]] * Table.CCSS_Base_Metrics[[#This Row],[Authentication.'#]] * Table.CCSS_Base_Metrics[[#This Row],[Access_Complexity.'#]],"")</f>
        <v>7.952</v>
      </c>
      <c r="N22" s="17">
        <f>IFERROR(10.41 * (1 - (1 - Table.CCSS_Base_Metrics[[#This Row],[Confidentiality_Impact.'#]]) * (1 - Table.CCSS_Base_Metrics[[#This Row],[Integrity_Impact.'#]]) * (1 - Table.CCSS_Base_Metrics[[#This Row],[Availability_Impact.'#]])),"")</f>
        <v>6.4429767187500007</v>
      </c>
      <c r="O22" s="16" t="s">
        <v>19</v>
      </c>
      <c r="P22" s="16" t="s">
        <v>23</v>
      </c>
      <c r="Q22" s="16">
        <f>IFERROR(VLOOKUP(Table.CCSS_Base_Metrics[[#This Row],[Access_Vector]], Lists!$B$4:$C$6, 2),"")</f>
        <v>1</v>
      </c>
      <c r="R22" s="16" t="s">
        <v>26</v>
      </c>
      <c r="S22" s="16">
        <f>IFERROR(VLOOKUP(Table.CCSS_Base_Metrics[[#This Row],[Authentication]], Lists!$D$4:$E$6, 2),"")</f>
        <v>0.56000000000000005</v>
      </c>
      <c r="T22" s="16" t="s">
        <v>30</v>
      </c>
      <c r="U22" s="16">
        <f>IFERROR(VLOOKUP(Table.CCSS_Base_Metrics[[#This Row],[Access_Complexity]], Lists!$F$4:$G$6, 2),"")</f>
        <v>0.71</v>
      </c>
      <c r="V22" s="16" t="s">
        <v>32</v>
      </c>
      <c r="W22" s="16">
        <f>IFERROR(VLOOKUP(Table.CCSS_Base_Metrics[[#This Row],[Confidentiality_Impact]], Lists!$H$4:$I$6, 2),"")</f>
        <v>0.27500000000000002</v>
      </c>
      <c r="X22" s="16" t="s">
        <v>32</v>
      </c>
      <c r="Y22" s="16">
        <f>IFERROR(VLOOKUP(Table.CCSS_Base_Metrics[[#This Row],[Integrity_Imapct]], Lists!$J$4:$K$6, 2),"")</f>
        <v>0.27500000000000002</v>
      </c>
      <c r="Z22" s="16" t="s">
        <v>32</v>
      </c>
      <c r="AA22" s="16">
        <f>IFERROR(VLOOKUP(Table.CCSS_Base_Metrics[[#This Row],[Availability_Impact]], Lists!$L$4:$M$6, 2),"")</f>
        <v>0.27500000000000002</v>
      </c>
    </row>
    <row r="23" spans="1:27" s="16" customFormat="1" x14ac:dyDescent="0.25">
      <c r="A23" s="1" t="s">
        <v>9</v>
      </c>
      <c r="B23" s="1" t="str">
        <f>IFERROR(VLOOKUP(TRIM(Table.CCSS_Base_Metrics[[#This Row],[Title]]), xccdf!$A$2:$C$315, 2, FALSE),"")</f>
        <v>rul_AccountPoliciesKerberosPolicy1</v>
      </c>
      <c r="C23" t="s">
        <v>69</v>
      </c>
      <c r="D23" s="25" t="str">
        <f>IFERROR(VLOOKUP(TRIM(Table.CCSS_Base_Metrics[[#This Row],[Title]]), xccdf!$A$2:$F$315, 3, FALSE),"")</f>
        <v>CCE-8594-4</v>
      </c>
      <c r="E23" s="25" t="str">
        <f>IFERROR(VLOOKUP(TRIM(Table.CCSS_Base_Metrics[[#This Row],[Title]]), xccdf!$A$2:$F$315, 4, FALSE),"")</f>
        <v>equals</v>
      </c>
      <c r="F23" s="25" t="str">
        <f>IFERROR(VLOOKUP(TRIM(Table.CCSS_Base_Metrics[[#This Row],[Title]]), xccdf!$A$2:$F$315, 5, FALSE),"")</f>
        <v>string</v>
      </c>
      <c r="G23" s="25" t="b">
        <f>IFERROR(VLOOKUP(TRIM(Table.CCSS_Base_Metrics[[#This Row],[Title]]), xccdf!$A$2:$F$315, 6, FALSE),"")</f>
        <v>1</v>
      </c>
      <c r="H23" s="17" t="s">
        <v>39</v>
      </c>
      <c r="J23" s="17"/>
      <c r="K23" s="17" t="s">
        <v>593</v>
      </c>
      <c r="L23" s="19" t="str">
        <f>IFERROR(ROUND(((0.4 * Table.CCSS_Base_Metrics[[#This Row],[Exploitability]]) + (0.6 * Table.CCSS_Base_Metrics[[#This Row],[Impact]]) -1.5) * IF(Table.CCSS_Base_Metrics[[#This Row],[Impact]] = 0, 0, 1.176), 1),"")</f>
        <v/>
      </c>
      <c r="M23" s="19" t="str">
        <f>IFERROR(20 * Table.CCSS_Base_Metrics[[#This Row],[Access_Vector.'#]] * Table.CCSS_Base_Metrics[[#This Row],[Authentication.'#]] * Table.CCSS_Base_Metrics[[#This Row],[Access_Complexity.'#]],"")</f>
        <v/>
      </c>
      <c r="N23" s="19" t="str">
        <f>IFERROR(10.41 * (1 - (1 - Table.CCSS_Base_Metrics[[#This Row],[Confidentiality_Impact.'#]]) * (1 - Table.CCSS_Base_Metrics[[#This Row],[Integrity_Impact.'#]]) * (1 - Table.CCSS_Base_Metrics[[#This Row],[Availability_Impact.'#]])),"")</f>
        <v/>
      </c>
      <c r="Q23" s="20" t="str">
        <f>IFERROR(VLOOKUP(Table.CCSS_Base_Metrics[[#This Row],[Access_Vector]], Lists!$B$4:$C$6, 2),"")</f>
        <v/>
      </c>
      <c r="S23" s="20" t="str">
        <f>IFERROR(VLOOKUP(Table.CCSS_Base_Metrics[[#This Row],[Authentication]], Lists!$D$4:$E$6, 2),"")</f>
        <v/>
      </c>
      <c r="U23" s="20" t="str">
        <f>IFERROR(VLOOKUP(Table.CCSS_Base_Metrics[[#This Row],[Access_Complexity]], Lists!$F$4:$G$6, 2),"")</f>
        <v/>
      </c>
      <c r="W23" s="20" t="str">
        <f>IFERROR(VLOOKUP(Table.CCSS_Base_Metrics[[#This Row],[Confidentiality_Impact]], Lists!$H$4:$I$6, 2),"")</f>
        <v/>
      </c>
      <c r="Y23" s="20" t="str">
        <f>IFERROR(VLOOKUP(Table.CCSS_Base_Metrics[[#This Row],[Integrity_Imapct]], Lists!$J$4:$K$6, 2),"")</f>
        <v/>
      </c>
      <c r="AA23" s="20" t="str">
        <f>IFERROR(VLOOKUP(Table.CCSS_Base_Metrics[[#This Row],[Availability_Impact]], Lists!$L$4:$M$6, 2),"")</f>
        <v/>
      </c>
    </row>
    <row r="24" spans="1:27" s="16" customFormat="1" ht="45" x14ac:dyDescent="0.25">
      <c r="A24" s="1" t="s">
        <v>10</v>
      </c>
      <c r="B24" s="1" t="str">
        <f>IFERROR(VLOOKUP(TRIM(Table.CCSS_Base_Metrics[[#This Row],[Title]]), xccdf!$A$2:$C$315, 2, FALSE),"")</f>
        <v>rul_AccountPoliciesKerberosPolicy2</v>
      </c>
      <c r="C24" t="s">
        <v>70</v>
      </c>
      <c r="D24" s="25" t="str">
        <f>IFERROR(VLOOKUP(TRIM(Table.CCSS_Base_Metrics[[#This Row],[Title]]), xccdf!$A$2:$F$315, 3, FALSE),"")</f>
        <v>CCE-8268-5</v>
      </c>
      <c r="E24" s="25" t="str">
        <f>IFERROR(VLOOKUP(TRIM(Table.CCSS_Base_Metrics[[#This Row],[Title]]), xccdf!$A$2:$F$315, 4, FALSE),"")</f>
        <v>less than or equal</v>
      </c>
      <c r="F24" s="25" t="str">
        <f>IFERROR(VLOOKUP(TRIM(Table.CCSS_Base_Metrics[[#This Row],[Title]]), xccdf!$A$2:$F$315, 5, FALSE),"")</f>
        <v>number</v>
      </c>
      <c r="G24" s="25">
        <f>IFERROR(VLOOKUP(TRIM(Table.CCSS_Base_Metrics[[#This Row],[Title]]), xccdf!$A$2:$F$315, 6, FALSE),"")</f>
        <v>5</v>
      </c>
      <c r="H24" s="23">
        <v>99999</v>
      </c>
      <c r="I24" s="16" t="b">
        <v>1</v>
      </c>
      <c r="J24" s="17" t="s">
        <v>499</v>
      </c>
      <c r="K24" s="17" t="s">
        <v>589</v>
      </c>
      <c r="L24" s="17">
        <f>IFERROR(ROUND(((0.4 * Table.CCSS_Base_Metrics[[#This Row],[Exploitability]]) + (0.6 * Table.CCSS_Base_Metrics[[#This Row],[Impact]]) -1.5) * IF(Table.CCSS_Base_Metrics[[#This Row],[Impact]] = 0, 0, 1.176), 1),"")</f>
        <v>9</v>
      </c>
      <c r="M24" s="17">
        <f>IFERROR(20 * Table.CCSS_Base_Metrics[[#This Row],[Access_Vector.'#]] * Table.CCSS_Base_Metrics[[#This Row],[Authentication.'#]] * Table.CCSS_Base_Metrics[[#This Row],[Access_Complexity.'#]],"")</f>
        <v>7.952</v>
      </c>
      <c r="N24" s="17">
        <f>IFERROR(10.41 * (1 - (1 - Table.CCSS_Base_Metrics[[#This Row],[Confidentiality_Impact.'#]]) * (1 - Table.CCSS_Base_Metrics[[#This Row],[Integrity_Impact.'#]]) * (1 - Table.CCSS_Base_Metrics[[#This Row],[Availability_Impact.'#]])),"")</f>
        <v>10.00084536</v>
      </c>
      <c r="O24" s="16" t="s">
        <v>19</v>
      </c>
      <c r="P24" s="16" t="s">
        <v>23</v>
      </c>
      <c r="Q24" s="16">
        <f>IFERROR(VLOOKUP(Table.CCSS_Base_Metrics[[#This Row],[Access_Vector]], Lists!$B$4:$C$6, 2),"")</f>
        <v>1</v>
      </c>
      <c r="R24" s="16" t="s">
        <v>26</v>
      </c>
      <c r="S24" s="16">
        <f>IFERROR(VLOOKUP(Table.CCSS_Base_Metrics[[#This Row],[Authentication]], Lists!$D$4:$E$6, 2),"")</f>
        <v>0.56000000000000005</v>
      </c>
      <c r="T24" s="16" t="s">
        <v>30</v>
      </c>
      <c r="U24" s="16">
        <f>IFERROR(VLOOKUP(Table.CCSS_Base_Metrics[[#This Row],[Access_Complexity]], Lists!$F$4:$G$6, 2),"")</f>
        <v>0.71</v>
      </c>
      <c r="V24" s="16" t="s">
        <v>31</v>
      </c>
      <c r="W24" s="16">
        <f>IFERROR(VLOOKUP(Table.CCSS_Base_Metrics[[#This Row],[Confidentiality_Impact]], Lists!$H$4:$I$6, 2),"")</f>
        <v>0.66</v>
      </c>
      <c r="X24" s="16" t="s">
        <v>31</v>
      </c>
      <c r="Y24" s="16">
        <f>IFERROR(VLOOKUP(Table.CCSS_Base_Metrics[[#This Row],[Integrity_Imapct]], Lists!$J$4:$K$6, 2),"")</f>
        <v>0.66</v>
      </c>
      <c r="Z24" s="16" t="s">
        <v>31</v>
      </c>
      <c r="AA24" s="16">
        <f>IFERROR(VLOOKUP(Table.CCSS_Base_Metrics[[#This Row],[Availability_Impact]], Lists!$L$4:$M$6, 2),"")</f>
        <v>0.66</v>
      </c>
    </row>
    <row r="25" spans="1:27" s="16" customFormat="1" x14ac:dyDescent="0.25">
      <c r="A25" s="1" t="s">
        <v>10</v>
      </c>
      <c r="B25" s="1" t="str">
        <f>IFERROR(VLOOKUP(TRIM(Table.CCSS_Base_Metrics[[#This Row],[Title]]), xccdf!$A$2:$C$315, 2, FALSE),"")</f>
        <v>rul_AccountPoliciesKerberosPolicy2</v>
      </c>
      <c r="C25" t="s">
        <v>70</v>
      </c>
      <c r="D25" s="25" t="str">
        <f>IFERROR(VLOOKUP(TRIM(Table.CCSS_Base_Metrics[[#This Row],[Title]]), xccdf!$A$2:$F$315, 3, FALSE),"")</f>
        <v>CCE-8268-5</v>
      </c>
      <c r="E25" s="25" t="str">
        <f>IFERROR(VLOOKUP(TRIM(Table.CCSS_Base_Metrics[[#This Row],[Title]]), xccdf!$A$2:$F$315, 4, FALSE),"")</f>
        <v>less than or equal</v>
      </c>
      <c r="F25" s="25" t="str">
        <f>IFERROR(VLOOKUP(TRIM(Table.CCSS_Base_Metrics[[#This Row],[Title]]), xccdf!$A$2:$F$315, 5, FALSE),"")</f>
        <v>number</v>
      </c>
      <c r="G25" s="25">
        <f>IFERROR(VLOOKUP(TRIM(Table.CCSS_Base_Metrics[[#This Row],[Title]]), xccdf!$A$2:$F$315, 6, FALSE),"")</f>
        <v>5</v>
      </c>
      <c r="H25" s="23">
        <v>5</v>
      </c>
      <c r="J25" s="17"/>
      <c r="K25" s="17" t="s">
        <v>593</v>
      </c>
      <c r="L25" s="19" t="str">
        <f>IFERROR(ROUND(((0.4 * Table.CCSS_Base_Metrics[[#This Row],[Exploitability]]) + (0.6 * Table.CCSS_Base_Metrics[[#This Row],[Impact]]) -1.5) * IF(Table.CCSS_Base_Metrics[[#This Row],[Impact]] = 0, 0, 1.176), 1),"")</f>
        <v/>
      </c>
      <c r="M25" s="19" t="str">
        <f>IFERROR(20 * Table.CCSS_Base_Metrics[[#This Row],[Access_Vector.'#]] * Table.CCSS_Base_Metrics[[#This Row],[Authentication.'#]] * Table.CCSS_Base_Metrics[[#This Row],[Access_Complexity.'#]],"")</f>
        <v/>
      </c>
      <c r="N25" s="19" t="str">
        <f>IFERROR(10.41 * (1 - (1 - Table.CCSS_Base_Metrics[[#This Row],[Confidentiality_Impact.'#]]) * (1 - Table.CCSS_Base_Metrics[[#This Row],[Integrity_Impact.'#]]) * (1 - Table.CCSS_Base_Metrics[[#This Row],[Availability_Impact.'#]])),"")</f>
        <v/>
      </c>
      <c r="Q25" s="20" t="str">
        <f>IFERROR(VLOOKUP(Table.CCSS_Base_Metrics[[#This Row],[Access_Vector]], Lists!$B$4:$C$6, 2),"")</f>
        <v/>
      </c>
      <c r="S25" s="20" t="str">
        <f>IFERROR(VLOOKUP(Table.CCSS_Base_Metrics[[#This Row],[Authentication]], Lists!$D$4:$E$6, 2),"")</f>
        <v/>
      </c>
      <c r="U25" s="20" t="str">
        <f>IFERROR(VLOOKUP(Table.CCSS_Base_Metrics[[#This Row],[Access_Complexity]], Lists!$F$4:$G$6, 2),"")</f>
        <v/>
      </c>
      <c r="W25" s="20" t="str">
        <f>IFERROR(VLOOKUP(Table.CCSS_Base_Metrics[[#This Row],[Confidentiality_Impact]], Lists!$H$4:$I$6, 2),"")</f>
        <v/>
      </c>
      <c r="Y25" s="20" t="str">
        <f>IFERROR(VLOOKUP(Table.CCSS_Base_Metrics[[#This Row],[Integrity_Imapct]], Lists!$J$4:$K$6, 2),"")</f>
        <v/>
      </c>
      <c r="AA25" s="20" t="str">
        <f>IFERROR(VLOOKUP(Table.CCSS_Base_Metrics[[#This Row],[Availability_Impact]], Lists!$L$4:$M$6, 2),"")</f>
        <v/>
      </c>
    </row>
    <row r="26" spans="1:27" s="16" customFormat="1" x14ac:dyDescent="0.25">
      <c r="A26" s="1" t="s">
        <v>11</v>
      </c>
      <c r="B26" s="1" t="str">
        <f>IFERROR(VLOOKUP(TRIM(Table.CCSS_Base_Metrics[[#This Row],[Title]]), xccdf!$A$2:$C$315, 2, FALSE),"")</f>
        <v>rul_AccountPoliciesKerberosPolicy5</v>
      </c>
      <c r="C26" t="s">
        <v>71</v>
      </c>
      <c r="D26" s="25" t="str">
        <f>IFERROR(VLOOKUP(TRIM(Table.CCSS_Base_Metrics[[#This Row],[Title]]), xccdf!$A$2:$F$315, 3, FALSE),"")</f>
        <v>CCE-8585-2</v>
      </c>
      <c r="E26" s="25" t="str">
        <f>IFERROR(VLOOKUP(TRIM(Table.CCSS_Base_Metrics[[#This Row],[Title]]), xccdf!$A$2:$F$315, 4, FALSE),"")</f>
        <v>less than or equal</v>
      </c>
      <c r="F26" s="25" t="str">
        <f>IFERROR(VLOOKUP(TRIM(Table.CCSS_Base_Metrics[[#This Row],[Title]]), xccdf!$A$2:$F$315, 5, FALSE),"")</f>
        <v>number</v>
      </c>
      <c r="G26" s="25">
        <f>IFERROR(VLOOKUP(TRIM(Table.CCSS_Base_Metrics[[#This Row],[Title]]), xccdf!$A$2:$F$315, 6, FALSE),"")</f>
        <v>600</v>
      </c>
      <c r="H26" s="23">
        <v>0</v>
      </c>
      <c r="I26" s="16" t="b">
        <v>1</v>
      </c>
      <c r="J26" s="17" t="s">
        <v>498</v>
      </c>
      <c r="K26" s="17" t="s">
        <v>589</v>
      </c>
      <c r="L26" s="17">
        <f>IFERROR(ROUND(((0.4 * Table.CCSS_Base_Metrics[[#This Row],[Exploitability]]) + (0.6 * Table.CCSS_Base_Metrics[[#This Row],[Impact]]) -1.5) * IF(Table.CCSS_Base_Metrics[[#This Row],[Impact]] = 0, 0, 1.176), 1),"")</f>
        <v>6.5</v>
      </c>
      <c r="M26" s="17">
        <f>IFERROR(20 * Table.CCSS_Base_Metrics[[#This Row],[Access_Vector.'#]] * Table.CCSS_Base_Metrics[[#This Row],[Authentication.'#]] * Table.CCSS_Base_Metrics[[#This Row],[Access_Complexity.'#]],"")</f>
        <v>7.952</v>
      </c>
      <c r="N26" s="17">
        <f>IFERROR(10.41 * (1 - (1 - Table.CCSS_Base_Metrics[[#This Row],[Confidentiality_Impact.'#]]) * (1 - Table.CCSS_Base_Metrics[[#This Row],[Integrity_Impact.'#]]) * (1 - Table.CCSS_Base_Metrics[[#This Row],[Availability_Impact.'#]])),"")</f>
        <v>6.4429767187500007</v>
      </c>
      <c r="O26" s="16" t="s">
        <v>19</v>
      </c>
      <c r="P26" s="16" t="s">
        <v>23</v>
      </c>
      <c r="Q26" s="16">
        <f>IFERROR(VLOOKUP(Table.CCSS_Base_Metrics[[#This Row],[Access_Vector]], Lists!$B$4:$C$6, 2),"")</f>
        <v>1</v>
      </c>
      <c r="R26" s="16" t="s">
        <v>26</v>
      </c>
      <c r="S26" s="16">
        <f>IFERROR(VLOOKUP(Table.CCSS_Base_Metrics[[#This Row],[Authentication]], Lists!$D$4:$E$6, 2),"")</f>
        <v>0.56000000000000005</v>
      </c>
      <c r="T26" s="16" t="s">
        <v>30</v>
      </c>
      <c r="U26" s="16">
        <f>IFERROR(VLOOKUP(Table.CCSS_Base_Metrics[[#This Row],[Access_Complexity]], Lists!$F$4:$G$6, 2),"")</f>
        <v>0.71</v>
      </c>
      <c r="V26" s="16" t="s">
        <v>32</v>
      </c>
      <c r="W26" s="16">
        <f>IFERROR(VLOOKUP(Table.CCSS_Base_Metrics[[#This Row],[Confidentiality_Impact]], Lists!$H$4:$I$6, 2),"")</f>
        <v>0.27500000000000002</v>
      </c>
      <c r="X26" s="16" t="s">
        <v>32</v>
      </c>
      <c r="Y26" s="16">
        <f>IFERROR(VLOOKUP(Table.CCSS_Base_Metrics[[#This Row],[Integrity_Imapct]], Lists!$J$4:$K$6, 2),"")</f>
        <v>0.27500000000000002</v>
      </c>
      <c r="Z26" s="16" t="s">
        <v>32</v>
      </c>
      <c r="AA26" s="16">
        <f>IFERROR(VLOOKUP(Table.CCSS_Base_Metrics[[#This Row],[Availability_Impact]], Lists!$L$4:$M$6, 2),"")</f>
        <v>0.27500000000000002</v>
      </c>
    </row>
    <row r="27" spans="1:27" s="16" customFormat="1" x14ac:dyDescent="0.25">
      <c r="A27" s="1" t="s">
        <v>11</v>
      </c>
      <c r="B27" s="1" t="str">
        <f>IFERROR(VLOOKUP(TRIM(Table.CCSS_Base_Metrics[[#This Row],[Title]]), xccdf!$A$2:$C$315, 2, FALSE),"")</f>
        <v>rul_AccountPoliciesKerberosPolicy5</v>
      </c>
      <c r="C27" t="s">
        <v>71</v>
      </c>
      <c r="D27" s="25" t="str">
        <f>IFERROR(VLOOKUP(TRIM(Table.CCSS_Base_Metrics[[#This Row],[Title]]), xccdf!$A$2:$F$315, 3, FALSE),"")</f>
        <v>CCE-8585-2</v>
      </c>
      <c r="E27" s="25" t="str">
        <f>IFERROR(VLOOKUP(TRIM(Table.CCSS_Base_Metrics[[#This Row],[Title]]), xccdf!$A$2:$F$315, 4, FALSE),"")</f>
        <v>less than or equal</v>
      </c>
      <c r="F27" s="25" t="str">
        <f>IFERROR(VLOOKUP(TRIM(Table.CCSS_Base_Metrics[[#This Row],[Title]]), xccdf!$A$2:$F$315, 5, FALSE),"")</f>
        <v>number</v>
      </c>
      <c r="G27" s="25">
        <f>IFERROR(VLOOKUP(TRIM(Table.CCSS_Base_Metrics[[#This Row],[Title]]), xccdf!$A$2:$F$315, 6, FALSE),"")</f>
        <v>600</v>
      </c>
      <c r="H27" s="23">
        <v>600</v>
      </c>
      <c r="J27" s="17"/>
      <c r="K27" s="17" t="s">
        <v>593</v>
      </c>
      <c r="L27" s="19" t="str">
        <f>IFERROR(ROUND(((0.4 * Table.CCSS_Base_Metrics[[#This Row],[Exploitability]]) + (0.6 * Table.CCSS_Base_Metrics[[#This Row],[Impact]]) -1.5) * IF(Table.CCSS_Base_Metrics[[#This Row],[Impact]] = 0, 0, 1.176), 1),"")</f>
        <v/>
      </c>
      <c r="M27" s="19" t="str">
        <f>IFERROR(20 * Table.CCSS_Base_Metrics[[#This Row],[Access_Vector.'#]] * Table.CCSS_Base_Metrics[[#This Row],[Authentication.'#]] * Table.CCSS_Base_Metrics[[#This Row],[Access_Complexity.'#]],"")</f>
        <v/>
      </c>
      <c r="N27" s="19" t="str">
        <f>IFERROR(10.41 * (1 - (1 - Table.CCSS_Base_Metrics[[#This Row],[Confidentiality_Impact.'#]]) * (1 - Table.CCSS_Base_Metrics[[#This Row],[Integrity_Impact.'#]]) * (1 - Table.CCSS_Base_Metrics[[#This Row],[Availability_Impact.'#]])),"")</f>
        <v/>
      </c>
      <c r="Q27" s="20" t="str">
        <f>IFERROR(VLOOKUP(Table.CCSS_Base_Metrics[[#This Row],[Access_Vector]], Lists!$B$4:$C$6, 2),"")</f>
        <v/>
      </c>
      <c r="S27" s="20" t="str">
        <f>IFERROR(VLOOKUP(Table.CCSS_Base_Metrics[[#This Row],[Authentication]], Lists!$D$4:$E$6, 2),"")</f>
        <v/>
      </c>
      <c r="U27" s="20" t="str">
        <f>IFERROR(VLOOKUP(Table.CCSS_Base_Metrics[[#This Row],[Access_Complexity]], Lists!$F$4:$G$6, 2),"")</f>
        <v/>
      </c>
      <c r="W27" s="20" t="str">
        <f>IFERROR(VLOOKUP(Table.CCSS_Base_Metrics[[#This Row],[Confidentiality_Impact]], Lists!$H$4:$I$6, 2),"")</f>
        <v/>
      </c>
      <c r="Y27" s="20" t="str">
        <f>IFERROR(VLOOKUP(Table.CCSS_Base_Metrics[[#This Row],[Integrity_Imapct]], Lists!$J$4:$K$6, 2),"")</f>
        <v/>
      </c>
      <c r="AA27" s="20" t="str">
        <f>IFERROR(VLOOKUP(Table.CCSS_Base_Metrics[[#This Row],[Availability_Impact]], Lists!$L$4:$M$6, 2),"")</f>
        <v/>
      </c>
    </row>
    <row r="28" spans="1:27" s="16" customFormat="1" x14ac:dyDescent="0.25">
      <c r="A28" s="1" t="s">
        <v>12</v>
      </c>
      <c r="B28" s="1" t="str">
        <f>IFERROR(VLOOKUP(TRIM(Table.CCSS_Base_Metrics[[#This Row],[Title]]), xccdf!$A$2:$C$315, 2, FALSE),"")</f>
        <v>rul_AccountPoliciesKerberosPolicy3</v>
      </c>
      <c r="C28" t="s">
        <v>72</v>
      </c>
      <c r="D28" s="25" t="str">
        <f>IFERROR(VLOOKUP(TRIM(Table.CCSS_Base_Metrics[[#This Row],[Title]]), xccdf!$A$2:$F$315, 3, FALSE),"")</f>
        <v>CCE-8000-2</v>
      </c>
      <c r="E28" s="25" t="str">
        <f>IFERROR(VLOOKUP(TRIM(Table.CCSS_Base_Metrics[[#This Row],[Title]]), xccdf!$A$2:$F$315, 4, FALSE),"")</f>
        <v>less than or equal</v>
      </c>
      <c r="F28" s="25" t="str">
        <f>IFERROR(VLOOKUP(TRIM(Table.CCSS_Base_Metrics[[#This Row],[Title]]), xccdf!$A$2:$F$315, 5, FALSE),"")</f>
        <v>number</v>
      </c>
      <c r="G28" s="25">
        <f>IFERROR(VLOOKUP(TRIM(Table.CCSS_Base_Metrics[[#This Row],[Title]]), xccdf!$A$2:$F$315, 6, FALSE),"")</f>
        <v>7</v>
      </c>
      <c r="H28" s="23">
        <v>1</v>
      </c>
      <c r="I28" s="16" t="b">
        <v>1</v>
      </c>
      <c r="J28" s="17"/>
      <c r="K28" s="17" t="s">
        <v>589</v>
      </c>
      <c r="L28" s="17">
        <f>IFERROR(ROUND(((0.4 * Table.CCSS_Base_Metrics[[#This Row],[Exploitability]]) + (0.6 * Table.CCSS_Base_Metrics[[#This Row],[Impact]]) -1.5) * IF(Table.CCSS_Base_Metrics[[#This Row],[Impact]] = 0, 0, 1.176), 1),"")</f>
        <v>6.5</v>
      </c>
      <c r="M28" s="17">
        <f>IFERROR(20 * Table.CCSS_Base_Metrics[[#This Row],[Access_Vector.'#]] * Table.CCSS_Base_Metrics[[#This Row],[Authentication.'#]] * Table.CCSS_Base_Metrics[[#This Row],[Access_Complexity.'#]],"")</f>
        <v>7.952</v>
      </c>
      <c r="N28" s="17">
        <f>IFERROR(10.41 * (1 - (1 - Table.CCSS_Base_Metrics[[#This Row],[Confidentiality_Impact.'#]]) * (1 - Table.CCSS_Base_Metrics[[#This Row],[Integrity_Impact.'#]]) * (1 - Table.CCSS_Base_Metrics[[#This Row],[Availability_Impact.'#]])),"")</f>
        <v>6.4429767187500007</v>
      </c>
      <c r="O28" s="16" t="s">
        <v>19</v>
      </c>
      <c r="P28" s="16" t="s">
        <v>23</v>
      </c>
      <c r="Q28" s="16">
        <f>IFERROR(VLOOKUP(Table.CCSS_Base_Metrics[[#This Row],[Access_Vector]], Lists!$B$4:$C$6, 2),"")</f>
        <v>1</v>
      </c>
      <c r="R28" s="16" t="s">
        <v>26</v>
      </c>
      <c r="S28" s="16">
        <f>IFERROR(VLOOKUP(Table.CCSS_Base_Metrics[[#This Row],[Authentication]], Lists!$D$4:$E$6, 2),"")</f>
        <v>0.56000000000000005</v>
      </c>
      <c r="T28" s="16" t="s">
        <v>30</v>
      </c>
      <c r="U28" s="16">
        <f>IFERROR(VLOOKUP(Table.CCSS_Base_Metrics[[#This Row],[Access_Complexity]], Lists!$F$4:$G$6, 2),"")</f>
        <v>0.71</v>
      </c>
      <c r="V28" s="16" t="s">
        <v>32</v>
      </c>
      <c r="W28" s="16">
        <f>IFERROR(VLOOKUP(Table.CCSS_Base_Metrics[[#This Row],[Confidentiality_Impact]], Lists!$H$4:$I$6, 2),"")</f>
        <v>0.27500000000000002</v>
      </c>
      <c r="X28" s="16" t="s">
        <v>32</v>
      </c>
      <c r="Y28" s="16">
        <f>IFERROR(VLOOKUP(Table.CCSS_Base_Metrics[[#This Row],[Integrity_Imapct]], Lists!$J$4:$K$6, 2),"")</f>
        <v>0.27500000000000002</v>
      </c>
      <c r="Z28" s="16" t="s">
        <v>32</v>
      </c>
      <c r="AA28" s="16">
        <f>IFERROR(VLOOKUP(Table.CCSS_Base_Metrics[[#This Row],[Availability_Impact]], Lists!$L$4:$M$6, 2),"")</f>
        <v>0.27500000000000002</v>
      </c>
    </row>
    <row r="29" spans="1:27" s="16" customFormat="1" x14ac:dyDescent="0.25">
      <c r="A29" s="1" t="s">
        <v>12</v>
      </c>
      <c r="B29" s="1" t="str">
        <f>IFERROR(VLOOKUP(TRIM(Table.CCSS_Base_Metrics[[#This Row],[Title]]), xccdf!$A$2:$C$315, 2, FALSE),"")</f>
        <v>rul_AccountPoliciesKerberosPolicy3</v>
      </c>
      <c r="C29" t="s">
        <v>72</v>
      </c>
      <c r="D29" s="25" t="str">
        <f>IFERROR(VLOOKUP(TRIM(Table.CCSS_Base_Metrics[[#This Row],[Title]]), xccdf!$A$2:$F$315, 3, FALSE),"")</f>
        <v>CCE-8000-2</v>
      </c>
      <c r="E29" s="25" t="str">
        <f>IFERROR(VLOOKUP(TRIM(Table.CCSS_Base_Metrics[[#This Row],[Title]]), xccdf!$A$2:$F$315, 4, FALSE),"")</f>
        <v>less than or equal</v>
      </c>
      <c r="F29" s="25" t="str">
        <f>IFERROR(VLOOKUP(TRIM(Table.CCSS_Base_Metrics[[#This Row],[Title]]), xccdf!$A$2:$F$315, 5, FALSE),"")</f>
        <v>number</v>
      </c>
      <c r="G29" s="25">
        <f>IFERROR(VLOOKUP(TRIM(Table.CCSS_Base_Metrics[[#This Row],[Title]]), xccdf!$A$2:$F$315, 6, FALSE),"")</f>
        <v>7</v>
      </c>
      <c r="H29" s="17" t="s">
        <v>541</v>
      </c>
      <c r="J29" s="17"/>
      <c r="K29" s="17" t="s">
        <v>593</v>
      </c>
      <c r="L29" s="19" t="str">
        <f>IFERROR(ROUND(((0.4 * Table.CCSS_Base_Metrics[[#This Row],[Exploitability]]) + (0.6 * Table.CCSS_Base_Metrics[[#This Row],[Impact]]) -1.5) * IF(Table.CCSS_Base_Metrics[[#This Row],[Impact]] = 0, 0, 1.176), 1),"")</f>
        <v/>
      </c>
      <c r="M29" s="19" t="str">
        <f>IFERROR(20 * Table.CCSS_Base_Metrics[[#This Row],[Access_Vector.'#]] * Table.CCSS_Base_Metrics[[#This Row],[Authentication.'#]] * Table.CCSS_Base_Metrics[[#This Row],[Access_Complexity.'#]],"")</f>
        <v/>
      </c>
      <c r="N29" s="19" t="str">
        <f>IFERROR(10.41 * (1 - (1 - Table.CCSS_Base_Metrics[[#This Row],[Confidentiality_Impact.'#]]) * (1 - Table.CCSS_Base_Metrics[[#This Row],[Integrity_Impact.'#]]) * (1 - Table.CCSS_Base_Metrics[[#This Row],[Availability_Impact.'#]])),"")</f>
        <v/>
      </c>
      <c r="Q29" s="20" t="str">
        <f>IFERROR(VLOOKUP(Table.CCSS_Base_Metrics[[#This Row],[Access_Vector]], Lists!$B$4:$C$6, 2),"")</f>
        <v/>
      </c>
      <c r="S29" s="20" t="str">
        <f>IFERROR(VLOOKUP(Table.CCSS_Base_Metrics[[#This Row],[Authentication]], Lists!$D$4:$E$6, 2),"")</f>
        <v/>
      </c>
      <c r="U29" s="20" t="str">
        <f>IFERROR(VLOOKUP(Table.CCSS_Base_Metrics[[#This Row],[Access_Complexity]], Lists!$F$4:$G$6, 2),"")</f>
        <v/>
      </c>
      <c r="W29" s="20" t="str">
        <f>IFERROR(VLOOKUP(Table.CCSS_Base_Metrics[[#This Row],[Confidentiality_Impact]], Lists!$H$4:$I$6, 2),"")</f>
        <v/>
      </c>
      <c r="Y29" s="20" t="str">
        <f>IFERROR(VLOOKUP(Table.CCSS_Base_Metrics[[#This Row],[Integrity_Imapct]], Lists!$J$4:$K$6, 2),"")</f>
        <v/>
      </c>
      <c r="AA29" s="20" t="str">
        <f>IFERROR(VLOOKUP(Table.CCSS_Base_Metrics[[#This Row],[Availability_Impact]], Lists!$L$4:$M$6, 2),"")</f>
        <v/>
      </c>
    </row>
    <row r="30" spans="1:27" s="16" customFormat="1" x14ac:dyDescent="0.25">
      <c r="A30" s="1" t="s">
        <v>13</v>
      </c>
      <c r="B30" s="1" t="str">
        <f>IFERROR(VLOOKUP(TRIM(Table.CCSS_Base_Metrics[[#This Row],[Title]]), xccdf!$A$2:$C$315, 2, FALSE),"")</f>
        <v>rul_AccountPoliciesKerberosPolicy4</v>
      </c>
      <c r="C30" t="s">
        <v>73</v>
      </c>
      <c r="D30" s="25" t="str">
        <f>IFERROR(VLOOKUP(TRIM(Table.CCSS_Base_Metrics[[#This Row],[Title]]), xccdf!$A$2:$F$315, 3, FALSE),"")</f>
        <v>CCE-8409-5</v>
      </c>
      <c r="E30" s="25" t="str">
        <f>IFERROR(VLOOKUP(TRIM(Table.CCSS_Base_Metrics[[#This Row],[Title]]), xccdf!$A$2:$F$315, 4, FALSE),"")</f>
        <v>equals</v>
      </c>
      <c r="F30" s="25" t="str">
        <f>IFERROR(VLOOKUP(TRIM(Table.CCSS_Base_Metrics[[#This Row],[Title]]), xccdf!$A$2:$F$315, 5, FALSE),"")</f>
        <v>number</v>
      </c>
      <c r="G30" s="25">
        <f>IFERROR(VLOOKUP(TRIM(Table.CCSS_Base_Metrics[[#This Row],[Title]]), xccdf!$A$2:$F$315, 6, FALSE),"")</f>
        <v>10</v>
      </c>
      <c r="H30" s="23">
        <v>0</v>
      </c>
      <c r="I30" s="16" t="b">
        <v>1</v>
      </c>
      <c r="J30" s="17" t="s">
        <v>498</v>
      </c>
      <c r="K30" s="17" t="s">
        <v>589</v>
      </c>
      <c r="L30" s="17">
        <f>IFERROR(ROUND(((0.4 * Table.CCSS_Base_Metrics[[#This Row],[Exploitability]]) + (0.6 * Table.CCSS_Base_Metrics[[#This Row],[Impact]]) -1.5) * IF(Table.CCSS_Base_Metrics[[#This Row],[Impact]] = 0, 0, 1.176), 1),"")</f>
        <v>6.5</v>
      </c>
      <c r="M30" s="17">
        <f>IFERROR(20 * Table.CCSS_Base_Metrics[[#This Row],[Access_Vector.'#]] * Table.CCSS_Base_Metrics[[#This Row],[Authentication.'#]] * Table.CCSS_Base_Metrics[[#This Row],[Access_Complexity.'#]],"")</f>
        <v>7.952</v>
      </c>
      <c r="N30" s="17">
        <f>IFERROR(10.41 * (1 - (1 - Table.CCSS_Base_Metrics[[#This Row],[Confidentiality_Impact.'#]]) * (1 - Table.CCSS_Base_Metrics[[#This Row],[Integrity_Impact.'#]]) * (1 - Table.CCSS_Base_Metrics[[#This Row],[Availability_Impact.'#]])),"")</f>
        <v>6.4429767187500007</v>
      </c>
      <c r="O30" s="16" t="s">
        <v>19</v>
      </c>
      <c r="P30" s="16" t="s">
        <v>23</v>
      </c>
      <c r="Q30" s="16">
        <f>IFERROR(VLOOKUP(Table.CCSS_Base_Metrics[[#This Row],[Access_Vector]], Lists!$B$4:$C$6, 2),"")</f>
        <v>1</v>
      </c>
      <c r="R30" s="16" t="s">
        <v>26</v>
      </c>
      <c r="S30" s="16">
        <f>IFERROR(VLOOKUP(Table.CCSS_Base_Metrics[[#This Row],[Authentication]], Lists!$D$4:$E$6, 2),"")</f>
        <v>0.56000000000000005</v>
      </c>
      <c r="T30" s="16" t="s">
        <v>30</v>
      </c>
      <c r="U30" s="16">
        <f>IFERROR(VLOOKUP(Table.CCSS_Base_Metrics[[#This Row],[Access_Complexity]], Lists!$F$4:$G$6, 2),"")</f>
        <v>0.71</v>
      </c>
      <c r="V30" s="16" t="s">
        <v>32</v>
      </c>
      <c r="W30" s="16">
        <f>IFERROR(VLOOKUP(Table.CCSS_Base_Metrics[[#This Row],[Confidentiality_Impact]], Lists!$H$4:$I$6, 2),"")</f>
        <v>0.27500000000000002</v>
      </c>
      <c r="X30" s="16" t="s">
        <v>32</v>
      </c>
      <c r="Y30" s="16">
        <f>IFERROR(VLOOKUP(Table.CCSS_Base_Metrics[[#This Row],[Integrity_Imapct]], Lists!$J$4:$K$6, 2),"")</f>
        <v>0.27500000000000002</v>
      </c>
      <c r="Z30" s="16" t="s">
        <v>32</v>
      </c>
      <c r="AA30" s="16">
        <f>IFERROR(VLOOKUP(Table.CCSS_Base_Metrics[[#This Row],[Availability_Impact]], Lists!$L$4:$M$6, 2),"")</f>
        <v>0.27500000000000002</v>
      </c>
    </row>
    <row r="31" spans="1:27" s="16" customFormat="1" x14ac:dyDescent="0.25">
      <c r="A31" s="1" t="s">
        <v>13</v>
      </c>
      <c r="B31" s="1" t="str">
        <f>IFERROR(VLOOKUP(TRIM(Table.CCSS_Base_Metrics[[#This Row],[Title]]), xccdf!$A$2:$C$315, 2, FALSE),"")</f>
        <v>rul_AccountPoliciesKerberosPolicy4</v>
      </c>
      <c r="C31" t="s">
        <v>73</v>
      </c>
      <c r="D31" s="25" t="str">
        <f>IFERROR(VLOOKUP(TRIM(Table.CCSS_Base_Metrics[[#This Row],[Title]]), xccdf!$A$2:$F$315, 3, FALSE),"")</f>
        <v>CCE-8409-5</v>
      </c>
      <c r="E31" s="25" t="str">
        <f>IFERROR(VLOOKUP(TRIM(Table.CCSS_Base_Metrics[[#This Row],[Title]]), xccdf!$A$2:$F$315, 4, FALSE),"")</f>
        <v>equals</v>
      </c>
      <c r="F31" s="25" t="str">
        <f>IFERROR(VLOOKUP(TRIM(Table.CCSS_Base_Metrics[[#This Row],[Title]]), xccdf!$A$2:$F$315, 5, FALSE),"")</f>
        <v>number</v>
      </c>
      <c r="G31" s="25">
        <f>IFERROR(VLOOKUP(TRIM(Table.CCSS_Base_Metrics[[#This Row],[Title]]), xccdf!$A$2:$F$315, 6, FALSE),"")</f>
        <v>10</v>
      </c>
      <c r="H31" s="23">
        <v>10</v>
      </c>
      <c r="J31" s="17"/>
      <c r="K31" s="17" t="s">
        <v>593</v>
      </c>
      <c r="L31" s="19" t="str">
        <f>IFERROR(ROUND(((0.4 * Table.CCSS_Base_Metrics[[#This Row],[Exploitability]]) + (0.6 * Table.CCSS_Base_Metrics[[#This Row],[Impact]]) -1.5) * IF(Table.CCSS_Base_Metrics[[#This Row],[Impact]] = 0, 0, 1.176), 1),"")</f>
        <v/>
      </c>
      <c r="M31" s="19" t="str">
        <f>IFERROR(20 * Table.CCSS_Base_Metrics[[#This Row],[Access_Vector.'#]] * Table.CCSS_Base_Metrics[[#This Row],[Authentication.'#]] * Table.CCSS_Base_Metrics[[#This Row],[Access_Complexity.'#]],"")</f>
        <v/>
      </c>
      <c r="N31" s="19" t="str">
        <f>IFERROR(10.41 * (1 - (1 - Table.CCSS_Base_Metrics[[#This Row],[Confidentiality_Impact.'#]]) * (1 - Table.CCSS_Base_Metrics[[#This Row],[Integrity_Impact.'#]]) * (1 - Table.CCSS_Base_Metrics[[#This Row],[Availability_Impact.'#]])),"")</f>
        <v/>
      </c>
      <c r="Q31" s="20" t="str">
        <f>IFERROR(VLOOKUP(Table.CCSS_Base_Metrics[[#This Row],[Access_Vector]], Lists!$B$4:$C$6, 2),"")</f>
        <v/>
      </c>
      <c r="S31" s="20" t="str">
        <f>IFERROR(VLOOKUP(Table.CCSS_Base_Metrics[[#This Row],[Authentication]], Lists!$D$4:$E$6, 2),"")</f>
        <v/>
      </c>
      <c r="U31" s="20" t="str">
        <f>IFERROR(VLOOKUP(Table.CCSS_Base_Metrics[[#This Row],[Access_Complexity]], Lists!$F$4:$G$6, 2),"")</f>
        <v/>
      </c>
      <c r="W31" s="20" t="str">
        <f>IFERROR(VLOOKUP(Table.CCSS_Base_Metrics[[#This Row],[Confidentiality_Impact]], Lists!$H$4:$I$6, 2),"")</f>
        <v/>
      </c>
      <c r="Y31" s="20" t="str">
        <f>IFERROR(VLOOKUP(Table.CCSS_Base_Metrics[[#This Row],[Integrity_Imapct]], Lists!$J$4:$K$6, 2),"")</f>
        <v/>
      </c>
      <c r="AA31" s="20" t="str">
        <f>IFERROR(VLOOKUP(Table.CCSS_Base_Metrics[[#This Row],[Availability_Impact]], Lists!$L$4:$M$6, 2),"")</f>
        <v/>
      </c>
    </row>
    <row r="32" spans="1:27" s="16" customFormat="1" x14ac:dyDescent="0.25">
      <c r="A32" s="1">
        <v>1.2</v>
      </c>
      <c r="B32" s="1" t="str">
        <f>IFERROR(VLOOKUP(TRIM(Table.CCSS_Base_Metrics[[#This Row],[Title]]), xccdf!$A$2:$C$315, 2, FALSE),"")</f>
        <v/>
      </c>
      <c r="C32" t="s">
        <v>278</v>
      </c>
      <c r="D32" s="25" t="str">
        <f>IFERROR(VLOOKUP(TRIM(Table.CCSS_Base_Metrics[[#This Row],[Title]]), xccdf!$A$2:$F$315, 3, FALSE),"")</f>
        <v/>
      </c>
      <c r="E32" s="25" t="str">
        <f>IFERROR(VLOOKUP(TRIM(Table.CCSS_Base_Metrics[[#This Row],[Title]]), xccdf!$A$2:$F$315, 4, FALSE),"")</f>
        <v/>
      </c>
      <c r="F32" s="25" t="str">
        <f>IFERROR(VLOOKUP(TRIM(Table.CCSS_Base_Metrics[[#This Row],[Title]]), xccdf!$A$2:$F$315, 5, FALSE),"")</f>
        <v/>
      </c>
      <c r="G32" s="25" t="str">
        <f>IFERROR(VLOOKUP(TRIM(Table.CCSS_Base_Metrics[[#This Row],[Title]]), xccdf!$A$2:$F$315, 6, FALSE),"")</f>
        <v/>
      </c>
      <c r="H32" s="21" t="e">
        <f>NA()</f>
        <v>#N/A</v>
      </c>
      <c r="I32" s="16" t="b">
        <v>0</v>
      </c>
      <c r="J32" s="18"/>
      <c r="K32" s="18"/>
      <c r="L32" s="17" t="str">
        <f>IFERROR(ROUND(((0.4 * Table.CCSS_Base_Metrics[[#This Row],[Exploitability]]) + (0.6 * Table.CCSS_Base_Metrics[[#This Row],[Impact]]) -1.5) * IF(Table.CCSS_Base_Metrics[[#This Row],[Impact]] = 0, 0, 1.176), 1),"")</f>
        <v/>
      </c>
      <c r="M32" s="17" t="str">
        <f>IFERROR(20 * Table.CCSS_Base_Metrics[[#This Row],[Access_Vector.'#]] * Table.CCSS_Base_Metrics[[#This Row],[Authentication.'#]] * Table.CCSS_Base_Metrics[[#This Row],[Access_Complexity.'#]],"")</f>
        <v/>
      </c>
      <c r="N32" s="17" t="str">
        <f>IFERROR(10.41 * (1 - (1 - Table.CCSS_Base_Metrics[[#This Row],[Confidentiality_Impact.'#]]) * (1 - Table.CCSS_Base_Metrics[[#This Row],[Integrity_Impact.'#]]) * (1 - Table.CCSS_Base_Metrics[[#This Row],[Availability_Impact.'#]])),"")</f>
        <v/>
      </c>
      <c r="Q32" s="16" t="str">
        <f>IFERROR(VLOOKUP(Table.CCSS_Base_Metrics[[#This Row],[Access_Vector]], Lists!$B$4:$C$6, 2),"")</f>
        <v/>
      </c>
      <c r="S32" s="16" t="str">
        <f>IFERROR(VLOOKUP(Table.CCSS_Base_Metrics[[#This Row],[Authentication]], Lists!$D$4:$E$6, 2),"")</f>
        <v/>
      </c>
      <c r="U32" s="16" t="str">
        <f>IFERROR(VLOOKUP(Table.CCSS_Base_Metrics[[#This Row],[Access_Complexity]], Lists!$F$4:$G$6, 2),"")</f>
        <v/>
      </c>
      <c r="W32" s="16" t="str">
        <f>IFERROR(VLOOKUP(Table.CCSS_Base_Metrics[[#This Row],[Confidentiality_Impact]], Lists!$H$4:$I$6, 2),"")</f>
        <v/>
      </c>
      <c r="Y32" s="16" t="str">
        <f>IFERROR(VLOOKUP(Table.CCSS_Base_Metrics[[#This Row],[Integrity_Imapct]], Lists!$J$4:$K$6, 2),"")</f>
        <v/>
      </c>
      <c r="AA32" s="16" t="str">
        <f>IFERROR(VLOOKUP(Table.CCSS_Base_Metrics[[#This Row],[Availability_Impact]], Lists!$L$4:$M$6, 2),"")</f>
        <v/>
      </c>
    </row>
    <row r="33" spans="1:27" s="16" customFormat="1" ht="45" x14ac:dyDescent="0.25">
      <c r="A33" s="1" t="s">
        <v>14</v>
      </c>
      <c r="B33" s="1" t="str">
        <f>IFERROR(VLOOKUP(TRIM(Table.CCSS_Base_Metrics[[#This Row],[Title]]), xccdf!$A$2:$C$315, 2, FALSE),"")</f>
        <v/>
      </c>
      <c r="C33" t="s">
        <v>74</v>
      </c>
      <c r="D33" s="25" t="str">
        <f>IFERROR(VLOOKUP(TRIM(Table.CCSS_Base_Metrics[[#This Row],[Title]]), xccdf!$A$2:$F$315, 3, FALSE),"")</f>
        <v/>
      </c>
      <c r="E33" s="25" t="str">
        <f>IFERROR(VLOOKUP(TRIM(Table.CCSS_Base_Metrics[[#This Row],[Title]]), xccdf!$A$2:$F$315, 4, FALSE),"")</f>
        <v/>
      </c>
      <c r="F33" s="25" t="str">
        <f>IFERROR(VLOOKUP(TRIM(Table.CCSS_Base_Metrics[[#This Row],[Title]]), xccdf!$A$2:$F$315, 5, FALSE),"")</f>
        <v/>
      </c>
      <c r="G33" s="25" t="str">
        <f>IFERROR(VLOOKUP(TRIM(Table.CCSS_Base_Metrics[[#This Row],[Title]]), xccdf!$A$2:$F$315, 6, FALSE),"")</f>
        <v/>
      </c>
      <c r="H33" s="23" t="s">
        <v>500</v>
      </c>
      <c r="I33" s="16" t="b">
        <v>1</v>
      </c>
      <c r="J33" s="17" t="s">
        <v>501</v>
      </c>
      <c r="K33" s="17" t="s">
        <v>589</v>
      </c>
      <c r="L33" s="17">
        <f>IFERROR(ROUND(((0.4 * Table.CCSS_Base_Metrics[[#This Row],[Exploitability]]) + (0.6 * Table.CCSS_Base_Metrics[[#This Row],[Impact]]) -1.5) * IF(Table.CCSS_Base_Metrics[[#This Row],[Impact]] = 0, 0, 1.176), 1),"")</f>
        <v>6.4</v>
      </c>
      <c r="M33" s="17">
        <f>IFERROR(20 * Table.CCSS_Base_Metrics[[#This Row],[Access_Vector.'#]] * Table.CCSS_Base_Metrics[[#This Row],[Authentication.'#]] * Table.CCSS_Base_Metrics[[#This Row],[Access_Complexity.'#]],"")</f>
        <v>9.9967999999999986</v>
      </c>
      <c r="N33" s="17">
        <f>IFERROR(10.41 * (1 - (1 - Table.CCSS_Base_Metrics[[#This Row],[Confidentiality_Impact.'#]]) * (1 - Table.CCSS_Base_Metrics[[#This Row],[Integrity_Impact.'#]]) * (1 - Table.CCSS_Base_Metrics[[#This Row],[Availability_Impact.'#]])),"")</f>
        <v>4.9382437499999998</v>
      </c>
      <c r="O33" s="16" t="s">
        <v>19</v>
      </c>
      <c r="P33" s="16" t="s">
        <v>23</v>
      </c>
      <c r="Q33" s="16">
        <f>IFERROR(VLOOKUP(Table.CCSS_Base_Metrics[[#This Row],[Access_Vector]], Lists!$B$4:$C$6, 2),"")</f>
        <v>1</v>
      </c>
      <c r="R33" s="16" t="s">
        <v>27</v>
      </c>
      <c r="S33" s="16">
        <f>IFERROR(VLOOKUP(Table.CCSS_Base_Metrics[[#This Row],[Authentication]], Lists!$D$4:$E$6, 2),"")</f>
        <v>0.70399999999999996</v>
      </c>
      <c r="T33" s="16" t="s">
        <v>30</v>
      </c>
      <c r="U33" s="16">
        <f>IFERROR(VLOOKUP(Table.CCSS_Base_Metrics[[#This Row],[Access_Complexity]], Lists!$F$4:$G$6, 2),"")</f>
        <v>0.71</v>
      </c>
      <c r="V33" s="16" t="s">
        <v>27</v>
      </c>
      <c r="W33" s="16">
        <f>IFERROR(VLOOKUP(Table.CCSS_Base_Metrics[[#This Row],[Confidentiality_Impact]], Lists!$H$4:$I$6, 2),"")</f>
        <v>0</v>
      </c>
      <c r="X33" s="16" t="s">
        <v>32</v>
      </c>
      <c r="Y33" s="16">
        <f>IFERROR(VLOOKUP(Table.CCSS_Base_Metrics[[#This Row],[Integrity_Imapct]], Lists!$J$4:$K$6, 2),"")</f>
        <v>0.27500000000000002</v>
      </c>
      <c r="Z33" s="16" t="s">
        <v>32</v>
      </c>
      <c r="AA33" s="16">
        <f>IFERROR(VLOOKUP(Table.CCSS_Base_Metrics[[#This Row],[Availability_Impact]], Lists!$L$4:$M$6, 2),"")</f>
        <v>0.27500000000000002</v>
      </c>
    </row>
    <row r="34" spans="1:27" s="16" customFormat="1" x14ac:dyDescent="0.25">
      <c r="A34" s="1" t="s">
        <v>14</v>
      </c>
      <c r="B34" s="1" t="str">
        <f>IFERROR(VLOOKUP(TRIM(Table.CCSS_Base_Metrics[[#This Row],[Title]]), xccdf!$A$2:$C$315, 2, FALSE),"")</f>
        <v/>
      </c>
      <c r="C34" t="s">
        <v>74</v>
      </c>
      <c r="D34" s="25" t="str">
        <f>IFERROR(VLOOKUP(TRIM(Table.CCSS_Base_Metrics[[#This Row],[Title]]), xccdf!$A$2:$F$315, 3, FALSE),"")</f>
        <v/>
      </c>
      <c r="E34" s="25" t="str">
        <f>IFERROR(VLOOKUP(TRIM(Table.CCSS_Base_Metrics[[#This Row],[Title]]), xccdf!$A$2:$F$315, 4, FALSE),"")</f>
        <v/>
      </c>
      <c r="F34" s="25" t="str">
        <f>IFERROR(VLOOKUP(TRIM(Table.CCSS_Base_Metrics[[#This Row],[Title]]), xccdf!$A$2:$F$315, 5, FALSE),"")</f>
        <v/>
      </c>
      <c r="G34" s="25" t="str">
        <f>IFERROR(VLOOKUP(TRIM(Table.CCSS_Base_Metrics[[#This Row],[Title]]), xccdf!$A$2:$F$315, 6, FALSE),"")</f>
        <v/>
      </c>
      <c r="H34" s="17" t="s">
        <v>542</v>
      </c>
      <c r="J34" s="17"/>
      <c r="K34" s="17" t="s">
        <v>593</v>
      </c>
      <c r="L34" s="19" t="str">
        <f>IFERROR(ROUND(((0.4 * Table.CCSS_Base_Metrics[[#This Row],[Exploitability]]) + (0.6 * Table.CCSS_Base_Metrics[[#This Row],[Impact]]) -1.5) * IF(Table.CCSS_Base_Metrics[[#This Row],[Impact]] = 0, 0, 1.176), 1),"")</f>
        <v/>
      </c>
      <c r="M34" s="19" t="str">
        <f>IFERROR(20 * Table.CCSS_Base_Metrics[[#This Row],[Access_Vector.'#]] * Table.CCSS_Base_Metrics[[#This Row],[Authentication.'#]] * Table.CCSS_Base_Metrics[[#This Row],[Access_Complexity.'#]],"")</f>
        <v/>
      </c>
      <c r="N34" s="19" t="str">
        <f>IFERROR(10.41 * (1 - (1 - Table.CCSS_Base_Metrics[[#This Row],[Confidentiality_Impact.'#]]) * (1 - Table.CCSS_Base_Metrics[[#This Row],[Integrity_Impact.'#]]) * (1 - Table.CCSS_Base_Metrics[[#This Row],[Availability_Impact.'#]])),"")</f>
        <v/>
      </c>
      <c r="Q34" s="20" t="str">
        <f>IFERROR(VLOOKUP(Table.CCSS_Base_Metrics[[#This Row],[Access_Vector]], Lists!$B$4:$C$6, 2),"")</f>
        <v/>
      </c>
      <c r="S34" s="20" t="str">
        <f>IFERROR(VLOOKUP(Table.CCSS_Base_Metrics[[#This Row],[Authentication]], Lists!$D$4:$E$6, 2),"")</f>
        <v/>
      </c>
      <c r="U34" s="20" t="str">
        <f>IFERROR(VLOOKUP(Table.CCSS_Base_Metrics[[#This Row],[Access_Complexity]], Lists!$F$4:$G$6, 2),"")</f>
        <v/>
      </c>
      <c r="W34" s="20" t="str">
        <f>IFERROR(VLOOKUP(Table.CCSS_Base_Metrics[[#This Row],[Confidentiality_Impact]], Lists!$H$4:$I$6, 2),"")</f>
        <v/>
      </c>
      <c r="Y34" s="20" t="str">
        <f>IFERROR(VLOOKUP(Table.CCSS_Base_Metrics[[#This Row],[Integrity_Imapct]], Lists!$J$4:$K$6, 2),"")</f>
        <v/>
      </c>
      <c r="AA34" s="20" t="str">
        <f>IFERROR(VLOOKUP(Table.CCSS_Base_Metrics[[#This Row],[Availability_Impact]], Lists!$L$4:$M$6, 2),"")</f>
        <v/>
      </c>
    </row>
    <row r="35" spans="1:27" s="16" customFormat="1" ht="45" x14ac:dyDescent="0.25">
      <c r="A35" s="1" t="s">
        <v>15</v>
      </c>
      <c r="B35" s="1" t="str">
        <f>IFERROR(VLOOKUP(TRIM(Table.CCSS_Base_Metrics[[#This Row],[Title]]), xccdf!$A$2:$C$315, 2, FALSE),"")</f>
        <v/>
      </c>
      <c r="C35" t="s">
        <v>75</v>
      </c>
      <c r="D35" s="25" t="str">
        <f>IFERROR(VLOOKUP(TRIM(Table.CCSS_Base_Metrics[[#This Row],[Title]]), xccdf!$A$2:$F$315, 3, FALSE),"")</f>
        <v/>
      </c>
      <c r="E35" s="25" t="str">
        <f>IFERROR(VLOOKUP(TRIM(Table.CCSS_Base_Metrics[[#This Row],[Title]]), xccdf!$A$2:$F$315, 4, FALSE),"")</f>
        <v/>
      </c>
      <c r="F35" s="25" t="str">
        <f>IFERROR(VLOOKUP(TRIM(Table.CCSS_Base_Metrics[[#This Row],[Title]]), xccdf!$A$2:$F$315, 5, FALSE),"")</f>
        <v/>
      </c>
      <c r="G35" s="25" t="str">
        <f>IFERROR(VLOOKUP(TRIM(Table.CCSS_Base_Metrics[[#This Row],[Title]]), xccdf!$A$2:$F$315, 6, FALSE),"")</f>
        <v/>
      </c>
      <c r="H35" s="23" t="s">
        <v>500</v>
      </c>
      <c r="I35" s="16" t="b">
        <v>1</v>
      </c>
      <c r="J35" s="17" t="s">
        <v>501</v>
      </c>
      <c r="K35" s="17" t="s">
        <v>589</v>
      </c>
      <c r="L35" s="17">
        <f>IFERROR(ROUND(((0.4 * Table.CCSS_Base_Metrics[[#This Row],[Exploitability]]) + (0.6 * Table.CCSS_Base_Metrics[[#This Row],[Impact]]) -1.5) * IF(Table.CCSS_Base_Metrics[[#This Row],[Impact]] = 0, 0, 1.176), 1),"")</f>
        <v>3.2</v>
      </c>
      <c r="M35" s="17">
        <f>IFERROR(20 * Table.CCSS_Base_Metrics[[#This Row],[Access_Vector.'#]] * Table.CCSS_Base_Metrics[[#This Row],[Authentication.'#]] * Table.CCSS_Base_Metrics[[#This Row],[Access_Complexity.'#]],"")</f>
        <v>3.1410400000000003</v>
      </c>
      <c r="N35" s="17">
        <f>IFERROR(10.41 * (1 - (1 - Table.CCSS_Base_Metrics[[#This Row],[Confidentiality_Impact.'#]]) * (1 - Table.CCSS_Base_Metrics[[#This Row],[Integrity_Impact.'#]]) * (1 - Table.CCSS_Base_Metrics[[#This Row],[Availability_Impact.'#]])),"")</f>
        <v>4.9382437499999998</v>
      </c>
      <c r="O35" s="16" t="s">
        <v>19</v>
      </c>
      <c r="P35" s="16" t="s">
        <v>21</v>
      </c>
      <c r="Q35" s="16">
        <f>IFERROR(VLOOKUP(Table.CCSS_Base_Metrics[[#This Row],[Access_Vector]], Lists!$B$4:$C$6, 2),"")</f>
        <v>0.39500000000000002</v>
      </c>
      <c r="R35" s="16" t="s">
        <v>26</v>
      </c>
      <c r="S35" s="16">
        <f>IFERROR(VLOOKUP(Table.CCSS_Base_Metrics[[#This Row],[Authentication]], Lists!$D$4:$E$6, 2),"")</f>
        <v>0.56000000000000005</v>
      </c>
      <c r="T35" s="16" t="s">
        <v>30</v>
      </c>
      <c r="U35" s="16">
        <f>IFERROR(VLOOKUP(Table.CCSS_Base_Metrics[[#This Row],[Access_Complexity]], Lists!$F$4:$G$6, 2),"")</f>
        <v>0.71</v>
      </c>
      <c r="V35" s="16" t="s">
        <v>27</v>
      </c>
      <c r="W35" s="16">
        <f>IFERROR(VLOOKUP(Table.CCSS_Base_Metrics[[#This Row],[Confidentiality_Impact]], Lists!$H$4:$I$6, 2),"")</f>
        <v>0</v>
      </c>
      <c r="X35" s="16" t="s">
        <v>32</v>
      </c>
      <c r="Y35" s="16">
        <f>IFERROR(VLOOKUP(Table.CCSS_Base_Metrics[[#This Row],[Integrity_Imapct]], Lists!$J$4:$K$6, 2),"")</f>
        <v>0.27500000000000002</v>
      </c>
      <c r="Z35" s="16" t="s">
        <v>32</v>
      </c>
      <c r="AA35" s="16">
        <f>IFERROR(VLOOKUP(Table.CCSS_Base_Metrics[[#This Row],[Availability_Impact]], Lists!$L$4:$M$6, 2),"")</f>
        <v>0.27500000000000002</v>
      </c>
    </row>
    <row r="36" spans="1:27" s="16" customFormat="1" x14ac:dyDescent="0.25">
      <c r="A36" s="1" t="s">
        <v>15</v>
      </c>
      <c r="B36" s="1" t="str">
        <f>IFERROR(VLOOKUP(TRIM(Table.CCSS_Base_Metrics[[#This Row],[Title]]), xccdf!$A$2:$C$315, 2, FALSE),"")</f>
        <v/>
      </c>
      <c r="C36" t="s">
        <v>75</v>
      </c>
      <c r="D36" s="25" t="str">
        <f>IFERROR(VLOOKUP(TRIM(Table.CCSS_Base_Metrics[[#This Row],[Title]]), xccdf!$A$2:$F$315, 3, FALSE),"")</f>
        <v/>
      </c>
      <c r="E36" s="25" t="str">
        <f>IFERROR(VLOOKUP(TRIM(Table.CCSS_Base_Metrics[[#This Row],[Title]]), xccdf!$A$2:$F$315, 4, FALSE),"")</f>
        <v/>
      </c>
      <c r="F36" s="25" t="str">
        <f>IFERROR(VLOOKUP(TRIM(Table.CCSS_Base_Metrics[[#This Row],[Title]]), xccdf!$A$2:$F$315, 5, FALSE),"")</f>
        <v/>
      </c>
      <c r="G36" s="25" t="str">
        <f>IFERROR(VLOOKUP(TRIM(Table.CCSS_Base_Metrics[[#This Row],[Title]]), xccdf!$A$2:$F$315, 6, FALSE),"")</f>
        <v/>
      </c>
      <c r="H36" s="17" t="s">
        <v>542</v>
      </c>
      <c r="J36" s="17"/>
      <c r="K36" s="17" t="s">
        <v>593</v>
      </c>
      <c r="L36" s="19" t="str">
        <f>IFERROR(ROUND(((0.4 * Table.CCSS_Base_Metrics[[#This Row],[Exploitability]]) + (0.6 * Table.CCSS_Base_Metrics[[#This Row],[Impact]]) -1.5) * IF(Table.CCSS_Base_Metrics[[#This Row],[Impact]] = 0, 0, 1.176), 1),"")</f>
        <v/>
      </c>
      <c r="M36" s="19" t="str">
        <f>IFERROR(20 * Table.CCSS_Base_Metrics[[#This Row],[Access_Vector.'#]] * Table.CCSS_Base_Metrics[[#This Row],[Authentication.'#]] * Table.CCSS_Base_Metrics[[#This Row],[Access_Complexity.'#]],"")</f>
        <v/>
      </c>
      <c r="N36" s="19" t="str">
        <f>IFERROR(10.41 * (1 - (1 - Table.CCSS_Base_Metrics[[#This Row],[Confidentiality_Impact.'#]]) * (1 - Table.CCSS_Base_Metrics[[#This Row],[Integrity_Impact.'#]]) * (1 - Table.CCSS_Base_Metrics[[#This Row],[Availability_Impact.'#]])),"")</f>
        <v/>
      </c>
      <c r="Q36" s="20" t="str">
        <f>IFERROR(VLOOKUP(Table.CCSS_Base_Metrics[[#This Row],[Access_Vector]], Lists!$B$4:$C$6, 2),"")</f>
        <v/>
      </c>
      <c r="S36" s="20" t="str">
        <f>IFERROR(VLOOKUP(Table.CCSS_Base_Metrics[[#This Row],[Authentication]], Lists!$D$4:$E$6, 2),"")</f>
        <v/>
      </c>
      <c r="U36" s="20" t="str">
        <f>IFERROR(VLOOKUP(Table.CCSS_Base_Metrics[[#This Row],[Access_Complexity]], Lists!$F$4:$G$6, 2),"")</f>
        <v/>
      </c>
      <c r="W36" s="20" t="str">
        <f>IFERROR(VLOOKUP(Table.CCSS_Base_Metrics[[#This Row],[Confidentiality_Impact]], Lists!$H$4:$I$6, 2),"")</f>
        <v/>
      </c>
      <c r="Y36" s="20" t="str">
        <f>IFERROR(VLOOKUP(Table.CCSS_Base_Metrics[[#This Row],[Integrity_Imapct]], Lists!$J$4:$K$6, 2),"")</f>
        <v/>
      </c>
      <c r="AA36" s="20" t="str">
        <f>IFERROR(VLOOKUP(Table.CCSS_Base_Metrics[[#This Row],[Availability_Impact]], Lists!$L$4:$M$6, 2),"")</f>
        <v/>
      </c>
    </row>
    <row r="37" spans="1:27" s="16" customFormat="1" ht="45" x14ac:dyDescent="0.25">
      <c r="A37" s="1" t="s">
        <v>16</v>
      </c>
      <c r="B37" s="1" t="str">
        <f>IFERROR(VLOOKUP(TRIM(Table.CCSS_Base_Metrics[[#This Row],[Title]]), xccdf!$A$2:$C$315, 2, FALSE),"")</f>
        <v/>
      </c>
      <c r="C37" t="s">
        <v>76</v>
      </c>
      <c r="D37" s="25" t="str">
        <f>IFERROR(VLOOKUP(TRIM(Table.CCSS_Base_Metrics[[#This Row],[Title]]), xccdf!$A$2:$F$315, 3, FALSE),"")</f>
        <v/>
      </c>
      <c r="E37" s="25" t="str">
        <f>IFERROR(VLOOKUP(TRIM(Table.CCSS_Base_Metrics[[#This Row],[Title]]), xccdf!$A$2:$F$315, 4, FALSE),"")</f>
        <v/>
      </c>
      <c r="F37" s="25" t="str">
        <f>IFERROR(VLOOKUP(TRIM(Table.CCSS_Base_Metrics[[#This Row],[Title]]), xccdf!$A$2:$F$315, 5, FALSE),"")</f>
        <v/>
      </c>
      <c r="G37" s="25" t="str">
        <f>IFERROR(VLOOKUP(TRIM(Table.CCSS_Base_Metrics[[#This Row],[Title]]), xccdf!$A$2:$F$315, 6, FALSE),"")</f>
        <v/>
      </c>
      <c r="H37" s="23" t="s">
        <v>500</v>
      </c>
      <c r="I37" s="16" t="b">
        <v>1</v>
      </c>
      <c r="J37" s="17" t="s">
        <v>501</v>
      </c>
      <c r="K37" s="17" t="s">
        <v>589</v>
      </c>
      <c r="L37" s="17">
        <f>IFERROR(ROUND(((0.4 * Table.CCSS_Base_Metrics[[#This Row],[Exploitability]]) + (0.6 * Table.CCSS_Base_Metrics[[#This Row],[Impact]]) -1.5) * IF(Table.CCSS_Base_Metrics[[#This Row],[Impact]] = 0, 0, 1.176), 1),"")</f>
        <v>6.4</v>
      </c>
      <c r="M37" s="17">
        <f>IFERROR(20 * Table.CCSS_Base_Metrics[[#This Row],[Access_Vector.'#]] * Table.CCSS_Base_Metrics[[#This Row],[Authentication.'#]] * Table.CCSS_Base_Metrics[[#This Row],[Access_Complexity.'#]],"")</f>
        <v>9.9967999999999986</v>
      </c>
      <c r="N37" s="17">
        <f>IFERROR(10.41 * (1 - (1 - Table.CCSS_Base_Metrics[[#This Row],[Confidentiality_Impact.'#]]) * (1 - Table.CCSS_Base_Metrics[[#This Row],[Integrity_Impact.'#]]) * (1 - Table.CCSS_Base_Metrics[[#This Row],[Availability_Impact.'#]])),"")</f>
        <v>4.9382437499999998</v>
      </c>
      <c r="O37" s="16" t="s">
        <v>19</v>
      </c>
      <c r="P37" s="16" t="s">
        <v>23</v>
      </c>
      <c r="Q37" s="16">
        <f>IFERROR(VLOOKUP(Table.CCSS_Base_Metrics[[#This Row],[Access_Vector]], Lists!$B$4:$C$6, 2),"")</f>
        <v>1</v>
      </c>
      <c r="R37" s="16" t="s">
        <v>27</v>
      </c>
      <c r="S37" s="16">
        <f>IFERROR(VLOOKUP(Table.CCSS_Base_Metrics[[#This Row],[Authentication]], Lists!$D$4:$E$6, 2),"")</f>
        <v>0.70399999999999996</v>
      </c>
      <c r="T37" s="16" t="s">
        <v>30</v>
      </c>
      <c r="U37" s="16">
        <f>IFERROR(VLOOKUP(Table.CCSS_Base_Metrics[[#This Row],[Access_Complexity]], Lists!$F$4:$G$6, 2),"")</f>
        <v>0.71</v>
      </c>
      <c r="V37" s="16" t="s">
        <v>27</v>
      </c>
      <c r="W37" s="16">
        <f>IFERROR(VLOOKUP(Table.CCSS_Base_Metrics[[#This Row],[Confidentiality_Impact]], Lists!$H$4:$I$6, 2),"")</f>
        <v>0</v>
      </c>
      <c r="X37" s="16" t="s">
        <v>32</v>
      </c>
      <c r="Y37" s="16">
        <f>IFERROR(VLOOKUP(Table.CCSS_Base_Metrics[[#This Row],[Integrity_Imapct]], Lists!$J$4:$K$6, 2),"")</f>
        <v>0.27500000000000002</v>
      </c>
      <c r="Z37" s="16" t="s">
        <v>32</v>
      </c>
      <c r="AA37" s="16">
        <f>IFERROR(VLOOKUP(Table.CCSS_Base_Metrics[[#This Row],[Availability_Impact]], Lists!$L$4:$M$6, 2),"")</f>
        <v>0.27500000000000002</v>
      </c>
    </row>
    <row r="38" spans="1:27" s="16" customFormat="1" x14ac:dyDescent="0.25">
      <c r="A38" s="1" t="s">
        <v>16</v>
      </c>
      <c r="B38" s="1" t="str">
        <f>IFERROR(VLOOKUP(TRIM(Table.CCSS_Base_Metrics[[#This Row],[Title]]), xccdf!$A$2:$C$315, 2, FALSE),"")</f>
        <v/>
      </c>
      <c r="C38" t="s">
        <v>76</v>
      </c>
      <c r="D38" s="25" t="str">
        <f>IFERROR(VLOOKUP(TRIM(Table.CCSS_Base_Metrics[[#This Row],[Title]]), xccdf!$A$2:$F$315, 3, FALSE),"")</f>
        <v/>
      </c>
      <c r="E38" s="25" t="str">
        <f>IFERROR(VLOOKUP(TRIM(Table.CCSS_Base_Metrics[[#This Row],[Title]]), xccdf!$A$2:$F$315, 4, FALSE),"")</f>
        <v/>
      </c>
      <c r="F38" s="25" t="str">
        <f>IFERROR(VLOOKUP(TRIM(Table.CCSS_Base_Metrics[[#This Row],[Title]]), xccdf!$A$2:$F$315, 5, FALSE),"")</f>
        <v/>
      </c>
      <c r="G38" s="25" t="str">
        <f>IFERROR(VLOOKUP(TRIM(Table.CCSS_Base_Metrics[[#This Row],[Title]]), xccdf!$A$2:$F$315, 6, FALSE),"")</f>
        <v/>
      </c>
      <c r="H38" s="17" t="s">
        <v>542</v>
      </c>
      <c r="J38" s="17"/>
      <c r="K38" s="17" t="s">
        <v>593</v>
      </c>
      <c r="L38" s="19" t="str">
        <f>IFERROR(ROUND(((0.4 * Table.CCSS_Base_Metrics[[#This Row],[Exploitability]]) + (0.6 * Table.CCSS_Base_Metrics[[#This Row],[Impact]]) -1.5) * IF(Table.CCSS_Base_Metrics[[#This Row],[Impact]] = 0, 0, 1.176), 1),"")</f>
        <v/>
      </c>
      <c r="M38" s="19" t="str">
        <f>IFERROR(20 * Table.CCSS_Base_Metrics[[#This Row],[Access_Vector.'#]] * Table.CCSS_Base_Metrics[[#This Row],[Authentication.'#]] * Table.CCSS_Base_Metrics[[#This Row],[Access_Complexity.'#]],"")</f>
        <v/>
      </c>
      <c r="N38" s="19" t="str">
        <f>IFERROR(10.41 * (1 - (1 - Table.CCSS_Base_Metrics[[#This Row],[Confidentiality_Impact.'#]]) * (1 - Table.CCSS_Base_Metrics[[#This Row],[Integrity_Impact.'#]]) * (1 - Table.CCSS_Base_Metrics[[#This Row],[Availability_Impact.'#]])),"")</f>
        <v/>
      </c>
      <c r="Q38" s="20" t="str">
        <f>IFERROR(VLOOKUP(Table.CCSS_Base_Metrics[[#This Row],[Access_Vector]], Lists!$B$4:$C$6, 2),"")</f>
        <v/>
      </c>
      <c r="S38" s="20" t="str">
        <f>IFERROR(VLOOKUP(Table.CCSS_Base_Metrics[[#This Row],[Authentication]], Lists!$D$4:$E$6, 2),"")</f>
        <v/>
      </c>
      <c r="U38" s="20" t="str">
        <f>IFERROR(VLOOKUP(Table.CCSS_Base_Metrics[[#This Row],[Access_Complexity]], Lists!$F$4:$G$6, 2),"")</f>
        <v/>
      </c>
      <c r="W38" s="20" t="str">
        <f>IFERROR(VLOOKUP(Table.CCSS_Base_Metrics[[#This Row],[Confidentiality_Impact]], Lists!$H$4:$I$6, 2),"")</f>
        <v/>
      </c>
      <c r="Y38" s="20" t="str">
        <f>IFERROR(VLOOKUP(Table.CCSS_Base_Metrics[[#This Row],[Integrity_Imapct]], Lists!$J$4:$K$6, 2),"")</f>
        <v/>
      </c>
      <c r="AA38" s="20" t="str">
        <f>IFERROR(VLOOKUP(Table.CCSS_Base_Metrics[[#This Row],[Availability_Impact]], Lists!$L$4:$M$6, 2),"")</f>
        <v/>
      </c>
    </row>
    <row r="39" spans="1:27" s="16" customFormat="1" ht="45" x14ac:dyDescent="0.25">
      <c r="A39" s="1" t="s">
        <v>279</v>
      </c>
      <c r="B39" s="1" t="str">
        <f>IFERROR(VLOOKUP(TRIM(Table.CCSS_Base_Metrics[[#This Row],[Title]]), xccdf!$A$2:$C$315, 2, FALSE),"")</f>
        <v/>
      </c>
      <c r="C39" t="s">
        <v>77</v>
      </c>
      <c r="D39" s="25" t="str">
        <f>IFERROR(VLOOKUP(TRIM(Table.CCSS_Base_Metrics[[#This Row],[Title]]), xccdf!$A$2:$F$315, 3, FALSE),"")</f>
        <v/>
      </c>
      <c r="E39" s="25" t="str">
        <f>IFERROR(VLOOKUP(TRIM(Table.CCSS_Base_Metrics[[#This Row],[Title]]), xccdf!$A$2:$F$315, 4, FALSE),"")</f>
        <v/>
      </c>
      <c r="F39" s="25" t="str">
        <f>IFERROR(VLOOKUP(TRIM(Table.CCSS_Base_Metrics[[#This Row],[Title]]), xccdf!$A$2:$F$315, 5, FALSE),"")</f>
        <v/>
      </c>
      <c r="G39" s="25" t="str">
        <f>IFERROR(VLOOKUP(TRIM(Table.CCSS_Base_Metrics[[#This Row],[Title]]), xccdf!$A$2:$F$315, 6, FALSE),"")</f>
        <v/>
      </c>
      <c r="H39" s="23" t="s">
        <v>500</v>
      </c>
      <c r="I39" s="16" t="b">
        <v>1</v>
      </c>
      <c r="J39" s="17" t="s">
        <v>501</v>
      </c>
      <c r="K39" s="17" t="s">
        <v>589</v>
      </c>
      <c r="L39" s="19">
        <f>IFERROR(ROUND(((0.4 * Table.CCSS_Base_Metrics[[#This Row],[Exploitability]]) + (0.6 * Table.CCSS_Base_Metrics[[#This Row],[Impact]]) -1.5) * IF(Table.CCSS_Base_Metrics[[#This Row],[Impact]] = 0, 0, 1.176), 1),"")</f>
        <v>6.4</v>
      </c>
      <c r="M39" s="19">
        <f>IFERROR(20 * Table.CCSS_Base_Metrics[[#This Row],[Access_Vector.'#]] * Table.CCSS_Base_Metrics[[#This Row],[Authentication.'#]] * Table.CCSS_Base_Metrics[[#This Row],[Access_Complexity.'#]],"")</f>
        <v>9.9967999999999986</v>
      </c>
      <c r="N39" s="19">
        <f>IFERROR(10.41 * (1 - (1 - Table.CCSS_Base_Metrics[[#This Row],[Confidentiality_Impact.'#]]) * (1 - Table.CCSS_Base_Metrics[[#This Row],[Integrity_Impact.'#]]) * (1 - Table.CCSS_Base_Metrics[[#This Row],[Availability_Impact.'#]])),"")</f>
        <v>4.9382437499999998</v>
      </c>
      <c r="O39" s="16" t="s">
        <v>19</v>
      </c>
      <c r="P39" s="16" t="s">
        <v>23</v>
      </c>
      <c r="Q39" s="16">
        <f>IFERROR(VLOOKUP(Table.CCSS_Base_Metrics[[#This Row],[Access_Vector]], Lists!$B$4:$C$6, 2),"")</f>
        <v>1</v>
      </c>
      <c r="R39" s="16" t="s">
        <v>27</v>
      </c>
      <c r="S39" s="16">
        <f>IFERROR(VLOOKUP(Table.CCSS_Base_Metrics[[#This Row],[Authentication]], Lists!$D$4:$E$6, 2),"")</f>
        <v>0.70399999999999996</v>
      </c>
      <c r="T39" s="16" t="s">
        <v>30</v>
      </c>
      <c r="U39" s="16">
        <f>IFERROR(VLOOKUP(Table.CCSS_Base_Metrics[[#This Row],[Access_Complexity]], Lists!$F$4:$G$6, 2),"")</f>
        <v>0.71</v>
      </c>
      <c r="V39" s="16" t="s">
        <v>27</v>
      </c>
      <c r="W39" s="16">
        <f>IFERROR(VLOOKUP(Table.CCSS_Base_Metrics[[#This Row],[Confidentiality_Impact]], Lists!$H$4:$I$6, 2),"")</f>
        <v>0</v>
      </c>
      <c r="X39" s="16" t="s">
        <v>32</v>
      </c>
      <c r="Y39" s="16">
        <f>IFERROR(VLOOKUP(Table.CCSS_Base_Metrics[[#This Row],[Integrity_Imapct]], Lists!$J$4:$K$6, 2),"")</f>
        <v>0.27500000000000002</v>
      </c>
      <c r="Z39" s="16" t="s">
        <v>32</v>
      </c>
      <c r="AA39" s="16">
        <f>IFERROR(VLOOKUP(Table.CCSS_Base_Metrics[[#This Row],[Availability_Impact]], Lists!$L$4:$M$6, 2),"")</f>
        <v>0.27500000000000002</v>
      </c>
    </row>
    <row r="40" spans="1:27" s="16" customFormat="1" x14ac:dyDescent="0.25">
      <c r="A40" s="1" t="s">
        <v>279</v>
      </c>
      <c r="B40" s="1" t="str">
        <f>IFERROR(VLOOKUP(TRIM(Table.CCSS_Base_Metrics[[#This Row],[Title]]), xccdf!$A$2:$C$315, 2, FALSE),"")</f>
        <v/>
      </c>
      <c r="C40" t="s">
        <v>77</v>
      </c>
      <c r="D40" s="25" t="str">
        <f>IFERROR(VLOOKUP(TRIM(Table.CCSS_Base_Metrics[[#This Row],[Title]]), xccdf!$A$2:$F$315, 3, FALSE),"")</f>
        <v/>
      </c>
      <c r="E40" s="25" t="str">
        <f>IFERROR(VLOOKUP(TRIM(Table.CCSS_Base_Metrics[[#This Row],[Title]]), xccdf!$A$2:$F$315, 4, FALSE),"")</f>
        <v/>
      </c>
      <c r="F40" s="25" t="str">
        <f>IFERROR(VLOOKUP(TRIM(Table.CCSS_Base_Metrics[[#This Row],[Title]]), xccdf!$A$2:$F$315, 5, FALSE),"")</f>
        <v/>
      </c>
      <c r="G40" s="25" t="str">
        <f>IFERROR(VLOOKUP(TRIM(Table.CCSS_Base_Metrics[[#This Row],[Title]]), xccdf!$A$2:$F$315, 6, FALSE),"")</f>
        <v/>
      </c>
      <c r="H40" s="17" t="s">
        <v>542</v>
      </c>
      <c r="J40" s="17"/>
      <c r="K40" s="17" t="s">
        <v>593</v>
      </c>
      <c r="L40" s="19" t="str">
        <f>IFERROR(ROUND(((0.4 * Table.CCSS_Base_Metrics[[#This Row],[Exploitability]]) + (0.6 * Table.CCSS_Base_Metrics[[#This Row],[Impact]]) -1.5) * IF(Table.CCSS_Base_Metrics[[#This Row],[Impact]] = 0, 0, 1.176), 1),"")</f>
        <v/>
      </c>
      <c r="M40" s="19" t="str">
        <f>IFERROR(20 * Table.CCSS_Base_Metrics[[#This Row],[Access_Vector.'#]] * Table.CCSS_Base_Metrics[[#This Row],[Authentication.'#]] * Table.CCSS_Base_Metrics[[#This Row],[Access_Complexity.'#]],"")</f>
        <v/>
      </c>
      <c r="N40" s="19" t="str">
        <f>IFERROR(10.41 * (1 - (1 - Table.CCSS_Base_Metrics[[#This Row],[Confidentiality_Impact.'#]]) * (1 - Table.CCSS_Base_Metrics[[#This Row],[Integrity_Impact.'#]]) * (1 - Table.CCSS_Base_Metrics[[#This Row],[Availability_Impact.'#]])),"")</f>
        <v/>
      </c>
      <c r="Q40" s="20" t="str">
        <f>IFERROR(VLOOKUP(Table.CCSS_Base_Metrics[[#This Row],[Access_Vector]], Lists!$B$4:$C$6, 2),"")</f>
        <v/>
      </c>
      <c r="S40" s="20" t="str">
        <f>IFERROR(VLOOKUP(Table.CCSS_Base_Metrics[[#This Row],[Authentication]], Lists!$D$4:$E$6, 2),"")</f>
        <v/>
      </c>
      <c r="U40" s="20" t="str">
        <f>IFERROR(VLOOKUP(Table.CCSS_Base_Metrics[[#This Row],[Access_Complexity]], Lists!$F$4:$G$6, 2),"")</f>
        <v/>
      </c>
      <c r="W40" s="20" t="str">
        <f>IFERROR(VLOOKUP(Table.CCSS_Base_Metrics[[#This Row],[Confidentiality_Impact]], Lists!$H$4:$I$6, 2),"")</f>
        <v/>
      </c>
      <c r="Y40" s="20" t="str">
        <f>IFERROR(VLOOKUP(Table.CCSS_Base_Metrics[[#This Row],[Integrity_Imapct]], Lists!$J$4:$K$6, 2),"")</f>
        <v/>
      </c>
      <c r="AA40" s="20" t="str">
        <f>IFERROR(VLOOKUP(Table.CCSS_Base_Metrics[[#This Row],[Availability_Impact]], Lists!$L$4:$M$6, 2),"")</f>
        <v/>
      </c>
    </row>
    <row r="41" spans="1:27" s="16" customFormat="1" ht="45" x14ac:dyDescent="0.25">
      <c r="A41" s="1" t="s">
        <v>280</v>
      </c>
      <c r="B41" s="1" t="str">
        <f>IFERROR(VLOOKUP(TRIM(Table.CCSS_Base_Metrics[[#This Row],[Title]]), xccdf!$A$2:$C$315, 2, FALSE),"")</f>
        <v/>
      </c>
      <c r="C41" t="s">
        <v>78</v>
      </c>
      <c r="D41" s="25" t="str">
        <f>IFERROR(VLOOKUP(TRIM(Table.CCSS_Base_Metrics[[#This Row],[Title]]), xccdf!$A$2:$F$315, 3, FALSE),"")</f>
        <v/>
      </c>
      <c r="E41" s="25" t="str">
        <f>IFERROR(VLOOKUP(TRIM(Table.CCSS_Base_Metrics[[#This Row],[Title]]), xccdf!$A$2:$F$315, 4, FALSE),"")</f>
        <v/>
      </c>
      <c r="F41" s="25" t="str">
        <f>IFERROR(VLOOKUP(TRIM(Table.CCSS_Base_Metrics[[#This Row],[Title]]), xccdf!$A$2:$F$315, 5, FALSE),"")</f>
        <v/>
      </c>
      <c r="G41" s="25" t="str">
        <f>IFERROR(VLOOKUP(TRIM(Table.CCSS_Base_Metrics[[#This Row],[Title]]), xccdf!$A$2:$F$315, 6, FALSE),"")</f>
        <v/>
      </c>
      <c r="H41" s="23" t="s">
        <v>500</v>
      </c>
      <c r="I41" s="16" t="b">
        <v>1</v>
      </c>
      <c r="J41" s="17" t="s">
        <v>501</v>
      </c>
      <c r="K41" s="17" t="s">
        <v>589</v>
      </c>
      <c r="L41" s="17">
        <f>IFERROR(ROUND(((0.4 * Table.CCSS_Base_Metrics[[#This Row],[Exploitability]]) + (0.6 * Table.CCSS_Base_Metrics[[#This Row],[Impact]]) -1.5) * IF(Table.CCSS_Base_Metrics[[#This Row],[Impact]] = 0, 0, 1.176), 1),"")</f>
        <v>6.4</v>
      </c>
      <c r="M41" s="17">
        <f>IFERROR(20 * Table.CCSS_Base_Metrics[[#This Row],[Access_Vector.'#]] * Table.CCSS_Base_Metrics[[#This Row],[Authentication.'#]] * Table.CCSS_Base_Metrics[[#This Row],[Access_Complexity.'#]],"")</f>
        <v>9.9967999999999986</v>
      </c>
      <c r="N41" s="17">
        <f>IFERROR(10.41 * (1 - (1 - Table.CCSS_Base_Metrics[[#This Row],[Confidentiality_Impact.'#]]) * (1 - Table.CCSS_Base_Metrics[[#This Row],[Integrity_Impact.'#]]) * (1 - Table.CCSS_Base_Metrics[[#This Row],[Availability_Impact.'#]])),"")</f>
        <v>4.9382437499999998</v>
      </c>
      <c r="O41" s="16" t="s">
        <v>19</v>
      </c>
      <c r="P41" s="16" t="s">
        <v>23</v>
      </c>
      <c r="Q41" s="16">
        <f>IFERROR(VLOOKUP(Table.CCSS_Base_Metrics[[#This Row],[Access_Vector]], Lists!$B$4:$C$6, 2),"")</f>
        <v>1</v>
      </c>
      <c r="R41" s="16" t="s">
        <v>27</v>
      </c>
      <c r="S41" s="16">
        <f>IFERROR(VLOOKUP(Table.CCSS_Base_Metrics[[#This Row],[Authentication]], Lists!$D$4:$E$6, 2),"")</f>
        <v>0.70399999999999996</v>
      </c>
      <c r="T41" s="16" t="s">
        <v>30</v>
      </c>
      <c r="U41" s="16">
        <f>IFERROR(VLOOKUP(Table.CCSS_Base_Metrics[[#This Row],[Access_Complexity]], Lists!$F$4:$G$6, 2),"")</f>
        <v>0.71</v>
      </c>
      <c r="V41" s="16" t="s">
        <v>27</v>
      </c>
      <c r="W41" s="16">
        <f>IFERROR(VLOOKUP(Table.CCSS_Base_Metrics[[#This Row],[Confidentiality_Impact]], Lists!$H$4:$I$6, 2),"")</f>
        <v>0</v>
      </c>
      <c r="X41" s="16" t="s">
        <v>32</v>
      </c>
      <c r="Y41" s="16">
        <f>IFERROR(VLOOKUP(Table.CCSS_Base_Metrics[[#This Row],[Integrity_Imapct]], Lists!$J$4:$K$6, 2),"")</f>
        <v>0.27500000000000002</v>
      </c>
      <c r="Z41" s="16" t="s">
        <v>32</v>
      </c>
      <c r="AA41" s="16">
        <f>IFERROR(VLOOKUP(Table.CCSS_Base_Metrics[[#This Row],[Availability_Impact]], Lists!$L$4:$M$6, 2),"")</f>
        <v>0.27500000000000002</v>
      </c>
    </row>
    <row r="42" spans="1:27" s="16" customFormat="1" x14ac:dyDescent="0.25">
      <c r="A42" s="1" t="s">
        <v>280</v>
      </c>
      <c r="B42" s="1" t="str">
        <f>IFERROR(VLOOKUP(TRIM(Table.CCSS_Base_Metrics[[#This Row],[Title]]), xccdf!$A$2:$C$315, 2, FALSE),"")</f>
        <v/>
      </c>
      <c r="C42" t="s">
        <v>78</v>
      </c>
      <c r="D42" s="25" t="str">
        <f>IFERROR(VLOOKUP(TRIM(Table.CCSS_Base_Metrics[[#This Row],[Title]]), xccdf!$A$2:$F$315, 3, FALSE),"")</f>
        <v/>
      </c>
      <c r="E42" s="25" t="str">
        <f>IFERROR(VLOOKUP(TRIM(Table.CCSS_Base_Metrics[[#This Row],[Title]]), xccdf!$A$2:$F$315, 4, FALSE),"")</f>
        <v/>
      </c>
      <c r="F42" s="25" t="str">
        <f>IFERROR(VLOOKUP(TRIM(Table.CCSS_Base_Metrics[[#This Row],[Title]]), xccdf!$A$2:$F$315, 5, FALSE),"")</f>
        <v/>
      </c>
      <c r="G42" s="25" t="str">
        <f>IFERROR(VLOOKUP(TRIM(Table.CCSS_Base_Metrics[[#This Row],[Title]]), xccdf!$A$2:$F$315, 6, FALSE),"")</f>
        <v/>
      </c>
      <c r="H42" s="17" t="s">
        <v>542</v>
      </c>
      <c r="J42" s="17"/>
      <c r="K42" s="17" t="s">
        <v>593</v>
      </c>
      <c r="L42" s="19" t="str">
        <f>IFERROR(ROUND(((0.4 * Table.CCSS_Base_Metrics[[#This Row],[Exploitability]]) + (0.6 * Table.CCSS_Base_Metrics[[#This Row],[Impact]]) -1.5) * IF(Table.CCSS_Base_Metrics[[#This Row],[Impact]] = 0, 0, 1.176), 1),"")</f>
        <v/>
      </c>
      <c r="M42" s="19" t="str">
        <f>IFERROR(20 * Table.CCSS_Base_Metrics[[#This Row],[Access_Vector.'#]] * Table.CCSS_Base_Metrics[[#This Row],[Authentication.'#]] * Table.CCSS_Base_Metrics[[#This Row],[Access_Complexity.'#]],"")</f>
        <v/>
      </c>
      <c r="N42" s="19" t="str">
        <f>IFERROR(10.41 * (1 - (1 - Table.CCSS_Base_Metrics[[#This Row],[Confidentiality_Impact.'#]]) * (1 - Table.CCSS_Base_Metrics[[#This Row],[Integrity_Impact.'#]]) * (1 - Table.CCSS_Base_Metrics[[#This Row],[Availability_Impact.'#]])),"")</f>
        <v/>
      </c>
      <c r="Q42" s="20" t="str">
        <f>IFERROR(VLOOKUP(Table.CCSS_Base_Metrics[[#This Row],[Access_Vector]], Lists!$B$4:$C$6, 2),"")</f>
        <v/>
      </c>
      <c r="S42" s="20" t="str">
        <f>IFERROR(VLOOKUP(Table.CCSS_Base_Metrics[[#This Row],[Authentication]], Lists!$D$4:$E$6, 2),"")</f>
        <v/>
      </c>
      <c r="U42" s="20" t="str">
        <f>IFERROR(VLOOKUP(Table.CCSS_Base_Metrics[[#This Row],[Access_Complexity]], Lists!$F$4:$G$6, 2),"")</f>
        <v/>
      </c>
      <c r="W42" s="20" t="str">
        <f>IFERROR(VLOOKUP(Table.CCSS_Base_Metrics[[#This Row],[Confidentiality_Impact]], Lists!$H$4:$I$6, 2),"")</f>
        <v/>
      </c>
      <c r="Y42" s="20" t="str">
        <f>IFERROR(VLOOKUP(Table.CCSS_Base_Metrics[[#This Row],[Integrity_Imapct]], Lists!$J$4:$K$6, 2),"")</f>
        <v/>
      </c>
      <c r="AA42" s="20" t="str">
        <f>IFERROR(VLOOKUP(Table.CCSS_Base_Metrics[[#This Row],[Availability_Impact]], Lists!$L$4:$M$6, 2),"")</f>
        <v/>
      </c>
    </row>
    <row r="43" spans="1:27" s="16" customFormat="1" ht="45" x14ac:dyDescent="0.25">
      <c r="A43" s="1" t="s">
        <v>281</v>
      </c>
      <c r="B43" s="1" t="str">
        <f>IFERROR(VLOOKUP(TRIM(Table.CCSS_Base_Metrics[[#This Row],[Title]]), xccdf!$A$2:$C$315, 2, FALSE),"")</f>
        <v/>
      </c>
      <c r="C43" t="s">
        <v>79</v>
      </c>
      <c r="D43" s="25" t="str">
        <f>IFERROR(VLOOKUP(TRIM(Table.CCSS_Base_Metrics[[#This Row],[Title]]), xccdf!$A$2:$F$315, 3, FALSE),"")</f>
        <v/>
      </c>
      <c r="E43" s="25" t="str">
        <f>IFERROR(VLOOKUP(TRIM(Table.CCSS_Base_Metrics[[#This Row],[Title]]), xccdf!$A$2:$F$315, 4, FALSE),"")</f>
        <v/>
      </c>
      <c r="F43" s="25" t="str">
        <f>IFERROR(VLOOKUP(TRIM(Table.CCSS_Base_Metrics[[#This Row],[Title]]), xccdf!$A$2:$F$315, 5, FALSE),"")</f>
        <v/>
      </c>
      <c r="G43" s="25" t="str">
        <f>IFERROR(VLOOKUP(TRIM(Table.CCSS_Base_Metrics[[#This Row],[Title]]), xccdf!$A$2:$F$315, 6, FALSE),"")</f>
        <v/>
      </c>
      <c r="H43" s="23" t="s">
        <v>500</v>
      </c>
      <c r="I43" s="16" t="b">
        <v>1</v>
      </c>
      <c r="J43" s="17" t="s">
        <v>501</v>
      </c>
      <c r="K43" s="17" t="s">
        <v>589</v>
      </c>
      <c r="L43" s="19">
        <f>IFERROR(ROUND(((0.4 * Table.CCSS_Base_Metrics[[#This Row],[Exploitability]]) + (0.6 * Table.CCSS_Base_Metrics[[#This Row],[Impact]]) -1.5) * IF(Table.CCSS_Base_Metrics[[#This Row],[Impact]] = 0, 0, 1.176), 1),"")</f>
        <v>3.2</v>
      </c>
      <c r="M43" s="19">
        <f>IFERROR(20 * Table.CCSS_Base_Metrics[[#This Row],[Access_Vector.'#]] * Table.CCSS_Base_Metrics[[#This Row],[Authentication.'#]] * Table.CCSS_Base_Metrics[[#This Row],[Access_Complexity.'#]],"")</f>
        <v>3.1410400000000003</v>
      </c>
      <c r="N43" s="19">
        <f>IFERROR(10.41 * (1 - (1 - Table.CCSS_Base_Metrics[[#This Row],[Confidentiality_Impact.'#]]) * (1 - Table.CCSS_Base_Metrics[[#This Row],[Integrity_Impact.'#]]) * (1 - Table.CCSS_Base_Metrics[[#This Row],[Availability_Impact.'#]])),"")</f>
        <v>4.9382437499999998</v>
      </c>
      <c r="O43" s="16" t="s">
        <v>19</v>
      </c>
      <c r="P43" s="16" t="s">
        <v>21</v>
      </c>
      <c r="Q43" s="16">
        <f>IFERROR(VLOOKUP(Table.CCSS_Base_Metrics[[#This Row],[Access_Vector]], Lists!$B$4:$C$6, 2),"")</f>
        <v>0.39500000000000002</v>
      </c>
      <c r="R43" s="16" t="s">
        <v>26</v>
      </c>
      <c r="S43" s="16">
        <f>IFERROR(VLOOKUP(Table.CCSS_Base_Metrics[[#This Row],[Authentication]], Lists!$D$4:$E$6, 2),"")</f>
        <v>0.56000000000000005</v>
      </c>
      <c r="T43" s="16" t="s">
        <v>30</v>
      </c>
      <c r="U43" s="16">
        <f>IFERROR(VLOOKUP(Table.CCSS_Base_Metrics[[#This Row],[Access_Complexity]], Lists!$F$4:$G$6, 2),"")</f>
        <v>0.71</v>
      </c>
      <c r="V43" s="16" t="s">
        <v>27</v>
      </c>
      <c r="W43" s="16">
        <f>IFERROR(VLOOKUP(Table.CCSS_Base_Metrics[[#This Row],[Confidentiality_Impact]], Lists!$H$4:$I$6, 2),"")</f>
        <v>0</v>
      </c>
      <c r="X43" s="16" t="s">
        <v>32</v>
      </c>
      <c r="Y43" s="16">
        <f>IFERROR(VLOOKUP(Table.CCSS_Base_Metrics[[#This Row],[Integrity_Imapct]], Lists!$J$4:$K$6, 2),"")</f>
        <v>0.27500000000000002</v>
      </c>
      <c r="Z43" s="16" t="s">
        <v>32</v>
      </c>
      <c r="AA43" s="16">
        <f>IFERROR(VLOOKUP(Table.CCSS_Base_Metrics[[#This Row],[Availability_Impact]], Lists!$L$4:$M$6, 2),"")</f>
        <v>0.27500000000000002</v>
      </c>
    </row>
    <row r="44" spans="1:27" s="16" customFormat="1" x14ac:dyDescent="0.25">
      <c r="A44" s="1" t="s">
        <v>281</v>
      </c>
      <c r="B44" s="1" t="str">
        <f>IFERROR(VLOOKUP(TRIM(Table.CCSS_Base_Metrics[[#This Row],[Title]]), xccdf!$A$2:$C$315, 2, FALSE),"")</f>
        <v/>
      </c>
      <c r="C44" t="s">
        <v>79</v>
      </c>
      <c r="D44" s="25" t="str">
        <f>IFERROR(VLOOKUP(TRIM(Table.CCSS_Base_Metrics[[#This Row],[Title]]), xccdf!$A$2:$F$315, 3, FALSE),"")</f>
        <v/>
      </c>
      <c r="E44" s="25" t="str">
        <f>IFERROR(VLOOKUP(TRIM(Table.CCSS_Base_Metrics[[#This Row],[Title]]), xccdf!$A$2:$F$315, 4, FALSE),"")</f>
        <v/>
      </c>
      <c r="F44" s="25" t="str">
        <f>IFERROR(VLOOKUP(TRIM(Table.CCSS_Base_Metrics[[#This Row],[Title]]), xccdf!$A$2:$F$315, 5, FALSE),"")</f>
        <v/>
      </c>
      <c r="G44" s="25" t="str">
        <f>IFERROR(VLOOKUP(TRIM(Table.CCSS_Base_Metrics[[#This Row],[Title]]), xccdf!$A$2:$F$315, 6, FALSE),"")</f>
        <v/>
      </c>
      <c r="H44" s="17" t="s">
        <v>542</v>
      </c>
      <c r="J44" s="17"/>
      <c r="K44" s="17" t="s">
        <v>593</v>
      </c>
      <c r="L44" s="19" t="str">
        <f>IFERROR(ROUND(((0.4 * Table.CCSS_Base_Metrics[[#This Row],[Exploitability]]) + (0.6 * Table.CCSS_Base_Metrics[[#This Row],[Impact]]) -1.5) * IF(Table.CCSS_Base_Metrics[[#This Row],[Impact]] = 0, 0, 1.176), 1),"")</f>
        <v/>
      </c>
      <c r="M44" s="19" t="str">
        <f>IFERROR(20 * Table.CCSS_Base_Metrics[[#This Row],[Access_Vector.'#]] * Table.CCSS_Base_Metrics[[#This Row],[Authentication.'#]] * Table.CCSS_Base_Metrics[[#This Row],[Access_Complexity.'#]],"")</f>
        <v/>
      </c>
      <c r="N44" s="19" t="str">
        <f>IFERROR(10.41 * (1 - (1 - Table.CCSS_Base_Metrics[[#This Row],[Confidentiality_Impact.'#]]) * (1 - Table.CCSS_Base_Metrics[[#This Row],[Integrity_Impact.'#]]) * (1 - Table.CCSS_Base_Metrics[[#This Row],[Availability_Impact.'#]])),"")</f>
        <v/>
      </c>
      <c r="Q44" s="20" t="str">
        <f>IFERROR(VLOOKUP(Table.CCSS_Base_Metrics[[#This Row],[Access_Vector]], Lists!$B$4:$C$6, 2),"")</f>
        <v/>
      </c>
      <c r="S44" s="20" t="str">
        <f>IFERROR(VLOOKUP(Table.CCSS_Base_Metrics[[#This Row],[Authentication]], Lists!$D$4:$E$6, 2),"")</f>
        <v/>
      </c>
      <c r="U44" s="20" t="str">
        <f>IFERROR(VLOOKUP(Table.CCSS_Base_Metrics[[#This Row],[Access_Complexity]], Lists!$F$4:$G$6, 2),"")</f>
        <v/>
      </c>
      <c r="W44" s="20" t="str">
        <f>IFERROR(VLOOKUP(Table.CCSS_Base_Metrics[[#This Row],[Confidentiality_Impact]], Lists!$H$4:$I$6, 2),"")</f>
        <v/>
      </c>
      <c r="Y44" s="20" t="str">
        <f>IFERROR(VLOOKUP(Table.CCSS_Base_Metrics[[#This Row],[Integrity_Imapct]], Lists!$J$4:$K$6, 2),"")</f>
        <v/>
      </c>
      <c r="AA44" s="20" t="str">
        <f>IFERROR(VLOOKUP(Table.CCSS_Base_Metrics[[#This Row],[Availability_Impact]], Lists!$L$4:$M$6, 2),"")</f>
        <v/>
      </c>
    </row>
    <row r="45" spans="1:27" s="16" customFormat="1" ht="45" x14ac:dyDescent="0.25">
      <c r="A45" s="1" t="s">
        <v>282</v>
      </c>
      <c r="B45" s="1" t="str">
        <f>IFERROR(VLOOKUP(TRIM(Table.CCSS_Base_Metrics[[#This Row],[Title]]), xccdf!$A$2:$C$315, 2, FALSE),"")</f>
        <v/>
      </c>
      <c r="C45" t="s">
        <v>80</v>
      </c>
      <c r="D45" s="25" t="str">
        <f>IFERROR(VLOOKUP(TRIM(Table.CCSS_Base_Metrics[[#This Row],[Title]]), xccdf!$A$2:$F$315, 3, FALSE),"")</f>
        <v/>
      </c>
      <c r="E45" s="25" t="str">
        <f>IFERROR(VLOOKUP(TRIM(Table.CCSS_Base_Metrics[[#This Row],[Title]]), xccdf!$A$2:$F$315, 4, FALSE),"")</f>
        <v/>
      </c>
      <c r="F45" s="25" t="str">
        <f>IFERROR(VLOOKUP(TRIM(Table.CCSS_Base_Metrics[[#This Row],[Title]]), xccdf!$A$2:$F$315, 5, FALSE),"")</f>
        <v/>
      </c>
      <c r="G45" s="25" t="str">
        <f>IFERROR(VLOOKUP(TRIM(Table.CCSS_Base_Metrics[[#This Row],[Title]]), xccdf!$A$2:$F$315, 6, FALSE),"")</f>
        <v/>
      </c>
      <c r="H45" s="23" t="s">
        <v>500</v>
      </c>
      <c r="I45" s="16" t="b">
        <v>1</v>
      </c>
      <c r="J45" s="17" t="s">
        <v>501</v>
      </c>
      <c r="K45" s="17" t="s">
        <v>589</v>
      </c>
      <c r="L45" s="17">
        <f>IFERROR(ROUND(((0.4 * Table.CCSS_Base_Metrics[[#This Row],[Exploitability]]) + (0.6 * Table.CCSS_Base_Metrics[[#This Row],[Impact]]) -1.5) * IF(Table.CCSS_Base_Metrics[[#This Row],[Impact]] = 0, 0, 1.176), 1),"")</f>
        <v>6.4</v>
      </c>
      <c r="M45" s="17">
        <f>IFERROR(20 * Table.CCSS_Base_Metrics[[#This Row],[Access_Vector.'#]] * Table.CCSS_Base_Metrics[[#This Row],[Authentication.'#]] * Table.CCSS_Base_Metrics[[#This Row],[Access_Complexity.'#]],"")</f>
        <v>9.9967999999999986</v>
      </c>
      <c r="N45" s="17">
        <f>IFERROR(10.41 * (1 - (1 - Table.CCSS_Base_Metrics[[#This Row],[Confidentiality_Impact.'#]]) * (1 - Table.CCSS_Base_Metrics[[#This Row],[Integrity_Impact.'#]]) * (1 - Table.CCSS_Base_Metrics[[#This Row],[Availability_Impact.'#]])),"")</f>
        <v>4.9382437499999998</v>
      </c>
      <c r="O45" s="16" t="s">
        <v>19</v>
      </c>
      <c r="P45" s="16" t="s">
        <v>23</v>
      </c>
      <c r="Q45" s="16">
        <f>IFERROR(VLOOKUP(Table.CCSS_Base_Metrics[[#This Row],[Access_Vector]], Lists!$B$4:$C$6, 2),"")</f>
        <v>1</v>
      </c>
      <c r="R45" s="16" t="s">
        <v>27</v>
      </c>
      <c r="S45" s="16">
        <f>IFERROR(VLOOKUP(Table.CCSS_Base_Metrics[[#This Row],[Authentication]], Lists!$D$4:$E$6, 2),"")</f>
        <v>0.70399999999999996</v>
      </c>
      <c r="T45" s="16" t="s">
        <v>30</v>
      </c>
      <c r="U45" s="16">
        <f>IFERROR(VLOOKUP(Table.CCSS_Base_Metrics[[#This Row],[Access_Complexity]], Lists!$F$4:$G$6, 2),"")</f>
        <v>0.71</v>
      </c>
      <c r="V45" s="16" t="s">
        <v>27</v>
      </c>
      <c r="W45" s="16">
        <f>IFERROR(VLOOKUP(Table.CCSS_Base_Metrics[[#This Row],[Confidentiality_Impact]], Lists!$H$4:$I$6, 2),"")</f>
        <v>0</v>
      </c>
      <c r="X45" s="16" t="s">
        <v>32</v>
      </c>
      <c r="Y45" s="16">
        <f>IFERROR(VLOOKUP(Table.CCSS_Base_Metrics[[#This Row],[Integrity_Imapct]], Lists!$J$4:$K$6, 2),"")</f>
        <v>0.27500000000000002</v>
      </c>
      <c r="Z45" s="16" t="s">
        <v>32</v>
      </c>
      <c r="AA45" s="16">
        <f>IFERROR(VLOOKUP(Table.CCSS_Base_Metrics[[#This Row],[Availability_Impact]], Lists!$L$4:$M$6, 2),"")</f>
        <v>0.27500000000000002</v>
      </c>
    </row>
    <row r="46" spans="1:27" s="16" customFormat="1" x14ac:dyDescent="0.25">
      <c r="A46" s="1" t="s">
        <v>282</v>
      </c>
      <c r="B46" s="1" t="str">
        <f>IFERROR(VLOOKUP(TRIM(Table.CCSS_Base_Metrics[[#This Row],[Title]]), xccdf!$A$2:$C$315, 2, FALSE),"")</f>
        <v/>
      </c>
      <c r="C46" t="s">
        <v>80</v>
      </c>
      <c r="D46" s="25" t="str">
        <f>IFERROR(VLOOKUP(TRIM(Table.CCSS_Base_Metrics[[#This Row],[Title]]), xccdf!$A$2:$F$315, 3, FALSE),"")</f>
        <v/>
      </c>
      <c r="E46" s="25" t="str">
        <f>IFERROR(VLOOKUP(TRIM(Table.CCSS_Base_Metrics[[#This Row],[Title]]), xccdf!$A$2:$F$315, 4, FALSE),"")</f>
        <v/>
      </c>
      <c r="F46" s="25" t="str">
        <f>IFERROR(VLOOKUP(TRIM(Table.CCSS_Base_Metrics[[#This Row],[Title]]), xccdf!$A$2:$F$315, 5, FALSE),"")</f>
        <v/>
      </c>
      <c r="G46" s="25" t="str">
        <f>IFERROR(VLOOKUP(TRIM(Table.CCSS_Base_Metrics[[#This Row],[Title]]), xccdf!$A$2:$F$315, 6, FALSE),"")</f>
        <v/>
      </c>
      <c r="H46" s="17" t="s">
        <v>542</v>
      </c>
      <c r="J46" s="17"/>
      <c r="K46" s="17" t="s">
        <v>593</v>
      </c>
      <c r="L46" s="19" t="str">
        <f>IFERROR(ROUND(((0.4 * Table.CCSS_Base_Metrics[[#This Row],[Exploitability]]) + (0.6 * Table.CCSS_Base_Metrics[[#This Row],[Impact]]) -1.5) * IF(Table.CCSS_Base_Metrics[[#This Row],[Impact]] = 0, 0, 1.176), 1),"")</f>
        <v/>
      </c>
      <c r="M46" s="19" t="str">
        <f>IFERROR(20 * Table.CCSS_Base_Metrics[[#This Row],[Access_Vector.'#]] * Table.CCSS_Base_Metrics[[#This Row],[Authentication.'#]] * Table.CCSS_Base_Metrics[[#This Row],[Access_Complexity.'#]],"")</f>
        <v/>
      </c>
      <c r="N46" s="19" t="str">
        <f>IFERROR(10.41 * (1 - (1 - Table.CCSS_Base_Metrics[[#This Row],[Confidentiality_Impact.'#]]) * (1 - Table.CCSS_Base_Metrics[[#This Row],[Integrity_Impact.'#]]) * (1 - Table.CCSS_Base_Metrics[[#This Row],[Availability_Impact.'#]])),"")</f>
        <v/>
      </c>
      <c r="Q46" s="20" t="str">
        <f>IFERROR(VLOOKUP(Table.CCSS_Base_Metrics[[#This Row],[Access_Vector]], Lists!$B$4:$C$6, 2),"")</f>
        <v/>
      </c>
      <c r="S46" s="20" t="str">
        <f>IFERROR(VLOOKUP(Table.CCSS_Base_Metrics[[#This Row],[Authentication]], Lists!$D$4:$E$6, 2),"")</f>
        <v/>
      </c>
      <c r="U46" s="20" t="str">
        <f>IFERROR(VLOOKUP(Table.CCSS_Base_Metrics[[#This Row],[Access_Complexity]], Lists!$F$4:$G$6, 2),"")</f>
        <v/>
      </c>
      <c r="W46" s="20" t="str">
        <f>IFERROR(VLOOKUP(Table.CCSS_Base_Metrics[[#This Row],[Confidentiality_Impact]], Lists!$H$4:$I$6, 2),"")</f>
        <v/>
      </c>
      <c r="Y46" s="20" t="str">
        <f>IFERROR(VLOOKUP(Table.CCSS_Base_Metrics[[#This Row],[Integrity_Imapct]], Lists!$J$4:$K$6, 2),"")</f>
        <v/>
      </c>
      <c r="AA46" s="20" t="str">
        <f>IFERROR(VLOOKUP(Table.CCSS_Base_Metrics[[#This Row],[Availability_Impact]], Lists!$L$4:$M$6, 2),"")</f>
        <v/>
      </c>
    </row>
    <row r="47" spans="1:27" s="16" customFormat="1" ht="45" x14ac:dyDescent="0.25">
      <c r="A47" s="1" t="s">
        <v>283</v>
      </c>
      <c r="B47" s="1" t="str">
        <f>IFERROR(VLOOKUP(TRIM(Table.CCSS_Base_Metrics[[#This Row],[Title]]), xccdf!$A$2:$C$315, 2, FALSE),"")</f>
        <v/>
      </c>
      <c r="C47" t="s">
        <v>81</v>
      </c>
      <c r="D47" s="25" t="str">
        <f>IFERROR(VLOOKUP(TRIM(Table.CCSS_Base_Metrics[[#This Row],[Title]]), xccdf!$A$2:$F$315, 3, FALSE),"")</f>
        <v/>
      </c>
      <c r="E47" s="25" t="str">
        <f>IFERROR(VLOOKUP(TRIM(Table.CCSS_Base_Metrics[[#This Row],[Title]]), xccdf!$A$2:$F$315, 4, FALSE),"")</f>
        <v/>
      </c>
      <c r="F47" s="25" t="str">
        <f>IFERROR(VLOOKUP(TRIM(Table.CCSS_Base_Metrics[[#This Row],[Title]]), xccdf!$A$2:$F$315, 5, FALSE),"")</f>
        <v/>
      </c>
      <c r="G47" s="25" t="str">
        <f>IFERROR(VLOOKUP(TRIM(Table.CCSS_Base_Metrics[[#This Row],[Title]]), xccdf!$A$2:$F$315, 6, FALSE),"")</f>
        <v/>
      </c>
      <c r="H47" s="23" t="s">
        <v>500</v>
      </c>
      <c r="I47" s="16" t="b">
        <v>1</v>
      </c>
      <c r="J47" s="17" t="s">
        <v>501</v>
      </c>
      <c r="K47" s="17" t="s">
        <v>589</v>
      </c>
      <c r="L47" s="19">
        <f>IFERROR(ROUND(((0.4 * Table.CCSS_Base_Metrics[[#This Row],[Exploitability]]) + (0.6 * Table.CCSS_Base_Metrics[[#This Row],[Impact]]) -1.5) * IF(Table.CCSS_Base_Metrics[[#This Row],[Impact]] = 0, 0, 1.176), 1),"")</f>
        <v>6.4</v>
      </c>
      <c r="M47" s="19">
        <f>IFERROR(20 * Table.CCSS_Base_Metrics[[#This Row],[Access_Vector.'#]] * Table.CCSS_Base_Metrics[[#This Row],[Authentication.'#]] * Table.CCSS_Base_Metrics[[#This Row],[Access_Complexity.'#]],"")</f>
        <v>9.9967999999999986</v>
      </c>
      <c r="N47" s="19">
        <f>IFERROR(10.41 * (1 - (1 - Table.CCSS_Base_Metrics[[#This Row],[Confidentiality_Impact.'#]]) * (1 - Table.CCSS_Base_Metrics[[#This Row],[Integrity_Impact.'#]]) * (1 - Table.CCSS_Base_Metrics[[#This Row],[Availability_Impact.'#]])),"")</f>
        <v>4.9382437499999998</v>
      </c>
      <c r="O47" s="16" t="s">
        <v>19</v>
      </c>
      <c r="P47" s="16" t="s">
        <v>23</v>
      </c>
      <c r="Q47" s="16">
        <f>IFERROR(VLOOKUP(Table.CCSS_Base_Metrics[[#This Row],[Access_Vector]], Lists!$B$4:$C$6, 2),"")</f>
        <v>1</v>
      </c>
      <c r="R47" s="16" t="s">
        <v>27</v>
      </c>
      <c r="S47" s="16">
        <f>IFERROR(VLOOKUP(Table.CCSS_Base_Metrics[[#This Row],[Authentication]], Lists!$D$4:$E$6, 2),"")</f>
        <v>0.70399999999999996</v>
      </c>
      <c r="T47" s="16" t="s">
        <v>30</v>
      </c>
      <c r="U47" s="16">
        <f>IFERROR(VLOOKUP(Table.CCSS_Base_Metrics[[#This Row],[Access_Complexity]], Lists!$F$4:$G$6, 2),"")</f>
        <v>0.71</v>
      </c>
      <c r="V47" s="16" t="s">
        <v>27</v>
      </c>
      <c r="W47" s="16">
        <f>IFERROR(VLOOKUP(Table.CCSS_Base_Metrics[[#This Row],[Confidentiality_Impact]], Lists!$H$4:$I$6, 2),"")</f>
        <v>0</v>
      </c>
      <c r="X47" s="16" t="s">
        <v>32</v>
      </c>
      <c r="Y47" s="16">
        <f>IFERROR(VLOOKUP(Table.CCSS_Base_Metrics[[#This Row],[Integrity_Imapct]], Lists!$J$4:$K$6, 2),"")</f>
        <v>0.27500000000000002</v>
      </c>
      <c r="Z47" s="16" t="s">
        <v>32</v>
      </c>
      <c r="AA47" s="16">
        <f>IFERROR(VLOOKUP(Table.CCSS_Base_Metrics[[#This Row],[Availability_Impact]], Lists!$L$4:$M$6, 2),"")</f>
        <v>0.27500000000000002</v>
      </c>
    </row>
    <row r="48" spans="1:27" s="16" customFormat="1" x14ac:dyDescent="0.25">
      <c r="A48" s="1" t="s">
        <v>283</v>
      </c>
      <c r="B48" s="1" t="str">
        <f>IFERROR(VLOOKUP(TRIM(Table.CCSS_Base_Metrics[[#This Row],[Title]]), xccdf!$A$2:$C$315, 2, FALSE),"")</f>
        <v/>
      </c>
      <c r="C48" t="s">
        <v>81</v>
      </c>
      <c r="D48" s="25" t="str">
        <f>IFERROR(VLOOKUP(TRIM(Table.CCSS_Base_Metrics[[#This Row],[Title]]), xccdf!$A$2:$F$315, 3, FALSE),"")</f>
        <v/>
      </c>
      <c r="E48" s="25" t="str">
        <f>IFERROR(VLOOKUP(TRIM(Table.CCSS_Base_Metrics[[#This Row],[Title]]), xccdf!$A$2:$F$315, 4, FALSE),"")</f>
        <v/>
      </c>
      <c r="F48" s="25" t="str">
        <f>IFERROR(VLOOKUP(TRIM(Table.CCSS_Base_Metrics[[#This Row],[Title]]), xccdf!$A$2:$F$315, 5, FALSE),"")</f>
        <v/>
      </c>
      <c r="G48" s="25" t="str">
        <f>IFERROR(VLOOKUP(TRIM(Table.CCSS_Base_Metrics[[#This Row],[Title]]), xccdf!$A$2:$F$315, 6, FALSE),"")</f>
        <v/>
      </c>
      <c r="H48" s="17" t="s">
        <v>542</v>
      </c>
      <c r="J48" s="17"/>
      <c r="K48" s="17" t="s">
        <v>593</v>
      </c>
      <c r="L48" s="19" t="str">
        <f>IFERROR(ROUND(((0.4 * Table.CCSS_Base_Metrics[[#This Row],[Exploitability]]) + (0.6 * Table.CCSS_Base_Metrics[[#This Row],[Impact]]) -1.5) * IF(Table.CCSS_Base_Metrics[[#This Row],[Impact]] = 0, 0, 1.176), 1),"")</f>
        <v/>
      </c>
      <c r="M48" s="19" t="str">
        <f>IFERROR(20 * Table.CCSS_Base_Metrics[[#This Row],[Access_Vector.'#]] * Table.CCSS_Base_Metrics[[#This Row],[Authentication.'#]] * Table.CCSS_Base_Metrics[[#This Row],[Access_Complexity.'#]],"")</f>
        <v/>
      </c>
      <c r="N48" s="19" t="str">
        <f>IFERROR(10.41 * (1 - (1 - Table.CCSS_Base_Metrics[[#This Row],[Confidentiality_Impact.'#]]) * (1 - Table.CCSS_Base_Metrics[[#This Row],[Integrity_Impact.'#]]) * (1 - Table.CCSS_Base_Metrics[[#This Row],[Availability_Impact.'#]])),"")</f>
        <v/>
      </c>
      <c r="Q48" s="20" t="str">
        <f>IFERROR(VLOOKUP(Table.CCSS_Base_Metrics[[#This Row],[Access_Vector]], Lists!$B$4:$C$6, 2),"")</f>
        <v/>
      </c>
      <c r="S48" s="20" t="str">
        <f>IFERROR(VLOOKUP(Table.CCSS_Base_Metrics[[#This Row],[Authentication]], Lists!$D$4:$E$6, 2),"")</f>
        <v/>
      </c>
      <c r="U48" s="20" t="str">
        <f>IFERROR(VLOOKUP(Table.CCSS_Base_Metrics[[#This Row],[Access_Complexity]], Lists!$F$4:$G$6, 2),"")</f>
        <v/>
      </c>
      <c r="W48" s="20" t="str">
        <f>IFERROR(VLOOKUP(Table.CCSS_Base_Metrics[[#This Row],[Confidentiality_Impact]], Lists!$H$4:$I$6, 2),"")</f>
        <v/>
      </c>
      <c r="Y48" s="20" t="str">
        <f>IFERROR(VLOOKUP(Table.CCSS_Base_Metrics[[#This Row],[Integrity_Imapct]], Lists!$J$4:$K$6, 2),"")</f>
        <v/>
      </c>
      <c r="AA48" s="20" t="str">
        <f>IFERROR(VLOOKUP(Table.CCSS_Base_Metrics[[#This Row],[Availability_Impact]], Lists!$L$4:$M$6, 2),"")</f>
        <v/>
      </c>
    </row>
    <row r="49" spans="1:27" s="16" customFormat="1" ht="45" x14ac:dyDescent="0.25">
      <c r="A49" s="1" t="s">
        <v>284</v>
      </c>
      <c r="B49" s="1" t="str">
        <f>IFERROR(VLOOKUP(TRIM(Table.CCSS_Base_Metrics[[#This Row],[Title]]), xccdf!$A$2:$C$315, 2, FALSE),"")</f>
        <v/>
      </c>
      <c r="C49" t="s">
        <v>82</v>
      </c>
      <c r="D49" s="25" t="str">
        <f>IFERROR(VLOOKUP(TRIM(Table.CCSS_Base_Metrics[[#This Row],[Title]]), xccdf!$A$2:$F$315, 3, FALSE),"")</f>
        <v/>
      </c>
      <c r="E49" s="25" t="str">
        <f>IFERROR(VLOOKUP(TRIM(Table.CCSS_Base_Metrics[[#This Row],[Title]]), xccdf!$A$2:$F$315, 4, FALSE),"")</f>
        <v/>
      </c>
      <c r="F49" s="25" t="str">
        <f>IFERROR(VLOOKUP(TRIM(Table.CCSS_Base_Metrics[[#This Row],[Title]]), xccdf!$A$2:$F$315, 5, FALSE),"")</f>
        <v/>
      </c>
      <c r="G49" s="25" t="str">
        <f>IFERROR(VLOOKUP(TRIM(Table.CCSS_Base_Metrics[[#This Row],[Title]]), xccdf!$A$2:$F$315, 6, FALSE),"")</f>
        <v/>
      </c>
      <c r="H49" s="23" t="s">
        <v>500</v>
      </c>
      <c r="I49" s="16" t="b">
        <v>1</v>
      </c>
      <c r="J49" s="17" t="s">
        <v>501</v>
      </c>
      <c r="K49" s="17" t="s">
        <v>589</v>
      </c>
      <c r="L49" s="19">
        <f>IFERROR(ROUND(((0.4 * Table.CCSS_Base_Metrics[[#This Row],[Exploitability]]) + (0.6 * Table.CCSS_Base_Metrics[[#This Row],[Impact]]) -1.5) * IF(Table.CCSS_Base_Metrics[[#This Row],[Impact]] = 0, 0, 1.176), 1),"")</f>
        <v>6.4</v>
      </c>
      <c r="M49" s="19">
        <f>IFERROR(20 * Table.CCSS_Base_Metrics[[#This Row],[Access_Vector.'#]] * Table.CCSS_Base_Metrics[[#This Row],[Authentication.'#]] * Table.CCSS_Base_Metrics[[#This Row],[Access_Complexity.'#]],"")</f>
        <v>9.9967999999999986</v>
      </c>
      <c r="N49" s="19">
        <f>IFERROR(10.41 * (1 - (1 - Table.CCSS_Base_Metrics[[#This Row],[Confidentiality_Impact.'#]]) * (1 - Table.CCSS_Base_Metrics[[#This Row],[Integrity_Impact.'#]]) * (1 - Table.CCSS_Base_Metrics[[#This Row],[Availability_Impact.'#]])),"")</f>
        <v>4.9382437499999998</v>
      </c>
      <c r="O49" s="16" t="s">
        <v>19</v>
      </c>
      <c r="P49" s="16" t="s">
        <v>23</v>
      </c>
      <c r="Q49" s="16">
        <f>IFERROR(VLOOKUP(Table.CCSS_Base_Metrics[[#This Row],[Access_Vector]], Lists!$B$4:$C$6, 2),"")</f>
        <v>1</v>
      </c>
      <c r="R49" s="16" t="s">
        <v>27</v>
      </c>
      <c r="S49" s="16">
        <f>IFERROR(VLOOKUP(Table.CCSS_Base_Metrics[[#This Row],[Authentication]], Lists!$D$4:$E$6, 2),"")</f>
        <v>0.70399999999999996</v>
      </c>
      <c r="T49" s="16" t="s">
        <v>30</v>
      </c>
      <c r="U49" s="16">
        <f>IFERROR(VLOOKUP(Table.CCSS_Base_Metrics[[#This Row],[Access_Complexity]], Lists!$F$4:$G$6, 2),"")</f>
        <v>0.71</v>
      </c>
      <c r="V49" s="16" t="s">
        <v>27</v>
      </c>
      <c r="W49" s="16">
        <f>IFERROR(VLOOKUP(Table.CCSS_Base_Metrics[[#This Row],[Confidentiality_Impact]], Lists!$H$4:$I$6, 2),"")</f>
        <v>0</v>
      </c>
      <c r="X49" s="16" t="s">
        <v>32</v>
      </c>
      <c r="Y49" s="16">
        <f>IFERROR(VLOOKUP(Table.CCSS_Base_Metrics[[#This Row],[Integrity_Imapct]], Lists!$J$4:$K$6, 2),"")</f>
        <v>0.27500000000000002</v>
      </c>
      <c r="Z49" s="16" t="s">
        <v>32</v>
      </c>
      <c r="AA49" s="16">
        <f>IFERROR(VLOOKUP(Table.CCSS_Base_Metrics[[#This Row],[Availability_Impact]], Lists!$L$4:$M$6, 2),"")</f>
        <v>0.27500000000000002</v>
      </c>
    </row>
    <row r="50" spans="1:27" s="16" customFormat="1" x14ac:dyDescent="0.25">
      <c r="A50" s="1" t="s">
        <v>284</v>
      </c>
      <c r="B50" s="1" t="str">
        <f>IFERROR(VLOOKUP(TRIM(Table.CCSS_Base_Metrics[[#This Row],[Title]]), xccdf!$A$2:$C$315, 2, FALSE),"")</f>
        <v/>
      </c>
      <c r="C50" t="s">
        <v>82</v>
      </c>
      <c r="D50" s="25" t="str">
        <f>IFERROR(VLOOKUP(TRIM(Table.CCSS_Base_Metrics[[#This Row],[Title]]), xccdf!$A$2:$F$315, 3, FALSE),"")</f>
        <v/>
      </c>
      <c r="E50" s="25" t="str">
        <f>IFERROR(VLOOKUP(TRIM(Table.CCSS_Base_Metrics[[#This Row],[Title]]), xccdf!$A$2:$F$315, 4, FALSE),"")</f>
        <v/>
      </c>
      <c r="F50" s="25" t="str">
        <f>IFERROR(VLOOKUP(TRIM(Table.CCSS_Base_Metrics[[#This Row],[Title]]), xccdf!$A$2:$F$315, 5, FALSE),"")</f>
        <v/>
      </c>
      <c r="G50" s="25" t="str">
        <f>IFERROR(VLOOKUP(TRIM(Table.CCSS_Base_Metrics[[#This Row],[Title]]), xccdf!$A$2:$F$315, 6, FALSE),"")</f>
        <v/>
      </c>
      <c r="H50" s="17" t="s">
        <v>542</v>
      </c>
      <c r="J50" s="17"/>
      <c r="K50" s="17" t="s">
        <v>593</v>
      </c>
      <c r="L50" s="19" t="str">
        <f>IFERROR(ROUND(((0.4 * Table.CCSS_Base_Metrics[[#This Row],[Exploitability]]) + (0.6 * Table.CCSS_Base_Metrics[[#This Row],[Impact]]) -1.5) * IF(Table.CCSS_Base_Metrics[[#This Row],[Impact]] = 0, 0, 1.176), 1),"")</f>
        <v/>
      </c>
      <c r="M50" s="19" t="str">
        <f>IFERROR(20 * Table.CCSS_Base_Metrics[[#This Row],[Access_Vector.'#]] * Table.CCSS_Base_Metrics[[#This Row],[Authentication.'#]] * Table.CCSS_Base_Metrics[[#This Row],[Access_Complexity.'#]],"")</f>
        <v/>
      </c>
      <c r="N50" s="19" t="str">
        <f>IFERROR(10.41 * (1 - (1 - Table.CCSS_Base_Metrics[[#This Row],[Confidentiality_Impact.'#]]) * (1 - Table.CCSS_Base_Metrics[[#This Row],[Integrity_Impact.'#]]) * (1 - Table.CCSS_Base_Metrics[[#This Row],[Availability_Impact.'#]])),"")</f>
        <v/>
      </c>
      <c r="Q50" s="20" t="str">
        <f>IFERROR(VLOOKUP(Table.CCSS_Base_Metrics[[#This Row],[Access_Vector]], Lists!$B$4:$C$6, 2),"")</f>
        <v/>
      </c>
      <c r="S50" s="20" t="str">
        <f>IFERROR(VLOOKUP(Table.CCSS_Base_Metrics[[#This Row],[Authentication]], Lists!$D$4:$E$6, 2),"")</f>
        <v/>
      </c>
      <c r="U50" s="20" t="str">
        <f>IFERROR(VLOOKUP(Table.CCSS_Base_Metrics[[#This Row],[Access_Complexity]], Lists!$F$4:$G$6, 2),"")</f>
        <v/>
      </c>
      <c r="W50" s="20" t="str">
        <f>IFERROR(VLOOKUP(Table.CCSS_Base_Metrics[[#This Row],[Confidentiality_Impact]], Lists!$H$4:$I$6, 2),"")</f>
        <v/>
      </c>
      <c r="Y50" s="20" t="str">
        <f>IFERROR(VLOOKUP(Table.CCSS_Base_Metrics[[#This Row],[Integrity_Imapct]], Lists!$J$4:$K$6, 2),"")</f>
        <v/>
      </c>
      <c r="AA50" s="20" t="str">
        <f>IFERROR(VLOOKUP(Table.CCSS_Base_Metrics[[#This Row],[Availability_Impact]], Lists!$L$4:$M$6, 2),"")</f>
        <v/>
      </c>
    </row>
    <row r="51" spans="1:27" s="16" customFormat="1" x14ac:dyDescent="0.25">
      <c r="A51" s="1" t="s">
        <v>285</v>
      </c>
      <c r="B51" s="1" t="str">
        <f>IFERROR(VLOOKUP(TRIM(Table.CCSS_Base_Metrics[[#This Row],[Title]]), xccdf!$A$2:$C$315, 2, FALSE),"")</f>
        <v>audit--shut-down-system-immediately-if-unable-to-log-security-audits</v>
      </c>
      <c r="C51" t="s">
        <v>83</v>
      </c>
      <c r="D51" s="25" t="str">
        <f>IFERROR(VLOOKUP(TRIM(Table.CCSS_Base_Metrics[[#This Row],[Title]]), xccdf!$A$2:$F$315, 3, FALSE),"")</f>
        <v>CCE-2315-0</v>
      </c>
      <c r="E51" s="25" t="str">
        <f>IFERROR(VLOOKUP(TRIM(Table.CCSS_Base_Metrics[[#This Row],[Title]]), xccdf!$A$2:$F$315, 4, FALSE),"")</f>
        <v>equals</v>
      </c>
      <c r="F51" s="25" t="str">
        <f>IFERROR(VLOOKUP(TRIM(Table.CCSS_Base_Metrics[[#This Row],[Title]]), xccdf!$A$2:$F$315, 5, FALSE),"")</f>
        <v>number</v>
      </c>
      <c r="G51" s="25">
        <f>IFERROR(VLOOKUP(TRIM(Table.CCSS_Base_Metrics[[#This Row],[Title]]), xccdf!$A$2:$F$315, 6, FALSE),"")</f>
        <v>0</v>
      </c>
      <c r="H51" s="23" t="s">
        <v>39</v>
      </c>
      <c r="I51" s="16" t="b">
        <v>1</v>
      </c>
      <c r="J51" s="17"/>
      <c r="K51" s="17" t="s">
        <v>589</v>
      </c>
      <c r="L51" s="19">
        <f>IFERROR(ROUND(((0.4 * Table.CCSS_Base_Metrics[[#This Row],[Exploitability]]) + (0.6 * Table.CCSS_Base_Metrics[[#This Row],[Impact]]) -1.5) * IF(Table.CCSS_Base_Metrics[[#This Row],[Impact]] = 0, 0, 1.176), 1),"")</f>
        <v>6.4</v>
      </c>
      <c r="M51" s="19">
        <f>IFERROR(20 * Table.CCSS_Base_Metrics[[#This Row],[Access_Vector.'#]] * Table.CCSS_Base_Metrics[[#This Row],[Authentication.'#]] * Table.CCSS_Base_Metrics[[#This Row],[Access_Complexity.'#]],"")</f>
        <v>9.9967999999999986</v>
      </c>
      <c r="N51" s="19">
        <f>IFERROR(10.41 * (1 - (1 - Table.CCSS_Base_Metrics[[#This Row],[Confidentiality_Impact.'#]]) * (1 - Table.CCSS_Base_Metrics[[#This Row],[Integrity_Impact.'#]]) * (1 - Table.CCSS_Base_Metrics[[#This Row],[Availability_Impact.'#]])),"")</f>
        <v>4.9382437499999998</v>
      </c>
      <c r="O51" s="16" t="s">
        <v>19</v>
      </c>
      <c r="P51" s="16" t="s">
        <v>23</v>
      </c>
      <c r="Q51" s="16">
        <f>IFERROR(VLOOKUP(Table.CCSS_Base_Metrics[[#This Row],[Access_Vector]], Lists!$B$4:$C$6, 2),"")</f>
        <v>1</v>
      </c>
      <c r="R51" s="16" t="s">
        <v>27</v>
      </c>
      <c r="S51" s="16">
        <f>IFERROR(VLOOKUP(Table.CCSS_Base_Metrics[[#This Row],[Authentication]], Lists!$D$4:$E$6, 2),"")</f>
        <v>0.70399999999999996</v>
      </c>
      <c r="T51" s="16" t="s">
        <v>30</v>
      </c>
      <c r="U51" s="16">
        <f>IFERROR(VLOOKUP(Table.CCSS_Base_Metrics[[#This Row],[Access_Complexity]], Lists!$F$4:$G$6, 2),"")</f>
        <v>0.71</v>
      </c>
      <c r="V51" s="16" t="s">
        <v>27</v>
      </c>
      <c r="W51" s="16">
        <f>IFERROR(VLOOKUP(Table.CCSS_Base_Metrics[[#This Row],[Confidentiality_Impact]], Lists!$H$4:$I$6, 2),"")</f>
        <v>0</v>
      </c>
      <c r="X51" s="16" t="s">
        <v>32</v>
      </c>
      <c r="Y51" s="16">
        <f>IFERROR(VLOOKUP(Table.CCSS_Base_Metrics[[#This Row],[Integrity_Imapct]], Lists!$J$4:$K$6, 2),"")</f>
        <v>0.27500000000000002</v>
      </c>
      <c r="Z51" s="16" t="s">
        <v>32</v>
      </c>
      <c r="AA51" s="16">
        <f>IFERROR(VLOOKUP(Table.CCSS_Base_Metrics[[#This Row],[Availability_Impact]], Lists!$L$4:$M$6, 2),"")</f>
        <v>0.27500000000000002</v>
      </c>
    </row>
    <row r="52" spans="1:27" s="16" customFormat="1" x14ac:dyDescent="0.25">
      <c r="A52" s="1" t="s">
        <v>285</v>
      </c>
      <c r="B52" s="1" t="str">
        <f>IFERROR(VLOOKUP(TRIM(Table.CCSS_Base_Metrics[[#This Row],[Title]]), xccdf!$A$2:$C$315, 2, FALSE),"")</f>
        <v>audit--shut-down-system-immediately-if-unable-to-log-security-audits</v>
      </c>
      <c r="C52" t="s">
        <v>83</v>
      </c>
      <c r="D52" s="25" t="str">
        <f>IFERROR(VLOOKUP(TRIM(Table.CCSS_Base_Metrics[[#This Row],[Title]]), xccdf!$A$2:$F$315, 3, FALSE),"")</f>
        <v>CCE-2315-0</v>
      </c>
      <c r="E52" s="25" t="str">
        <f>IFERROR(VLOOKUP(TRIM(Table.CCSS_Base_Metrics[[#This Row],[Title]]), xccdf!$A$2:$F$315, 4, FALSE),"")</f>
        <v>equals</v>
      </c>
      <c r="F52" s="25" t="str">
        <f>IFERROR(VLOOKUP(TRIM(Table.CCSS_Base_Metrics[[#This Row],[Title]]), xccdf!$A$2:$F$315, 5, FALSE),"")</f>
        <v>number</v>
      </c>
      <c r="G52" s="25">
        <f>IFERROR(VLOOKUP(TRIM(Table.CCSS_Base_Metrics[[#This Row],[Title]]), xccdf!$A$2:$F$315, 6, FALSE),"")</f>
        <v>0</v>
      </c>
      <c r="H52" s="17" t="s">
        <v>40</v>
      </c>
      <c r="J52" s="17"/>
      <c r="K52" s="17" t="s">
        <v>593</v>
      </c>
      <c r="L52" s="19" t="str">
        <f>IFERROR(ROUND(((0.4 * Table.CCSS_Base_Metrics[[#This Row],[Exploitability]]) + (0.6 * Table.CCSS_Base_Metrics[[#This Row],[Impact]]) -1.5) * IF(Table.CCSS_Base_Metrics[[#This Row],[Impact]] = 0, 0, 1.176), 1),"")</f>
        <v/>
      </c>
      <c r="M52" s="19" t="str">
        <f>IFERROR(20 * Table.CCSS_Base_Metrics[[#This Row],[Access_Vector.'#]] * Table.CCSS_Base_Metrics[[#This Row],[Authentication.'#]] * Table.CCSS_Base_Metrics[[#This Row],[Access_Complexity.'#]],"")</f>
        <v/>
      </c>
      <c r="N52" s="19" t="str">
        <f>IFERROR(10.41 * (1 - (1 - Table.CCSS_Base_Metrics[[#This Row],[Confidentiality_Impact.'#]]) * (1 - Table.CCSS_Base_Metrics[[#This Row],[Integrity_Impact.'#]]) * (1 - Table.CCSS_Base_Metrics[[#This Row],[Availability_Impact.'#]])),"")</f>
        <v/>
      </c>
      <c r="Q52" s="20" t="str">
        <f>IFERROR(VLOOKUP(Table.CCSS_Base_Metrics[[#This Row],[Access_Vector]], Lists!$B$4:$C$6, 2),"")</f>
        <v/>
      </c>
      <c r="S52" s="20" t="str">
        <f>IFERROR(VLOOKUP(Table.CCSS_Base_Metrics[[#This Row],[Authentication]], Lists!$D$4:$E$6, 2),"")</f>
        <v/>
      </c>
      <c r="U52" s="20" t="str">
        <f>IFERROR(VLOOKUP(Table.CCSS_Base_Metrics[[#This Row],[Access_Complexity]], Lists!$F$4:$G$6, 2),"")</f>
        <v/>
      </c>
      <c r="W52" s="20" t="str">
        <f>IFERROR(VLOOKUP(Table.CCSS_Base_Metrics[[#This Row],[Confidentiality_Impact]], Lists!$H$4:$I$6, 2),"")</f>
        <v/>
      </c>
      <c r="Y52" s="20" t="str">
        <f>IFERROR(VLOOKUP(Table.CCSS_Base_Metrics[[#This Row],[Integrity_Imapct]], Lists!$J$4:$K$6, 2),"")</f>
        <v/>
      </c>
      <c r="AA52" s="20" t="str">
        <f>IFERROR(VLOOKUP(Table.CCSS_Base_Metrics[[#This Row],[Availability_Impact]], Lists!$L$4:$M$6, 2),"")</f>
        <v/>
      </c>
    </row>
    <row r="53" spans="1:27" s="16" customFormat="1" x14ac:dyDescent="0.25">
      <c r="A53" s="1" t="s">
        <v>286</v>
      </c>
      <c r="B53" s="1" t="str">
        <f>IFERROR(VLOOKUP(TRIM(Table.CCSS_Base_Metrics[[#This Row],[Title]]), xccdf!$A$2:$C$315, 2, FALSE),"")</f>
        <v>audit--force-audit-policy-subcategory-settings-windows-vista-or-later-to-override-audit-policy-category-settings</v>
      </c>
      <c r="C53" t="s">
        <v>84</v>
      </c>
      <c r="D53" s="25" t="str">
        <f>IFERROR(VLOOKUP(TRIM(Table.CCSS_Base_Metrics[[#This Row],[Title]]), xccdf!$A$2:$F$315, 3, FALSE),"")</f>
        <v>CCE-2276-4</v>
      </c>
      <c r="E53" s="25" t="str">
        <f>IFERROR(VLOOKUP(TRIM(Table.CCSS_Base_Metrics[[#This Row],[Title]]), xccdf!$A$2:$F$315, 4, FALSE),"")</f>
        <v>equals</v>
      </c>
      <c r="F53" s="25" t="str">
        <f>IFERROR(VLOOKUP(TRIM(Table.CCSS_Base_Metrics[[#This Row],[Title]]), xccdf!$A$2:$F$315, 5, FALSE),"")</f>
        <v>number</v>
      </c>
      <c r="G53" s="25">
        <f>IFERROR(VLOOKUP(TRIM(Table.CCSS_Base_Metrics[[#This Row],[Title]]), xccdf!$A$2:$F$315, 6, FALSE),"")</f>
        <v>1</v>
      </c>
      <c r="H53" s="23" t="s">
        <v>40</v>
      </c>
      <c r="I53" s="16" t="b">
        <v>1</v>
      </c>
      <c r="J53" s="18"/>
      <c r="K53" s="17" t="s">
        <v>589</v>
      </c>
      <c r="L53" s="17">
        <f>IFERROR(ROUND(((0.4 * Table.CCSS_Base_Metrics[[#This Row],[Exploitability]]) + (0.6 * Table.CCSS_Base_Metrics[[#This Row],[Impact]]) -1.5) * IF(Table.CCSS_Base_Metrics[[#This Row],[Impact]] = 0, 0, 1.176), 1),"")</f>
        <v>6.4</v>
      </c>
      <c r="M53" s="17">
        <f>IFERROR(20 * Table.CCSS_Base_Metrics[[#This Row],[Access_Vector.'#]] * Table.CCSS_Base_Metrics[[#This Row],[Authentication.'#]] * Table.CCSS_Base_Metrics[[#This Row],[Access_Complexity.'#]],"")</f>
        <v>9.9967999999999986</v>
      </c>
      <c r="N53" s="17">
        <f>IFERROR(10.41 * (1 - (1 - Table.CCSS_Base_Metrics[[#This Row],[Confidentiality_Impact.'#]]) * (1 - Table.CCSS_Base_Metrics[[#This Row],[Integrity_Impact.'#]]) * (1 - Table.CCSS_Base_Metrics[[#This Row],[Availability_Impact.'#]])),"")</f>
        <v>4.9382437499999998</v>
      </c>
      <c r="O53" s="16" t="s">
        <v>19</v>
      </c>
      <c r="P53" s="16" t="s">
        <v>23</v>
      </c>
      <c r="Q53" s="16">
        <f>IFERROR(VLOOKUP(Table.CCSS_Base_Metrics[[#This Row],[Access_Vector]], Lists!$B$4:$C$6, 2),"")</f>
        <v>1</v>
      </c>
      <c r="R53" s="16" t="s">
        <v>27</v>
      </c>
      <c r="S53" s="16">
        <f>IFERROR(VLOOKUP(Table.CCSS_Base_Metrics[[#This Row],[Authentication]], Lists!$D$4:$E$6, 2),"")</f>
        <v>0.70399999999999996</v>
      </c>
      <c r="T53" s="16" t="s">
        <v>30</v>
      </c>
      <c r="U53" s="16">
        <f>IFERROR(VLOOKUP(Table.CCSS_Base_Metrics[[#This Row],[Access_Complexity]], Lists!$F$4:$G$6, 2),"")</f>
        <v>0.71</v>
      </c>
      <c r="V53" s="16" t="s">
        <v>27</v>
      </c>
      <c r="W53" s="16">
        <f>IFERROR(VLOOKUP(Table.CCSS_Base_Metrics[[#This Row],[Confidentiality_Impact]], Lists!$H$4:$I$6, 2),"")</f>
        <v>0</v>
      </c>
      <c r="X53" s="16" t="s">
        <v>32</v>
      </c>
      <c r="Y53" s="16">
        <f>IFERROR(VLOOKUP(Table.CCSS_Base_Metrics[[#This Row],[Integrity_Imapct]], Lists!$J$4:$K$6, 2),"")</f>
        <v>0.27500000000000002</v>
      </c>
      <c r="Z53" s="16" t="s">
        <v>32</v>
      </c>
      <c r="AA53" s="16">
        <f>IFERROR(VLOOKUP(Table.CCSS_Base_Metrics[[#This Row],[Availability_Impact]], Lists!$L$4:$M$6, 2),"")</f>
        <v>0.27500000000000002</v>
      </c>
    </row>
    <row r="54" spans="1:27" s="16" customFormat="1" x14ac:dyDescent="0.25">
      <c r="A54" s="1" t="s">
        <v>286</v>
      </c>
      <c r="B54" s="1" t="str">
        <f>IFERROR(VLOOKUP(TRIM(Table.CCSS_Base_Metrics[[#This Row],[Title]]), xccdf!$A$2:$C$315, 2, FALSE),"")</f>
        <v>audit--force-audit-policy-subcategory-settings-windows-vista-or-later-to-override-audit-policy-category-settings</v>
      </c>
      <c r="C54" t="s">
        <v>84</v>
      </c>
      <c r="D54" s="25" t="str">
        <f>IFERROR(VLOOKUP(TRIM(Table.CCSS_Base_Metrics[[#This Row],[Title]]), xccdf!$A$2:$F$315, 3, FALSE),"")</f>
        <v>CCE-2276-4</v>
      </c>
      <c r="E54" s="25" t="str">
        <f>IFERROR(VLOOKUP(TRIM(Table.CCSS_Base_Metrics[[#This Row],[Title]]), xccdf!$A$2:$F$315, 4, FALSE),"")</f>
        <v>equals</v>
      </c>
      <c r="F54" s="25" t="str">
        <f>IFERROR(VLOOKUP(TRIM(Table.CCSS_Base_Metrics[[#This Row],[Title]]), xccdf!$A$2:$F$315, 5, FALSE),"")</f>
        <v>number</v>
      </c>
      <c r="G54" s="25">
        <f>IFERROR(VLOOKUP(TRIM(Table.CCSS_Base_Metrics[[#This Row],[Title]]), xccdf!$A$2:$F$315, 6, FALSE),"")</f>
        <v>1</v>
      </c>
      <c r="H54" s="17" t="s">
        <v>39</v>
      </c>
      <c r="J54" s="18"/>
      <c r="K54" s="17" t="s">
        <v>593</v>
      </c>
      <c r="L54" s="19" t="str">
        <f>IFERROR(ROUND(((0.4 * Table.CCSS_Base_Metrics[[#This Row],[Exploitability]]) + (0.6 * Table.CCSS_Base_Metrics[[#This Row],[Impact]]) -1.5) * IF(Table.CCSS_Base_Metrics[[#This Row],[Impact]] = 0, 0, 1.176), 1),"")</f>
        <v/>
      </c>
      <c r="M54" s="19" t="str">
        <f>IFERROR(20 * Table.CCSS_Base_Metrics[[#This Row],[Access_Vector.'#]] * Table.CCSS_Base_Metrics[[#This Row],[Authentication.'#]] * Table.CCSS_Base_Metrics[[#This Row],[Access_Complexity.'#]],"")</f>
        <v/>
      </c>
      <c r="N54" s="19" t="str">
        <f>IFERROR(10.41 * (1 - (1 - Table.CCSS_Base_Metrics[[#This Row],[Confidentiality_Impact.'#]]) * (1 - Table.CCSS_Base_Metrics[[#This Row],[Integrity_Impact.'#]]) * (1 - Table.CCSS_Base_Metrics[[#This Row],[Availability_Impact.'#]])),"")</f>
        <v/>
      </c>
      <c r="Q54" s="20" t="str">
        <f>IFERROR(VLOOKUP(Table.CCSS_Base_Metrics[[#This Row],[Access_Vector]], Lists!$B$4:$C$6, 2),"")</f>
        <v/>
      </c>
      <c r="S54" s="20" t="str">
        <f>IFERROR(VLOOKUP(Table.CCSS_Base_Metrics[[#This Row],[Authentication]], Lists!$D$4:$E$6, 2),"")</f>
        <v/>
      </c>
      <c r="U54" s="20" t="str">
        <f>IFERROR(VLOOKUP(Table.CCSS_Base_Metrics[[#This Row],[Access_Complexity]], Lists!$F$4:$G$6, 2),"")</f>
        <v/>
      </c>
      <c r="W54" s="20" t="str">
        <f>IFERROR(VLOOKUP(Table.CCSS_Base_Metrics[[#This Row],[Confidentiality_Impact]], Lists!$H$4:$I$6, 2),"")</f>
        <v/>
      </c>
      <c r="Y54" s="20" t="str">
        <f>IFERROR(VLOOKUP(Table.CCSS_Base_Metrics[[#This Row],[Integrity_Imapct]], Lists!$J$4:$K$6, 2),"")</f>
        <v/>
      </c>
      <c r="AA54" s="20" t="str">
        <f>IFERROR(VLOOKUP(Table.CCSS_Base_Metrics[[#This Row],[Availability_Impact]], Lists!$L$4:$M$6, 2),"")</f>
        <v/>
      </c>
    </row>
    <row r="55" spans="1:27" s="16" customFormat="1" x14ac:dyDescent="0.25">
      <c r="A55" s="1">
        <v>1.3</v>
      </c>
      <c r="B55" s="1" t="str">
        <f>IFERROR(VLOOKUP(TRIM(Table.CCSS_Base_Metrics[[#This Row],[Title]]), xccdf!$A$2:$C$315, 2, FALSE),"")</f>
        <v/>
      </c>
      <c r="C55" t="s">
        <v>287</v>
      </c>
      <c r="D55" s="25" t="str">
        <f>IFERROR(VLOOKUP(TRIM(Table.CCSS_Base_Metrics[[#This Row],[Title]]), xccdf!$A$2:$F$315, 3, FALSE),"")</f>
        <v/>
      </c>
      <c r="E55" s="25" t="str">
        <f>IFERROR(VLOOKUP(TRIM(Table.CCSS_Base_Metrics[[#This Row],[Title]]), xccdf!$A$2:$F$315, 4, FALSE),"")</f>
        <v/>
      </c>
      <c r="F55" s="25" t="str">
        <f>IFERROR(VLOOKUP(TRIM(Table.CCSS_Base_Metrics[[#This Row],[Title]]), xccdf!$A$2:$F$315, 5, FALSE),"")</f>
        <v/>
      </c>
      <c r="G55" s="25" t="str">
        <f>IFERROR(VLOOKUP(TRIM(Table.CCSS_Base_Metrics[[#This Row],[Title]]), xccdf!$A$2:$F$315, 6, FALSE),"")</f>
        <v/>
      </c>
      <c r="H55" s="21" t="e">
        <f>NA()</f>
        <v>#N/A</v>
      </c>
      <c r="I55" s="16" t="b">
        <v>0</v>
      </c>
      <c r="J55" s="17"/>
      <c r="K55" s="17"/>
      <c r="L55" s="19" t="str">
        <f>IFERROR(ROUND(((0.4 * Table.CCSS_Base_Metrics[[#This Row],[Exploitability]]) + (0.6 * Table.CCSS_Base_Metrics[[#This Row],[Impact]]) -1.5) * IF(Table.CCSS_Base_Metrics[[#This Row],[Impact]] = 0, 0, 1.176), 1),"")</f>
        <v/>
      </c>
      <c r="M55" s="19" t="str">
        <f>IFERROR(20 * Table.CCSS_Base_Metrics[[#This Row],[Access_Vector.'#]] * Table.CCSS_Base_Metrics[[#This Row],[Authentication.'#]] * Table.CCSS_Base_Metrics[[#This Row],[Access_Complexity.'#]],"")</f>
        <v/>
      </c>
      <c r="N55" s="19">
        <f>IFERROR(10.41 * (1 - (1 - Table.CCSS_Base_Metrics[[#This Row],[Confidentiality_Impact.'#]]) * (1 - Table.CCSS_Base_Metrics[[#This Row],[Integrity_Impact.'#]]) * (1 - Table.CCSS_Base_Metrics[[#This Row],[Availability_Impact.'#]])),"")</f>
        <v>4.9382437499999998</v>
      </c>
      <c r="O55" s="16" t="s">
        <v>19</v>
      </c>
      <c r="Q55" s="16" t="str">
        <f>IFERROR(VLOOKUP(Table.CCSS_Base_Metrics[[#This Row],[Access_Vector]], Lists!$B$4:$C$6, 2),"")</f>
        <v/>
      </c>
      <c r="R55" s="16" t="s">
        <v>27</v>
      </c>
      <c r="S55" s="16">
        <f>IFERROR(VLOOKUP(Table.CCSS_Base_Metrics[[#This Row],[Authentication]], Lists!$D$4:$E$6, 2),"")</f>
        <v>0.70399999999999996</v>
      </c>
      <c r="U55" s="16" t="str">
        <f>IFERROR(VLOOKUP(Table.CCSS_Base_Metrics[[#This Row],[Access_Complexity]], Lists!$F$4:$G$6, 2),"")</f>
        <v/>
      </c>
      <c r="V55" s="16" t="s">
        <v>27</v>
      </c>
      <c r="W55" s="16">
        <f>IFERROR(VLOOKUP(Table.CCSS_Base_Metrics[[#This Row],[Confidentiality_Impact]], Lists!$H$4:$I$6, 2),"")</f>
        <v>0</v>
      </c>
      <c r="X55" s="16" t="s">
        <v>32</v>
      </c>
      <c r="Y55" s="16">
        <f>IFERROR(VLOOKUP(Table.CCSS_Base_Metrics[[#This Row],[Integrity_Imapct]], Lists!$J$4:$K$6, 2),"")</f>
        <v>0.27500000000000002</v>
      </c>
      <c r="Z55" s="16" t="s">
        <v>32</v>
      </c>
      <c r="AA55" s="16">
        <f>IFERROR(VLOOKUP(Table.CCSS_Base_Metrics[[#This Row],[Availability_Impact]], Lists!$L$4:$M$6, 2),"")</f>
        <v>0.27500000000000002</v>
      </c>
    </row>
    <row r="56" spans="1:27" s="16" customFormat="1" x14ac:dyDescent="0.25">
      <c r="A56" s="1" t="s">
        <v>288</v>
      </c>
      <c r="B56" s="1" t="str">
        <f>IFERROR(VLOOKUP(TRIM(Table.CCSS_Base_Metrics[[#This Row],[Title]]), xccdf!$A$2:$C$315, 2, FALSE),"")</f>
        <v>rul_AuditPoliciesSystem1</v>
      </c>
      <c r="C56" t="s">
        <v>85</v>
      </c>
      <c r="D56" s="25" t="str">
        <f>IFERROR(VLOOKUP(TRIM(Table.CCSS_Base_Metrics[[#This Row],[Title]]), xccdf!$A$2:$F$315, 3, FALSE),"")</f>
        <v>CCE-2608-8, CCE-2351-5</v>
      </c>
      <c r="E56" s="25" t="str">
        <f>IFERROR(VLOOKUP(TRIM(Table.CCSS_Base_Metrics[[#This Row],[Title]]), xccdf!$A$2:$F$315, 4, FALSE),"")</f>
        <v>pattern match</v>
      </c>
      <c r="F56" s="25" t="str">
        <f>IFERROR(VLOOKUP(TRIM(Table.CCSS_Base_Metrics[[#This Row],[Title]]), xccdf!$A$2:$F$315, 5, FALSE),"")</f>
        <v>string</v>
      </c>
      <c r="G56" s="25" t="str">
        <f>IFERROR(VLOOKUP(TRIM(Table.CCSS_Base_Metrics[[#This Row],[Title]]), xccdf!$A$2:$F$315, 6, FALSE),"")</f>
        <v>AUDIT_SUCCESS_FAILURE</v>
      </c>
      <c r="H56" s="23" t="s">
        <v>500</v>
      </c>
      <c r="I56" s="16" t="b">
        <v>1</v>
      </c>
      <c r="J56" s="17"/>
      <c r="K56" s="17" t="s">
        <v>589</v>
      </c>
      <c r="L56" s="17">
        <f>IFERROR(ROUND(((0.4 * Table.CCSS_Base_Metrics[[#This Row],[Exploitability]]) + (0.6 * Table.CCSS_Base_Metrics[[#This Row],[Impact]]) -1.5) * IF(Table.CCSS_Base_Metrics[[#This Row],[Impact]] = 0, 0, 1.176), 1),"")</f>
        <v>6.4</v>
      </c>
      <c r="M56" s="17">
        <f>IFERROR(20 * Table.CCSS_Base_Metrics[[#This Row],[Access_Vector.'#]] * Table.CCSS_Base_Metrics[[#This Row],[Authentication.'#]] * Table.CCSS_Base_Metrics[[#This Row],[Access_Complexity.'#]],"")</f>
        <v>9.9967999999999986</v>
      </c>
      <c r="N56" s="17">
        <f>IFERROR(10.41 * (1 - (1 - Table.CCSS_Base_Metrics[[#This Row],[Confidentiality_Impact.'#]]) * (1 - Table.CCSS_Base_Metrics[[#This Row],[Integrity_Impact.'#]]) * (1 - Table.CCSS_Base_Metrics[[#This Row],[Availability_Impact.'#]])),"")</f>
        <v>4.9382437499999998</v>
      </c>
      <c r="O56" s="16" t="s">
        <v>19</v>
      </c>
      <c r="P56" s="16" t="s">
        <v>23</v>
      </c>
      <c r="Q56" s="16">
        <f>IFERROR(VLOOKUP(Table.CCSS_Base_Metrics[[#This Row],[Access_Vector]], Lists!$B$4:$C$6, 2),"")</f>
        <v>1</v>
      </c>
      <c r="R56" s="16" t="s">
        <v>27</v>
      </c>
      <c r="S56" s="16">
        <f>IFERROR(VLOOKUP(Table.CCSS_Base_Metrics[[#This Row],[Authentication]], Lists!$D$4:$E$6, 2),"")</f>
        <v>0.70399999999999996</v>
      </c>
      <c r="T56" s="16" t="s">
        <v>30</v>
      </c>
      <c r="U56" s="16">
        <f>IFERROR(VLOOKUP(Table.CCSS_Base_Metrics[[#This Row],[Access_Complexity]], Lists!$F$4:$G$6, 2),"")</f>
        <v>0.71</v>
      </c>
      <c r="V56" s="16" t="s">
        <v>27</v>
      </c>
      <c r="W56" s="16">
        <f>IFERROR(VLOOKUP(Table.CCSS_Base_Metrics[[#This Row],[Confidentiality_Impact]], Lists!$H$4:$I$6, 2),"")</f>
        <v>0</v>
      </c>
      <c r="X56" s="16" t="s">
        <v>32</v>
      </c>
      <c r="Y56" s="16">
        <f>IFERROR(VLOOKUP(Table.CCSS_Base_Metrics[[#This Row],[Integrity_Imapct]], Lists!$J$4:$K$6, 2),"")</f>
        <v>0.27500000000000002</v>
      </c>
      <c r="Z56" s="16" t="s">
        <v>32</v>
      </c>
      <c r="AA56" s="16">
        <f>IFERROR(VLOOKUP(Table.CCSS_Base_Metrics[[#This Row],[Availability_Impact]], Lists!$L$4:$M$6, 2),"")</f>
        <v>0.27500000000000002</v>
      </c>
    </row>
    <row r="57" spans="1:27" s="16" customFormat="1" x14ac:dyDescent="0.25">
      <c r="A57" s="1" t="s">
        <v>288</v>
      </c>
      <c r="B57" s="1" t="str">
        <f>IFERROR(VLOOKUP(TRIM(Table.CCSS_Base_Metrics[[#This Row],[Title]]), xccdf!$A$2:$C$315, 2, FALSE),"")</f>
        <v>rul_AuditPoliciesSystem1</v>
      </c>
      <c r="C57" t="s">
        <v>85</v>
      </c>
      <c r="D57" s="25" t="str">
        <f>IFERROR(VLOOKUP(TRIM(Table.CCSS_Base_Metrics[[#This Row],[Title]]), xccdf!$A$2:$F$315, 3, FALSE),"")</f>
        <v>CCE-2608-8, CCE-2351-5</v>
      </c>
      <c r="E57" s="25" t="str">
        <f>IFERROR(VLOOKUP(TRIM(Table.CCSS_Base_Metrics[[#This Row],[Title]]), xccdf!$A$2:$F$315, 4, FALSE),"")</f>
        <v>pattern match</v>
      </c>
      <c r="F57" s="25" t="str">
        <f>IFERROR(VLOOKUP(TRIM(Table.CCSS_Base_Metrics[[#This Row],[Title]]), xccdf!$A$2:$F$315, 5, FALSE),"")</f>
        <v>string</v>
      </c>
      <c r="G57" s="25" t="str">
        <f>IFERROR(VLOOKUP(TRIM(Table.CCSS_Base_Metrics[[#This Row],[Title]]), xccdf!$A$2:$F$315, 6, FALSE),"")</f>
        <v>AUDIT_SUCCESS_FAILURE</v>
      </c>
      <c r="H57" s="17" t="s">
        <v>543</v>
      </c>
      <c r="J57" s="17"/>
      <c r="K57" s="17" t="s">
        <v>593</v>
      </c>
      <c r="L57" s="19" t="str">
        <f>IFERROR(ROUND(((0.4 * Table.CCSS_Base_Metrics[[#This Row],[Exploitability]]) + (0.6 * Table.CCSS_Base_Metrics[[#This Row],[Impact]]) -1.5) * IF(Table.CCSS_Base_Metrics[[#This Row],[Impact]] = 0, 0, 1.176), 1),"")</f>
        <v/>
      </c>
      <c r="M57" s="19" t="str">
        <f>IFERROR(20 * Table.CCSS_Base_Metrics[[#This Row],[Access_Vector.'#]] * Table.CCSS_Base_Metrics[[#This Row],[Authentication.'#]] * Table.CCSS_Base_Metrics[[#This Row],[Access_Complexity.'#]],"")</f>
        <v/>
      </c>
      <c r="N57" s="19" t="str">
        <f>IFERROR(10.41 * (1 - (1 - Table.CCSS_Base_Metrics[[#This Row],[Confidentiality_Impact.'#]]) * (1 - Table.CCSS_Base_Metrics[[#This Row],[Integrity_Impact.'#]]) * (1 - Table.CCSS_Base_Metrics[[#This Row],[Availability_Impact.'#]])),"")</f>
        <v/>
      </c>
      <c r="Q57" s="20" t="str">
        <f>IFERROR(VLOOKUP(Table.CCSS_Base_Metrics[[#This Row],[Access_Vector]], Lists!$B$4:$C$6, 2),"")</f>
        <v/>
      </c>
      <c r="S57" s="20" t="str">
        <f>IFERROR(VLOOKUP(Table.CCSS_Base_Metrics[[#This Row],[Authentication]], Lists!$D$4:$E$6, 2),"")</f>
        <v/>
      </c>
      <c r="U57" s="20" t="str">
        <f>IFERROR(VLOOKUP(Table.CCSS_Base_Metrics[[#This Row],[Access_Complexity]], Lists!$F$4:$G$6, 2),"")</f>
        <v/>
      </c>
      <c r="W57" s="20" t="str">
        <f>IFERROR(VLOOKUP(Table.CCSS_Base_Metrics[[#This Row],[Confidentiality_Impact]], Lists!$H$4:$I$6, 2),"")</f>
        <v/>
      </c>
      <c r="Y57" s="20" t="str">
        <f>IFERROR(VLOOKUP(Table.CCSS_Base_Metrics[[#This Row],[Integrity_Imapct]], Lists!$J$4:$K$6, 2),"")</f>
        <v/>
      </c>
      <c r="AA57" s="20" t="str">
        <f>IFERROR(VLOOKUP(Table.CCSS_Base_Metrics[[#This Row],[Availability_Impact]], Lists!$L$4:$M$6, 2),"")</f>
        <v/>
      </c>
    </row>
    <row r="58" spans="1:27" s="16" customFormat="1" x14ac:dyDescent="0.25">
      <c r="A58" s="1" t="s">
        <v>289</v>
      </c>
      <c r="B58" s="1" t="str">
        <f>IFERROR(VLOOKUP(TRIM(Table.CCSS_Base_Metrics[[#This Row],[Title]]), xccdf!$A$2:$C$315, 2, FALSE),"")</f>
        <v>rul_AuditPoliciesSystem2</v>
      </c>
      <c r="C58" t="s">
        <v>86</v>
      </c>
      <c r="D58" s="25" t="str">
        <f>IFERROR(VLOOKUP(TRIM(Table.CCSS_Base_Metrics[[#This Row],[Title]]), xccdf!$A$2:$F$315, 3, FALSE),"")</f>
        <v>CCE-2414-1, CCE-2448-9</v>
      </c>
      <c r="E58" s="25" t="str">
        <f>IFERROR(VLOOKUP(TRIM(Table.CCSS_Base_Metrics[[#This Row],[Title]]), xccdf!$A$2:$F$315, 4, FALSE),"")</f>
        <v>pattern match</v>
      </c>
      <c r="F58" s="25" t="str">
        <f>IFERROR(VLOOKUP(TRIM(Table.CCSS_Base_Metrics[[#This Row],[Title]]), xccdf!$A$2:$F$315, 5, FALSE),"")</f>
        <v>string</v>
      </c>
      <c r="G58" s="25" t="str">
        <f>IFERROR(VLOOKUP(TRIM(Table.CCSS_Base_Metrics[[#This Row],[Title]]), xccdf!$A$2:$F$315, 6, FALSE),"")</f>
        <v>AUDIT_SUCCESS_FAILURE</v>
      </c>
      <c r="H58" s="23" t="s">
        <v>500</v>
      </c>
      <c r="I58" s="16" t="b">
        <v>1</v>
      </c>
      <c r="J58" s="17"/>
      <c r="K58" s="17" t="s">
        <v>589</v>
      </c>
      <c r="L58" s="19">
        <f>IFERROR(ROUND(((0.4 * Table.CCSS_Base_Metrics[[#This Row],[Exploitability]]) + (0.6 * Table.CCSS_Base_Metrics[[#This Row],[Impact]]) -1.5) * IF(Table.CCSS_Base_Metrics[[#This Row],[Impact]] = 0, 0, 1.176), 1),"")</f>
        <v>6.4</v>
      </c>
      <c r="M58" s="19">
        <f>IFERROR(20 * Table.CCSS_Base_Metrics[[#This Row],[Access_Vector.'#]] * Table.CCSS_Base_Metrics[[#This Row],[Authentication.'#]] * Table.CCSS_Base_Metrics[[#This Row],[Access_Complexity.'#]],"")</f>
        <v>9.9967999999999986</v>
      </c>
      <c r="N58" s="19">
        <f>IFERROR(10.41 * (1 - (1 - Table.CCSS_Base_Metrics[[#This Row],[Confidentiality_Impact.'#]]) * (1 - Table.CCSS_Base_Metrics[[#This Row],[Integrity_Impact.'#]]) * (1 - Table.CCSS_Base_Metrics[[#This Row],[Availability_Impact.'#]])),"")</f>
        <v>4.9382437499999998</v>
      </c>
      <c r="O58" s="16" t="s">
        <v>19</v>
      </c>
      <c r="P58" s="16" t="s">
        <v>23</v>
      </c>
      <c r="Q58" s="16">
        <f>IFERROR(VLOOKUP(Table.CCSS_Base_Metrics[[#This Row],[Access_Vector]], Lists!$B$4:$C$6, 2),"")</f>
        <v>1</v>
      </c>
      <c r="R58" s="16" t="s">
        <v>27</v>
      </c>
      <c r="S58" s="16">
        <f>IFERROR(VLOOKUP(Table.CCSS_Base_Metrics[[#This Row],[Authentication]], Lists!$D$4:$E$6, 2),"")</f>
        <v>0.70399999999999996</v>
      </c>
      <c r="T58" s="16" t="s">
        <v>30</v>
      </c>
      <c r="U58" s="16">
        <f>IFERROR(VLOOKUP(Table.CCSS_Base_Metrics[[#This Row],[Access_Complexity]], Lists!$F$4:$G$6, 2),"")</f>
        <v>0.71</v>
      </c>
      <c r="V58" s="16" t="s">
        <v>27</v>
      </c>
      <c r="W58" s="16">
        <f>IFERROR(VLOOKUP(Table.CCSS_Base_Metrics[[#This Row],[Confidentiality_Impact]], Lists!$H$4:$I$6, 2),"")</f>
        <v>0</v>
      </c>
      <c r="X58" s="16" t="s">
        <v>32</v>
      </c>
      <c r="Y58" s="16">
        <f>IFERROR(VLOOKUP(Table.CCSS_Base_Metrics[[#This Row],[Integrity_Imapct]], Lists!$J$4:$K$6, 2),"")</f>
        <v>0.27500000000000002</v>
      </c>
      <c r="Z58" s="16" t="s">
        <v>32</v>
      </c>
      <c r="AA58" s="16">
        <f>IFERROR(VLOOKUP(Table.CCSS_Base_Metrics[[#This Row],[Availability_Impact]], Lists!$L$4:$M$6, 2),"")</f>
        <v>0.27500000000000002</v>
      </c>
    </row>
    <row r="59" spans="1:27" s="16" customFormat="1" x14ac:dyDescent="0.25">
      <c r="A59" s="1" t="s">
        <v>289</v>
      </c>
      <c r="B59" s="1" t="str">
        <f>IFERROR(VLOOKUP(TRIM(Table.CCSS_Base_Metrics[[#This Row],[Title]]), xccdf!$A$2:$C$315, 2, FALSE),"")</f>
        <v>rul_AuditPoliciesSystem2</v>
      </c>
      <c r="C59" t="s">
        <v>86</v>
      </c>
      <c r="D59" s="25" t="str">
        <f>IFERROR(VLOOKUP(TRIM(Table.CCSS_Base_Metrics[[#This Row],[Title]]), xccdf!$A$2:$F$315, 3, FALSE),"")</f>
        <v>CCE-2414-1, CCE-2448-9</v>
      </c>
      <c r="E59" s="25" t="str">
        <f>IFERROR(VLOOKUP(TRIM(Table.CCSS_Base_Metrics[[#This Row],[Title]]), xccdf!$A$2:$F$315, 4, FALSE),"")</f>
        <v>pattern match</v>
      </c>
      <c r="F59" s="25" t="str">
        <f>IFERROR(VLOOKUP(TRIM(Table.CCSS_Base_Metrics[[#This Row],[Title]]), xccdf!$A$2:$F$315, 5, FALSE),"")</f>
        <v>string</v>
      </c>
      <c r="G59" s="25" t="str">
        <f>IFERROR(VLOOKUP(TRIM(Table.CCSS_Base_Metrics[[#This Row],[Title]]), xccdf!$A$2:$F$315, 6, FALSE),"")</f>
        <v>AUDIT_SUCCESS_FAILURE</v>
      </c>
      <c r="H59" s="17" t="s">
        <v>543</v>
      </c>
      <c r="J59" s="17"/>
      <c r="K59" s="17" t="s">
        <v>593</v>
      </c>
      <c r="L59" s="19" t="str">
        <f>IFERROR(ROUND(((0.4 * Table.CCSS_Base_Metrics[[#This Row],[Exploitability]]) + (0.6 * Table.CCSS_Base_Metrics[[#This Row],[Impact]]) -1.5) * IF(Table.CCSS_Base_Metrics[[#This Row],[Impact]] = 0, 0, 1.176), 1),"")</f>
        <v/>
      </c>
      <c r="M59" s="19" t="str">
        <f>IFERROR(20 * Table.CCSS_Base_Metrics[[#This Row],[Access_Vector.'#]] * Table.CCSS_Base_Metrics[[#This Row],[Authentication.'#]] * Table.CCSS_Base_Metrics[[#This Row],[Access_Complexity.'#]],"")</f>
        <v/>
      </c>
      <c r="N59" s="19" t="str">
        <f>IFERROR(10.41 * (1 - (1 - Table.CCSS_Base_Metrics[[#This Row],[Confidentiality_Impact.'#]]) * (1 - Table.CCSS_Base_Metrics[[#This Row],[Integrity_Impact.'#]]) * (1 - Table.CCSS_Base_Metrics[[#This Row],[Availability_Impact.'#]])),"")</f>
        <v/>
      </c>
      <c r="Q59" s="20" t="str">
        <f>IFERROR(VLOOKUP(Table.CCSS_Base_Metrics[[#This Row],[Access_Vector]], Lists!$B$4:$C$6, 2),"")</f>
        <v/>
      </c>
      <c r="S59" s="20" t="str">
        <f>IFERROR(VLOOKUP(Table.CCSS_Base_Metrics[[#This Row],[Authentication]], Lists!$D$4:$E$6, 2),"")</f>
        <v/>
      </c>
      <c r="U59" s="20" t="str">
        <f>IFERROR(VLOOKUP(Table.CCSS_Base_Metrics[[#This Row],[Access_Complexity]], Lists!$F$4:$G$6, 2),"")</f>
        <v/>
      </c>
      <c r="W59" s="20" t="str">
        <f>IFERROR(VLOOKUP(Table.CCSS_Base_Metrics[[#This Row],[Confidentiality_Impact]], Lists!$H$4:$I$6, 2),"")</f>
        <v/>
      </c>
      <c r="Y59" s="20" t="str">
        <f>IFERROR(VLOOKUP(Table.CCSS_Base_Metrics[[#This Row],[Integrity_Imapct]], Lists!$J$4:$K$6, 2),"")</f>
        <v/>
      </c>
      <c r="AA59" s="20" t="str">
        <f>IFERROR(VLOOKUP(Table.CCSS_Base_Metrics[[#This Row],[Availability_Impact]], Lists!$L$4:$M$6, 2),"")</f>
        <v/>
      </c>
    </row>
    <row r="60" spans="1:27" s="16" customFormat="1" x14ac:dyDescent="0.25">
      <c r="A60" s="1" t="s">
        <v>290</v>
      </c>
      <c r="B60" s="1" t="str">
        <f>IFERROR(VLOOKUP(TRIM(Table.CCSS_Base_Metrics[[#This Row],[Title]]), xccdf!$A$2:$C$315, 2, FALSE),"")</f>
        <v>rul_AuditPoliciesSystem3</v>
      </c>
      <c r="C60" t="s">
        <v>87</v>
      </c>
      <c r="D60" s="25" t="str">
        <f>IFERROR(VLOOKUP(TRIM(Table.CCSS_Base_Metrics[[#This Row],[Title]]), xccdf!$A$2:$F$315, 3, FALSE),"")</f>
        <v>CCE-1841-6, CCE-2545-2</v>
      </c>
      <c r="E60" s="25" t="str">
        <f>IFERROR(VLOOKUP(TRIM(Table.CCSS_Base_Metrics[[#This Row],[Title]]), xccdf!$A$2:$F$315, 4, FALSE),"")</f>
        <v>pattern match</v>
      </c>
      <c r="F60" s="25" t="str">
        <f>IFERROR(VLOOKUP(TRIM(Table.CCSS_Base_Metrics[[#This Row],[Title]]), xccdf!$A$2:$F$315, 5, FALSE),"")</f>
        <v>string</v>
      </c>
      <c r="G60" s="25" t="str">
        <f>IFERROR(VLOOKUP(TRIM(Table.CCSS_Base_Metrics[[#This Row],[Title]]), xccdf!$A$2:$F$315, 6, FALSE),"")</f>
        <v>AUDIT_SUCCESS_FAILURE</v>
      </c>
      <c r="H60" s="23" t="s">
        <v>500</v>
      </c>
      <c r="I60" s="16" t="b">
        <v>1</v>
      </c>
      <c r="J60" s="17"/>
      <c r="K60" s="17" t="s">
        <v>589</v>
      </c>
      <c r="L60" s="17">
        <f>IFERROR(ROUND(((0.4 * Table.CCSS_Base_Metrics[[#This Row],[Exploitability]]) + (0.6 * Table.CCSS_Base_Metrics[[#This Row],[Impact]]) -1.5) * IF(Table.CCSS_Base_Metrics[[#This Row],[Impact]] = 0, 0, 1.176), 1),"")</f>
        <v>6.4</v>
      </c>
      <c r="M60" s="17">
        <f>IFERROR(20 * Table.CCSS_Base_Metrics[[#This Row],[Access_Vector.'#]] * Table.CCSS_Base_Metrics[[#This Row],[Authentication.'#]] * Table.CCSS_Base_Metrics[[#This Row],[Access_Complexity.'#]],"")</f>
        <v>9.9967999999999986</v>
      </c>
      <c r="N60" s="17">
        <f>IFERROR(10.41 * (1 - (1 - Table.CCSS_Base_Metrics[[#This Row],[Confidentiality_Impact.'#]]) * (1 - Table.CCSS_Base_Metrics[[#This Row],[Integrity_Impact.'#]]) * (1 - Table.CCSS_Base_Metrics[[#This Row],[Availability_Impact.'#]])),"")</f>
        <v>4.9382437499999998</v>
      </c>
      <c r="O60" s="16" t="s">
        <v>19</v>
      </c>
      <c r="P60" s="16" t="s">
        <v>23</v>
      </c>
      <c r="Q60" s="16">
        <f>IFERROR(VLOOKUP(Table.CCSS_Base_Metrics[[#This Row],[Access_Vector]], Lists!$B$4:$C$6, 2),"")</f>
        <v>1</v>
      </c>
      <c r="R60" s="16" t="s">
        <v>27</v>
      </c>
      <c r="S60" s="16">
        <f>IFERROR(VLOOKUP(Table.CCSS_Base_Metrics[[#This Row],[Authentication]], Lists!$D$4:$E$6, 2),"")</f>
        <v>0.70399999999999996</v>
      </c>
      <c r="T60" s="16" t="s">
        <v>30</v>
      </c>
      <c r="U60" s="16">
        <f>IFERROR(VLOOKUP(Table.CCSS_Base_Metrics[[#This Row],[Access_Complexity]], Lists!$F$4:$G$6, 2),"")</f>
        <v>0.71</v>
      </c>
      <c r="V60" s="16" t="s">
        <v>27</v>
      </c>
      <c r="W60" s="16">
        <f>IFERROR(VLOOKUP(Table.CCSS_Base_Metrics[[#This Row],[Confidentiality_Impact]], Lists!$H$4:$I$6, 2),"")</f>
        <v>0</v>
      </c>
      <c r="X60" s="16" t="s">
        <v>32</v>
      </c>
      <c r="Y60" s="16">
        <f>IFERROR(VLOOKUP(Table.CCSS_Base_Metrics[[#This Row],[Integrity_Imapct]], Lists!$J$4:$K$6, 2),"")</f>
        <v>0.27500000000000002</v>
      </c>
      <c r="Z60" s="16" t="s">
        <v>32</v>
      </c>
      <c r="AA60" s="16">
        <f>IFERROR(VLOOKUP(Table.CCSS_Base_Metrics[[#This Row],[Availability_Impact]], Lists!$L$4:$M$6, 2),"")</f>
        <v>0.27500000000000002</v>
      </c>
    </row>
    <row r="61" spans="1:27" s="16" customFormat="1" x14ac:dyDescent="0.25">
      <c r="A61" s="1" t="s">
        <v>290</v>
      </c>
      <c r="B61" s="1" t="str">
        <f>IFERROR(VLOOKUP(TRIM(Table.CCSS_Base_Metrics[[#This Row],[Title]]), xccdf!$A$2:$C$315, 2, FALSE),"")</f>
        <v>rul_AuditPoliciesSystem3</v>
      </c>
      <c r="C61" t="s">
        <v>87</v>
      </c>
      <c r="D61" s="25" t="str">
        <f>IFERROR(VLOOKUP(TRIM(Table.CCSS_Base_Metrics[[#This Row],[Title]]), xccdf!$A$2:$F$315, 3, FALSE),"")</f>
        <v>CCE-1841-6, CCE-2545-2</v>
      </c>
      <c r="E61" s="25" t="str">
        <f>IFERROR(VLOOKUP(TRIM(Table.CCSS_Base_Metrics[[#This Row],[Title]]), xccdf!$A$2:$F$315, 4, FALSE),"")</f>
        <v>pattern match</v>
      </c>
      <c r="F61" s="25" t="str">
        <f>IFERROR(VLOOKUP(TRIM(Table.CCSS_Base_Metrics[[#This Row],[Title]]), xccdf!$A$2:$F$315, 5, FALSE),"")</f>
        <v>string</v>
      </c>
      <c r="G61" s="25" t="str">
        <f>IFERROR(VLOOKUP(TRIM(Table.CCSS_Base_Metrics[[#This Row],[Title]]), xccdf!$A$2:$F$315, 6, FALSE),"")</f>
        <v>AUDIT_SUCCESS_FAILURE</v>
      </c>
      <c r="H61" s="17" t="s">
        <v>543</v>
      </c>
      <c r="J61" s="17"/>
      <c r="K61" s="17" t="s">
        <v>593</v>
      </c>
      <c r="L61" s="19" t="str">
        <f>IFERROR(ROUND(((0.4 * Table.CCSS_Base_Metrics[[#This Row],[Exploitability]]) + (0.6 * Table.CCSS_Base_Metrics[[#This Row],[Impact]]) -1.5) * IF(Table.CCSS_Base_Metrics[[#This Row],[Impact]] = 0, 0, 1.176), 1),"")</f>
        <v/>
      </c>
      <c r="M61" s="19" t="str">
        <f>IFERROR(20 * Table.CCSS_Base_Metrics[[#This Row],[Access_Vector.'#]] * Table.CCSS_Base_Metrics[[#This Row],[Authentication.'#]] * Table.CCSS_Base_Metrics[[#This Row],[Access_Complexity.'#]],"")</f>
        <v/>
      </c>
      <c r="N61" s="19" t="str">
        <f>IFERROR(10.41 * (1 - (1 - Table.CCSS_Base_Metrics[[#This Row],[Confidentiality_Impact.'#]]) * (1 - Table.CCSS_Base_Metrics[[#This Row],[Integrity_Impact.'#]]) * (1 - Table.CCSS_Base_Metrics[[#This Row],[Availability_Impact.'#]])),"")</f>
        <v/>
      </c>
      <c r="Q61" s="20" t="str">
        <f>IFERROR(VLOOKUP(Table.CCSS_Base_Metrics[[#This Row],[Access_Vector]], Lists!$B$4:$C$6, 2),"")</f>
        <v/>
      </c>
      <c r="S61" s="20" t="str">
        <f>IFERROR(VLOOKUP(Table.CCSS_Base_Metrics[[#This Row],[Authentication]], Lists!$D$4:$E$6, 2),"")</f>
        <v/>
      </c>
      <c r="U61" s="20" t="str">
        <f>IFERROR(VLOOKUP(Table.CCSS_Base_Metrics[[#This Row],[Access_Complexity]], Lists!$F$4:$G$6, 2),"")</f>
        <v/>
      </c>
      <c r="W61" s="20" t="str">
        <f>IFERROR(VLOOKUP(Table.CCSS_Base_Metrics[[#This Row],[Confidentiality_Impact]], Lists!$H$4:$I$6, 2),"")</f>
        <v/>
      </c>
      <c r="Y61" s="20" t="str">
        <f>IFERROR(VLOOKUP(Table.CCSS_Base_Metrics[[#This Row],[Integrity_Imapct]], Lists!$J$4:$K$6, 2),"")</f>
        <v/>
      </c>
      <c r="AA61" s="20" t="str">
        <f>IFERROR(VLOOKUP(Table.CCSS_Base_Metrics[[#This Row],[Availability_Impact]], Lists!$L$4:$M$6, 2),"")</f>
        <v/>
      </c>
    </row>
    <row r="62" spans="1:27" s="16" customFormat="1" x14ac:dyDescent="0.25">
      <c r="A62" s="1" t="s">
        <v>291</v>
      </c>
      <c r="B62" s="1" t="str">
        <f>IFERROR(VLOOKUP(TRIM(Table.CCSS_Base_Metrics[[#This Row],[Title]]), xccdf!$A$2:$C$315, 2, FALSE),"")</f>
        <v>rul_AuditPoliciesSystem4</v>
      </c>
      <c r="C62" t="s">
        <v>88</v>
      </c>
      <c r="D62" s="25" t="str">
        <f>IFERROR(VLOOKUP(TRIM(Table.CCSS_Base_Metrics[[#This Row],[Title]]), xccdf!$A$2:$F$315, 3, FALSE),"")</f>
        <v>CCE-2348-1, CCE-2440-6</v>
      </c>
      <c r="E62" s="25" t="str">
        <f>IFERROR(VLOOKUP(TRIM(Table.CCSS_Base_Metrics[[#This Row],[Title]]), xccdf!$A$2:$F$315, 4, FALSE),"")</f>
        <v>pattern match</v>
      </c>
      <c r="F62" s="25" t="str">
        <f>IFERROR(VLOOKUP(TRIM(Table.CCSS_Base_Metrics[[#This Row],[Title]]), xccdf!$A$2:$F$315, 5, FALSE),"")</f>
        <v>string</v>
      </c>
      <c r="G62" s="25" t="str">
        <f>IFERROR(VLOOKUP(TRIM(Table.CCSS_Base_Metrics[[#This Row],[Title]]), xccdf!$A$2:$F$315, 6, FALSE),"")</f>
        <v>AUDIT_SUCCESS_FAILURE</v>
      </c>
      <c r="H62" s="23" t="s">
        <v>500</v>
      </c>
      <c r="I62" s="16" t="b">
        <v>1</v>
      </c>
      <c r="J62" s="17"/>
      <c r="K62" s="17" t="s">
        <v>589</v>
      </c>
      <c r="L62" s="19">
        <f>IFERROR(ROUND(((0.4 * Table.CCSS_Base_Metrics[[#This Row],[Exploitability]]) + (0.6 * Table.CCSS_Base_Metrics[[#This Row],[Impact]]) -1.5) * IF(Table.CCSS_Base_Metrics[[#This Row],[Impact]] = 0, 0, 1.176), 1),"")</f>
        <v>6.4</v>
      </c>
      <c r="M62" s="19">
        <f>IFERROR(20 * Table.CCSS_Base_Metrics[[#This Row],[Access_Vector.'#]] * Table.CCSS_Base_Metrics[[#This Row],[Authentication.'#]] * Table.CCSS_Base_Metrics[[#This Row],[Access_Complexity.'#]],"")</f>
        <v>9.9967999999999986</v>
      </c>
      <c r="N62" s="19">
        <f>IFERROR(10.41 * (1 - (1 - Table.CCSS_Base_Metrics[[#This Row],[Confidentiality_Impact.'#]]) * (1 - Table.CCSS_Base_Metrics[[#This Row],[Integrity_Impact.'#]]) * (1 - Table.CCSS_Base_Metrics[[#This Row],[Availability_Impact.'#]])),"")</f>
        <v>4.9382437499999998</v>
      </c>
      <c r="O62" s="16" t="s">
        <v>19</v>
      </c>
      <c r="P62" s="16" t="s">
        <v>23</v>
      </c>
      <c r="Q62" s="16">
        <f>IFERROR(VLOOKUP(Table.CCSS_Base_Metrics[[#This Row],[Access_Vector]], Lists!$B$4:$C$6, 2),"")</f>
        <v>1</v>
      </c>
      <c r="R62" s="16" t="s">
        <v>27</v>
      </c>
      <c r="S62" s="16">
        <f>IFERROR(VLOOKUP(Table.CCSS_Base_Metrics[[#This Row],[Authentication]], Lists!$D$4:$E$6, 2),"")</f>
        <v>0.70399999999999996</v>
      </c>
      <c r="T62" s="16" t="s">
        <v>30</v>
      </c>
      <c r="U62" s="16">
        <f>IFERROR(VLOOKUP(Table.CCSS_Base_Metrics[[#This Row],[Access_Complexity]], Lists!$F$4:$G$6, 2),"")</f>
        <v>0.71</v>
      </c>
      <c r="V62" s="16" t="s">
        <v>27</v>
      </c>
      <c r="W62" s="16">
        <f>IFERROR(VLOOKUP(Table.CCSS_Base_Metrics[[#This Row],[Confidentiality_Impact]], Lists!$H$4:$I$6, 2),"")</f>
        <v>0</v>
      </c>
      <c r="X62" s="16" t="s">
        <v>32</v>
      </c>
      <c r="Y62" s="16">
        <f>IFERROR(VLOOKUP(Table.CCSS_Base_Metrics[[#This Row],[Integrity_Imapct]], Lists!$J$4:$K$6, 2),"")</f>
        <v>0.27500000000000002</v>
      </c>
      <c r="Z62" s="16" t="s">
        <v>32</v>
      </c>
      <c r="AA62" s="16">
        <f>IFERROR(VLOOKUP(Table.CCSS_Base_Metrics[[#This Row],[Availability_Impact]], Lists!$L$4:$M$6, 2),"")</f>
        <v>0.27500000000000002</v>
      </c>
    </row>
    <row r="63" spans="1:27" s="16" customFormat="1" x14ac:dyDescent="0.25">
      <c r="A63" s="1" t="s">
        <v>291</v>
      </c>
      <c r="B63" s="1" t="str">
        <f>IFERROR(VLOOKUP(TRIM(Table.CCSS_Base_Metrics[[#This Row],[Title]]), xccdf!$A$2:$C$315, 2, FALSE),"")</f>
        <v>rul_AuditPoliciesSystem4</v>
      </c>
      <c r="C63" t="s">
        <v>88</v>
      </c>
      <c r="D63" s="25" t="str">
        <f>IFERROR(VLOOKUP(TRIM(Table.CCSS_Base_Metrics[[#This Row],[Title]]), xccdf!$A$2:$F$315, 3, FALSE),"")</f>
        <v>CCE-2348-1, CCE-2440-6</v>
      </c>
      <c r="E63" s="25" t="str">
        <f>IFERROR(VLOOKUP(TRIM(Table.CCSS_Base_Metrics[[#This Row],[Title]]), xccdf!$A$2:$F$315, 4, FALSE),"")</f>
        <v>pattern match</v>
      </c>
      <c r="F63" s="25" t="str">
        <f>IFERROR(VLOOKUP(TRIM(Table.CCSS_Base_Metrics[[#This Row],[Title]]), xccdf!$A$2:$F$315, 5, FALSE),"")</f>
        <v>string</v>
      </c>
      <c r="G63" s="25" t="str">
        <f>IFERROR(VLOOKUP(TRIM(Table.CCSS_Base_Metrics[[#This Row],[Title]]), xccdf!$A$2:$F$315, 6, FALSE),"")</f>
        <v>AUDIT_SUCCESS_FAILURE</v>
      </c>
      <c r="H63" s="17" t="s">
        <v>543</v>
      </c>
      <c r="J63" s="17"/>
      <c r="K63" s="17" t="s">
        <v>593</v>
      </c>
      <c r="L63" s="19" t="str">
        <f>IFERROR(ROUND(((0.4 * Table.CCSS_Base_Metrics[[#This Row],[Exploitability]]) + (0.6 * Table.CCSS_Base_Metrics[[#This Row],[Impact]]) -1.5) * IF(Table.CCSS_Base_Metrics[[#This Row],[Impact]] = 0, 0, 1.176), 1),"")</f>
        <v/>
      </c>
      <c r="M63" s="19" t="str">
        <f>IFERROR(20 * Table.CCSS_Base_Metrics[[#This Row],[Access_Vector.'#]] * Table.CCSS_Base_Metrics[[#This Row],[Authentication.'#]] * Table.CCSS_Base_Metrics[[#This Row],[Access_Complexity.'#]],"")</f>
        <v/>
      </c>
      <c r="N63" s="19" t="str">
        <f>IFERROR(10.41 * (1 - (1 - Table.CCSS_Base_Metrics[[#This Row],[Confidentiality_Impact.'#]]) * (1 - Table.CCSS_Base_Metrics[[#This Row],[Integrity_Impact.'#]]) * (1 - Table.CCSS_Base_Metrics[[#This Row],[Availability_Impact.'#]])),"")</f>
        <v/>
      </c>
      <c r="Q63" s="20" t="str">
        <f>IFERROR(VLOOKUP(Table.CCSS_Base_Metrics[[#This Row],[Access_Vector]], Lists!$B$4:$C$6, 2),"")</f>
        <v/>
      </c>
      <c r="S63" s="20" t="str">
        <f>IFERROR(VLOOKUP(Table.CCSS_Base_Metrics[[#This Row],[Authentication]], Lists!$D$4:$E$6, 2),"")</f>
        <v/>
      </c>
      <c r="U63" s="20" t="str">
        <f>IFERROR(VLOOKUP(Table.CCSS_Base_Metrics[[#This Row],[Access_Complexity]], Lists!$F$4:$G$6, 2),"")</f>
        <v/>
      </c>
      <c r="W63" s="20" t="str">
        <f>IFERROR(VLOOKUP(Table.CCSS_Base_Metrics[[#This Row],[Confidentiality_Impact]], Lists!$H$4:$I$6, 2),"")</f>
        <v/>
      </c>
      <c r="Y63" s="20" t="str">
        <f>IFERROR(VLOOKUP(Table.CCSS_Base_Metrics[[#This Row],[Integrity_Imapct]], Lists!$J$4:$K$6, 2),"")</f>
        <v/>
      </c>
      <c r="AA63" s="20" t="str">
        <f>IFERROR(VLOOKUP(Table.CCSS_Base_Metrics[[#This Row],[Availability_Impact]], Lists!$L$4:$M$6, 2),"")</f>
        <v/>
      </c>
    </row>
    <row r="64" spans="1:27" s="16" customFormat="1" x14ac:dyDescent="0.25">
      <c r="A64" s="1" t="s">
        <v>292</v>
      </c>
      <c r="B64" s="1" t="str">
        <f>IFERROR(VLOOKUP(TRIM(Table.CCSS_Base_Metrics[[#This Row],[Title]]), xccdf!$A$2:$C$315, 2, FALSE),"")</f>
        <v>rul_AuditPoliciesLogonLogoff1</v>
      </c>
      <c r="C64" t="s">
        <v>89</v>
      </c>
      <c r="D64" s="25" t="str">
        <f>IFERROR(VLOOKUP(TRIM(Table.CCSS_Base_Metrics[[#This Row],[Title]]), xccdf!$A$2:$F$315, 3, FALSE),"")</f>
        <v>CCE-2569-2, CCE-2616-1</v>
      </c>
      <c r="E64" s="25" t="str">
        <f>IFERROR(VLOOKUP(TRIM(Table.CCSS_Base_Metrics[[#This Row],[Title]]), xccdf!$A$2:$F$315, 4, FALSE),"")</f>
        <v>pattern match</v>
      </c>
      <c r="F64" s="25" t="str">
        <f>IFERROR(VLOOKUP(TRIM(Table.CCSS_Base_Metrics[[#This Row],[Title]]), xccdf!$A$2:$F$315, 5, FALSE),"")</f>
        <v>string</v>
      </c>
      <c r="G64" s="25" t="str">
        <f>IFERROR(VLOOKUP(TRIM(Table.CCSS_Base_Metrics[[#This Row],[Title]]), xccdf!$A$2:$F$315, 6, FALSE),"")</f>
        <v>AUDIT_SUCCESS</v>
      </c>
      <c r="H64" s="23" t="s">
        <v>500</v>
      </c>
      <c r="I64" s="16" t="b">
        <v>1</v>
      </c>
      <c r="J64" s="17"/>
      <c r="K64" s="17" t="s">
        <v>589</v>
      </c>
      <c r="L64" s="17">
        <f>IFERROR(ROUND(((0.4 * Table.CCSS_Base_Metrics[[#This Row],[Exploitability]]) + (0.6 * Table.CCSS_Base_Metrics[[#This Row],[Impact]]) -1.5) * IF(Table.CCSS_Base_Metrics[[#This Row],[Impact]] = 0, 0, 1.176), 1),"")</f>
        <v>6.4</v>
      </c>
      <c r="M64" s="17">
        <f>IFERROR(20 * Table.CCSS_Base_Metrics[[#This Row],[Access_Vector.'#]] * Table.CCSS_Base_Metrics[[#This Row],[Authentication.'#]] * Table.CCSS_Base_Metrics[[#This Row],[Access_Complexity.'#]],"")</f>
        <v>9.9967999999999986</v>
      </c>
      <c r="N64" s="17">
        <f>IFERROR(10.41 * (1 - (1 - Table.CCSS_Base_Metrics[[#This Row],[Confidentiality_Impact.'#]]) * (1 - Table.CCSS_Base_Metrics[[#This Row],[Integrity_Impact.'#]]) * (1 - Table.CCSS_Base_Metrics[[#This Row],[Availability_Impact.'#]])),"")</f>
        <v>4.9382437499999998</v>
      </c>
      <c r="O64" s="16" t="s">
        <v>19</v>
      </c>
      <c r="P64" s="16" t="s">
        <v>23</v>
      </c>
      <c r="Q64" s="16">
        <f>IFERROR(VLOOKUP(Table.CCSS_Base_Metrics[[#This Row],[Access_Vector]], Lists!$B$4:$C$6, 2),"")</f>
        <v>1</v>
      </c>
      <c r="R64" s="16" t="s">
        <v>27</v>
      </c>
      <c r="S64" s="16">
        <f>IFERROR(VLOOKUP(Table.CCSS_Base_Metrics[[#This Row],[Authentication]], Lists!$D$4:$E$6, 2),"")</f>
        <v>0.70399999999999996</v>
      </c>
      <c r="T64" s="16" t="s">
        <v>30</v>
      </c>
      <c r="U64" s="16">
        <f>IFERROR(VLOOKUP(Table.CCSS_Base_Metrics[[#This Row],[Access_Complexity]], Lists!$F$4:$G$6, 2),"")</f>
        <v>0.71</v>
      </c>
      <c r="V64" s="16" t="s">
        <v>27</v>
      </c>
      <c r="W64" s="16">
        <f>IFERROR(VLOOKUP(Table.CCSS_Base_Metrics[[#This Row],[Confidentiality_Impact]], Lists!$H$4:$I$6, 2),"")</f>
        <v>0</v>
      </c>
      <c r="X64" s="16" t="s">
        <v>32</v>
      </c>
      <c r="Y64" s="16">
        <f>IFERROR(VLOOKUP(Table.CCSS_Base_Metrics[[#This Row],[Integrity_Imapct]], Lists!$J$4:$K$6, 2),"")</f>
        <v>0.27500000000000002</v>
      </c>
      <c r="Z64" s="16" t="s">
        <v>32</v>
      </c>
      <c r="AA64" s="16">
        <f>IFERROR(VLOOKUP(Table.CCSS_Base_Metrics[[#This Row],[Availability_Impact]], Lists!$L$4:$M$6, 2),"")</f>
        <v>0.27500000000000002</v>
      </c>
    </row>
    <row r="65" spans="1:27" s="16" customFormat="1" x14ac:dyDescent="0.25">
      <c r="A65" s="1" t="s">
        <v>292</v>
      </c>
      <c r="B65" s="1" t="str">
        <f>IFERROR(VLOOKUP(TRIM(Table.CCSS_Base_Metrics[[#This Row],[Title]]), xccdf!$A$2:$C$315, 2, FALSE),"")</f>
        <v>rul_AuditPoliciesLogonLogoff1</v>
      </c>
      <c r="C65" t="s">
        <v>89</v>
      </c>
      <c r="D65" s="25" t="str">
        <f>IFERROR(VLOOKUP(TRIM(Table.CCSS_Base_Metrics[[#This Row],[Title]]), xccdf!$A$2:$F$315, 3, FALSE),"")</f>
        <v>CCE-2569-2, CCE-2616-1</v>
      </c>
      <c r="E65" s="25" t="str">
        <f>IFERROR(VLOOKUP(TRIM(Table.CCSS_Base_Metrics[[#This Row],[Title]]), xccdf!$A$2:$F$315, 4, FALSE),"")</f>
        <v>pattern match</v>
      </c>
      <c r="F65" s="25" t="str">
        <f>IFERROR(VLOOKUP(TRIM(Table.CCSS_Base_Metrics[[#This Row],[Title]]), xccdf!$A$2:$F$315, 5, FALSE),"")</f>
        <v>string</v>
      </c>
      <c r="G65" s="25" t="str">
        <f>IFERROR(VLOOKUP(TRIM(Table.CCSS_Base_Metrics[[#This Row],[Title]]), xccdf!$A$2:$F$315, 6, FALSE),"")</f>
        <v>AUDIT_SUCCESS</v>
      </c>
      <c r="H65" s="17" t="s">
        <v>544</v>
      </c>
      <c r="J65" s="17"/>
      <c r="K65" s="17" t="s">
        <v>593</v>
      </c>
      <c r="L65" s="19" t="str">
        <f>IFERROR(ROUND(((0.4 * Table.CCSS_Base_Metrics[[#This Row],[Exploitability]]) + (0.6 * Table.CCSS_Base_Metrics[[#This Row],[Impact]]) -1.5) * IF(Table.CCSS_Base_Metrics[[#This Row],[Impact]] = 0, 0, 1.176), 1),"")</f>
        <v/>
      </c>
      <c r="M65" s="19" t="str">
        <f>IFERROR(20 * Table.CCSS_Base_Metrics[[#This Row],[Access_Vector.'#]] * Table.CCSS_Base_Metrics[[#This Row],[Authentication.'#]] * Table.CCSS_Base_Metrics[[#This Row],[Access_Complexity.'#]],"")</f>
        <v/>
      </c>
      <c r="N65" s="19" t="str">
        <f>IFERROR(10.41 * (1 - (1 - Table.CCSS_Base_Metrics[[#This Row],[Confidentiality_Impact.'#]]) * (1 - Table.CCSS_Base_Metrics[[#This Row],[Integrity_Impact.'#]]) * (1 - Table.CCSS_Base_Metrics[[#This Row],[Availability_Impact.'#]])),"")</f>
        <v/>
      </c>
      <c r="Q65" s="20" t="str">
        <f>IFERROR(VLOOKUP(Table.CCSS_Base_Metrics[[#This Row],[Access_Vector]], Lists!$B$4:$C$6, 2),"")</f>
        <v/>
      </c>
      <c r="S65" s="20" t="str">
        <f>IFERROR(VLOOKUP(Table.CCSS_Base_Metrics[[#This Row],[Authentication]], Lists!$D$4:$E$6, 2),"")</f>
        <v/>
      </c>
      <c r="U65" s="20" t="str">
        <f>IFERROR(VLOOKUP(Table.CCSS_Base_Metrics[[#This Row],[Access_Complexity]], Lists!$F$4:$G$6, 2),"")</f>
        <v/>
      </c>
      <c r="W65" s="20" t="str">
        <f>IFERROR(VLOOKUP(Table.CCSS_Base_Metrics[[#This Row],[Confidentiality_Impact]], Lists!$H$4:$I$6, 2),"")</f>
        <v/>
      </c>
      <c r="Y65" s="20" t="str">
        <f>IFERROR(VLOOKUP(Table.CCSS_Base_Metrics[[#This Row],[Integrity_Imapct]], Lists!$J$4:$K$6, 2),"")</f>
        <v/>
      </c>
      <c r="AA65" s="20" t="str">
        <f>IFERROR(VLOOKUP(Table.CCSS_Base_Metrics[[#This Row],[Availability_Impact]], Lists!$L$4:$M$6, 2),"")</f>
        <v/>
      </c>
    </row>
    <row r="66" spans="1:27" s="16" customFormat="1" x14ac:dyDescent="0.25">
      <c r="A66" s="1" t="s">
        <v>293</v>
      </c>
      <c r="B66" s="1" t="str">
        <f>IFERROR(VLOOKUP(TRIM(Table.CCSS_Base_Metrics[[#This Row],[Title]]), xccdf!$A$2:$C$315, 2, FALSE),"")</f>
        <v>rul_AuditPoliciesLogonLogoff2</v>
      </c>
      <c r="C66" t="s">
        <v>90</v>
      </c>
      <c r="D66" s="25" t="str">
        <f>IFERROR(VLOOKUP(TRIM(Table.CCSS_Base_Metrics[[#This Row],[Title]]), xccdf!$A$2:$F$315, 3, FALSE),"")</f>
        <v>CCE-2441-4, CCE-2470-3</v>
      </c>
      <c r="E66" s="25" t="str">
        <f>IFERROR(VLOOKUP(TRIM(Table.CCSS_Base_Metrics[[#This Row],[Title]]), xccdf!$A$2:$F$315, 4, FALSE),"")</f>
        <v>pattern match</v>
      </c>
      <c r="F66" s="25" t="str">
        <f>IFERROR(VLOOKUP(TRIM(Table.CCSS_Base_Metrics[[#This Row],[Title]]), xccdf!$A$2:$F$315, 5, FALSE),"")</f>
        <v>string</v>
      </c>
      <c r="G66" s="25" t="str">
        <f>IFERROR(VLOOKUP(TRIM(Table.CCSS_Base_Metrics[[#This Row],[Title]]), xccdf!$A$2:$F$315, 6, FALSE),"")</f>
        <v>AUDIT_SUCCESS</v>
      </c>
      <c r="H66" s="23" t="s">
        <v>500</v>
      </c>
      <c r="I66" s="16" t="b">
        <v>1</v>
      </c>
      <c r="J66" s="17"/>
      <c r="K66" s="17" t="s">
        <v>589</v>
      </c>
      <c r="L66" s="19">
        <f>IFERROR(ROUND(((0.4 * Table.CCSS_Base_Metrics[[#This Row],[Exploitability]]) + (0.6 * Table.CCSS_Base_Metrics[[#This Row],[Impact]]) -1.5) * IF(Table.CCSS_Base_Metrics[[#This Row],[Impact]] = 0, 0, 1.176), 1),"")</f>
        <v>6.4</v>
      </c>
      <c r="M66" s="19">
        <f>IFERROR(20 * Table.CCSS_Base_Metrics[[#This Row],[Access_Vector.'#]] * Table.CCSS_Base_Metrics[[#This Row],[Authentication.'#]] * Table.CCSS_Base_Metrics[[#This Row],[Access_Complexity.'#]],"")</f>
        <v>9.9967999999999986</v>
      </c>
      <c r="N66" s="19">
        <f>IFERROR(10.41 * (1 - (1 - Table.CCSS_Base_Metrics[[#This Row],[Confidentiality_Impact.'#]]) * (1 - Table.CCSS_Base_Metrics[[#This Row],[Integrity_Impact.'#]]) * (1 - Table.CCSS_Base_Metrics[[#This Row],[Availability_Impact.'#]])),"")</f>
        <v>4.9382437499999998</v>
      </c>
      <c r="O66" s="16" t="s">
        <v>19</v>
      </c>
      <c r="P66" s="16" t="s">
        <v>23</v>
      </c>
      <c r="Q66" s="16">
        <f>IFERROR(VLOOKUP(Table.CCSS_Base_Metrics[[#This Row],[Access_Vector]], Lists!$B$4:$C$6, 2),"")</f>
        <v>1</v>
      </c>
      <c r="R66" s="16" t="s">
        <v>27</v>
      </c>
      <c r="S66" s="16">
        <f>IFERROR(VLOOKUP(Table.CCSS_Base_Metrics[[#This Row],[Authentication]], Lists!$D$4:$E$6, 2),"")</f>
        <v>0.70399999999999996</v>
      </c>
      <c r="T66" s="16" t="s">
        <v>30</v>
      </c>
      <c r="U66" s="16">
        <f>IFERROR(VLOOKUP(Table.CCSS_Base_Metrics[[#This Row],[Access_Complexity]], Lists!$F$4:$G$6, 2),"")</f>
        <v>0.71</v>
      </c>
      <c r="V66" s="16" t="s">
        <v>27</v>
      </c>
      <c r="W66" s="16">
        <f>IFERROR(VLOOKUP(Table.CCSS_Base_Metrics[[#This Row],[Confidentiality_Impact]], Lists!$H$4:$I$6, 2),"")</f>
        <v>0</v>
      </c>
      <c r="X66" s="16" t="s">
        <v>32</v>
      </c>
      <c r="Y66" s="16">
        <f>IFERROR(VLOOKUP(Table.CCSS_Base_Metrics[[#This Row],[Integrity_Imapct]], Lists!$J$4:$K$6, 2),"")</f>
        <v>0.27500000000000002</v>
      </c>
      <c r="Z66" s="16" t="s">
        <v>32</v>
      </c>
      <c r="AA66" s="16">
        <f>IFERROR(VLOOKUP(Table.CCSS_Base_Metrics[[#This Row],[Availability_Impact]], Lists!$L$4:$M$6, 2),"")</f>
        <v>0.27500000000000002</v>
      </c>
    </row>
    <row r="67" spans="1:27" s="16" customFormat="1" x14ac:dyDescent="0.25">
      <c r="A67" s="1" t="s">
        <v>293</v>
      </c>
      <c r="B67" s="1" t="str">
        <f>IFERROR(VLOOKUP(TRIM(Table.CCSS_Base_Metrics[[#This Row],[Title]]), xccdf!$A$2:$C$315, 2, FALSE),"")</f>
        <v>rul_AuditPoliciesLogonLogoff2</v>
      </c>
      <c r="C67" t="s">
        <v>90</v>
      </c>
      <c r="D67" s="25" t="str">
        <f>IFERROR(VLOOKUP(TRIM(Table.CCSS_Base_Metrics[[#This Row],[Title]]), xccdf!$A$2:$F$315, 3, FALSE),"")</f>
        <v>CCE-2441-4, CCE-2470-3</v>
      </c>
      <c r="E67" s="25" t="str">
        <f>IFERROR(VLOOKUP(TRIM(Table.CCSS_Base_Metrics[[#This Row],[Title]]), xccdf!$A$2:$F$315, 4, FALSE),"")</f>
        <v>pattern match</v>
      </c>
      <c r="F67" s="25" t="str">
        <f>IFERROR(VLOOKUP(TRIM(Table.CCSS_Base_Metrics[[#This Row],[Title]]), xccdf!$A$2:$F$315, 5, FALSE),"")</f>
        <v>string</v>
      </c>
      <c r="G67" s="25" t="str">
        <f>IFERROR(VLOOKUP(TRIM(Table.CCSS_Base_Metrics[[#This Row],[Title]]), xccdf!$A$2:$F$315, 6, FALSE),"")</f>
        <v>AUDIT_SUCCESS</v>
      </c>
      <c r="H67" s="17" t="s">
        <v>543</v>
      </c>
      <c r="J67" s="17"/>
      <c r="K67" s="17" t="s">
        <v>593</v>
      </c>
      <c r="L67" s="19" t="str">
        <f>IFERROR(ROUND(((0.4 * Table.CCSS_Base_Metrics[[#This Row],[Exploitability]]) + (0.6 * Table.CCSS_Base_Metrics[[#This Row],[Impact]]) -1.5) * IF(Table.CCSS_Base_Metrics[[#This Row],[Impact]] = 0, 0, 1.176), 1),"")</f>
        <v/>
      </c>
      <c r="M67" s="19" t="str">
        <f>IFERROR(20 * Table.CCSS_Base_Metrics[[#This Row],[Access_Vector.'#]] * Table.CCSS_Base_Metrics[[#This Row],[Authentication.'#]] * Table.CCSS_Base_Metrics[[#This Row],[Access_Complexity.'#]],"")</f>
        <v/>
      </c>
      <c r="N67" s="19" t="str">
        <f>IFERROR(10.41 * (1 - (1 - Table.CCSS_Base_Metrics[[#This Row],[Confidentiality_Impact.'#]]) * (1 - Table.CCSS_Base_Metrics[[#This Row],[Integrity_Impact.'#]]) * (1 - Table.CCSS_Base_Metrics[[#This Row],[Availability_Impact.'#]])),"")</f>
        <v/>
      </c>
      <c r="Q67" s="20" t="str">
        <f>IFERROR(VLOOKUP(Table.CCSS_Base_Metrics[[#This Row],[Access_Vector]], Lists!$B$4:$C$6, 2),"")</f>
        <v/>
      </c>
      <c r="S67" s="20" t="str">
        <f>IFERROR(VLOOKUP(Table.CCSS_Base_Metrics[[#This Row],[Authentication]], Lists!$D$4:$E$6, 2),"")</f>
        <v/>
      </c>
      <c r="U67" s="20" t="str">
        <f>IFERROR(VLOOKUP(Table.CCSS_Base_Metrics[[#This Row],[Access_Complexity]], Lists!$F$4:$G$6, 2),"")</f>
        <v/>
      </c>
      <c r="W67" s="20" t="str">
        <f>IFERROR(VLOOKUP(Table.CCSS_Base_Metrics[[#This Row],[Confidentiality_Impact]], Lists!$H$4:$I$6, 2),"")</f>
        <v/>
      </c>
      <c r="Y67" s="20" t="str">
        <f>IFERROR(VLOOKUP(Table.CCSS_Base_Metrics[[#This Row],[Integrity_Imapct]], Lists!$J$4:$K$6, 2),"")</f>
        <v/>
      </c>
      <c r="AA67" s="20" t="str">
        <f>IFERROR(VLOOKUP(Table.CCSS_Base_Metrics[[#This Row],[Availability_Impact]], Lists!$L$4:$M$6, 2),"")</f>
        <v/>
      </c>
    </row>
    <row r="68" spans="1:27" s="16" customFormat="1" x14ac:dyDescent="0.25">
      <c r="A68" s="1" t="s">
        <v>294</v>
      </c>
      <c r="B68" s="1" t="str">
        <f>IFERROR(VLOOKUP(TRIM(Table.CCSS_Base_Metrics[[#This Row],[Title]]), xccdf!$A$2:$C$315, 2, FALSE),"")</f>
        <v>audit-policy--logon-logoff--special-logon</v>
      </c>
      <c r="C68" t="s">
        <v>91</v>
      </c>
      <c r="D68" s="25" t="str">
        <f>IFERROR(VLOOKUP(TRIM(Table.CCSS_Base_Metrics[[#This Row],[Title]]), xccdf!$A$2:$F$315, 3, FALSE),"")</f>
        <v>CCE-2610-4, CCE-2558-5</v>
      </c>
      <c r="E68" s="25" t="str">
        <f>IFERROR(VLOOKUP(TRIM(Table.CCSS_Base_Metrics[[#This Row],[Title]]), xccdf!$A$2:$F$315, 4, FALSE),"")</f>
        <v>pattern match</v>
      </c>
      <c r="F68" s="25" t="str">
        <f>IFERROR(VLOOKUP(TRIM(Table.CCSS_Base_Metrics[[#This Row],[Title]]), xccdf!$A$2:$F$315, 5, FALSE),"")</f>
        <v>string</v>
      </c>
      <c r="G68" s="25" t="str">
        <f>IFERROR(VLOOKUP(TRIM(Table.CCSS_Base_Metrics[[#This Row],[Title]]), xccdf!$A$2:$F$315, 6, FALSE),"")</f>
        <v>AUDIT_SUCCESS</v>
      </c>
      <c r="H68" s="23" t="s">
        <v>500</v>
      </c>
      <c r="I68" s="16" t="b">
        <v>1</v>
      </c>
      <c r="J68" s="17"/>
      <c r="K68" s="17" t="s">
        <v>589</v>
      </c>
      <c r="L68" s="17">
        <f>IFERROR(ROUND(((0.4 * Table.CCSS_Base_Metrics[[#This Row],[Exploitability]]) + (0.6 * Table.CCSS_Base_Metrics[[#This Row],[Impact]]) -1.5) * IF(Table.CCSS_Base_Metrics[[#This Row],[Impact]] = 0, 0, 1.176), 1),"")</f>
        <v>6.4</v>
      </c>
      <c r="M68" s="17">
        <f>IFERROR(20 * Table.CCSS_Base_Metrics[[#This Row],[Access_Vector.'#]] * Table.CCSS_Base_Metrics[[#This Row],[Authentication.'#]] * Table.CCSS_Base_Metrics[[#This Row],[Access_Complexity.'#]],"")</f>
        <v>9.9967999999999986</v>
      </c>
      <c r="N68" s="17">
        <f>IFERROR(10.41 * (1 - (1 - Table.CCSS_Base_Metrics[[#This Row],[Confidentiality_Impact.'#]]) * (1 - Table.CCSS_Base_Metrics[[#This Row],[Integrity_Impact.'#]]) * (1 - Table.CCSS_Base_Metrics[[#This Row],[Availability_Impact.'#]])),"")</f>
        <v>4.9382437499999998</v>
      </c>
      <c r="O68" s="16" t="s">
        <v>19</v>
      </c>
      <c r="P68" s="16" t="s">
        <v>23</v>
      </c>
      <c r="Q68" s="16">
        <f>IFERROR(VLOOKUP(Table.CCSS_Base_Metrics[[#This Row],[Access_Vector]], Lists!$B$4:$C$6, 2),"")</f>
        <v>1</v>
      </c>
      <c r="R68" s="16" t="s">
        <v>27</v>
      </c>
      <c r="S68" s="16">
        <f>IFERROR(VLOOKUP(Table.CCSS_Base_Metrics[[#This Row],[Authentication]], Lists!$D$4:$E$6, 2),"")</f>
        <v>0.70399999999999996</v>
      </c>
      <c r="T68" s="16" t="s">
        <v>30</v>
      </c>
      <c r="U68" s="16">
        <f>IFERROR(VLOOKUP(Table.CCSS_Base_Metrics[[#This Row],[Access_Complexity]], Lists!$F$4:$G$6, 2),"")</f>
        <v>0.71</v>
      </c>
      <c r="V68" s="16" t="s">
        <v>27</v>
      </c>
      <c r="W68" s="16">
        <f>IFERROR(VLOOKUP(Table.CCSS_Base_Metrics[[#This Row],[Confidentiality_Impact]], Lists!$H$4:$I$6, 2),"")</f>
        <v>0</v>
      </c>
      <c r="X68" s="16" t="s">
        <v>32</v>
      </c>
      <c r="Y68" s="16">
        <f>IFERROR(VLOOKUP(Table.CCSS_Base_Metrics[[#This Row],[Integrity_Imapct]], Lists!$J$4:$K$6, 2),"")</f>
        <v>0.27500000000000002</v>
      </c>
      <c r="Z68" s="16" t="s">
        <v>32</v>
      </c>
      <c r="AA68" s="16">
        <f>IFERROR(VLOOKUP(Table.CCSS_Base_Metrics[[#This Row],[Availability_Impact]], Lists!$L$4:$M$6, 2),"")</f>
        <v>0.27500000000000002</v>
      </c>
    </row>
    <row r="69" spans="1:27" s="16" customFormat="1" x14ac:dyDescent="0.25">
      <c r="A69" s="1" t="s">
        <v>294</v>
      </c>
      <c r="B69" s="1" t="str">
        <f>IFERROR(VLOOKUP(TRIM(Table.CCSS_Base_Metrics[[#This Row],[Title]]), xccdf!$A$2:$C$315, 2, FALSE),"")</f>
        <v>audit-policy--logon-logoff--special-logon</v>
      </c>
      <c r="C69" t="s">
        <v>91</v>
      </c>
      <c r="D69" s="25" t="str">
        <f>IFERROR(VLOOKUP(TRIM(Table.CCSS_Base_Metrics[[#This Row],[Title]]), xccdf!$A$2:$F$315, 3, FALSE),"")</f>
        <v>CCE-2610-4, CCE-2558-5</v>
      </c>
      <c r="E69" s="25" t="str">
        <f>IFERROR(VLOOKUP(TRIM(Table.CCSS_Base_Metrics[[#This Row],[Title]]), xccdf!$A$2:$F$315, 4, FALSE),"")</f>
        <v>pattern match</v>
      </c>
      <c r="F69" s="25" t="str">
        <f>IFERROR(VLOOKUP(TRIM(Table.CCSS_Base_Metrics[[#This Row],[Title]]), xccdf!$A$2:$F$315, 5, FALSE),"")</f>
        <v>string</v>
      </c>
      <c r="G69" s="25" t="str">
        <f>IFERROR(VLOOKUP(TRIM(Table.CCSS_Base_Metrics[[#This Row],[Title]]), xccdf!$A$2:$F$315, 6, FALSE),"")</f>
        <v>AUDIT_SUCCESS</v>
      </c>
      <c r="H69" s="17" t="s">
        <v>544</v>
      </c>
      <c r="J69" s="17"/>
      <c r="K69" s="17" t="s">
        <v>593</v>
      </c>
      <c r="L69" s="19" t="str">
        <f>IFERROR(ROUND(((0.4 * Table.CCSS_Base_Metrics[[#This Row],[Exploitability]]) + (0.6 * Table.CCSS_Base_Metrics[[#This Row],[Impact]]) -1.5) * IF(Table.CCSS_Base_Metrics[[#This Row],[Impact]] = 0, 0, 1.176), 1),"")</f>
        <v/>
      </c>
      <c r="M69" s="19" t="str">
        <f>IFERROR(20 * Table.CCSS_Base_Metrics[[#This Row],[Access_Vector.'#]] * Table.CCSS_Base_Metrics[[#This Row],[Authentication.'#]] * Table.CCSS_Base_Metrics[[#This Row],[Access_Complexity.'#]],"")</f>
        <v/>
      </c>
      <c r="N69" s="19" t="str">
        <f>IFERROR(10.41 * (1 - (1 - Table.CCSS_Base_Metrics[[#This Row],[Confidentiality_Impact.'#]]) * (1 - Table.CCSS_Base_Metrics[[#This Row],[Integrity_Impact.'#]]) * (1 - Table.CCSS_Base_Metrics[[#This Row],[Availability_Impact.'#]])),"")</f>
        <v/>
      </c>
      <c r="Q69" s="20" t="str">
        <f>IFERROR(VLOOKUP(Table.CCSS_Base_Metrics[[#This Row],[Access_Vector]], Lists!$B$4:$C$6, 2),"")</f>
        <v/>
      </c>
      <c r="S69" s="20" t="str">
        <f>IFERROR(VLOOKUP(Table.CCSS_Base_Metrics[[#This Row],[Authentication]], Lists!$D$4:$E$6, 2),"")</f>
        <v/>
      </c>
      <c r="U69" s="20" t="str">
        <f>IFERROR(VLOOKUP(Table.CCSS_Base_Metrics[[#This Row],[Access_Complexity]], Lists!$F$4:$G$6, 2),"")</f>
        <v/>
      </c>
      <c r="W69" s="20" t="str">
        <f>IFERROR(VLOOKUP(Table.CCSS_Base_Metrics[[#This Row],[Confidentiality_Impact]], Lists!$H$4:$I$6, 2),"")</f>
        <v/>
      </c>
      <c r="Y69" s="20" t="str">
        <f>IFERROR(VLOOKUP(Table.CCSS_Base_Metrics[[#This Row],[Integrity_Imapct]], Lists!$J$4:$K$6, 2),"")</f>
        <v/>
      </c>
      <c r="AA69" s="20" t="str">
        <f>IFERROR(VLOOKUP(Table.CCSS_Base_Metrics[[#This Row],[Availability_Impact]], Lists!$L$4:$M$6, 2),"")</f>
        <v/>
      </c>
    </row>
    <row r="70" spans="1:27" s="16" customFormat="1" x14ac:dyDescent="0.25">
      <c r="A70" s="1" t="s">
        <v>295</v>
      </c>
      <c r="B70" s="1" t="str">
        <f>IFERROR(VLOOKUP(TRIM(Table.CCSS_Base_Metrics[[#This Row],[Title]]), xccdf!$A$2:$C$315, 2, FALSE),"")</f>
        <v/>
      </c>
      <c r="C70" t="s">
        <v>92</v>
      </c>
      <c r="D70" s="25" t="str">
        <f>IFERROR(VLOOKUP(TRIM(Table.CCSS_Base_Metrics[[#This Row],[Title]]), xccdf!$A$2:$F$315, 3, FALSE),"")</f>
        <v/>
      </c>
      <c r="E70" s="25" t="str">
        <f>IFERROR(VLOOKUP(TRIM(Table.CCSS_Base_Metrics[[#This Row],[Title]]), xccdf!$A$2:$F$315, 4, FALSE),"")</f>
        <v/>
      </c>
      <c r="F70" s="25" t="str">
        <f>IFERROR(VLOOKUP(TRIM(Table.CCSS_Base_Metrics[[#This Row],[Title]]), xccdf!$A$2:$F$315, 5, FALSE),"")</f>
        <v/>
      </c>
      <c r="G70" s="25" t="str">
        <f>IFERROR(VLOOKUP(TRIM(Table.CCSS_Base_Metrics[[#This Row],[Title]]), xccdf!$A$2:$F$315, 6, FALSE),"")</f>
        <v/>
      </c>
      <c r="H70" s="23" t="s">
        <v>500</v>
      </c>
      <c r="I70" s="16" t="b">
        <v>1</v>
      </c>
      <c r="J70" s="17"/>
      <c r="K70" s="17" t="s">
        <v>589</v>
      </c>
      <c r="L70" s="17">
        <f>IFERROR(ROUND(((0.4 * Table.CCSS_Base_Metrics[[#This Row],[Exploitability]]) + (0.6 * Table.CCSS_Base_Metrics[[#This Row],[Impact]]) -1.5) * IF(Table.CCSS_Base_Metrics[[#This Row],[Impact]] = 0, 0, 1.176), 1),"")</f>
        <v>6.4</v>
      </c>
      <c r="M70" s="17">
        <f>IFERROR(20 * Table.CCSS_Base_Metrics[[#This Row],[Access_Vector.'#]] * Table.CCSS_Base_Metrics[[#This Row],[Authentication.'#]] * Table.CCSS_Base_Metrics[[#This Row],[Access_Complexity.'#]],"")</f>
        <v>9.9967999999999986</v>
      </c>
      <c r="N70" s="17">
        <f>IFERROR(10.41 * (1 - (1 - Table.CCSS_Base_Metrics[[#This Row],[Confidentiality_Impact.'#]]) * (1 - Table.CCSS_Base_Metrics[[#This Row],[Integrity_Impact.'#]]) * (1 - Table.CCSS_Base_Metrics[[#This Row],[Availability_Impact.'#]])),"")</f>
        <v>4.9382437499999998</v>
      </c>
      <c r="O70" s="16" t="s">
        <v>19</v>
      </c>
      <c r="P70" s="16" t="s">
        <v>23</v>
      </c>
      <c r="Q70" s="16">
        <f>IFERROR(VLOOKUP(Table.CCSS_Base_Metrics[[#This Row],[Access_Vector]], Lists!$B$4:$C$6, 2),"")</f>
        <v>1</v>
      </c>
      <c r="R70" s="16" t="s">
        <v>27</v>
      </c>
      <c r="S70" s="16">
        <f>IFERROR(VLOOKUP(Table.CCSS_Base_Metrics[[#This Row],[Authentication]], Lists!$D$4:$E$6, 2),"")</f>
        <v>0.70399999999999996</v>
      </c>
      <c r="T70" s="16" t="s">
        <v>30</v>
      </c>
      <c r="U70" s="16">
        <f>IFERROR(VLOOKUP(Table.CCSS_Base_Metrics[[#This Row],[Access_Complexity]], Lists!$F$4:$G$6, 2),"")</f>
        <v>0.71</v>
      </c>
      <c r="V70" s="16" t="s">
        <v>27</v>
      </c>
      <c r="W70" s="16">
        <f>IFERROR(VLOOKUP(Table.CCSS_Base_Metrics[[#This Row],[Confidentiality_Impact]], Lists!$H$4:$I$6, 2),"")</f>
        <v>0</v>
      </c>
      <c r="X70" s="16" t="s">
        <v>32</v>
      </c>
      <c r="Y70" s="16">
        <f>IFERROR(VLOOKUP(Table.CCSS_Base_Metrics[[#This Row],[Integrity_Imapct]], Lists!$J$4:$K$6, 2),"")</f>
        <v>0.27500000000000002</v>
      </c>
      <c r="Z70" s="16" t="s">
        <v>32</v>
      </c>
      <c r="AA70" s="16">
        <f>IFERROR(VLOOKUP(Table.CCSS_Base_Metrics[[#This Row],[Availability_Impact]], Lists!$L$4:$M$6, 2),"")</f>
        <v>0.27500000000000002</v>
      </c>
    </row>
    <row r="71" spans="1:27" s="16" customFormat="1" x14ac:dyDescent="0.25">
      <c r="A71" s="1" t="s">
        <v>295</v>
      </c>
      <c r="B71" s="1" t="str">
        <f>IFERROR(VLOOKUP(TRIM(Table.CCSS_Base_Metrics[[#This Row],[Title]]), xccdf!$A$2:$C$315, 2, FALSE),"")</f>
        <v/>
      </c>
      <c r="C71" t="s">
        <v>92</v>
      </c>
      <c r="D71" s="25" t="str">
        <f>IFERROR(VLOOKUP(TRIM(Table.CCSS_Base_Metrics[[#This Row],[Title]]), xccdf!$A$2:$F$315, 3, FALSE),"")</f>
        <v/>
      </c>
      <c r="E71" s="25" t="str">
        <f>IFERROR(VLOOKUP(TRIM(Table.CCSS_Base_Metrics[[#This Row],[Title]]), xccdf!$A$2:$F$315, 4, FALSE),"")</f>
        <v/>
      </c>
      <c r="F71" s="25" t="str">
        <f>IFERROR(VLOOKUP(TRIM(Table.CCSS_Base_Metrics[[#This Row],[Title]]), xccdf!$A$2:$F$315, 5, FALSE),"")</f>
        <v/>
      </c>
      <c r="G71" s="25" t="str">
        <f>IFERROR(VLOOKUP(TRIM(Table.CCSS_Base_Metrics[[#This Row],[Title]]), xccdf!$A$2:$F$315, 6, FALSE),"")</f>
        <v/>
      </c>
      <c r="H71" s="17" t="s">
        <v>545</v>
      </c>
      <c r="J71" s="17"/>
      <c r="K71" s="17" t="s">
        <v>593</v>
      </c>
      <c r="L71" s="19" t="str">
        <f>IFERROR(ROUND(((0.4 * Table.CCSS_Base_Metrics[[#This Row],[Exploitability]]) + (0.6 * Table.CCSS_Base_Metrics[[#This Row],[Impact]]) -1.5) * IF(Table.CCSS_Base_Metrics[[#This Row],[Impact]] = 0, 0, 1.176), 1),"")</f>
        <v/>
      </c>
      <c r="M71" s="19" t="str">
        <f>IFERROR(20 * Table.CCSS_Base_Metrics[[#This Row],[Access_Vector.'#]] * Table.CCSS_Base_Metrics[[#This Row],[Authentication.'#]] * Table.CCSS_Base_Metrics[[#This Row],[Access_Complexity.'#]],"")</f>
        <v/>
      </c>
      <c r="N71" s="19" t="str">
        <f>IFERROR(10.41 * (1 - (1 - Table.CCSS_Base_Metrics[[#This Row],[Confidentiality_Impact.'#]]) * (1 - Table.CCSS_Base_Metrics[[#This Row],[Integrity_Impact.'#]]) * (1 - Table.CCSS_Base_Metrics[[#This Row],[Availability_Impact.'#]])),"")</f>
        <v/>
      </c>
      <c r="Q71" s="20" t="str">
        <f>IFERROR(VLOOKUP(Table.CCSS_Base_Metrics[[#This Row],[Access_Vector]], Lists!$B$4:$C$6, 2),"")</f>
        <v/>
      </c>
      <c r="S71" s="20" t="str">
        <f>IFERROR(VLOOKUP(Table.CCSS_Base_Metrics[[#This Row],[Authentication]], Lists!$D$4:$E$6, 2),"")</f>
        <v/>
      </c>
      <c r="U71" s="20" t="str">
        <f>IFERROR(VLOOKUP(Table.CCSS_Base_Metrics[[#This Row],[Access_Complexity]], Lists!$F$4:$G$6, 2),"")</f>
        <v/>
      </c>
      <c r="W71" s="20" t="str">
        <f>IFERROR(VLOOKUP(Table.CCSS_Base_Metrics[[#This Row],[Confidentiality_Impact]], Lists!$H$4:$I$6, 2),"")</f>
        <v/>
      </c>
      <c r="Y71" s="20" t="str">
        <f>IFERROR(VLOOKUP(Table.CCSS_Base_Metrics[[#This Row],[Integrity_Imapct]], Lists!$J$4:$K$6, 2),"")</f>
        <v/>
      </c>
      <c r="AA71" s="20" t="str">
        <f>IFERROR(VLOOKUP(Table.CCSS_Base_Metrics[[#This Row],[Availability_Impact]], Lists!$L$4:$M$6, 2),"")</f>
        <v/>
      </c>
    </row>
    <row r="72" spans="1:27" s="16" customFormat="1" x14ac:dyDescent="0.25">
      <c r="A72" s="1" t="s">
        <v>296</v>
      </c>
      <c r="B72" s="1" t="str">
        <f>IFERROR(VLOOKUP(TRIM(Table.CCSS_Base_Metrics[[#This Row],[Title]]), xccdf!$A$2:$C$315, 2, FALSE),"")</f>
        <v/>
      </c>
      <c r="C72" t="s">
        <v>93</v>
      </c>
      <c r="D72" s="25" t="str">
        <f>IFERROR(VLOOKUP(TRIM(Table.CCSS_Base_Metrics[[#This Row],[Title]]), xccdf!$A$2:$F$315, 3, FALSE),"")</f>
        <v/>
      </c>
      <c r="E72" s="25" t="str">
        <f>IFERROR(VLOOKUP(TRIM(Table.CCSS_Base_Metrics[[#This Row],[Title]]), xccdf!$A$2:$F$315, 4, FALSE),"")</f>
        <v/>
      </c>
      <c r="F72" s="25" t="str">
        <f>IFERROR(VLOOKUP(TRIM(Table.CCSS_Base_Metrics[[#This Row],[Title]]), xccdf!$A$2:$F$315, 5, FALSE),"")</f>
        <v/>
      </c>
      <c r="G72" s="25" t="str">
        <f>IFERROR(VLOOKUP(TRIM(Table.CCSS_Base_Metrics[[#This Row],[Title]]), xccdf!$A$2:$F$315, 6, FALSE),"")</f>
        <v/>
      </c>
      <c r="H72" s="23" t="s">
        <v>500</v>
      </c>
      <c r="I72" s="16" t="b">
        <v>1</v>
      </c>
      <c r="J72" s="17"/>
      <c r="K72" s="17" t="s">
        <v>589</v>
      </c>
      <c r="L72" s="19">
        <f>IFERROR(ROUND(((0.4 * Table.CCSS_Base_Metrics[[#This Row],[Exploitability]]) + (0.6 * Table.CCSS_Base_Metrics[[#This Row],[Impact]]) -1.5) * IF(Table.CCSS_Base_Metrics[[#This Row],[Impact]] = 0, 0, 1.176), 1),"")</f>
        <v>6.4</v>
      </c>
      <c r="M72" s="19">
        <f>IFERROR(20 * Table.CCSS_Base_Metrics[[#This Row],[Access_Vector.'#]] * Table.CCSS_Base_Metrics[[#This Row],[Authentication.'#]] * Table.CCSS_Base_Metrics[[#This Row],[Access_Complexity.'#]],"")</f>
        <v>9.9967999999999986</v>
      </c>
      <c r="N72" s="19">
        <f>IFERROR(10.41 * (1 - (1 - Table.CCSS_Base_Metrics[[#This Row],[Confidentiality_Impact.'#]]) * (1 - Table.CCSS_Base_Metrics[[#This Row],[Integrity_Impact.'#]]) * (1 - Table.CCSS_Base_Metrics[[#This Row],[Availability_Impact.'#]])),"")</f>
        <v>4.9382437499999998</v>
      </c>
      <c r="O72" s="16" t="s">
        <v>19</v>
      </c>
      <c r="P72" s="16" t="s">
        <v>23</v>
      </c>
      <c r="Q72" s="16">
        <f>IFERROR(VLOOKUP(Table.CCSS_Base_Metrics[[#This Row],[Access_Vector]], Lists!$B$4:$C$6, 2),"")</f>
        <v>1</v>
      </c>
      <c r="R72" s="16" t="s">
        <v>27</v>
      </c>
      <c r="S72" s="16">
        <f>IFERROR(VLOOKUP(Table.CCSS_Base_Metrics[[#This Row],[Authentication]], Lists!$D$4:$E$6, 2),"")</f>
        <v>0.70399999999999996</v>
      </c>
      <c r="T72" s="16" t="s">
        <v>30</v>
      </c>
      <c r="U72" s="16">
        <f>IFERROR(VLOOKUP(Table.CCSS_Base_Metrics[[#This Row],[Access_Complexity]], Lists!$F$4:$G$6, 2),"")</f>
        <v>0.71</v>
      </c>
      <c r="V72" s="16" t="s">
        <v>27</v>
      </c>
      <c r="W72" s="16">
        <f>IFERROR(VLOOKUP(Table.CCSS_Base_Metrics[[#This Row],[Confidentiality_Impact]], Lists!$H$4:$I$6, 2),"")</f>
        <v>0</v>
      </c>
      <c r="X72" s="16" t="s">
        <v>32</v>
      </c>
      <c r="Y72" s="16">
        <f>IFERROR(VLOOKUP(Table.CCSS_Base_Metrics[[#This Row],[Integrity_Imapct]], Lists!$J$4:$K$6, 2),"")</f>
        <v>0.27500000000000002</v>
      </c>
      <c r="Z72" s="16" t="s">
        <v>32</v>
      </c>
      <c r="AA72" s="16">
        <f>IFERROR(VLOOKUP(Table.CCSS_Base_Metrics[[#This Row],[Availability_Impact]], Lists!$L$4:$M$6, 2),"")</f>
        <v>0.27500000000000002</v>
      </c>
    </row>
    <row r="73" spans="1:27" s="16" customFormat="1" x14ac:dyDescent="0.25">
      <c r="A73" s="1" t="s">
        <v>296</v>
      </c>
      <c r="B73" s="1" t="str">
        <f>IFERROR(VLOOKUP(TRIM(Table.CCSS_Base_Metrics[[#This Row],[Title]]), xccdf!$A$2:$C$315, 2, FALSE),"")</f>
        <v/>
      </c>
      <c r="C73" t="s">
        <v>93</v>
      </c>
      <c r="D73" s="25" t="str">
        <f>IFERROR(VLOOKUP(TRIM(Table.CCSS_Base_Metrics[[#This Row],[Title]]), xccdf!$A$2:$F$315, 3, FALSE),"")</f>
        <v/>
      </c>
      <c r="E73" s="25" t="str">
        <f>IFERROR(VLOOKUP(TRIM(Table.CCSS_Base_Metrics[[#This Row],[Title]]), xccdf!$A$2:$F$315, 4, FALSE),"")</f>
        <v/>
      </c>
      <c r="F73" s="25" t="str">
        <f>IFERROR(VLOOKUP(TRIM(Table.CCSS_Base_Metrics[[#This Row],[Title]]), xccdf!$A$2:$F$315, 5, FALSE),"")</f>
        <v/>
      </c>
      <c r="G73" s="25" t="str">
        <f>IFERROR(VLOOKUP(TRIM(Table.CCSS_Base_Metrics[[#This Row],[Title]]), xccdf!$A$2:$F$315, 6, FALSE),"")</f>
        <v/>
      </c>
      <c r="H73" s="17" t="s">
        <v>545</v>
      </c>
      <c r="J73" s="17"/>
      <c r="K73" s="17" t="s">
        <v>593</v>
      </c>
      <c r="L73" s="19" t="str">
        <f>IFERROR(ROUND(((0.4 * Table.CCSS_Base_Metrics[[#This Row],[Exploitability]]) + (0.6 * Table.CCSS_Base_Metrics[[#This Row],[Impact]]) -1.5) * IF(Table.CCSS_Base_Metrics[[#This Row],[Impact]] = 0, 0, 1.176), 1),"")</f>
        <v/>
      </c>
      <c r="M73" s="19" t="str">
        <f>IFERROR(20 * Table.CCSS_Base_Metrics[[#This Row],[Access_Vector.'#]] * Table.CCSS_Base_Metrics[[#This Row],[Authentication.'#]] * Table.CCSS_Base_Metrics[[#This Row],[Access_Complexity.'#]],"")</f>
        <v/>
      </c>
      <c r="N73" s="19" t="str">
        <f>IFERROR(10.41 * (1 - (1 - Table.CCSS_Base_Metrics[[#This Row],[Confidentiality_Impact.'#]]) * (1 - Table.CCSS_Base_Metrics[[#This Row],[Integrity_Impact.'#]]) * (1 - Table.CCSS_Base_Metrics[[#This Row],[Availability_Impact.'#]])),"")</f>
        <v/>
      </c>
      <c r="Q73" s="20" t="str">
        <f>IFERROR(VLOOKUP(Table.CCSS_Base_Metrics[[#This Row],[Access_Vector]], Lists!$B$4:$C$6, 2),"")</f>
        <v/>
      </c>
      <c r="S73" s="20" t="str">
        <f>IFERROR(VLOOKUP(Table.CCSS_Base_Metrics[[#This Row],[Authentication]], Lists!$D$4:$E$6, 2),"")</f>
        <v/>
      </c>
      <c r="U73" s="20" t="str">
        <f>IFERROR(VLOOKUP(Table.CCSS_Base_Metrics[[#This Row],[Access_Complexity]], Lists!$F$4:$G$6, 2),"")</f>
        <v/>
      </c>
      <c r="W73" s="20" t="str">
        <f>IFERROR(VLOOKUP(Table.CCSS_Base_Metrics[[#This Row],[Confidentiality_Impact]], Lists!$H$4:$I$6, 2),"")</f>
        <v/>
      </c>
      <c r="Y73" s="20" t="str">
        <f>IFERROR(VLOOKUP(Table.CCSS_Base_Metrics[[#This Row],[Integrity_Imapct]], Lists!$J$4:$K$6, 2),"")</f>
        <v/>
      </c>
      <c r="AA73" s="20" t="str">
        <f>IFERROR(VLOOKUP(Table.CCSS_Base_Metrics[[#This Row],[Availability_Impact]], Lists!$L$4:$M$6, 2),"")</f>
        <v/>
      </c>
    </row>
    <row r="74" spans="1:27" s="16" customFormat="1" x14ac:dyDescent="0.25">
      <c r="A74" s="1" t="s">
        <v>297</v>
      </c>
      <c r="B74" s="1" t="str">
        <f>IFERROR(VLOOKUP(TRIM(Table.CCSS_Base_Metrics[[#This Row],[Title]]), xccdf!$A$2:$C$315, 2, FALSE),"")</f>
        <v>rul_AuditPoliciesPrivilegeUse1</v>
      </c>
      <c r="C74" t="s">
        <v>94</v>
      </c>
      <c r="D74" s="25" t="str">
        <f>IFERROR(VLOOKUP(TRIM(Table.CCSS_Base_Metrics[[#This Row],[Title]]), xccdf!$A$2:$F$315, 3, FALSE),"")</f>
        <v>CCE-2205-3, CCE-2349-9</v>
      </c>
      <c r="E74" s="25" t="str">
        <f>IFERROR(VLOOKUP(TRIM(Table.CCSS_Base_Metrics[[#This Row],[Title]]), xccdf!$A$2:$F$315, 4, FALSE),"")</f>
        <v>pattern match</v>
      </c>
      <c r="F74" s="25" t="str">
        <f>IFERROR(VLOOKUP(TRIM(Table.CCSS_Base_Metrics[[#This Row],[Title]]), xccdf!$A$2:$F$315, 5, FALSE),"")</f>
        <v>string</v>
      </c>
      <c r="G74" s="25" t="str">
        <f>IFERROR(VLOOKUP(TRIM(Table.CCSS_Base_Metrics[[#This Row],[Title]]), xccdf!$A$2:$F$315, 6, FALSE),"")</f>
        <v>AUDIT_NONE</v>
      </c>
      <c r="H74" s="23" t="s">
        <v>500</v>
      </c>
      <c r="I74" s="16" t="b">
        <v>1</v>
      </c>
      <c r="J74" s="17"/>
      <c r="K74" s="17" t="s">
        <v>589</v>
      </c>
      <c r="L74" s="17">
        <f>IFERROR(ROUND(((0.4 * Table.CCSS_Base_Metrics[[#This Row],[Exploitability]]) + (0.6 * Table.CCSS_Base_Metrics[[#This Row],[Impact]]) -1.5) * IF(Table.CCSS_Base_Metrics[[#This Row],[Impact]] = 0, 0, 1.176), 1),"")</f>
        <v>6.4</v>
      </c>
      <c r="M74" s="17">
        <f>IFERROR(20 * Table.CCSS_Base_Metrics[[#This Row],[Access_Vector.'#]] * Table.CCSS_Base_Metrics[[#This Row],[Authentication.'#]] * Table.CCSS_Base_Metrics[[#This Row],[Access_Complexity.'#]],"")</f>
        <v>9.9967999999999986</v>
      </c>
      <c r="N74" s="17">
        <f>IFERROR(10.41 * (1 - (1 - Table.CCSS_Base_Metrics[[#This Row],[Confidentiality_Impact.'#]]) * (1 - Table.CCSS_Base_Metrics[[#This Row],[Integrity_Impact.'#]]) * (1 - Table.CCSS_Base_Metrics[[#This Row],[Availability_Impact.'#]])),"")</f>
        <v>4.9382437499999998</v>
      </c>
      <c r="O74" s="16" t="s">
        <v>19</v>
      </c>
      <c r="P74" s="16" t="s">
        <v>23</v>
      </c>
      <c r="Q74" s="16">
        <f>IFERROR(VLOOKUP(Table.CCSS_Base_Metrics[[#This Row],[Access_Vector]], Lists!$B$4:$C$6, 2),"")</f>
        <v>1</v>
      </c>
      <c r="R74" s="16" t="s">
        <v>27</v>
      </c>
      <c r="S74" s="16">
        <f>IFERROR(VLOOKUP(Table.CCSS_Base_Metrics[[#This Row],[Authentication]], Lists!$D$4:$E$6, 2),"")</f>
        <v>0.70399999999999996</v>
      </c>
      <c r="T74" s="16" t="s">
        <v>30</v>
      </c>
      <c r="U74" s="16">
        <f>IFERROR(VLOOKUP(Table.CCSS_Base_Metrics[[#This Row],[Access_Complexity]], Lists!$F$4:$G$6, 2),"")</f>
        <v>0.71</v>
      </c>
      <c r="V74" s="16" t="s">
        <v>27</v>
      </c>
      <c r="W74" s="16">
        <f>IFERROR(VLOOKUP(Table.CCSS_Base_Metrics[[#This Row],[Confidentiality_Impact]], Lists!$H$4:$I$6, 2),"")</f>
        <v>0</v>
      </c>
      <c r="X74" s="16" t="s">
        <v>32</v>
      </c>
      <c r="Y74" s="16">
        <f>IFERROR(VLOOKUP(Table.CCSS_Base_Metrics[[#This Row],[Integrity_Imapct]], Lists!$J$4:$K$6, 2),"")</f>
        <v>0.27500000000000002</v>
      </c>
      <c r="Z74" s="16" t="s">
        <v>32</v>
      </c>
      <c r="AA74" s="16">
        <f>IFERROR(VLOOKUP(Table.CCSS_Base_Metrics[[#This Row],[Availability_Impact]], Lists!$L$4:$M$6, 2),"")</f>
        <v>0.27500000000000002</v>
      </c>
    </row>
    <row r="75" spans="1:27" s="16" customFormat="1" x14ac:dyDescent="0.25">
      <c r="A75" s="1" t="s">
        <v>297</v>
      </c>
      <c r="B75" s="1" t="str">
        <f>IFERROR(VLOOKUP(TRIM(Table.CCSS_Base_Metrics[[#This Row],[Title]]), xccdf!$A$2:$C$315, 2, FALSE),"")</f>
        <v>rul_AuditPoliciesPrivilegeUse1</v>
      </c>
      <c r="C75" t="s">
        <v>94</v>
      </c>
      <c r="D75" s="25" t="str">
        <f>IFERROR(VLOOKUP(TRIM(Table.CCSS_Base_Metrics[[#This Row],[Title]]), xccdf!$A$2:$F$315, 3, FALSE),"")</f>
        <v>CCE-2205-3, CCE-2349-9</v>
      </c>
      <c r="E75" s="25" t="str">
        <f>IFERROR(VLOOKUP(TRIM(Table.CCSS_Base_Metrics[[#This Row],[Title]]), xccdf!$A$2:$F$315, 4, FALSE),"")</f>
        <v>pattern match</v>
      </c>
      <c r="F75" s="25" t="str">
        <f>IFERROR(VLOOKUP(TRIM(Table.CCSS_Base_Metrics[[#This Row],[Title]]), xccdf!$A$2:$F$315, 5, FALSE),"")</f>
        <v>string</v>
      </c>
      <c r="G75" s="25" t="str">
        <f>IFERROR(VLOOKUP(TRIM(Table.CCSS_Base_Metrics[[#This Row],[Title]]), xccdf!$A$2:$F$315, 6, FALSE),"")</f>
        <v>AUDIT_NONE</v>
      </c>
      <c r="H75" s="17" t="s">
        <v>546</v>
      </c>
      <c r="J75" s="17"/>
      <c r="K75" s="17" t="s">
        <v>593</v>
      </c>
      <c r="L75" s="19" t="str">
        <f>IFERROR(ROUND(((0.4 * Table.CCSS_Base_Metrics[[#This Row],[Exploitability]]) + (0.6 * Table.CCSS_Base_Metrics[[#This Row],[Impact]]) -1.5) * IF(Table.CCSS_Base_Metrics[[#This Row],[Impact]] = 0, 0, 1.176), 1),"")</f>
        <v/>
      </c>
      <c r="M75" s="19" t="str">
        <f>IFERROR(20 * Table.CCSS_Base_Metrics[[#This Row],[Access_Vector.'#]] * Table.CCSS_Base_Metrics[[#This Row],[Authentication.'#]] * Table.CCSS_Base_Metrics[[#This Row],[Access_Complexity.'#]],"")</f>
        <v/>
      </c>
      <c r="N75" s="19" t="str">
        <f>IFERROR(10.41 * (1 - (1 - Table.CCSS_Base_Metrics[[#This Row],[Confidentiality_Impact.'#]]) * (1 - Table.CCSS_Base_Metrics[[#This Row],[Integrity_Impact.'#]]) * (1 - Table.CCSS_Base_Metrics[[#This Row],[Availability_Impact.'#]])),"")</f>
        <v/>
      </c>
      <c r="Q75" s="20" t="str">
        <f>IFERROR(VLOOKUP(Table.CCSS_Base_Metrics[[#This Row],[Access_Vector]], Lists!$B$4:$C$6, 2),"")</f>
        <v/>
      </c>
      <c r="S75" s="20" t="str">
        <f>IFERROR(VLOOKUP(Table.CCSS_Base_Metrics[[#This Row],[Authentication]], Lists!$D$4:$E$6, 2),"")</f>
        <v/>
      </c>
      <c r="U75" s="20" t="str">
        <f>IFERROR(VLOOKUP(Table.CCSS_Base_Metrics[[#This Row],[Access_Complexity]], Lists!$F$4:$G$6, 2),"")</f>
        <v/>
      </c>
      <c r="W75" s="20" t="str">
        <f>IFERROR(VLOOKUP(Table.CCSS_Base_Metrics[[#This Row],[Confidentiality_Impact]], Lists!$H$4:$I$6, 2),"")</f>
        <v/>
      </c>
      <c r="Y75" s="20" t="str">
        <f>IFERROR(VLOOKUP(Table.CCSS_Base_Metrics[[#This Row],[Integrity_Imapct]], Lists!$J$4:$K$6, 2),"")</f>
        <v/>
      </c>
      <c r="AA75" s="20" t="str">
        <f>IFERROR(VLOOKUP(Table.CCSS_Base_Metrics[[#This Row],[Availability_Impact]], Lists!$L$4:$M$6, 2),"")</f>
        <v/>
      </c>
    </row>
    <row r="76" spans="1:27" s="16" customFormat="1" x14ac:dyDescent="0.25">
      <c r="A76" s="1" t="s">
        <v>298</v>
      </c>
      <c r="B76" s="1" t="str">
        <f>IFERROR(VLOOKUP(TRIM(Table.CCSS_Base_Metrics[[#This Row],[Title]]), xccdf!$A$2:$C$315, 2, FALSE),"")</f>
        <v>rul_AuditPoliciesDetailedTracking1</v>
      </c>
      <c r="C76" t="s">
        <v>95</v>
      </c>
      <c r="D76" s="25" t="str">
        <f>IFERROR(VLOOKUP(TRIM(Table.CCSS_Base_Metrics[[#This Row],[Title]]), xccdf!$A$2:$F$315, 3, FALSE),"")</f>
        <v>CCE-2002-4, CCE-2375-4</v>
      </c>
      <c r="E76" s="25" t="str">
        <f>IFERROR(VLOOKUP(TRIM(Table.CCSS_Base_Metrics[[#This Row],[Title]]), xccdf!$A$2:$F$315, 4, FALSE),"")</f>
        <v>pattern match</v>
      </c>
      <c r="F76" s="25" t="str">
        <f>IFERROR(VLOOKUP(TRIM(Table.CCSS_Base_Metrics[[#This Row],[Title]]), xccdf!$A$2:$F$315, 5, FALSE),"")</f>
        <v>string</v>
      </c>
      <c r="G76" s="25" t="str">
        <f>IFERROR(VLOOKUP(TRIM(Table.CCSS_Base_Metrics[[#This Row],[Title]]), xccdf!$A$2:$F$315, 6, FALSE),"")</f>
        <v>AUDIT_SUCCESS</v>
      </c>
      <c r="H76" s="23" t="s">
        <v>500</v>
      </c>
      <c r="I76" s="16" t="b">
        <v>1</v>
      </c>
      <c r="J76" s="17"/>
      <c r="K76" s="17" t="s">
        <v>589</v>
      </c>
      <c r="L76" s="19">
        <f>IFERROR(ROUND(((0.4 * Table.CCSS_Base_Metrics[[#This Row],[Exploitability]]) + (0.6 * Table.CCSS_Base_Metrics[[#This Row],[Impact]]) -1.5) * IF(Table.CCSS_Base_Metrics[[#This Row],[Impact]] = 0, 0, 1.176), 1),"")</f>
        <v>6.4</v>
      </c>
      <c r="M76" s="19">
        <f>IFERROR(20 * Table.CCSS_Base_Metrics[[#This Row],[Access_Vector.'#]] * Table.CCSS_Base_Metrics[[#This Row],[Authentication.'#]] * Table.CCSS_Base_Metrics[[#This Row],[Access_Complexity.'#]],"")</f>
        <v>9.9967999999999986</v>
      </c>
      <c r="N76" s="19">
        <f>IFERROR(10.41 * (1 - (1 - Table.CCSS_Base_Metrics[[#This Row],[Confidentiality_Impact.'#]]) * (1 - Table.CCSS_Base_Metrics[[#This Row],[Integrity_Impact.'#]]) * (1 - Table.CCSS_Base_Metrics[[#This Row],[Availability_Impact.'#]])),"")</f>
        <v>4.9382437499999998</v>
      </c>
      <c r="O76" s="16" t="s">
        <v>19</v>
      </c>
      <c r="P76" s="16" t="s">
        <v>23</v>
      </c>
      <c r="Q76" s="16">
        <f>IFERROR(VLOOKUP(Table.CCSS_Base_Metrics[[#This Row],[Access_Vector]], Lists!$B$4:$C$6, 2),"")</f>
        <v>1</v>
      </c>
      <c r="R76" s="16" t="s">
        <v>27</v>
      </c>
      <c r="S76" s="16">
        <f>IFERROR(VLOOKUP(Table.CCSS_Base_Metrics[[#This Row],[Authentication]], Lists!$D$4:$E$6, 2),"")</f>
        <v>0.70399999999999996</v>
      </c>
      <c r="T76" s="16" t="s">
        <v>30</v>
      </c>
      <c r="U76" s="16">
        <f>IFERROR(VLOOKUP(Table.CCSS_Base_Metrics[[#This Row],[Access_Complexity]], Lists!$F$4:$G$6, 2),"")</f>
        <v>0.71</v>
      </c>
      <c r="V76" s="16" t="s">
        <v>27</v>
      </c>
      <c r="W76" s="16">
        <f>IFERROR(VLOOKUP(Table.CCSS_Base_Metrics[[#This Row],[Confidentiality_Impact]], Lists!$H$4:$I$6, 2),"")</f>
        <v>0</v>
      </c>
      <c r="X76" s="16" t="s">
        <v>32</v>
      </c>
      <c r="Y76" s="16">
        <f>IFERROR(VLOOKUP(Table.CCSS_Base_Metrics[[#This Row],[Integrity_Imapct]], Lists!$J$4:$K$6, 2),"")</f>
        <v>0.27500000000000002</v>
      </c>
      <c r="Z76" s="16" t="s">
        <v>32</v>
      </c>
      <c r="AA76" s="16">
        <f>IFERROR(VLOOKUP(Table.CCSS_Base_Metrics[[#This Row],[Availability_Impact]], Lists!$L$4:$M$6, 2),"")</f>
        <v>0.27500000000000002</v>
      </c>
    </row>
    <row r="77" spans="1:27" s="16" customFormat="1" x14ac:dyDescent="0.25">
      <c r="A77" s="1" t="s">
        <v>298</v>
      </c>
      <c r="B77" s="1" t="str">
        <f>IFERROR(VLOOKUP(TRIM(Table.CCSS_Base_Metrics[[#This Row],[Title]]), xccdf!$A$2:$C$315, 2, FALSE),"")</f>
        <v>rul_AuditPoliciesDetailedTracking1</v>
      </c>
      <c r="C77" t="s">
        <v>95</v>
      </c>
      <c r="D77" s="25" t="str">
        <f>IFERROR(VLOOKUP(TRIM(Table.CCSS_Base_Metrics[[#This Row],[Title]]), xccdf!$A$2:$F$315, 3, FALSE),"")</f>
        <v>CCE-2002-4, CCE-2375-4</v>
      </c>
      <c r="E77" s="25" t="str">
        <f>IFERROR(VLOOKUP(TRIM(Table.CCSS_Base_Metrics[[#This Row],[Title]]), xccdf!$A$2:$F$315, 4, FALSE),"")</f>
        <v>pattern match</v>
      </c>
      <c r="F77" s="25" t="str">
        <f>IFERROR(VLOOKUP(TRIM(Table.CCSS_Base_Metrics[[#This Row],[Title]]), xccdf!$A$2:$F$315, 5, FALSE),"")</f>
        <v>string</v>
      </c>
      <c r="G77" s="25" t="str">
        <f>IFERROR(VLOOKUP(TRIM(Table.CCSS_Base_Metrics[[#This Row],[Title]]), xccdf!$A$2:$F$315, 6, FALSE),"")</f>
        <v>AUDIT_SUCCESS</v>
      </c>
      <c r="H77" s="17" t="s">
        <v>544</v>
      </c>
      <c r="J77" s="17"/>
      <c r="K77" s="17" t="s">
        <v>593</v>
      </c>
      <c r="L77" s="19" t="str">
        <f>IFERROR(ROUND(((0.4 * Table.CCSS_Base_Metrics[[#This Row],[Exploitability]]) + (0.6 * Table.CCSS_Base_Metrics[[#This Row],[Impact]]) -1.5) * IF(Table.CCSS_Base_Metrics[[#This Row],[Impact]] = 0, 0, 1.176), 1),"")</f>
        <v/>
      </c>
      <c r="M77" s="19" t="str">
        <f>IFERROR(20 * Table.CCSS_Base_Metrics[[#This Row],[Access_Vector.'#]] * Table.CCSS_Base_Metrics[[#This Row],[Authentication.'#]] * Table.CCSS_Base_Metrics[[#This Row],[Access_Complexity.'#]],"")</f>
        <v/>
      </c>
      <c r="N77" s="19" t="str">
        <f>IFERROR(10.41 * (1 - (1 - Table.CCSS_Base_Metrics[[#This Row],[Confidentiality_Impact.'#]]) * (1 - Table.CCSS_Base_Metrics[[#This Row],[Integrity_Impact.'#]]) * (1 - Table.CCSS_Base_Metrics[[#This Row],[Availability_Impact.'#]])),"")</f>
        <v/>
      </c>
      <c r="Q77" s="20" t="str">
        <f>IFERROR(VLOOKUP(Table.CCSS_Base_Metrics[[#This Row],[Access_Vector]], Lists!$B$4:$C$6, 2),"")</f>
        <v/>
      </c>
      <c r="S77" s="20" t="str">
        <f>IFERROR(VLOOKUP(Table.CCSS_Base_Metrics[[#This Row],[Authentication]], Lists!$D$4:$E$6, 2),"")</f>
        <v/>
      </c>
      <c r="U77" s="20" t="str">
        <f>IFERROR(VLOOKUP(Table.CCSS_Base_Metrics[[#This Row],[Access_Complexity]], Lists!$F$4:$G$6, 2),"")</f>
        <v/>
      </c>
      <c r="W77" s="20" t="str">
        <f>IFERROR(VLOOKUP(Table.CCSS_Base_Metrics[[#This Row],[Confidentiality_Impact]], Lists!$H$4:$I$6, 2),"")</f>
        <v/>
      </c>
      <c r="Y77" s="20" t="str">
        <f>IFERROR(VLOOKUP(Table.CCSS_Base_Metrics[[#This Row],[Integrity_Imapct]], Lists!$J$4:$K$6, 2),"")</f>
        <v/>
      </c>
      <c r="AA77" s="20" t="str">
        <f>IFERROR(VLOOKUP(Table.CCSS_Base_Metrics[[#This Row],[Availability_Impact]], Lists!$L$4:$M$6, 2),"")</f>
        <v/>
      </c>
    </row>
    <row r="78" spans="1:27" s="16" customFormat="1" x14ac:dyDescent="0.25">
      <c r="A78" s="1" t="s">
        <v>299</v>
      </c>
      <c r="B78" s="1" t="str">
        <f>IFERROR(VLOOKUP(TRIM(Table.CCSS_Base_Metrics[[#This Row],[Title]]), xccdf!$A$2:$C$315, 2, FALSE),"")</f>
        <v>rul_AuditPoliciesPolicyChange1</v>
      </c>
      <c r="C78" t="s">
        <v>96</v>
      </c>
      <c r="D78" s="25" t="str">
        <f>IFERROR(VLOOKUP(TRIM(Table.CCSS_Base_Metrics[[#This Row],[Title]]), xccdf!$A$2:$F$315, 3, FALSE),"")</f>
        <v>CCE-2433-1, CCE-2269-9, CCE-2268-1, CCE-2512-2</v>
      </c>
      <c r="E78" s="25" t="str">
        <f>IFERROR(VLOOKUP(TRIM(Table.CCSS_Base_Metrics[[#This Row],[Title]]), xccdf!$A$2:$F$315, 4, FALSE),"")</f>
        <v>pattern match</v>
      </c>
      <c r="F78" s="25" t="str">
        <f>IFERROR(VLOOKUP(TRIM(Table.CCSS_Base_Metrics[[#This Row],[Title]]), xccdf!$A$2:$F$315, 5, FALSE),"")</f>
        <v>string</v>
      </c>
      <c r="G78" s="25" t="str">
        <f>IFERROR(VLOOKUP(TRIM(Table.CCSS_Base_Metrics[[#This Row],[Title]]), xccdf!$A$2:$F$315, 6, FALSE),"")</f>
        <v>AUDIT_SUCCESS_FAILURE</v>
      </c>
      <c r="H78" s="23" t="s">
        <v>500</v>
      </c>
      <c r="I78" s="16" t="b">
        <v>1</v>
      </c>
      <c r="J78" s="17"/>
      <c r="K78" s="17" t="s">
        <v>589</v>
      </c>
      <c r="L78" s="17">
        <f>IFERROR(ROUND(((0.4 * Table.CCSS_Base_Metrics[[#This Row],[Exploitability]]) + (0.6 * Table.CCSS_Base_Metrics[[#This Row],[Impact]]) -1.5) * IF(Table.CCSS_Base_Metrics[[#This Row],[Impact]] = 0, 0, 1.176), 1),"")</f>
        <v>3.2</v>
      </c>
      <c r="M78" s="17">
        <f>IFERROR(20 * Table.CCSS_Base_Metrics[[#This Row],[Access_Vector.'#]] * Table.CCSS_Base_Metrics[[#This Row],[Authentication.'#]] * Table.CCSS_Base_Metrics[[#This Row],[Access_Complexity.'#]],"")</f>
        <v>3.1410400000000003</v>
      </c>
      <c r="N78" s="17">
        <f>IFERROR(10.41 * (1 - (1 - Table.CCSS_Base_Metrics[[#This Row],[Confidentiality_Impact.'#]]) * (1 - Table.CCSS_Base_Metrics[[#This Row],[Integrity_Impact.'#]]) * (1 - Table.CCSS_Base_Metrics[[#This Row],[Availability_Impact.'#]])),"")</f>
        <v>4.9382437499999998</v>
      </c>
      <c r="O78" s="16" t="s">
        <v>19</v>
      </c>
      <c r="P78" s="16" t="s">
        <v>21</v>
      </c>
      <c r="Q78" s="16">
        <f>IFERROR(VLOOKUP(Table.CCSS_Base_Metrics[[#This Row],[Access_Vector]], Lists!$B$4:$C$6, 2),"")</f>
        <v>0.39500000000000002</v>
      </c>
      <c r="R78" s="16" t="s">
        <v>26</v>
      </c>
      <c r="S78" s="16">
        <f>IFERROR(VLOOKUP(Table.CCSS_Base_Metrics[[#This Row],[Authentication]], Lists!$D$4:$E$6, 2),"")</f>
        <v>0.56000000000000005</v>
      </c>
      <c r="T78" s="16" t="s">
        <v>30</v>
      </c>
      <c r="U78" s="16">
        <f>IFERROR(VLOOKUP(Table.CCSS_Base_Metrics[[#This Row],[Access_Complexity]], Lists!$F$4:$G$6, 2),"")</f>
        <v>0.71</v>
      </c>
      <c r="V78" s="16" t="s">
        <v>27</v>
      </c>
      <c r="W78" s="16">
        <f>IFERROR(VLOOKUP(Table.CCSS_Base_Metrics[[#This Row],[Confidentiality_Impact]], Lists!$H$4:$I$6, 2),"")</f>
        <v>0</v>
      </c>
      <c r="X78" s="16" t="s">
        <v>32</v>
      </c>
      <c r="Y78" s="16">
        <f>IFERROR(VLOOKUP(Table.CCSS_Base_Metrics[[#This Row],[Integrity_Imapct]], Lists!$J$4:$K$6, 2),"")</f>
        <v>0.27500000000000002</v>
      </c>
      <c r="Z78" s="16" t="s">
        <v>32</v>
      </c>
      <c r="AA78" s="16">
        <f>IFERROR(VLOOKUP(Table.CCSS_Base_Metrics[[#This Row],[Availability_Impact]], Lists!$L$4:$M$6, 2),"")</f>
        <v>0.27500000000000002</v>
      </c>
    </row>
    <row r="79" spans="1:27" s="16" customFormat="1" x14ac:dyDescent="0.25">
      <c r="A79" s="1" t="s">
        <v>299</v>
      </c>
      <c r="B79" s="1" t="str">
        <f>IFERROR(VLOOKUP(TRIM(Table.CCSS_Base_Metrics[[#This Row],[Title]]), xccdf!$A$2:$C$315, 2, FALSE),"")</f>
        <v>rul_AuditPoliciesPolicyChange1</v>
      </c>
      <c r="C79" t="s">
        <v>96</v>
      </c>
      <c r="D79" s="25" t="str">
        <f>IFERROR(VLOOKUP(TRIM(Table.CCSS_Base_Metrics[[#This Row],[Title]]), xccdf!$A$2:$F$315, 3, FALSE),"")</f>
        <v>CCE-2433-1, CCE-2269-9, CCE-2268-1, CCE-2512-2</v>
      </c>
      <c r="E79" s="25" t="str">
        <f>IFERROR(VLOOKUP(TRIM(Table.CCSS_Base_Metrics[[#This Row],[Title]]), xccdf!$A$2:$F$315, 4, FALSE),"")</f>
        <v>pattern match</v>
      </c>
      <c r="F79" s="25" t="str">
        <f>IFERROR(VLOOKUP(TRIM(Table.CCSS_Base_Metrics[[#This Row],[Title]]), xccdf!$A$2:$F$315, 5, FALSE),"")</f>
        <v>string</v>
      </c>
      <c r="G79" s="25" t="str">
        <f>IFERROR(VLOOKUP(TRIM(Table.CCSS_Base_Metrics[[#This Row],[Title]]), xccdf!$A$2:$F$315, 6, FALSE),"")</f>
        <v>AUDIT_SUCCESS_FAILURE</v>
      </c>
      <c r="H79" s="17" t="s">
        <v>543</v>
      </c>
      <c r="J79" s="17"/>
      <c r="K79" s="17" t="s">
        <v>593</v>
      </c>
      <c r="L79" s="19" t="str">
        <f>IFERROR(ROUND(((0.4 * Table.CCSS_Base_Metrics[[#This Row],[Exploitability]]) + (0.6 * Table.CCSS_Base_Metrics[[#This Row],[Impact]]) -1.5) * IF(Table.CCSS_Base_Metrics[[#This Row],[Impact]] = 0, 0, 1.176), 1),"")</f>
        <v/>
      </c>
      <c r="M79" s="19" t="str">
        <f>IFERROR(20 * Table.CCSS_Base_Metrics[[#This Row],[Access_Vector.'#]] * Table.CCSS_Base_Metrics[[#This Row],[Authentication.'#]] * Table.CCSS_Base_Metrics[[#This Row],[Access_Complexity.'#]],"")</f>
        <v/>
      </c>
      <c r="N79" s="19" t="str">
        <f>IFERROR(10.41 * (1 - (1 - Table.CCSS_Base_Metrics[[#This Row],[Confidentiality_Impact.'#]]) * (1 - Table.CCSS_Base_Metrics[[#This Row],[Integrity_Impact.'#]]) * (1 - Table.CCSS_Base_Metrics[[#This Row],[Availability_Impact.'#]])),"")</f>
        <v/>
      </c>
      <c r="Q79" s="20" t="str">
        <f>IFERROR(VLOOKUP(Table.CCSS_Base_Metrics[[#This Row],[Access_Vector]], Lists!$B$4:$C$6, 2),"")</f>
        <v/>
      </c>
      <c r="S79" s="20" t="str">
        <f>IFERROR(VLOOKUP(Table.CCSS_Base_Metrics[[#This Row],[Authentication]], Lists!$D$4:$E$6, 2),"")</f>
        <v/>
      </c>
      <c r="U79" s="20" t="str">
        <f>IFERROR(VLOOKUP(Table.CCSS_Base_Metrics[[#This Row],[Access_Complexity]], Lists!$F$4:$G$6, 2),"")</f>
        <v/>
      </c>
      <c r="W79" s="20" t="str">
        <f>IFERROR(VLOOKUP(Table.CCSS_Base_Metrics[[#This Row],[Confidentiality_Impact]], Lists!$H$4:$I$6, 2),"")</f>
        <v/>
      </c>
      <c r="Y79" s="20" t="str">
        <f>IFERROR(VLOOKUP(Table.CCSS_Base_Metrics[[#This Row],[Integrity_Imapct]], Lists!$J$4:$K$6, 2),"")</f>
        <v/>
      </c>
      <c r="AA79" s="20" t="str">
        <f>IFERROR(VLOOKUP(Table.CCSS_Base_Metrics[[#This Row],[Availability_Impact]], Lists!$L$4:$M$6, 2),"")</f>
        <v/>
      </c>
    </row>
    <row r="80" spans="1:27" s="16" customFormat="1" x14ac:dyDescent="0.25">
      <c r="A80" s="1" t="s">
        <v>300</v>
      </c>
      <c r="B80" s="1" t="str">
        <f>IFERROR(VLOOKUP(TRIM(Table.CCSS_Base_Metrics[[#This Row],[Title]]), xccdf!$A$2:$C$315, 2, FALSE),"")</f>
        <v>rul_AuditPoliciesPolicyChange2</v>
      </c>
      <c r="C80" t="s">
        <v>97</v>
      </c>
      <c r="D80" s="25" t="str">
        <f>IFERROR(VLOOKUP(TRIM(Table.CCSS_Base_Metrics[[#This Row],[Title]]), xccdf!$A$2:$F$315, 3, FALSE),"")</f>
        <v>CCE-2566-8, CCE-2151-9</v>
      </c>
      <c r="E80" s="25" t="str">
        <f>IFERROR(VLOOKUP(TRIM(Table.CCSS_Base_Metrics[[#This Row],[Title]]), xccdf!$A$2:$F$315, 4, FALSE),"")</f>
        <v>pattern match</v>
      </c>
      <c r="F80" s="25" t="str">
        <f>IFERROR(VLOOKUP(TRIM(Table.CCSS_Base_Metrics[[#This Row],[Title]]), xccdf!$A$2:$F$315, 5, FALSE),"")</f>
        <v>string</v>
      </c>
      <c r="G80" s="25" t="str">
        <f>IFERROR(VLOOKUP(TRIM(Table.CCSS_Base_Metrics[[#This Row],[Title]]), xccdf!$A$2:$F$315, 6, FALSE),"")</f>
        <v>AUDIT_SUCCESS</v>
      </c>
      <c r="H80" s="23" t="s">
        <v>500</v>
      </c>
      <c r="I80" s="16" t="b">
        <v>1</v>
      </c>
      <c r="J80" s="17"/>
      <c r="K80" s="17" t="s">
        <v>589</v>
      </c>
      <c r="L80" s="19">
        <f>IFERROR(ROUND(((0.4 * Table.CCSS_Base_Metrics[[#This Row],[Exploitability]]) + (0.6 * Table.CCSS_Base_Metrics[[#This Row],[Impact]]) -1.5) * IF(Table.CCSS_Base_Metrics[[#This Row],[Impact]] = 0, 0, 1.176), 1),"")</f>
        <v>3.2</v>
      </c>
      <c r="M80" s="19">
        <f>IFERROR(20 * Table.CCSS_Base_Metrics[[#This Row],[Access_Vector.'#]] * Table.CCSS_Base_Metrics[[#This Row],[Authentication.'#]] * Table.CCSS_Base_Metrics[[#This Row],[Access_Complexity.'#]],"")</f>
        <v>3.1410400000000003</v>
      </c>
      <c r="N80" s="19">
        <f>IFERROR(10.41 * (1 - (1 - Table.CCSS_Base_Metrics[[#This Row],[Confidentiality_Impact.'#]]) * (1 - Table.CCSS_Base_Metrics[[#This Row],[Integrity_Impact.'#]]) * (1 - Table.CCSS_Base_Metrics[[#This Row],[Availability_Impact.'#]])),"")</f>
        <v>4.9382437499999998</v>
      </c>
      <c r="O80" s="16" t="s">
        <v>19</v>
      </c>
      <c r="P80" s="16" t="s">
        <v>21</v>
      </c>
      <c r="Q80" s="16">
        <f>IFERROR(VLOOKUP(Table.CCSS_Base_Metrics[[#This Row],[Access_Vector]], Lists!$B$4:$C$6, 2),"")</f>
        <v>0.39500000000000002</v>
      </c>
      <c r="R80" s="16" t="s">
        <v>26</v>
      </c>
      <c r="S80" s="16">
        <f>IFERROR(VLOOKUP(Table.CCSS_Base_Metrics[[#This Row],[Authentication]], Lists!$D$4:$E$6, 2),"")</f>
        <v>0.56000000000000005</v>
      </c>
      <c r="T80" s="16" t="s">
        <v>30</v>
      </c>
      <c r="U80" s="16">
        <f>IFERROR(VLOOKUP(Table.CCSS_Base_Metrics[[#This Row],[Access_Complexity]], Lists!$F$4:$G$6, 2),"")</f>
        <v>0.71</v>
      </c>
      <c r="V80" s="16" t="s">
        <v>27</v>
      </c>
      <c r="W80" s="16">
        <f>IFERROR(VLOOKUP(Table.CCSS_Base_Metrics[[#This Row],[Confidentiality_Impact]], Lists!$H$4:$I$6, 2),"")</f>
        <v>0</v>
      </c>
      <c r="X80" s="16" t="s">
        <v>32</v>
      </c>
      <c r="Y80" s="16">
        <f>IFERROR(VLOOKUP(Table.CCSS_Base_Metrics[[#This Row],[Integrity_Imapct]], Lists!$J$4:$K$6, 2),"")</f>
        <v>0.27500000000000002</v>
      </c>
      <c r="Z80" s="16" t="s">
        <v>32</v>
      </c>
      <c r="AA80" s="16">
        <f>IFERROR(VLOOKUP(Table.CCSS_Base_Metrics[[#This Row],[Availability_Impact]], Lists!$L$4:$M$6, 2),"")</f>
        <v>0.27500000000000002</v>
      </c>
    </row>
    <row r="81" spans="1:27" s="16" customFormat="1" x14ac:dyDescent="0.25">
      <c r="A81" s="1" t="s">
        <v>300</v>
      </c>
      <c r="B81" s="1" t="str">
        <f>IFERROR(VLOOKUP(TRIM(Table.CCSS_Base_Metrics[[#This Row],[Title]]), xccdf!$A$2:$C$315, 2, FALSE),"")</f>
        <v>rul_AuditPoliciesPolicyChange2</v>
      </c>
      <c r="C81" t="s">
        <v>97</v>
      </c>
      <c r="D81" s="25" t="str">
        <f>IFERROR(VLOOKUP(TRIM(Table.CCSS_Base_Metrics[[#This Row],[Title]]), xccdf!$A$2:$F$315, 3, FALSE),"")</f>
        <v>CCE-2566-8, CCE-2151-9</v>
      </c>
      <c r="E81" s="25" t="str">
        <f>IFERROR(VLOOKUP(TRIM(Table.CCSS_Base_Metrics[[#This Row],[Title]]), xccdf!$A$2:$F$315, 4, FALSE),"")</f>
        <v>pattern match</v>
      </c>
      <c r="F81" s="25" t="str">
        <f>IFERROR(VLOOKUP(TRIM(Table.CCSS_Base_Metrics[[#This Row],[Title]]), xccdf!$A$2:$F$315, 5, FALSE),"")</f>
        <v>string</v>
      </c>
      <c r="G81" s="25" t="str">
        <f>IFERROR(VLOOKUP(TRIM(Table.CCSS_Base_Metrics[[#This Row],[Title]]), xccdf!$A$2:$F$315, 6, FALSE),"")</f>
        <v>AUDIT_SUCCESS</v>
      </c>
      <c r="H81" s="17" t="s">
        <v>544</v>
      </c>
      <c r="J81" s="17"/>
      <c r="K81" s="17" t="s">
        <v>593</v>
      </c>
      <c r="L81" s="19" t="str">
        <f>IFERROR(ROUND(((0.4 * Table.CCSS_Base_Metrics[[#This Row],[Exploitability]]) + (0.6 * Table.CCSS_Base_Metrics[[#This Row],[Impact]]) -1.5) * IF(Table.CCSS_Base_Metrics[[#This Row],[Impact]] = 0, 0, 1.176), 1),"")</f>
        <v/>
      </c>
      <c r="M81" s="19" t="str">
        <f>IFERROR(20 * Table.CCSS_Base_Metrics[[#This Row],[Access_Vector.'#]] * Table.CCSS_Base_Metrics[[#This Row],[Authentication.'#]] * Table.CCSS_Base_Metrics[[#This Row],[Access_Complexity.'#]],"")</f>
        <v/>
      </c>
      <c r="N81" s="19" t="str">
        <f>IFERROR(10.41 * (1 - (1 - Table.CCSS_Base_Metrics[[#This Row],[Confidentiality_Impact.'#]]) * (1 - Table.CCSS_Base_Metrics[[#This Row],[Integrity_Impact.'#]]) * (1 - Table.CCSS_Base_Metrics[[#This Row],[Availability_Impact.'#]])),"")</f>
        <v/>
      </c>
      <c r="Q81" s="20" t="str">
        <f>IFERROR(VLOOKUP(Table.CCSS_Base_Metrics[[#This Row],[Access_Vector]], Lists!$B$4:$C$6, 2),"")</f>
        <v/>
      </c>
      <c r="S81" s="20" t="str">
        <f>IFERROR(VLOOKUP(Table.CCSS_Base_Metrics[[#This Row],[Authentication]], Lists!$D$4:$E$6, 2),"")</f>
        <v/>
      </c>
      <c r="U81" s="20" t="str">
        <f>IFERROR(VLOOKUP(Table.CCSS_Base_Metrics[[#This Row],[Access_Complexity]], Lists!$F$4:$G$6, 2),"")</f>
        <v/>
      </c>
      <c r="W81" s="20" t="str">
        <f>IFERROR(VLOOKUP(Table.CCSS_Base_Metrics[[#This Row],[Confidentiality_Impact]], Lists!$H$4:$I$6, 2),"")</f>
        <v/>
      </c>
      <c r="Y81" s="20" t="str">
        <f>IFERROR(VLOOKUP(Table.CCSS_Base_Metrics[[#This Row],[Integrity_Imapct]], Lists!$J$4:$K$6, 2),"")</f>
        <v/>
      </c>
      <c r="AA81" s="20" t="str">
        <f>IFERROR(VLOOKUP(Table.CCSS_Base_Metrics[[#This Row],[Availability_Impact]], Lists!$L$4:$M$6, 2),"")</f>
        <v/>
      </c>
    </row>
    <row r="82" spans="1:27" s="16" customFormat="1" x14ac:dyDescent="0.25">
      <c r="A82" s="1" t="s">
        <v>301</v>
      </c>
      <c r="B82" s="1" t="str">
        <f>IFERROR(VLOOKUP(TRIM(Table.CCSS_Base_Metrics[[#This Row],[Title]]), xccdf!$A$2:$C$315, 2, FALSE),"")</f>
        <v>rul_AuditPoliciesAccountManagement2</v>
      </c>
      <c r="C82" t="s">
        <v>98</v>
      </c>
      <c r="D82" s="25" t="str">
        <f>IFERROR(VLOOKUP(TRIM(Table.CCSS_Base_Metrics[[#This Row],[Title]]), xccdf!$A$2:$F$315, 3, FALSE),"")</f>
        <v>CCE-2288-9, CCE-2415-8</v>
      </c>
      <c r="E82" s="25" t="str">
        <f>IFERROR(VLOOKUP(TRIM(Table.CCSS_Base_Metrics[[#This Row],[Title]]), xccdf!$A$2:$F$315, 4, FALSE),"")</f>
        <v>pattern match</v>
      </c>
      <c r="F82" s="25" t="str">
        <f>IFERROR(VLOOKUP(TRIM(Table.CCSS_Base_Metrics[[#This Row],[Title]]), xccdf!$A$2:$F$315, 5, FALSE),"")</f>
        <v>string</v>
      </c>
      <c r="G82" s="25" t="str">
        <f>IFERROR(VLOOKUP(TRIM(Table.CCSS_Base_Metrics[[#This Row],[Title]]), xccdf!$A$2:$F$315, 6, FALSE),"")</f>
        <v>AUDIT_SUCCESS</v>
      </c>
      <c r="H82" s="23" t="s">
        <v>500</v>
      </c>
      <c r="I82" s="16" t="b">
        <v>1</v>
      </c>
      <c r="J82" s="17"/>
      <c r="K82" s="17" t="s">
        <v>589</v>
      </c>
      <c r="L82" s="17">
        <f>IFERROR(ROUND(((0.4 * Table.CCSS_Base_Metrics[[#This Row],[Exploitability]]) + (0.6 * Table.CCSS_Base_Metrics[[#This Row],[Impact]]) -1.5) * IF(Table.CCSS_Base_Metrics[[#This Row],[Impact]] = 0, 0, 1.176), 1),"")</f>
        <v>3.2</v>
      </c>
      <c r="M82" s="17">
        <f>IFERROR(20 * Table.CCSS_Base_Metrics[[#This Row],[Access_Vector.'#]] * Table.CCSS_Base_Metrics[[#This Row],[Authentication.'#]] * Table.CCSS_Base_Metrics[[#This Row],[Access_Complexity.'#]],"")</f>
        <v>3.1410400000000003</v>
      </c>
      <c r="N82" s="17">
        <f>IFERROR(10.41 * (1 - (1 - Table.CCSS_Base_Metrics[[#This Row],[Confidentiality_Impact.'#]]) * (1 - Table.CCSS_Base_Metrics[[#This Row],[Integrity_Impact.'#]]) * (1 - Table.CCSS_Base_Metrics[[#This Row],[Availability_Impact.'#]])),"")</f>
        <v>4.9382437499999998</v>
      </c>
      <c r="O82" s="16" t="s">
        <v>19</v>
      </c>
      <c r="P82" s="16" t="s">
        <v>21</v>
      </c>
      <c r="Q82" s="16">
        <f>IFERROR(VLOOKUP(Table.CCSS_Base_Metrics[[#This Row],[Access_Vector]], Lists!$B$4:$C$6, 2),"")</f>
        <v>0.39500000000000002</v>
      </c>
      <c r="R82" s="16" t="s">
        <v>26</v>
      </c>
      <c r="S82" s="16">
        <f>IFERROR(VLOOKUP(Table.CCSS_Base_Metrics[[#This Row],[Authentication]], Lists!$D$4:$E$6, 2),"")</f>
        <v>0.56000000000000005</v>
      </c>
      <c r="T82" s="16" t="s">
        <v>30</v>
      </c>
      <c r="U82" s="16">
        <f>IFERROR(VLOOKUP(Table.CCSS_Base_Metrics[[#This Row],[Access_Complexity]], Lists!$F$4:$G$6, 2),"")</f>
        <v>0.71</v>
      </c>
      <c r="V82" s="16" t="s">
        <v>27</v>
      </c>
      <c r="W82" s="16">
        <f>IFERROR(VLOOKUP(Table.CCSS_Base_Metrics[[#This Row],[Confidentiality_Impact]], Lists!$H$4:$I$6, 2),"")</f>
        <v>0</v>
      </c>
      <c r="X82" s="16" t="s">
        <v>32</v>
      </c>
      <c r="Y82" s="16">
        <f>IFERROR(VLOOKUP(Table.CCSS_Base_Metrics[[#This Row],[Integrity_Imapct]], Lists!$J$4:$K$6, 2),"")</f>
        <v>0.27500000000000002</v>
      </c>
      <c r="Z82" s="16" t="s">
        <v>32</v>
      </c>
      <c r="AA82" s="16">
        <f>IFERROR(VLOOKUP(Table.CCSS_Base_Metrics[[#This Row],[Availability_Impact]], Lists!$L$4:$M$6, 2),"")</f>
        <v>0.27500000000000002</v>
      </c>
    </row>
    <row r="83" spans="1:27" s="16" customFormat="1" x14ac:dyDescent="0.25">
      <c r="A83" s="1" t="s">
        <v>301</v>
      </c>
      <c r="B83" s="1" t="str">
        <f>IFERROR(VLOOKUP(TRIM(Table.CCSS_Base_Metrics[[#This Row],[Title]]), xccdf!$A$2:$C$315, 2, FALSE),"")</f>
        <v>rul_AuditPoliciesAccountManagement2</v>
      </c>
      <c r="C83" t="s">
        <v>98</v>
      </c>
      <c r="D83" s="25" t="str">
        <f>IFERROR(VLOOKUP(TRIM(Table.CCSS_Base_Metrics[[#This Row],[Title]]), xccdf!$A$2:$F$315, 3, FALSE),"")</f>
        <v>CCE-2288-9, CCE-2415-8</v>
      </c>
      <c r="E83" s="25" t="str">
        <f>IFERROR(VLOOKUP(TRIM(Table.CCSS_Base_Metrics[[#This Row],[Title]]), xccdf!$A$2:$F$315, 4, FALSE),"")</f>
        <v>pattern match</v>
      </c>
      <c r="F83" s="25" t="str">
        <f>IFERROR(VLOOKUP(TRIM(Table.CCSS_Base_Metrics[[#This Row],[Title]]), xccdf!$A$2:$F$315, 5, FALSE),"")</f>
        <v>string</v>
      </c>
      <c r="G83" s="25" t="str">
        <f>IFERROR(VLOOKUP(TRIM(Table.CCSS_Base_Metrics[[#This Row],[Title]]), xccdf!$A$2:$F$315, 6, FALSE),"")</f>
        <v>AUDIT_SUCCESS</v>
      </c>
      <c r="H83" s="17" t="s">
        <v>543</v>
      </c>
      <c r="J83" s="17"/>
      <c r="K83" s="17" t="s">
        <v>593</v>
      </c>
      <c r="L83" s="19" t="str">
        <f>IFERROR(ROUND(((0.4 * Table.CCSS_Base_Metrics[[#This Row],[Exploitability]]) + (0.6 * Table.CCSS_Base_Metrics[[#This Row],[Impact]]) -1.5) * IF(Table.CCSS_Base_Metrics[[#This Row],[Impact]] = 0, 0, 1.176), 1),"")</f>
        <v/>
      </c>
      <c r="M83" s="19" t="str">
        <f>IFERROR(20 * Table.CCSS_Base_Metrics[[#This Row],[Access_Vector.'#]] * Table.CCSS_Base_Metrics[[#This Row],[Authentication.'#]] * Table.CCSS_Base_Metrics[[#This Row],[Access_Complexity.'#]],"")</f>
        <v/>
      </c>
      <c r="N83" s="19" t="str">
        <f>IFERROR(10.41 * (1 - (1 - Table.CCSS_Base_Metrics[[#This Row],[Confidentiality_Impact.'#]]) * (1 - Table.CCSS_Base_Metrics[[#This Row],[Integrity_Impact.'#]]) * (1 - Table.CCSS_Base_Metrics[[#This Row],[Availability_Impact.'#]])),"")</f>
        <v/>
      </c>
      <c r="Q83" s="20" t="str">
        <f>IFERROR(VLOOKUP(Table.CCSS_Base_Metrics[[#This Row],[Access_Vector]], Lists!$B$4:$C$6, 2),"")</f>
        <v/>
      </c>
      <c r="S83" s="20" t="str">
        <f>IFERROR(VLOOKUP(Table.CCSS_Base_Metrics[[#This Row],[Authentication]], Lists!$D$4:$E$6, 2),"")</f>
        <v/>
      </c>
      <c r="U83" s="20" t="str">
        <f>IFERROR(VLOOKUP(Table.CCSS_Base_Metrics[[#This Row],[Access_Complexity]], Lists!$F$4:$G$6, 2),"")</f>
        <v/>
      </c>
      <c r="W83" s="20" t="str">
        <f>IFERROR(VLOOKUP(Table.CCSS_Base_Metrics[[#This Row],[Confidentiality_Impact]], Lists!$H$4:$I$6, 2),"")</f>
        <v/>
      </c>
      <c r="Y83" s="20" t="str">
        <f>IFERROR(VLOOKUP(Table.CCSS_Base_Metrics[[#This Row],[Integrity_Imapct]], Lists!$J$4:$K$6, 2),"")</f>
        <v/>
      </c>
      <c r="AA83" s="20" t="str">
        <f>IFERROR(VLOOKUP(Table.CCSS_Base_Metrics[[#This Row],[Availability_Impact]], Lists!$L$4:$M$6, 2),"")</f>
        <v/>
      </c>
    </row>
    <row r="84" spans="1:27" s="16" customFormat="1" x14ac:dyDescent="0.25">
      <c r="A84" s="1" t="s">
        <v>302</v>
      </c>
      <c r="B84" s="1" t="str">
        <f>IFERROR(VLOOKUP(TRIM(Table.CCSS_Base_Metrics[[#This Row],[Title]]), xccdf!$A$2:$C$315, 2, FALSE),"")</f>
        <v>rul_AuditPoliciesAccountManagement4</v>
      </c>
      <c r="C84" t="s">
        <v>99</v>
      </c>
      <c r="D84" s="25" t="str">
        <f>IFERROR(VLOOKUP(TRIM(Table.CCSS_Base_Metrics[[#This Row],[Title]]), xccdf!$A$2:$F$315, 3, FALSE),"")</f>
        <v>CCE-2485-1, CCE-2062-8</v>
      </c>
      <c r="E84" s="25" t="str">
        <f>IFERROR(VLOOKUP(TRIM(Table.CCSS_Base_Metrics[[#This Row],[Title]]), xccdf!$A$2:$F$315, 4, FALSE),"")</f>
        <v>pattern match</v>
      </c>
      <c r="F84" s="25" t="str">
        <f>IFERROR(VLOOKUP(TRIM(Table.CCSS_Base_Metrics[[#This Row],[Title]]), xccdf!$A$2:$F$315, 5, FALSE),"")</f>
        <v>string</v>
      </c>
      <c r="G84" s="25" t="str">
        <f>IFERROR(VLOOKUP(TRIM(Table.CCSS_Base_Metrics[[#This Row],[Title]]), xccdf!$A$2:$F$315, 6, FALSE),"")</f>
        <v>AUDIT_SUCCESS</v>
      </c>
      <c r="H84" s="23" t="s">
        <v>500</v>
      </c>
      <c r="I84" s="16" t="b">
        <v>1</v>
      </c>
      <c r="J84" s="17"/>
      <c r="K84" s="17" t="s">
        <v>589</v>
      </c>
      <c r="L84" s="17">
        <f>IFERROR(ROUND(((0.4 * Table.CCSS_Base_Metrics[[#This Row],[Exploitability]]) + (0.6 * Table.CCSS_Base_Metrics[[#This Row],[Impact]]) -1.5) * IF(Table.CCSS_Base_Metrics[[#This Row],[Impact]] = 0, 0, 1.176), 1),"")</f>
        <v>3.2</v>
      </c>
      <c r="M84" s="17">
        <f>IFERROR(20 * Table.CCSS_Base_Metrics[[#This Row],[Access_Vector.'#]] * Table.CCSS_Base_Metrics[[#This Row],[Authentication.'#]] * Table.CCSS_Base_Metrics[[#This Row],[Access_Complexity.'#]],"")</f>
        <v>3.1410400000000003</v>
      </c>
      <c r="N84" s="17">
        <f>IFERROR(10.41 * (1 - (1 - Table.CCSS_Base_Metrics[[#This Row],[Confidentiality_Impact.'#]]) * (1 - Table.CCSS_Base_Metrics[[#This Row],[Integrity_Impact.'#]]) * (1 - Table.CCSS_Base_Metrics[[#This Row],[Availability_Impact.'#]])),"")</f>
        <v>4.9382437499999998</v>
      </c>
      <c r="O84" s="16" t="s">
        <v>19</v>
      </c>
      <c r="P84" s="16" t="s">
        <v>21</v>
      </c>
      <c r="Q84" s="16">
        <f>IFERROR(VLOOKUP(Table.CCSS_Base_Metrics[[#This Row],[Access_Vector]], Lists!$B$4:$C$6, 2),"")</f>
        <v>0.39500000000000002</v>
      </c>
      <c r="R84" s="16" t="s">
        <v>26</v>
      </c>
      <c r="S84" s="16">
        <f>IFERROR(VLOOKUP(Table.CCSS_Base_Metrics[[#This Row],[Authentication]], Lists!$D$4:$E$6, 2),"")</f>
        <v>0.56000000000000005</v>
      </c>
      <c r="T84" s="16" t="s">
        <v>30</v>
      </c>
      <c r="U84" s="16">
        <f>IFERROR(VLOOKUP(Table.CCSS_Base_Metrics[[#This Row],[Access_Complexity]], Lists!$F$4:$G$6, 2),"")</f>
        <v>0.71</v>
      </c>
      <c r="V84" s="16" t="s">
        <v>27</v>
      </c>
      <c r="W84" s="16">
        <f>IFERROR(VLOOKUP(Table.CCSS_Base_Metrics[[#This Row],[Confidentiality_Impact]], Lists!$H$4:$I$6, 2),"")</f>
        <v>0</v>
      </c>
      <c r="X84" s="16" t="s">
        <v>32</v>
      </c>
      <c r="Y84" s="16">
        <f>IFERROR(VLOOKUP(Table.CCSS_Base_Metrics[[#This Row],[Integrity_Imapct]], Lists!$J$4:$K$6, 2),"")</f>
        <v>0.27500000000000002</v>
      </c>
      <c r="Z84" s="16" t="s">
        <v>32</v>
      </c>
      <c r="AA84" s="16">
        <f>IFERROR(VLOOKUP(Table.CCSS_Base_Metrics[[#This Row],[Availability_Impact]], Lists!$L$4:$M$6, 2),"")</f>
        <v>0.27500000000000002</v>
      </c>
    </row>
    <row r="85" spans="1:27" s="16" customFormat="1" x14ac:dyDescent="0.25">
      <c r="A85" s="1" t="s">
        <v>302</v>
      </c>
      <c r="B85" s="1" t="str">
        <f>IFERROR(VLOOKUP(TRIM(Table.CCSS_Base_Metrics[[#This Row],[Title]]), xccdf!$A$2:$C$315, 2, FALSE),"")</f>
        <v>rul_AuditPoliciesAccountManagement4</v>
      </c>
      <c r="C85" t="s">
        <v>99</v>
      </c>
      <c r="D85" s="25" t="str">
        <f>IFERROR(VLOOKUP(TRIM(Table.CCSS_Base_Metrics[[#This Row],[Title]]), xccdf!$A$2:$F$315, 3, FALSE),"")</f>
        <v>CCE-2485-1, CCE-2062-8</v>
      </c>
      <c r="E85" s="25" t="str">
        <f>IFERROR(VLOOKUP(TRIM(Table.CCSS_Base_Metrics[[#This Row],[Title]]), xccdf!$A$2:$F$315, 4, FALSE),"")</f>
        <v>pattern match</v>
      </c>
      <c r="F85" s="25" t="str">
        <f>IFERROR(VLOOKUP(TRIM(Table.CCSS_Base_Metrics[[#This Row],[Title]]), xccdf!$A$2:$F$315, 5, FALSE),"")</f>
        <v>string</v>
      </c>
      <c r="G85" s="25" t="str">
        <f>IFERROR(VLOOKUP(TRIM(Table.CCSS_Base_Metrics[[#This Row],[Title]]), xccdf!$A$2:$F$315, 6, FALSE),"")</f>
        <v>AUDIT_SUCCESS</v>
      </c>
      <c r="H85" s="17" t="s">
        <v>543</v>
      </c>
      <c r="J85" s="17"/>
      <c r="K85" s="17" t="s">
        <v>593</v>
      </c>
      <c r="L85" s="19" t="str">
        <f>IFERROR(ROUND(((0.4 * Table.CCSS_Base_Metrics[[#This Row],[Exploitability]]) + (0.6 * Table.CCSS_Base_Metrics[[#This Row],[Impact]]) -1.5) * IF(Table.CCSS_Base_Metrics[[#This Row],[Impact]] = 0, 0, 1.176), 1),"")</f>
        <v/>
      </c>
      <c r="M85" s="19" t="str">
        <f>IFERROR(20 * Table.CCSS_Base_Metrics[[#This Row],[Access_Vector.'#]] * Table.CCSS_Base_Metrics[[#This Row],[Authentication.'#]] * Table.CCSS_Base_Metrics[[#This Row],[Access_Complexity.'#]],"")</f>
        <v/>
      </c>
      <c r="N85" s="19" t="str">
        <f>IFERROR(10.41 * (1 - (1 - Table.CCSS_Base_Metrics[[#This Row],[Confidentiality_Impact.'#]]) * (1 - Table.CCSS_Base_Metrics[[#This Row],[Integrity_Impact.'#]]) * (1 - Table.CCSS_Base_Metrics[[#This Row],[Availability_Impact.'#]])),"")</f>
        <v/>
      </c>
      <c r="Q85" s="20" t="str">
        <f>IFERROR(VLOOKUP(Table.CCSS_Base_Metrics[[#This Row],[Access_Vector]], Lists!$B$4:$C$6, 2),"")</f>
        <v/>
      </c>
      <c r="S85" s="20" t="str">
        <f>IFERROR(VLOOKUP(Table.CCSS_Base_Metrics[[#This Row],[Authentication]], Lists!$D$4:$E$6, 2),"")</f>
        <v/>
      </c>
      <c r="U85" s="20" t="str">
        <f>IFERROR(VLOOKUP(Table.CCSS_Base_Metrics[[#This Row],[Access_Complexity]], Lists!$F$4:$G$6, 2),"")</f>
        <v/>
      </c>
      <c r="W85" s="20" t="str">
        <f>IFERROR(VLOOKUP(Table.CCSS_Base_Metrics[[#This Row],[Confidentiality_Impact]], Lists!$H$4:$I$6, 2),"")</f>
        <v/>
      </c>
      <c r="Y85" s="20" t="str">
        <f>IFERROR(VLOOKUP(Table.CCSS_Base_Metrics[[#This Row],[Integrity_Imapct]], Lists!$J$4:$K$6, 2),"")</f>
        <v/>
      </c>
      <c r="AA85" s="20" t="str">
        <f>IFERROR(VLOOKUP(Table.CCSS_Base_Metrics[[#This Row],[Availability_Impact]], Lists!$L$4:$M$6, 2),"")</f>
        <v/>
      </c>
    </row>
    <row r="86" spans="1:27" s="16" customFormat="1" x14ac:dyDescent="0.25">
      <c r="A86" s="1" t="s">
        <v>303</v>
      </c>
      <c r="B86" s="1" t="str">
        <f>IFERROR(VLOOKUP(TRIM(Table.CCSS_Base_Metrics[[#This Row],[Title]]), xccdf!$A$2:$C$315, 2, FALSE),"")</f>
        <v>rul_AuditPoliciesAccountManagement5</v>
      </c>
      <c r="C86" t="s">
        <v>100</v>
      </c>
      <c r="D86" s="25" t="str">
        <f>IFERROR(VLOOKUP(TRIM(Table.CCSS_Base_Metrics[[#This Row],[Title]]), xccdf!$A$2:$F$315, 3, FALSE),"")</f>
        <v>CCE-2443-0, CCE-2560-1</v>
      </c>
      <c r="E86" s="25" t="str">
        <f>IFERROR(VLOOKUP(TRIM(Table.CCSS_Base_Metrics[[#This Row],[Title]]), xccdf!$A$2:$F$315, 4, FALSE),"")</f>
        <v>pattern match</v>
      </c>
      <c r="F86" s="25" t="str">
        <f>IFERROR(VLOOKUP(TRIM(Table.CCSS_Base_Metrics[[#This Row],[Title]]), xccdf!$A$2:$F$315, 5, FALSE),"")</f>
        <v>string</v>
      </c>
      <c r="G86" s="25" t="str">
        <f>IFERROR(VLOOKUP(TRIM(Table.CCSS_Base_Metrics[[#This Row],[Title]]), xccdf!$A$2:$F$315, 6, FALSE),"")</f>
        <v>AUDIT_SUCCESS</v>
      </c>
      <c r="H86" s="23" t="s">
        <v>500</v>
      </c>
      <c r="I86" s="16" t="b">
        <v>1</v>
      </c>
      <c r="J86" s="17"/>
      <c r="K86" s="17" t="s">
        <v>589</v>
      </c>
      <c r="L86" s="17">
        <f>IFERROR(ROUND(((0.4 * Table.CCSS_Base_Metrics[[#This Row],[Exploitability]]) + (0.6 * Table.CCSS_Base_Metrics[[#This Row],[Impact]]) -1.5) * IF(Table.CCSS_Base_Metrics[[#This Row],[Impact]] = 0, 0, 1.176), 1),"")</f>
        <v>3.2</v>
      </c>
      <c r="M86" s="17">
        <f>IFERROR(20 * Table.CCSS_Base_Metrics[[#This Row],[Access_Vector.'#]] * Table.CCSS_Base_Metrics[[#This Row],[Authentication.'#]] * Table.CCSS_Base_Metrics[[#This Row],[Access_Complexity.'#]],"")</f>
        <v>3.1410400000000003</v>
      </c>
      <c r="N86" s="17">
        <f>IFERROR(10.41 * (1 - (1 - Table.CCSS_Base_Metrics[[#This Row],[Confidentiality_Impact.'#]]) * (1 - Table.CCSS_Base_Metrics[[#This Row],[Integrity_Impact.'#]]) * (1 - Table.CCSS_Base_Metrics[[#This Row],[Availability_Impact.'#]])),"")</f>
        <v>4.9382437499999998</v>
      </c>
      <c r="O86" s="16" t="s">
        <v>19</v>
      </c>
      <c r="P86" s="16" t="s">
        <v>21</v>
      </c>
      <c r="Q86" s="16">
        <f>IFERROR(VLOOKUP(Table.CCSS_Base_Metrics[[#This Row],[Access_Vector]], Lists!$B$4:$C$6, 2),"")</f>
        <v>0.39500000000000002</v>
      </c>
      <c r="R86" s="16" t="s">
        <v>26</v>
      </c>
      <c r="S86" s="16">
        <f>IFERROR(VLOOKUP(Table.CCSS_Base_Metrics[[#This Row],[Authentication]], Lists!$D$4:$E$6, 2),"")</f>
        <v>0.56000000000000005</v>
      </c>
      <c r="T86" s="16" t="s">
        <v>30</v>
      </c>
      <c r="U86" s="16">
        <f>IFERROR(VLOOKUP(Table.CCSS_Base_Metrics[[#This Row],[Access_Complexity]], Lists!$F$4:$G$6, 2),"")</f>
        <v>0.71</v>
      </c>
      <c r="V86" s="16" t="s">
        <v>27</v>
      </c>
      <c r="W86" s="16">
        <f>IFERROR(VLOOKUP(Table.CCSS_Base_Metrics[[#This Row],[Confidentiality_Impact]], Lists!$H$4:$I$6, 2),"")</f>
        <v>0</v>
      </c>
      <c r="X86" s="16" t="s">
        <v>32</v>
      </c>
      <c r="Y86" s="16">
        <f>IFERROR(VLOOKUP(Table.CCSS_Base_Metrics[[#This Row],[Integrity_Imapct]], Lists!$J$4:$K$6, 2),"")</f>
        <v>0.27500000000000002</v>
      </c>
      <c r="Z86" s="16" t="s">
        <v>32</v>
      </c>
      <c r="AA86" s="16">
        <f>IFERROR(VLOOKUP(Table.CCSS_Base_Metrics[[#This Row],[Availability_Impact]], Lists!$L$4:$M$6, 2),"")</f>
        <v>0.27500000000000002</v>
      </c>
    </row>
    <row r="87" spans="1:27" s="16" customFormat="1" x14ac:dyDescent="0.25">
      <c r="A87" s="1" t="s">
        <v>303</v>
      </c>
      <c r="B87" s="1" t="str">
        <f>IFERROR(VLOOKUP(TRIM(Table.CCSS_Base_Metrics[[#This Row],[Title]]), xccdf!$A$2:$C$315, 2, FALSE),"")</f>
        <v>rul_AuditPoliciesAccountManagement5</v>
      </c>
      <c r="C87" t="s">
        <v>100</v>
      </c>
      <c r="D87" s="25" t="str">
        <f>IFERROR(VLOOKUP(TRIM(Table.CCSS_Base_Metrics[[#This Row],[Title]]), xccdf!$A$2:$F$315, 3, FALSE),"")</f>
        <v>CCE-2443-0, CCE-2560-1</v>
      </c>
      <c r="E87" s="25" t="str">
        <f>IFERROR(VLOOKUP(TRIM(Table.CCSS_Base_Metrics[[#This Row],[Title]]), xccdf!$A$2:$F$315, 4, FALSE),"")</f>
        <v>pattern match</v>
      </c>
      <c r="F87" s="25" t="str">
        <f>IFERROR(VLOOKUP(TRIM(Table.CCSS_Base_Metrics[[#This Row],[Title]]), xccdf!$A$2:$F$315, 5, FALSE),"")</f>
        <v>string</v>
      </c>
      <c r="G87" s="25" t="str">
        <f>IFERROR(VLOOKUP(TRIM(Table.CCSS_Base_Metrics[[#This Row],[Title]]), xccdf!$A$2:$F$315, 6, FALSE),"")</f>
        <v>AUDIT_SUCCESS</v>
      </c>
      <c r="H87" s="17" t="s">
        <v>543</v>
      </c>
      <c r="J87" s="17"/>
      <c r="K87" s="17" t="s">
        <v>593</v>
      </c>
      <c r="L87" s="19" t="str">
        <f>IFERROR(ROUND(((0.4 * Table.CCSS_Base_Metrics[[#This Row],[Exploitability]]) + (0.6 * Table.CCSS_Base_Metrics[[#This Row],[Impact]]) -1.5) * IF(Table.CCSS_Base_Metrics[[#This Row],[Impact]] = 0, 0, 1.176), 1),"")</f>
        <v/>
      </c>
      <c r="M87" s="19" t="str">
        <f>IFERROR(20 * Table.CCSS_Base_Metrics[[#This Row],[Access_Vector.'#]] * Table.CCSS_Base_Metrics[[#This Row],[Authentication.'#]] * Table.CCSS_Base_Metrics[[#This Row],[Access_Complexity.'#]],"")</f>
        <v/>
      </c>
      <c r="N87" s="19" t="str">
        <f>IFERROR(10.41 * (1 - (1 - Table.CCSS_Base_Metrics[[#This Row],[Confidentiality_Impact.'#]]) * (1 - Table.CCSS_Base_Metrics[[#This Row],[Integrity_Impact.'#]]) * (1 - Table.CCSS_Base_Metrics[[#This Row],[Availability_Impact.'#]])),"")</f>
        <v/>
      </c>
      <c r="Q87" s="20" t="str">
        <f>IFERROR(VLOOKUP(Table.CCSS_Base_Metrics[[#This Row],[Access_Vector]], Lists!$B$4:$C$6, 2),"")</f>
        <v/>
      </c>
      <c r="S87" s="20" t="str">
        <f>IFERROR(VLOOKUP(Table.CCSS_Base_Metrics[[#This Row],[Authentication]], Lists!$D$4:$E$6, 2),"")</f>
        <v/>
      </c>
      <c r="U87" s="20" t="str">
        <f>IFERROR(VLOOKUP(Table.CCSS_Base_Metrics[[#This Row],[Access_Complexity]], Lists!$F$4:$G$6, 2),"")</f>
        <v/>
      </c>
      <c r="W87" s="20" t="str">
        <f>IFERROR(VLOOKUP(Table.CCSS_Base_Metrics[[#This Row],[Confidentiality_Impact]], Lists!$H$4:$I$6, 2),"")</f>
        <v/>
      </c>
      <c r="Y87" s="20" t="str">
        <f>IFERROR(VLOOKUP(Table.CCSS_Base_Metrics[[#This Row],[Integrity_Imapct]], Lists!$J$4:$K$6, 2),"")</f>
        <v/>
      </c>
      <c r="AA87" s="20" t="str">
        <f>IFERROR(VLOOKUP(Table.CCSS_Base_Metrics[[#This Row],[Availability_Impact]], Lists!$L$4:$M$6, 2),"")</f>
        <v/>
      </c>
    </row>
    <row r="88" spans="1:27" s="16" customFormat="1" x14ac:dyDescent="0.25">
      <c r="A88" s="1" t="s">
        <v>304</v>
      </c>
      <c r="B88" s="1" t="str">
        <f>IFERROR(VLOOKUP(TRIM(Table.CCSS_Base_Metrics[[#This Row],[Title]]), xccdf!$A$2:$C$315, 2, FALSE),"")</f>
        <v>rul_AuditPoliciesAccountManagement6</v>
      </c>
      <c r="C88" t="s">
        <v>101</v>
      </c>
      <c r="D88" s="25" t="str">
        <f>IFERROR(VLOOKUP(TRIM(Table.CCSS_Base_Metrics[[#This Row],[Title]]), xccdf!$A$2:$F$315, 3, FALSE),"")</f>
        <v>CCE-2394-5, CCE-2411-7</v>
      </c>
      <c r="E88" s="25" t="str">
        <f>IFERROR(VLOOKUP(TRIM(Table.CCSS_Base_Metrics[[#This Row],[Title]]), xccdf!$A$2:$F$315, 4, FALSE),"")</f>
        <v>pattern match</v>
      </c>
      <c r="F88" s="25" t="str">
        <f>IFERROR(VLOOKUP(TRIM(Table.CCSS_Base_Metrics[[#This Row],[Title]]), xccdf!$A$2:$F$315, 5, FALSE),"")</f>
        <v>string</v>
      </c>
      <c r="G88" s="25" t="str">
        <f>IFERROR(VLOOKUP(TRIM(Table.CCSS_Base_Metrics[[#This Row],[Title]]), xccdf!$A$2:$F$315, 6, FALSE),"")</f>
        <v>AUDIT_SUCCESS</v>
      </c>
      <c r="H88" s="23" t="s">
        <v>500</v>
      </c>
      <c r="I88" s="16" t="b">
        <v>1</v>
      </c>
      <c r="J88" s="17"/>
      <c r="K88" s="17" t="s">
        <v>589</v>
      </c>
      <c r="L88" s="19">
        <f>IFERROR(ROUND(((0.4 * Table.CCSS_Base_Metrics[[#This Row],[Exploitability]]) + (0.6 * Table.CCSS_Base_Metrics[[#This Row],[Impact]]) -1.5) * IF(Table.CCSS_Base_Metrics[[#This Row],[Impact]] = 0, 0, 1.176), 1),"")</f>
        <v>3.2</v>
      </c>
      <c r="M88" s="19">
        <f>IFERROR(20 * Table.CCSS_Base_Metrics[[#This Row],[Access_Vector.'#]] * Table.CCSS_Base_Metrics[[#This Row],[Authentication.'#]] * Table.CCSS_Base_Metrics[[#This Row],[Access_Complexity.'#]],"")</f>
        <v>3.1410400000000003</v>
      </c>
      <c r="N88" s="19">
        <f>IFERROR(10.41 * (1 - (1 - Table.CCSS_Base_Metrics[[#This Row],[Confidentiality_Impact.'#]]) * (1 - Table.CCSS_Base_Metrics[[#This Row],[Integrity_Impact.'#]]) * (1 - Table.CCSS_Base_Metrics[[#This Row],[Availability_Impact.'#]])),"")</f>
        <v>4.9382437499999998</v>
      </c>
      <c r="O88" s="16" t="s">
        <v>19</v>
      </c>
      <c r="P88" s="16" t="s">
        <v>21</v>
      </c>
      <c r="Q88" s="16">
        <f>IFERROR(VLOOKUP(Table.CCSS_Base_Metrics[[#This Row],[Access_Vector]], Lists!$B$4:$C$6, 2),"")</f>
        <v>0.39500000000000002</v>
      </c>
      <c r="R88" s="16" t="s">
        <v>26</v>
      </c>
      <c r="S88" s="16">
        <f>IFERROR(VLOOKUP(Table.CCSS_Base_Metrics[[#This Row],[Authentication]], Lists!$D$4:$E$6, 2),"")</f>
        <v>0.56000000000000005</v>
      </c>
      <c r="T88" s="16" t="s">
        <v>30</v>
      </c>
      <c r="U88" s="16">
        <f>IFERROR(VLOOKUP(Table.CCSS_Base_Metrics[[#This Row],[Access_Complexity]], Lists!$F$4:$G$6, 2),"")</f>
        <v>0.71</v>
      </c>
      <c r="V88" s="16" t="s">
        <v>27</v>
      </c>
      <c r="W88" s="16">
        <f>IFERROR(VLOOKUP(Table.CCSS_Base_Metrics[[#This Row],[Confidentiality_Impact]], Lists!$H$4:$I$6, 2),"")</f>
        <v>0</v>
      </c>
      <c r="X88" s="16" t="s">
        <v>32</v>
      </c>
      <c r="Y88" s="16">
        <f>IFERROR(VLOOKUP(Table.CCSS_Base_Metrics[[#This Row],[Integrity_Imapct]], Lists!$J$4:$K$6, 2),"")</f>
        <v>0.27500000000000002</v>
      </c>
      <c r="Z88" s="16" t="s">
        <v>32</v>
      </c>
      <c r="AA88" s="16">
        <f>IFERROR(VLOOKUP(Table.CCSS_Base_Metrics[[#This Row],[Availability_Impact]], Lists!$L$4:$M$6, 2),"")</f>
        <v>0.27500000000000002</v>
      </c>
    </row>
    <row r="89" spans="1:27" s="16" customFormat="1" x14ac:dyDescent="0.25">
      <c r="A89" s="1" t="s">
        <v>304</v>
      </c>
      <c r="B89" s="1" t="str">
        <f>IFERROR(VLOOKUP(TRIM(Table.CCSS_Base_Metrics[[#This Row],[Title]]), xccdf!$A$2:$C$315, 2, FALSE),"")</f>
        <v>rul_AuditPoliciesAccountManagement6</v>
      </c>
      <c r="C89" t="s">
        <v>101</v>
      </c>
      <c r="D89" s="25" t="str">
        <f>IFERROR(VLOOKUP(TRIM(Table.CCSS_Base_Metrics[[#This Row],[Title]]), xccdf!$A$2:$F$315, 3, FALSE),"")</f>
        <v>CCE-2394-5, CCE-2411-7</v>
      </c>
      <c r="E89" s="25" t="str">
        <f>IFERROR(VLOOKUP(TRIM(Table.CCSS_Base_Metrics[[#This Row],[Title]]), xccdf!$A$2:$F$315, 4, FALSE),"")</f>
        <v>pattern match</v>
      </c>
      <c r="F89" s="25" t="str">
        <f>IFERROR(VLOOKUP(TRIM(Table.CCSS_Base_Metrics[[#This Row],[Title]]), xccdf!$A$2:$F$315, 5, FALSE),"")</f>
        <v>string</v>
      </c>
      <c r="G89" s="25" t="str">
        <f>IFERROR(VLOOKUP(TRIM(Table.CCSS_Base_Metrics[[#This Row],[Title]]), xccdf!$A$2:$F$315, 6, FALSE),"")</f>
        <v>AUDIT_SUCCESS</v>
      </c>
      <c r="H89" s="17" t="s">
        <v>543</v>
      </c>
      <c r="J89" s="17"/>
      <c r="K89" s="17" t="s">
        <v>593</v>
      </c>
      <c r="L89" s="19" t="str">
        <f>IFERROR(ROUND(((0.4 * Table.CCSS_Base_Metrics[[#This Row],[Exploitability]]) + (0.6 * Table.CCSS_Base_Metrics[[#This Row],[Impact]]) -1.5) * IF(Table.CCSS_Base_Metrics[[#This Row],[Impact]] = 0, 0, 1.176), 1),"")</f>
        <v/>
      </c>
      <c r="M89" s="19" t="str">
        <f>IFERROR(20 * Table.CCSS_Base_Metrics[[#This Row],[Access_Vector.'#]] * Table.CCSS_Base_Metrics[[#This Row],[Authentication.'#]] * Table.CCSS_Base_Metrics[[#This Row],[Access_Complexity.'#]],"")</f>
        <v/>
      </c>
      <c r="N89" s="19" t="str">
        <f>IFERROR(10.41 * (1 - (1 - Table.CCSS_Base_Metrics[[#This Row],[Confidentiality_Impact.'#]]) * (1 - Table.CCSS_Base_Metrics[[#This Row],[Integrity_Impact.'#]]) * (1 - Table.CCSS_Base_Metrics[[#This Row],[Availability_Impact.'#]])),"")</f>
        <v/>
      </c>
      <c r="Q89" s="20" t="str">
        <f>IFERROR(VLOOKUP(Table.CCSS_Base_Metrics[[#This Row],[Access_Vector]], Lists!$B$4:$C$6, 2),"")</f>
        <v/>
      </c>
      <c r="S89" s="20" t="str">
        <f>IFERROR(VLOOKUP(Table.CCSS_Base_Metrics[[#This Row],[Authentication]], Lists!$D$4:$E$6, 2),"")</f>
        <v/>
      </c>
      <c r="U89" s="20" t="str">
        <f>IFERROR(VLOOKUP(Table.CCSS_Base_Metrics[[#This Row],[Access_Complexity]], Lists!$F$4:$G$6, 2),"")</f>
        <v/>
      </c>
      <c r="W89" s="20" t="str">
        <f>IFERROR(VLOOKUP(Table.CCSS_Base_Metrics[[#This Row],[Confidentiality_Impact]], Lists!$H$4:$I$6, 2),"")</f>
        <v/>
      </c>
      <c r="Y89" s="20" t="str">
        <f>IFERROR(VLOOKUP(Table.CCSS_Base_Metrics[[#This Row],[Integrity_Imapct]], Lists!$J$4:$K$6, 2),"")</f>
        <v/>
      </c>
      <c r="AA89" s="20" t="str">
        <f>IFERROR(VLOOKUP(Table.CCSS_Base_Metrics[[#This Row],[Availability_Impact]], Lists!$L$4:$M$6, 2),"")</f>
        <v/>
      </c>
    </row>
    <row r="90" spans="1:27" s="16" customFormat="1" x14ac:dyDescent="0.25">
      <c r="A90" s="1" t="s">
        <v>305</v>
      </c>
      <c r="B90" s="1" t="str">
        <f>IFERROR(VLOOKUP(TRIM(Table.CCSS_Base_Metrics[[#This Row],[Title]]), xccdf!$A$2:$C$315, 2, FALSE),"")</f>
        <v>rul_AuditPoliciesDSAccess1</v>
      </c>
      <c r="C90" t="s">
        <v>102</v>
      </c>
      <c r="D90" s="25" t="str">
        <f>IFERROR(VLOOKUP(TRIM(Table.CCSS_Base_Metrics[[#This Row],[Title]]), xccdf!$A$2:$F$315, 3, FALSE),"")</f>
        <v>CCE-2367-1, CCE-1926-5</v>
      </c>
      <c r="E90" s="25" t="str">
        <f>IFERROR(VLOOKUP(TRIM(Table.CCSS_Base_Metrics[[#This Row],[Title]]), xccdf!$A$2:$F$315, 4, FALSE),"")</f>
        <v>pattern match</v>
      </c>
      <c r="F90" s="25" t="str">
        <f>IFERROR(VLOOKUP(TRIM(Table.CCSS_Base_Metrics[[#This Row],[Title]]), xccdf!$A$2:$F$315, 5, FALSE),"")</f>
        <v>string</v>
      </c>
      <c r="G90" s="25" t="str">
        <f>IFERROR(VLOOKUP(TRIM(Table.CCSS_Base_Metrics[[#This Row],[Title]]), xccdf!$A$2:$F$315, 6, FALSE),"")</f>
        <v>AUDIT_SUCCESS</v>
      </c>
      <c r="H90" s="23" t="s">
        <v>500</v>
      </c>
      <c r="I90" s="16" t="b">
        <v>1</v>
      </c>
      <c r="J90" s="17"/>
      <c r="K90" s="17" t="s">
        <v>589</v>
      </c>
      <c r="L90" s="19">
        <f>IFERROR(ROUND(((0.4 * Table.CCSS_Base_Metrics[[#This Row],[Exploitability]]) + (0.6 * Table.CCSS_Base_Metrics[[#This Row],[Impact]]) -1.5) * IF(Table.CCSS_Base_Metrics[[#This Row],[Impact]] = 0, 0, 1.176), 1),"")</f>
        <v>6.4</v>
      </c>
      <c r="M90" s="19">
        <f>IFERROR(20 * Table.CCSS_Base_Metrics[[#This Row],[Access_Vector.'#]] * Table.CCSS_Base_Metrics[[#This Row],[Authentication.'#]] * Table.CCSS_Base_Metrics[[#This Row],[Access_Complexity.'#]],"")</f>
        <v>9.9967999999999986</v>
      </c>
      <c r="N90" s="19">
        <f>IFERROR(10.41 * (1 - (1 - Table.CCSS_Base_Metrics[[#This Row],[Confidentiality_Impact.'#]]) * (1 - Table.CCSS_Base_Metrics[[#This Row],[Integrity_Impact.'#]]) * (1 - Table.CCSS_Base_Metrics[[#This Row],[Availability_Impact.'#]])),"")</f>
        <v>4.9382437499999998</v>
      </c>
      <c r="O90" s="16" t="s">
        <v>19</v>
      </c>
      <c r="P90" s="16" t="s">
        <v>23</v>
      </c>
      <c r="Q90" s="16">
        <f>IFERROR(VLOOKUP(Table.CCSS_Base_Metrics[[#This Row],[Access_Vector]], Lists!$B$4:$C$6, 2),"")</f>
        <v>1</v>
      </c>
      <c r="R90" s="16" t="s">
        <v>27</v>
      </c>
      <c r="S90" s="16">
        <f>IFERROR(VLOOKUP(Table.CCSS_Base_Metrics[[#This Row],[Authentication]], Lists!$D$4:$E$6, 2),"")</f>
        <v>0.70399999999999996</v>
      </c>
      <c r="T90" s="16" t="s">
        <v>30</v>
      </c>
      <c r="U90" s="16">
        <f>IFERROR(VLOOKUP(Table.CCSS_Base_Metrics[[#This Row],[Access_Complexity]], Lists!$F$4:$G$6, 2),"")</f>
        <v>0.71</v>
      </c>
      <c r="V90" s="16" t="s">
        <v>27</v>
      </c>
      <c r="W90" s="16">
        <f>IFERROR(VLOOKUP(Table.CCSS_Base_Metrics[[#This Row],[Confidentiality_Impact]], Lists!$H$4:$I$6, 2),"")</f>
        <v>0</v>
      </c>
      <c r="X90" s="16" t="s">
        <v>32</v>
      </c>
      <c r="Y90" s="16">
        <f>IFERROR(VLOOKUP(Table.CCSS_Base_Metrics[[#This Row],[Integrity_Imapct]], Lists!$J$4:$K$6, 2),"")</f>
        <v>0.27500000000000002</v>
      </c>
      <c r="Z90" s="16" t="s">
        <v>32</v>
      </c>
      <c r="AA90" s="16">
        <f>IFERROR(VLOOKUP(Table.CCSS_Base_Metrics[[#This Row],[Availability_Impact]], Lists!$L$4:$M$6, 2),"")</f>
        <v>0.27500000000000002</v>
      </c>
    </row>
    <row r="91" spans="1:27" s="16" customFormat="1" x14ac:dyDescent="0.25">
      <c r="A91" s="1" t="s">
        <v>305</v>
      </c>
      <c r="B91" s="1" t="str">
        <f>IFERROR(VLOOKUP(TRIM(Table.CCSS_Base_Metrics[[#This Row],[Title]]), xccdf!$A$2:$C$315, 2, FALSE),"")</f>
        <v>rul_AuditPoliciesDSAccess1</v>
      </c>
      <c r="C91" t="s">
        <v>102</v>
      </c>
      <c r="D91" s="25" t="str">
        <f>IFERROR(VLOOKUP(TRIM(Table.CCSS_Base_Metrics[[#This Row],[Title]]), xccdf!$A$2:$F$315, 3, FALSE),"")</f>
        <v>CCE-2367-1, CCE-1926-5</v>
      </c>
      <c r="E91" s="25" t="str">
        <f>IFERROR(VLOOKUP(TRIM(Table.CCSS_Base_Metrics[[#This Row],[Title]]), xccdf!$A$2:$F$315, 4, FALSE),"")</f>
        <v>pattern match</v>
      </c>
      <c r="F91" s="25" t="str">
        <f>IFERROR(VLOOKUP(TRIM(Table.CCSS_Base_Metrics[[#This Row],[Title]]), xccdf!$A$2:$F$315, 5, FALSE),"")</f>
        <v>string</v>
      </c>
      <c r="G91" s="25" t="str">
        <f>IFERROR(VLOOKUP(TRIM(Table.CCSS_Base_Metrics[[#This Row],[Title]]), xccdf!$A$2:$F$315, 6, FALSE),"")</f>
        <v>AUDIT_SUCCESS</v>
      </c>
      <c r="H91" s="17" t="s">
        <v>546</v>
      </c>
      <c r="J91" s="17"/>
      <c r="K91" s="17" t="s">
        <v>593</v>
      </c>
      <c r="L91" s="19" t="str">
        <f>IFERROR(ROUND(((0.4 * Table.CCSS_Base_Metrics[[#This Row],[Exploitability]]) + (0.6 * Table.CCSS_Base_Metrics[[#This Row],[Impact]]) -1.5) * IF(Table.CCSS_Base_Metrics[[#This Row],[Impact]] = 0, 0, 1.176), 1),"")</f>
        <v/>
      </c>
      <c r="M91" s="19" t="str">
        <f>IFERROR(20 * Table.CCSS_Base_Metrics[[#This Row],[Access_Vector.'#]] * Table.CCSS_Base_Metrics[[#This Row],[Authentication.'#]] * Table.CCSS_Base_Metrics[[#This Row],[Access_Complexity.'#]],"")</f>
        <v/>
      </c>
      <c r="N91" s="19" t="str">
        <f>IFERROR(10.41 * (1 - (1 - Table.CCSS_Base_Metrics[[#This Row],[Confidentiality_Impact.'#]]) * (1 - Table.CCSS_Base_Metrics[[#This Row],[Integrity_Impact.'#]]) * (1 - Table.CCSS_Base_Metrics[[#This Row],[Availability_Impact.'#]])),"")</f>
        <v/>
      </c>
      <c r="Q91" s="20" t="str">
        <f>IFERROR(VLOOKUP(Table.CCSS_Base_Metrics[[#This Row],[Access_Vector]], Lists!$B$4:$C$6, 2),"")</f>
        <v/>
      </c>
      <c r="S91" s="20" t="str">
        <f>IFERROR(VLOOKUP(Table.CCSS_Base_Metrics[[#This Row],[Authentication]], Lists!$D$4:$E$6, 2),"")</f>
        <v/>
      </c>
      <c r="U91" s="20" t="str">
        <f>IFERROR(VLOOKUP(Table.CCSS_Base_Metrics[[#This Row],[Access_Complexity]], Lists!$F$4:$G$6, 2),"")</f>
        <v/>
      </c>
      <c r="W91" s="20" t="str">
        <f>IFERROR(VLOOKUP(Table.CCSS_Base_Metrics[[#This Row],[Confidentiality_Impact]], Lists!$H$4:$I$6, 2),"")</f>
        <v/>
      </c>
      <c r="Y91" s="20" t="str">
        <f>IFERROR(VLOOKUP(Table.CCSS_Base_Metrics[[#This Row],[Integrity_Imapct]], Lists!$J$4:$K$6, 2),"")</f>
        <v/>
      </c>
      <c r="AA91" s="20" t="str">
        <f>IFERROR(VLOOKUP(Table.CCSS_Base_Metrics[[#This Row],[Availability_Impact]], Lists!$L$4:$M$6, 2),"")</f>
        <v/>
      </c>
    </row>
    <row r="92" spans="1:27" s="16" customFormat="1" x14ac:dyDescent="0.25">
      <c r="A92" s="1" t="s">
        <v>306</v>
      </c>
      <c r="B92" s="1" t="str">
        <f>IFERROR(VLOOKUP(TRIM(Table.CCSS_Base_Metrics[[#This Row],[Title]]), xccdf!$A$2:$C$315, 2, FALSE),"")</f>
        <v>rul_AuditPoliciesDSAccess2</v>
      </c>
      <c r="C92" t="s">
        <v>103</v>
      </c>
      <c r="D92" s="25" t="str">
        <f>IFERROR(VLOOKUP(TRIM(Table.CCSS_Base_Metrics[[#This Row],[Title]]), xccdf!$A$2:$F$315, 3, FALSE),"")</f>
        <v>CCE-2635-1, CCE-2445-5</v>
      </c>
      <c r="E92" s="25" t="str">
        <f>IFERROR(VLOOKUP(TRIM(Table.CCSS_Base_Metrics[[#This Row],[Title]]), xccdf!$A$2:$F$315, 4, FALSE),"")</f>
        <v>pattern match</v>
      </c>
      <c r="F92" s="25" t="str">
        <f>IFERROR(VLOOKUP(TRIM(Table.CCSS_Base_Metrics[[#This Row],[Title]]), xccdf!$A$2:$F$315, 5, FALSE),"")</f>
        <v>string</v>
      </c>
      <c r="G92" s="25" t="str">
        <f>IFERROR(VLOOKUP(TRIM(Table.CCSS_Base_Metrics[[#This Row],[Title]]), xccdf!$A$2:$F$315, 6, FALSE),"")</f>
        <v>AUDIT_SUCCESS</v>
      </c>
      <c r="H92" s="23" t="s">
        <v>500</v>
      </c>
      <c r="I92" s="16" t="b">
        <v>1</v>
      </c>
      <c r="J92" s="17"/>
      <c r="K92" s="17" t="s">
        <v>589</v>
      </c>
      <c r="L92" s="17">
        <f>IFERROR(ROUND(((0.4 * Table.CCSS_Base_Metrics[[#This Row],[Exploitability]]) + (0.6 * Table.CCSS_Base_Metrics[[#This Row],[Impact]]) -1.5) * IF(Table.CCSS_Base_Metrics[[#This Row],[Impact]] = 0, 0, 1.176), 1),"")</f>
        <v>6.4</v>
      </c>
      <c r="M92" s="17">
        <f>IFERROR(20 * Table.CCSS_Base_Metrics[[#This Row],[Access_Vector.'#]] * Table.CCSS_Base_Metrics[[#This Row],[Authentication.'#]] * Table.CCSS_Base_Metrics[[#This Row],[Access_Complexity.'#]],"")</f>
        <v>9.9967999999999986</v>
      </c>
      <c r="N92" s="17">
        <f>IFERROR(10.41 * (1 - (1 - Table.CCSS_Base_Metrics[[#This Row],[Confidentiality_Impact.'#]]) * (1 - Table.CCSS_Base_Metrics[[#This Row],[Integrity_Impact.'#]]) * (1 - Table.CCSS_Base_Metrics[[#This Row],[Availability_Impact.'#]])),"")</f>
        <v>4.9382437499999998</v>
      </c>
      <c r="O92" s="16" t="s">
        <v>19</v>
      </c>
      <c r="P92" s="16" t="s">
        <v>23</v>
      </c>
      <c r="Q92" s="16">
        <f>IFERROR(VLOOKUP(Table.CCSS_Base_Metrics[[#This Row],[Access_Vector]], Lists!$B$4:$C$6, 2),"")</f>
        <v>1</v>
      </c>
      <c r="R92" s="16" t="s">
        <v>27</v>
      </c>
      <c r="S92" s="16">
        <f>IFERROR(VLOOKUP(Table.CCSS_Base_Metrics[[#This Row],[Authentication]], Lists!$D$4:$E$6, 2),"")</f>
        <v>0.70399999999999996</v>
      </c>
      <c r="T92" s="16" t="s">
        <v>30</v>
      </c>
      <c r="U92" s="16">
        <f>IFERROR(VLOOKUP(Table.CCSS_Base_Metrics[[#This Row],[Access_Complexity]], Lists!$F$4:$G$6, 2),"")</f>
        <v>0.71</v>
      </c>
      <c r="V92" s="16" t="s">
        <v>27</v>
      </c>
      <c r="W92" s="16">
        <f>IFERROR(VLOOKUP(Table.CCSS_Base_Metrics[[#This Row],[Confidentiality_Impact]], Lists!$H$4:$I$6, 2),"")</f>
        <v>0</v>
      </c>
      <c r="X92" s="16" t="s">
        <v>32</v>
      </c>
      <c r="Y92" s="16">
        <f>IFERROR(VLOOKUP(Table.CCSS_Base_Metrics[[#This Row],[Integrity_Imapct]], Lists!$J$4:$K$6, 2),"")</f>
        <v>0.27500000000000002</v>
      </c>
      <c r="Z92" s="16" t="s">
        <v>32</v>
      </c>
      <c r="AA92" s="16">
        <f>IFERROR(VLOOKUP(Table.CCSS_Base_Metrics[[#This Row],[Availability_Impact]], Lists!$L$4:$M$6, 2),"")</f>
        <v>0.27500000000000002</v>
      </c>
    </row>
    <row r="93" spans="1:27" s="16" customFormat="1" x14ac:dyDescent="0.25">
      <c r="A93" s="1" t="s">
        <v>306</v>
      </c>
      <c r="B93" s="1" t="str">
        <f>IFERROR(VLOOKUP(TRIM(Table.CCSS_Base_Metrics[[#This Row],[Title]]), xccdf!$A$2:$C$315, 2, FALSE),"")</f>
        <v>rul_AuditPoliciesDSAccess2</v>
      </c>
      <c r="C93" t="s">
        <v>103</v>
      </c>
      <c r="D93" s="25" t="str">
        <f>IFERROR(VLOOKUP(TRIM(Table.CCSS_Base_Metrics[[#This Row],[Title]]), xccdf!$A$2:$F$315, 3, FALSE),"")</f>
        <v>CCE-2635-1, CCE-2445-5</v>
      </c>
      <c r="E93" s="25" t="str">
        <f>IFERROR(VLOOKUP(TRIM(Table.CCSS_Base_Metrics[[#This Row],[Title]]), xccdf!$A$2:$F$315, 4, FALSE),"")</f>
        <v>pattern match</v>
      </c>
      <c r="F93" s="25" t="str">
        <f>IFERROR(VLOOKUP(TRIM(Table.CCSS_Base_Metrics[[#This Row],[Title]]), xccdf!$A$2:$F$315, 5, FALSE),"")</f>
        <v>string</v>
      </c>
      <c r="G93" s="25" t="str">
        <f>IFERROR(VLOOKUP(TRIM(Table.CCSS_Base_Metrics[[#This Row],[Title]]), xccdf!$A$2:$F$315, 6, FALSE),"")</f>
        <v>AUDIT_SUCCESS</v>
      </c>
      <c r="H93" s="17" t="s">
        <v>546</v>
      </c>
      <c r="J93" s="17"/>
      <c r="K93" s="17" t="s">
        <v>593</v>
      </c>
      <c r="L93" s="19" t="str">
        <f>IFERROR(ROUND(((0.4 * Table.CCSS_Base_Metrics[[#This Row],[Exploitability]]) + (0.6 * Table.CCSS_Base_Metrics[[#This Row],[Impact]]) -1.5) * IF(Table.CCSS_Base_Metrics[[#This Row],[Impact]] = 0, 0, 1.176), 1),"")</f>
        <v/>
      </c>
      <c r="M93" s="19" t="str">
        <f>IFERROR(20 * Table.CCSS_Base_Metrics[[#This Row],[Access_Vector.'#]] * Table.CCSS_Base_Metrics[[#This Row],[Authentication.'#]] * Table.CCSS_Base_Metrics[[#This Row],[Access_Complexity.'#]],"")</f>
        <v/>
      </c>
      <c r="N93" s="19" t="str">
        <f>IFERROR(10.41 * (1 - (1 - Table.CCSS_Base_Metrics[[#This Row],[Confidentiality_Impact.'#]]) * (1 - Table.CCSS_Base_Metrics[[#This Row],[Integrity_Impact.'#]]) * (1 - Table.CCSS_Base_Metrics[[#This Row],[Availability_Impact.'#]])),"")</f>
        <v/>
      </c>
      <c r="Q93" s="20" t="str">
        <f>IFERROR(VLOOKUP(Table.CCSS_Base_Metrics[[#This Row],[Access_Vector]], Lists!$B$4:$C$6, 2),"")</f>
        <v/>
      </c>
      <c r="S93" s="20" t="str">
        <f>IFERROR(VLOOKUP(Table.CCSS_Base_Metrics[[#This Row],[Authentication]], Lists!$D$4:$E$6, 2),"")</f>
        <v/>
      </c>
      <c r="U93" s="20" t="str">
        <f>IFERROR(VLOOKUP(Table.CCSS_Base_Metrics[[#This Row],[Access_Complexity]], Lists!$F$4:$G$6, 2),"")</f>
        <v/>
      </c>
      <c r="W93" s="20" t="str">
        <f>IFERROR(VLOOKUP(Table.CCSS_Base_Metrics[[#This Row],[Confidentiality_Impact]], Lists!$H$4:$I$6, 2),"")</f>
        <v/>
      </c>
      <c r="Y93" s="20" t="str">
        <f>IFERROR(VLOOKUP(Table.CCSS_Base_Metrics[[#This Row],[Integrity_Imapct]], Lists!$J$4:$K$6, 2),"")</f>
        <v/>
      </c>
      <c r="AA93" s="20" t="str">
        <f>IFERROR(VLOOKUP(Table.CCSS_Base_Metrics[[#This Row],[Availability_Impact]], Lists!$L$4:$M$6, 2),"")</f>
        <v/>
      </c>
    </row>
    <row r="94" spans="1:27" s="16" customFormat="1" x14ac:dyDescent="0.25">
      <c r="A94" s="1" t="s">
        <v>307</v>
      </c>
      <c r="B94" s="1" t="str">
        <f>IFERROR(VLOOKUP(TRIM(Table.CCSS_Base_Metrics[[#This Row],[Title]]), xccdf!$A$2:$C$315, 2, FALSE),"")</f>
        <v>rul_AuditPoliciesAccountLogon1</v>
      </c>
      <c r="C94" t="s">
        <v>104</v>
      </c>
      <c r="D94" s="25" t="str">
        <f>IFERROR(VLOOKUP(TRIM(Table.CCSS_Base_Metrics[[#This Row],[Title]]), xccdf!$A$2:$F$315, 3, FALSE),"")</f>
        <v>CCE-2463-8, CCE-2516-3</v>
      </c>
      <c r="E94" s="25" t="str">
        <f>IFERROR(VLOOKUP(TRIM(Table.CCSS_Base_Metrics[[#This Row],[Title]]), xccdf!$A$2:$F$315, 4, FALSE),"")</f>
        <v>pattern match</v>
      </c>
      <c r="F94" s="25" t="str">
        <f>IFERROR(VLOOKUP(TRIM(Table.CCSS_Base_Metrics[[#This Row],[Title]]), xccdf!$A$2:$F$315, 5, FALSE),"")</f>
        <v>string</v>
      </c>
      <c r="G94" s="25" t="str">
        <f>IFERROR(VLOOKUP(TRIM(Table.CCSS_Base_Metrics[[#This Row],[Title]]), xccdf!$A$2:$F$315, 6, FALSE),"")</f>
        <v>AUDIT_SUCCESS</v>
      </c>
      <c r="H94" s="23" t="s">
        <v>500</v>
      </c>
      <c r="I94" s="16" t="b">
        <v>1</v>
      </c>
      <c r="J94" s="17"/>
      <c r="K94" s="17" t="s">
        <v>589</v>
      </c>
      <c r="L94" s="16">
        <f>IFERROR(ROUND(((0.4 * Table.CCSS_Base_Metrics[[#This Row],[Exploitability]]) + (0.6 * Table.CCSS_Base_Metrics[[#This Row],[Impact]]) -1.5) * IF(Table.CCSS_Base_Metrics[[#This Row],[Impact]] = 0, 0, 1.176), 1),"")</f>
        <v>6.4</v>
      </c>
      <c r="M94" s="16">
        <f>IFERROR(20 * Table.CCSS_Base_Metrics[[#This Row],[Access_Vector.'#]] * Table.CCSS_Base_Metrics[[#This Row],[Authentication.'#]] * Table.CCSS_Base_Metrics[[#This Row],[Access_Complexity.'#]],"")</f>
        <v>9.9967999999999986</v>
      </c>
      <c r="N94" s="16">
        <f>IFERROR(10.41 * (1 - (1 - Table.CCSS_Base_Metrics[[#This Row],[Confidentiality_Impact.'#]]) * (1 - Table.CCSS_Base_Metrics[[#This Row],[Integrity_Impact.'#]]) * (1 - Table.CCSS_Base_Metrics[[#This Row],[Availability_Impact.'#]])),"")</f>
        <v>4.9382437499999998</v>
      </c>
      <c r="O94" s="16" t="s">
        <v>19</v>
      </c>
      <c r="P94" s="16" t="s">
        <v>23</v>
      </c>
      <c r="Q94" s="16">
        <f>IFERROR(VLOOKUP(Table.CCSS_Base_Metrics[[#This Row],[Access_Vector]], Lists!$B$4:$C$6, 2),"")</f>
        <v>1</v>
      </c>
      <c r="R94" s="16" t="s">
        <v>27</v>
      </c>
      <c r="S94" s="16">
        <f>IFERROR(VLOOKUP(Table.CCSS_Base_Metrics[[#This Row],[Authentication]], Lists!$D$4:$E$6, 2),"")</f>
        <v>0.70399999999999996</v>
      </c>
      <c r="T94" s="16" t="s">
        <v>30</v>
      </c>
      <c r="U94" s="16">
        <f>IFERROR(VLOOKUP(Table.CCSS_Base_Metrics[[#This Row],[Access_Complexity]], Lists!$F$4:$G$6, 2),"")</f>
        <v>0.71</v>
      </c>
      <c r="V94" s="16" t="s">
        <v>27</v>
      </c>
      <c r="W94" s="16">
        <f>IFERROR(VLOOKUP(Table.CCSS_Base_Metrics[[#This Row],[Confidentiality_Impact]], Lists!$H$4:$I$6, 2),"")</f>
        <v>0</v>
      </c>
      <c r="X94" s="16" t="s">
        <v>32</v>
      </c>
      <c r="Y94" s="16">
        <f>IFERROR(VLOOKUP(Table.CCSS_Base_Metrics[[#This Row],[Integrity_Imapct]], Lists!$J$4:$K$6, 2),"")</f>
        <v>0.27500000000000002</v>
      </c>
      <c r="Z94" s="16" t="s">
        <v>32</v>
      </c>
      <c r="AA94" s="16">
        <f>IFERROR(VLOOKUP(Table.CCSS_Base_Metrics[[#This Row],[Availability_Impact]], Lists!$L$4:$M$6, 2),"")</f>
        <v>0.27500000000000002</v>
      </c>
    </row>
    <row r="95" spans="1:27" s="16" customFormat="1" x14ac:dyDescent="0.25">
      <c r="A95" s="1" t="s">
        <v>307</v>
      </c>
      <c r="B95" s="1" t="str">
        <f>IFERROR(VLOOKUP(TRIM(Table.CCSS_Base_Metrics[[#This Row],[Title]]), xccdf!$A$2:$C$315, 2, FALSE),"")</f>
        <v>rul_AuditPoliciesAccountLogon1</v>
      </c>
      <c r="C95" t="s">
        <v>104</v>
      </c>
      <c r="D95" s="25" t="str">
        <f>IFERROR(VLOOKUP(TRIM(Table.CCSS_Base_Metrics[[#This Row],[Title]]), xccdf!$A$2:$F$315, 3, FALSE),"")</f>
        <v>CCE-2463-8, CCE-2516-3</v>
      </c>
      <c r="E95" s="25" t="str">
        <f>IFERROR(VLOOKUP(TRIM(Table.CCSS_Base_Metrics[[#This Row],[Title]]), xccdf!$A$2:$F$315, 4, FALSE),"")</f>
        <v>pattern match</v>
      </c>
      <c r="F95" s="25" t="str">
        <f>IFERROR(VLOOKUP(TRIM(Table.CCSS_Base_Metrics[[#This Row],[Title]]), xccdf!$A$2:$F$315, 5, FALSE),"")</f>
        <v>string</v>
      </c>
      <c r="G95" s="25" t="str">
        <f>IFERROR(VLOOKUP(TRIM(Table.CCSS_Base_Metrics[[#This Row],[Title]]), xccdf!$A$2:$F$315, 6, FALSE),"")</f>
        <v>AUDIT_SUCCESS</v>
      </c>
      <c r="H95" s="17" t="s">
        <v>544</v>
      </c>
      <c r="J95" s="17"/>
      <c r="K95" s="17" t="s">
        <v>593</v>
      </c>
      <c r="L95" s="19" t="str">
        <f>IFERROR(ROUND(((0.4 * Table.CCSS_Base_Metrics[[#This Row],[Exploitability]]) + (0.6 * Table.CCSS_Base_Metrics[[#This Row],[Impact]]) -1.5) * IF(Table.CCSS_Base_Metrics[[#This Row],[Impact]] = 0, 0, 1.176), 1),"")</f>
        <v/>
      </c>
      <c r="M95" s="19" t="str">
        <f>IFERROR(20 * Table.CCSS_Base_Metrics[[#This Row],[Access_Vector.'#]] * Table.CCSS_Base_Metrics[[#This Row],[Authentication.'#]] * Table.CCSS_Base_Metrics[[#This Row],[Access_Complexity.'#]],"")</f>
        <v/>
      </c>
      <c r="N95" s="19" t="str">
        <f>IFERROR(10.41 * (1 - (1 - Table.CCSS_Base_Metrics[[#This Row],[Confidentiality_Impact.'#]]) * (1 - Table.CCSS_Base_Metrics[[#This Row],[Integrity_Impact.'#]]) * (1 - Table.CCSS_Base_Metrics[[#This Row],[Availability_Impact.'#]])),"")</f>
        <v/>
      </c>
      <c r="Q95" s="20" t="str">
        <f>IFERROR(VLOOKUP(Table.CCSS_Base_Metrics[[#This Row],[Access_Vector]], Lists!$B$4:$C$6, 2),"")</f>
        <v/>
      </c>
      <c r="S95" s="20" t="str">
        <f>IFERROR(VLOOKUP(Table.CCSS_Base_Metrics[[#This Row],[Authentication]], Lists!$D$4:$E$6, 2),"")</f>
        <v/>
      </c>
      <c r="U95" s="20" t="str">
        <f>IFERROR(VLOOKUP(Table.CCSS_Base_Metrics[[#This Row],[Access_Complexity]], Lists!$F$4:$G$6, 2),"")</f>
        <v/>
      </c>
      <c r="W95" s="20" t="str">
        <f>IFERROR(VLOOKUP(Table.CCSS_Base_Metrics[[#This Row],[Confidentiality_Impact]], Lists!$H$4:$I$6, 2),"")</f>
        <v/>
      </c>
      <c r="Y95" s="20" t="str">
        <f>IFERROR(VLOOKUP(Table.CCSS_Base_Metrics[[#This Row],[Integrity_Imapct]], Lists!$J$4:$K$6, 2),"")</f>
        <v/>
      </c>
      <c r="AA95" s="20" t="str">
        <f>IFERROR(VLOOKUP(Table.CCSS_Base_Metrics[[#This Row],[Availability_Impact]], Lists!$L$4:$M$6, 2),"")</f>
        <v/>
      </c>
    </row>
    <row r="96" spans="1:27" s="16" customFormat="1" x14ac:dyDescent="0.25">
      <c r="A96" s="1">
        <v>1.4</v>
      </c>
      <c r="B96" s="1" t="str">
        <f>IFERROR(VLOOKUP(TRIM(Table.CCSS_Base_Metrics[[#This Row],[Title]]), xccdf!$A$2:$C$315, 2, FALSE),"")</f>
        <v/>
      </c>
      <c r="C96" t="s">
        <v>308</v>
      </c>
      <c r="D96" s="25" t="str">
        <f>IFERROR(VLOOKUP(TRIM(Table.CCSS_Base_Metrics[[#This Row],[Title]]), xccdf!$A$2:$F$315, 3, FALSE),"")</f>
        <v/>
      </c>
      <c r="E96" s="25" t="str">
        <f>IFERROR(VLOOKUP(TRIM(Table.CCSS_Base_Metrics[[#This Row],[Title]]), xccdf!$A$2:$F$315, 4, FALSE),"")</f>
        <v/>
      </c>
      <c r="F96" s="25" t="str">
        <f>IFERROR(VLOOKUP(TRIM(Table.CCSS_Base_Metrics[[#This Row],[Title]]), xccdf!$A$2:$F$315, 5, FALSE),"")</f>
        <v/>
      </c>
      <c r="G96" s="25" t="str">
        <f>IFERROR(VLOOKUP(TRIM(Table.CCSS_Base_Metrics[[#This Row],[Title]]), xccdf!$A$2:$F$315, 6, FALSE),"")</f>
        <v/>
      </c>
      <c r="H96" s="21" t="e">
        <f>NA()</f>
        <v>#N/A</v>
      </c>
      <c r="I96" s="16" t="b">
        <v>0</v>
      </c>
      <c r="J96" s="17"/>
      <c r="K96" s="17"/>
      <c r="L96" s="16" t="str">
        <f>IFERROR(ROUND(((0.4 * Table.CCSS_Base_Metrics[[#This Row],[Exploitability]]) + (0.6 * Table.CCSS_Base_Metrics[[#This Row],[Impact]]) -1.5) * IF(Table.CCSS_Base_Metrics[[#This Row],[Impact]] = 0, 0, 1.176), 1),"")</f>
        <v/>
      </c>
      <c r="M96" s="16" t="str">
        <f>IFERROR(20 * Table.CCSS_Base_Metrics[[#This Row],[Access_Vector.'#]] * Table.CCSS_Base_Metrics[[#This Row],[Authentication.'#]] * Table.CCSS_Base_Metrics[[#This Row],[Access_Complexity.'#]],"")</f>
        <v/>
      </c>
      <c r="N96" s="16" t="str">
        <f>IFERROR(10.41 * (1 - (1 - Table.CCSS_Base_Metrics[[#This Row],[Confidentiality_Impact.'#]]) * (1 - Table.CCSS_Base_Metrics[[#This Row],[Integrity_Impact.'#]]) * (1 - Table.CCSS_Base_Metrics[[#This Row],[Availability_Impact.'#]])),"")</f>
        <v/>
      </c>
      <c r="Q96" s="16" t="str">
        <f>IFERROR(VLOOKUP(Table.CCSS_Base_Metrics[[#This Row],[Access_Vector]], Lists!$B$4:$C$6, 2),"")</f>
        <v/>
      </c>
      <c r="S96" s="16" t="str">
        <f>IFERROR(VLOOKUP(Table.CCSS_Base_Metrics[[#This Row],[Authentication]], Lists!$D$4:$E$6, 2),"")</f>
        <v/>
      </c>
      <c r="U96" s="16" t="str">
        <f>IFERROR(VLOOKUP(Table.CCSS_Base_Metrics[[#This Row],[Access_Complexity]], Lists!$F$4:$G$6, 2),"")</f>
        <v/>
      </c>
      <c r="W96" s="16" t="str">
        <f>IFERROR(VLOOKUP(Table.CCSS_Base_Metrics[[#This Row],[Confidentiality_Impact]], Lists!$H$4:$I$6, 2),"")</f>
        <v/>
      </c>
      <c r="Y96" s="16" t="str">
        <f>IFERROR(VLOOKUP(Table.CCSS_Base_Metrics[[#This Row],[Integrity_Imapct]], Lists!$J$4:$K$6, 2),"")</f>
        <v/>
      </c>
      <c r="AA96" s="16" t="str">
        <f>IFERROR(VLOOKUP(Table.CCSS_Base_Metrics[[#This Row],[Availability_Impact]], Lists!$L$4:$M$6, 2),"")</f>
        <v/>
      </c>
    </row>
    <row r="97" spans="1:27" s="16" customFormat="1" x14ac:dyDescent="0.25">
      <c r="A97" s="1" t="s">
        <v>309</v>
      </c>
      <c r="B97" s="1" t="str">
        <f>IFERROR(VLOOKUP(TRIM(Table.CCSS_Base_Metrics[[#This Row],[Title]]), xccdf!$A$2:$C$315, 2, FALSE),"")</f>
        <v>rul_EventLogServiceEventLogServiceApplication1</v>
      </c>
      <c r="C97" t="s">
        <v>105</v>
      </c>
      <c r="D97" s="25">
        <f>IFERROR(VLOOKUP(TRIM(Table.CCSS_Base_Metrics[[#This Row],[Title]]), xccdf!$A$2:$F$315, 3, FALSE),"")</f>
        <v>0</v>
      </c>
      <c r="E97" s="25" t="str">
        <f>IFERROR(VLOOKUP(TRIM(Table.CCSS_Base_Metrics[[#This Row],[Title]]), xccdf!$A$2:$F$315, 4, FALSE),"")</f>
        <v>equals</v>
      </c>
      <c r="F97" s="25" t="str">
        <f>IFERROR(VLOOKUP(TRIM(Table.CCSS_Base_Metrics[[#This Row],[Title]]), xccdf!$A$2:$F$315, 5, FALSE),"")</f>
        <v>number</v>
      </c>
      <c r="G97" s="25">
        <f>IFERROR(VLOOKUP(TRIM(Table.CCSS_Base_Metrics[[#This Row],[Title]]), xccdf!$A$2:$F$315, 6, FALSE),"")</f>
        <v>32768</v>
      </c>
      <c r="H97" s="23" t="s">
        <v>502</v>
      </c>
      <c r="I97" s="16" t="b">
        <v>1</v>
      </c>
      <c r="J97" s="17"/>
      <c r="K97" s="17" t="s">
        <v>589</v>
      </c>
      <c r="L97" s="16">
        <f>IFERROR(ROUND(((0.4 * Table.CCSS_Base_Metrics[[#This Row],[Exploitability]]) + (0.6 * Table.CCSS_Base_Metrics[[#This Row],[Impact]]) -1.5) * IF(Table.CCSS_Base_Metrics[[#This Row],[Impact]] = 0, 0, 1.176), 1),"")</f>
        <v>6.4</v>
      </c>
      <c r="M97" s="16">
        <f>IFERROR(20 * Table.CCSS_Base_Metrics[[#This Row],[Access_Vector.'#]] * Table.CCSS_Base_Metrics[[#This Row],[Authentication.'#]] * Table.CCSS_Base_Metrics[[#This Row],[Access_Complexity.'#]],"")</f>
        <v>9.9967999999999986</v>
      </c>
      <c r="N97" s="16">
        <f>IFERROR(10.41 * (1 - (1 - Table.CCSS_Base_Metrics[[#This Row],[Confidentiality_Impact.'#]]) * (1 - Table.CCSS_Base_Metrics[[#This Row],[Integrity_Impact.'#]]) * (1 - Table.CCSS_Base_Metrics[[#This Row],[Availability_Impact.'#]])),"")</f>
        <v>4.9382437499999998</v>
      </c>
      <c r="O97" s="16" t="s">
        <v>19</v>
      </c>
      <c r="P97" s="16" t="s">
        <v>23</v>
      </c>
      <c r="Q97" s="16">
        <f>IFERROR(VLOOKUP(Table.CCSS_Base_Metrics[[#This Row],[Access_Vector]], Lists!$B$4:$C$6, 2),"")</f>
        <v>1</v>
      </c>
      <c r="R97" s="16" t="s">
        <v>27</v>
      </c>
      <c r="S97" s="16">
        <f>IFERROR(VLOOKUP(Table.CCSS_Base_Metrics[[#This Row],[Authentication]], Lists!$D$4:$E$6, 2),"")</f>
        <v>0.70399999999999996</v>
      </c>
      <c r="T97" s="16" t="s">
        <v>30</v>
      </c>
      <c r="U97" s="16">
        <f>IFERROR(VLOOKUP(Table.CCSS_Base_Metrics[[#This Row],[Access_Complexity]], Lists!$F$4:$G$6, 2),"")</f>
        <v>0.71</v>
      </c>
      <c r="V97" s="16" t="s">
        <v>27</v>
      </c>
      <c r="W97" s="16">
        <f>IFERROR(VLOOKUP(Table.CCSS_Base_Metrics[[#This Row],[Confidentiality_Impact]], Lists!$H$4:$I$6, 2),"")</f>
        <v>0</v>
      </c>
      <c r="X97" s="16" t="s">
        <v>32</v>
      </c>
      <c r="Y97" s="16">
        <f>IFERROR(VLOOKUP(Table.CCSS_Base_Metrics[[#This Row],[Integrity_Imapct]], Lists!$J$4:$K$6, 2),"")</f>
        <v>0.27500000000000002</v>
      </c>
      <c r="Z97" s="16" t="s">
        <v>32</v>
      </c>
      <c r="AA97" s="16">
        <f>IFERROR(VLOOKUP(Table.CCSS_Base_Metrics[[#This Row],[Availability_Impact]], Lists!$L$4:$M$6, 2),"")</f>
        <v>0.27500000000000002</v>
      </c>
    </row>
    <row r="98" spans="1:27" s="16" customFormat="1" x14ac:dyDescent="0.25">
      <c r="A98" s="1" t="s">
        <v>309</v>
      </c>
      <c r="B98" s="1" t="str">
        <f>IFERROR(VLOOKUP(TRIM(Table.CCSS_Base_Metrics[[#This Row],[Title]]), xccdf!$A$2:$C$315, 2, FALSE),"")</f>
        <v>rul_EventLogServiceEventLogServiceApplication1</v>
      </c>
      <c r="C98" t="s">
        <v>105</v>
      </c>
      <c r="D98" s="25">
        <f>IFERROR(VLOOKUP(TRIM(Table.CCSS_Base_Metrics[[#This Row],[Title]]), xccdf!$A$2:$F$315, 3, FALSE),"")</f>
        <v>0</v>
      </c>
      <c r="E98" s="25" t="str">
        <f>IFERROR(VLOOKUP(TRIM(Table.CCSS_Base_Metrics[[#This Row],[Title]]), xccdf!$A$2:$F$315, 4, FALSE),"")</f>
        <v>equals</v>
      </c>
      <c r="F98" s="25" t="str">
        <f>IFERROR(VLOOKUP(TRIM(Table.CCSS_Base_Metrics[[#This Row],[Title]]), xccdf!$A$2:$F$315, 5, FALSE),"")</f>
        <v>number</v>
      </c>
      <c r="G98" s="25">
        <f>IFERROR(VLOOKUP(TRIM(Table.CCSS_Base_Metrics[[#This Row],[Title]]), xccdf!$A$2:$F$315, 6, FALSE),"")</f>
        <v>32768</v>
      </c>
      <c r="H98" s="23" t="s">
        <v>549</v>
      </c>
      <c r="J98" s="17"/>
      <c r="K98" s="17" t="s">
        <v>593</v>
      </c>
      <c r="L98" s="19" t="str">
        <f>IFERROR(ROUND(((0.4 * Table.CCSS_Base_Metrics[[#This Row],[Exploitability]]) + (0.6 * Table.CCSS_Base_Metrics[[#This Row],[Impact]]) -1.5) * IF(Table.CCSS_Base_Metrics[[#This Row],[Impact]] = 0, 0, 1.176), 1),"")</f>
        <v/>
      </c>
      <c r="M98" s="19" t="str">
        <f>IFERROR(20 * Table.CCSS_Base_Metrics[[#This Row],[Access_Vector.'#]] * Table.CCSS_Base_Metrics[[#This Row],[Authentication.'#]] * Table.CCSS_Base_Metrics[[#This Row],[Access_Complexity.'#]],"")</f>
        <v/>
      </c>
      <c r="N98" s="19" t="str">
        <f>IFERROR(10.41 * (1 - (1 - Table.CCSS_Base_Metrics[[#This Row],[Confidentiality_Impact.'#]]) * (1 - Table.CCSS_Base_Metrics[[#This Row],[Integrity_Impact.'#]]) * (1 - Table.CCSS_Base_Metrics[[#This Row],[Availability_Impact.'#]])),"")</f>
        <v/>
      </c>
      <c r="Q98" s="20" t="str">
        <f>IFERROR(VLOOKUP(Table.CCSS_Base_Metrics[[#This Row],[Access_Vector]], Lists!$B$4:$C$6, 2),"")</f>
        <v/>
      </c>
      <c r="S98" s="20" t="str">
        <f>IFERROR(VLOOKUP(Table.CCSS_Base_Metrics[[#This Row],[Authentication]], Lists!$D$4:$E$6, 2),"")</f>
        <v/>
      </c>
      <c r="U98" s="20" t="str">
        <f>IFERROR(VLOOKUP(Table.CCSS_Base_Metrics[[#This Row],[Access_Complexity]], Lists!$F$4:$G$6, 2),"")</f>
        <v/>
      </c>
      <c r="W98" s="20" t="str">
        <f>IFERROR(VLOOKUP(Table.CCSS_Base_Metrics[[#This Row],[Confidentiality_Impact]], Lists!$H$4:$I$6, 2),"")</f>
        <v/>
      </c>
      <c r="Y98" s="20" t="str">
        <f>IFERROR(VLOOKUP(Table.CCSS_Base_Metrics[[#This Row],[Integrity_Imapct]], Lists!$J$4:$K$6, 2),"")</f>
        <v/>
      </c>
      <c r="AA98" s="20" t="str">
        <f>IFERROR(VLOOKUP(Table.CCSS_Base_Metrics[[#This Row],[Availability_Impact]], Lists!$L$4:$M$6, 2),"")</f>
        <v/>
      </c>
    </row>
    <row r="99" spans="1:27" s="16" customFormat="1" x14ac:dyDescent="0.25">
      <c r="A99" s="1" t="s">
        <v>310</v>
      </c>
      <c r="B99" s="1" t="str">
        <f>IFERROR(VLOOKUP(TRIM(Table.CCSS_Base_Metrics[[#This Row],[Title]]), xccdf!$A$2:$C$315, 2, FALSE),"")</f>
        <v>rul_EventLogServiceEventLogServiceApplication2</v>
      </c>
      <c r="C99" t="s">
        <v>106</v>
      </c>
      <c r="D99" s="25">
        <f>IFERROR(VLOOKUP(TRIM(Table.CCSS_Base_Metrics[[#This Row],[Title]]), xccdf!$A$2:$F$315, 3, FALSE),"")</f>
        <v>0</v>
      </c>
      <c r="E99" s="25" t="str">
        <f>IFERROR(VLOOKUP(TRIM(Table.CCSS_Base_Metrics[[#This Row],[Title]]), xccdf!$A$2:$F$315, 4, FALSE),"")</f>
        <v>equals</v>
      </c>
      <c r="F99" s="25" t="str">
        <f>IFERROR(VLOOKUP(TRIM(Table.CCSS_Base_Metrics[[#This Row],[Title]]), xccdf!$A$2:$F$315, 5, FALSE),"")</f>
        <v>string</v>
      </c>
      <c r="G99" s="25">
        <f>IFERROR(VLOOKUP(TRIM(Table.CCSS_Base_Metrics[[#This Row],[Title]]), xccdf!$A$2:$F$315, 6, FALSE),"")</f>
        <v>0</v>
      </c>
      <c r="H99" s="23" t="s">
        <v>39</v>
      </c>
      <c r="I99" s="16" t="b">
        <v>1</v>
      </c>
      <c r="J99" s="17"/>
      <c r="K99" s="17" t="s">
        <v>589</v>
      </c>
      <c r="L99" s="16">
        <f>IFERROR(ROUND(((0.4 * Table.CCSS_Base_Metrics[[#This Row],[Exploitability]]) + (0.6 * Table.CCSS_Base_Metrics[[#This Row],[Impact]]) -1.5) * IF(Table.CCSS_Base_Metrics[[#This Row],[Impact]] = 0, 0, 1.176), 1),"")</f>
        <v>6.4</v>
      </c>
      <c r="M99" s="16">
        <f>IFERROR(20 * Table.CCSS_Base_Metrics[[#This Row],[Access_Vector.'#]] * Table.CCSS_Base_Metrics[[#This Row],[Authentication.'#]] * Table.CCSS_Base_Metrics[[#This Row],[Access_Complexity.'#]],"")</f>
        <v>9.9967999999999986</v>
      </c>
      <c r="N99" s="16">
        <f>IFERROR(10.41 * (1 - (1 - Table.CCSS_Base_Metrics[[#This Row],[Confidentiality_Impact.'#]]) * (1 - Table.CCSS_Base_Metrics[[#This Row],[Integrity_Impact.'#]]) * (1 - Table.CCSS_Base_Metrics[[#This Row],[Availability_Impact.'#]])),"")</f>
        <v>4.9382437499999998</v>
      </c>
      <c r="O99" s="16" t="s">
        <v>19</v>
      </c>
      <c r="P99" s="16" t="s">
        <v>23</v>
      </c>
      <c r="Q99" s="16">
        <f>IFERROR(VLOOKUP(Table.CCSS_Base_Metrics[[#This Row],[Access_Vector]], Lists!$B$4:$C$6, 2),"")</f>
        <v>1</v>
      </c>
      <c r="R99" s="16" t="s">
        <v>27</v>
      </c>
      <c r="S99" s="16">
        <f>IFERROR(VLOOKUP(Table.CCSS_Base_Metrics[[#This Row],[Authentication]], Lists!$D$4:$E$6, 2),"")</f>
        <v>0.70399999999999996</v>
      </c>
      <c r="T99" s="16" t="s">
        <v>30</v>
      </c>
      <c r="U99" s="16">
        <f>IFERROR(VLOOKUP(Table.CCSS_Base_Metrics[[#This Row],[Access_Complexity]], Lists!$F$4:$G$6, 2),"")</f>
        <v>0.71</v>
      </c>
      <c r="V99" s="16" t="s">
        <v>27</v>
      </c>
      <c r="W99" s="16">
        <f>IFERROR(VLOOKUP(Table.CCSS_Base_Metrics[[#This Row],[Confidentiality_Impact]], Lists!$H$4:$I$6, 2),"")</f>
        <v>0</v>
      </c>
      <c r="X99" s="16" t="s">
        <v>32</v>
      </c>
      <c r="Y99" s="16">
        <f>IFERROR(VLOOKUP(Table.CCSS_Base_Metrics[[#This Row],[Integrity_Imapct]], Lists!$J$4:$K$6, 2),"")</f>
        <v>0.27500000000000002</v>
      </c>
      <c r="Z99" s="16" t="s">
        <v>32</v>
      </c>
      <c r="AA99" s="16">
        <f>IFERROR(VLOOKUP(Table.CCSS_Base_Metrics[[#This Row],[Availability_Impact]], Lists!$L$4:$M$6, 2),"")</f>
        <v>0.27500000000000002</v>
      </c>
    </row>
    <row r="100" spans="1:27" s="16" customFormat="1" x14ac:dyDescent="0.25">
      <c r="A100" s="1" t="s">
        <v>310</v>
      </c>
      <c r="B100" s="1" t="str">
        <f>IFERROR(VLOOKUP(TRIM(Table.CCSS_Base_Metrics[[#This Row],[Title]]), xccdf!$A$2:$C$315, 2, FALSE),"")</f>
        <v>rul_EventLogServiceEventLogServiceApplication2</v>
      </c>
      <c r="C100" t="s">
        <v>106</v>
      </c>
      <c r="D100" s="25">
        <f>IFERROR(VLOOKUP(TRIM(Table.CCSS_Base_Metrics[[#This Row],[Title]]), xccdf!$A$2:$F$315, 3, FALSE),"")</f>
        <v>0</v>
      </c>
      <c r="E100" s="25" t="str">
        <f>IFERROR(VLOOKUP(TRIM(Table.CCSS_Base_Metrics[[#This Row],[Title]]), xccdf!$A$2:$F$315, 4, FALSE),"")</f>
        <v>equals</v>
      </c>
      <c r="F100" s="25" t="str">
        <f>IFERROR(VLOOKUP(TRIM(Table.CCSS_Base_Metrics[[#This Row],[Title]]), xccdf!$A$2:$F$315, 5, FALSE),"")</f>
        <v>string</v>
      </c>
      <c r="G100" s="25">
        <f>IFERROR(VLOOKUP(TRIM(Table.CCSS_Base_Metrics[[#This Row],[Title]]), xccdf!$A$2:$F$315, 6, FALSE),"")</f>
        <v>0</v>
      </c>
      <c r="H100" s="23" t="s">
        <v>40</v>
      </c>
      <c r="J100" s="17"/>
      <c r="K100" s="17" t="s">
        <v>593</v>
      </c>
      <c r="L100" s="19" t="str">
        <f>IFERROR(ROUND(((0.4 * Table.CCSS_Base_Metrics[[#This Row],[Exploitability]]) + (0.6 * Table.CCSS_Base_Metrics[[#This Row],[Impact]]) -1.5) * IF(Table.CCSS_Base_Metrics[[#This Row],[Impact]] = 0, 0, 1.176), 1),"")</f>
        <v/>
      </c>
      <c r="M100" s="19" t="str">
        <f>IFERROR(20 * Table.CCSS_Base_Metrics[[#This Row],[Access_Vector.'#]] * Table.CCSS_Base_Metrics[[#This Row],[Authentication.'#]] * Table.CCSS_Base_Metrics[[#This Row],[Access_Complexity.'#]],"")</f>
        <v/>
      </c>
      <c r="N100" s="19" t="str">
        <f>IFERROR(10.41 * (1 - (1 - Table.CCSS_Base_Metrics[[#This Row],[Confidentiality_Impact.'#]]) * (1 - Table.CCSS_Base_Metrics[[#This Row],[Integrity_Impact.'#]]) * (1 - Table.CCSS_Base_Metrics[[#This Row],[Availability_Impact.'#]])),"")</f>
        <v/>
      </c>
      <c r="Q100" s="20" t="str">
        <f>IFERROR(VLOOKUP(Table.CCSS_Base_Metrics[[#This Row],[Access_Vector]], Lists!$B$4:$C$6, 2),"")</f>
        <v/>
      </c>
      <c r="S100" s="20" t="str">
        <f>IFERROR(VLOOKUP(Table.CCSS_Base_Metrics[[#This Row],[Authentication]], Lists!$D$4:$E$6, 2),"")</f>
        <v/>
      </c>
      <c r="U100" s="20" t="str">
        <f>IFERROR(VLOOKUP(Table.CCSS_Base_Metrics[[#This Row],[Access_Complexity]], Lists!$F$4:$G$6, 2),"")</f>
        <v/>
      </c>
      <c r="W100" s="20" t="str">
        <f>IFERROR(VLOOKUP(Table.CCSS_Base_Metrics[[#This Row],[Confidentiality_Impact]], Lists!$H$4:$I$6, 2),"")</f>
        <v/>
      </c>
      <c r="Y100" s="20" t="str">
        <f>IFERROR(VLOOKUP(Table.CCSS_Base_Metrics[[#This Row],[Integrity_Imapct]], Lists!$J$4:$K$6, 2),"")</f>
        <v/>
      </c>
      <c r="AA100" s="20" t="str">
        <f>IFERROR(VLOOKUP(Table.CCSS_Base_Metrics[[#This Row],[Availability_Impact]], Lists!$L$4:$M$6, 2),"")</f>
        <v/>
      </c>
    </row>
    <row r="101" spans="1:27" s="16" customFormat="1" x14ac:dyDescent="0.25">
      <c r="A101" s="1" t="s">
        <v>311</v>
      </c>
      <c r="B101" s="1" t="str">
        <f>IFERROR(VLOOKUP(TRIM(Table.CCSS_Base_Metrics[[#This Row],[Title]]), xccdf!$A$2:$C$315, 2, FALSE),"")</f>
        <v>rul_EventLogServiceEventLogServiceSecurity1</v>
      </c>
      <c r="C101" t="s">
        <v>107</v>
      </c>
      <c r="D101" s="25">
        <f>IFERROR(VLOOKUP(TRIM(Table.CCSS_Base_Metrics[[#This Row],[Title]]), xccdf!$A$2:$F$315, 3, FALSE),"")</f>
        <v>0</v>
      </c>
      <c r="E101" s="25" t="str">
        <f>IFERROR(VLOOKUP(TRIM(Table.CCSS_Base_Metrics[[#This Row],[Title]]), xccdf!$A$2:$F$315, 4, FALSE),"")</f>
        <v>equals</v>
      </c>
      <c r="F101" s="25" t="str">
        <f>IFERROR(VLOOKUP(TRIM(Table.CCSS_Base_Metrics[[#This Row],[Title]]), xccdf!$A$2:$F$315, 5, FALSE),"")</f>
        <v>number</v>
      </c>
      <c r="G101" s="25">
        <f>IFERROR(VLOOKUP(TRIM(Table.CCSS_Base_Metrics[[#This Row],[Title]]), xccdf!$A$2:$F$315, 6, FALSE),"")</f>
        <v>81920</v>
      </c>
      <c r="H101" s="23" t="s">
        <v>502</v>
      </c>
      <c r="I101" s="16" t="b">
        <v>1</v>
      </c>
      <c r="J101" s="17"/>
      <c r="K101" s="17" t="s">
        <v>589</v>
      </c>
      <c r="L101" s="17">
        <f>IFERROR(ROUND(((0.4 * Table.CCSS_Base_Metrics[[#This Row],[Exploitability]]) + (0.6 * Table.CCSS_Base_Metrics[[#This Row],[Impact]]) -1.5) * IF(Table.CCSS_Base_Metrics[[#This Row],[Impact]] = 0, 0, 1.176), 1),"")</f>
        <v>6.4</v>
      </c>
      <c r="M101" s="17">
        <f>IFERROR(20 * Table.CCSS_Base_Metrics[[#This Row],[Access_Vector.'#]] * Table.CCSS_Base_Metrics[[#This Row],[Authentication.'#]] * Table.CCSS_Base_Metrics[[#This Row],[Access_Complexity.'#]],"")</f>
        <v>9.9967999999999986</v>
      </c>
      <c r="N101" s="17">
        <f>IFERROR(10.41 * (1 - (1 - Table.CCSS_Base_Metrics[[#This Row],[Confidentiality_Impact.'#]]) * (1 - Table.CCSS_Base_Metrics[[#This Row],[Integrity_Impact.'#]]) * (1 - Table.CCSS_Base_Metrics[[#This Row],[Availability_Impact.'#]])),"")</f>
        <v>4.9382437499999998</v>
      </c>
      <c r="O101" s="16" t="s">
        <v>19</v>
      </c>
      <c r="P101" s="16" t="s">
        <v>23</v>
      </c>
      <c r="Q101" s="16">
        <f>IFERROR(VLOOKUP(Table.CCSS_Base_Metrics[[#This Row],[Access_Vector]], Lists!$B$4:$C$6, 2),"")</f>
        <v>1</v>
      </c>
      <c r="R101" s="16" t="s">
        <v>27</v>
      </c>
      <c r="S101" s="16">
        <f>IFERROR(VLOOKUP(Table.CCSS_Base_Metrics[[#This Row],[Authentication]], Lists!$D$4:$E$6, 2),"")</f>
        <v>0.70399999999999996</v>
      </c>
      <c r="T101" s="16" t="s">
        <v>30</v>
      </c>
      <c r="U101" s="16">
        <f>IFERROR(VLOOKUP(Table.CCSS_Base_Metrics[[#This Row],[Access_Complexity]], Lists!$F$4:$G$6, 2),"")</f>
        <v>0.71</v>
      </c>
      <c r="V101" s="16" t="s">
        <v>27</v>
      </c>
      <c r="W101" s="16">
        <f>IFERROR(VLOOKUP(Table.CCSS_Base_Metrics[[#This Row],[Confidentiality_Impact]], Lists!$H$4:$I$6, 2),"")</f>
        <v>0</v>
      </c>
      <c r="X101" s="16" t="s">
        <v>32</v>
      </c>
      <c r="Y101" s="16">
        <f>IFERROR(VLOOKUP(Table.CCSS_Base_Metrics[[#This Row],[Integrity_Imapct]], Lists!$J$4:$K$6, 2),"")</f>
        <v>0.27500000000000002</v>
      </c>
      <c r="Z101" s="16" t="s">
        <v>32</v>
      </c>
      <c r="AA101" s="16">
        <f>IFERROR(VLOOKUP(Table.CCSS_Base_Metrics[[#This Row],[Availability_Impact]], Lists!$L$4:$M$6, 2),"")</f>
        <v>0.27500000000000002</v>
      </c>
    </row>
    <row r="102" spans="1:27" s="16" customFormat="1" x14ac:dyDescent="0.25">
      <c r="A102" s="1" t="s">
        <v>311</v>
      </c>
      <c r="B102" s="1" t="str">
        <f>IFERROR(VLOOKUP(TRIM(Table.CCSS_Base_Metrics[[#This Row],[Title]]), xccdf!$A$2:$C$315, 2, FALSE),"")</f>
        <v>rul_EventLogServiceEventLogServiceSecurity1</v>
      </c>
      <c r="C102" t="s">
        <v>107</v>
      </c>
      <c r="D102" s="25">
        <f>IFERROR(VLOOKUP(TRIM(Table.CCSS_Base_Metrics[[#This Row],[Title]]), xccdf!$A$2:$F$315, 3, FALSE),"")</f>
        <v>0</v>
      </c>
      <c r="E102" s="25" t="str">
        <f>IFERROR(VLOOKUP(TRIM(Table.CCSS_Base_Metrics[[#This Row],[Title]]), xccdf!$A$2:$F$315, 4, FALSE),"")</f>
        <v>equals</v>
      </c>
      <c r="F102" s="25" t="str">
        <f>IFERROR(VLOOKUP(TRIM(Table.CCSS_Base_Metrics[[#This Row],[Title]]), xccdf!$A$2:$F$315, 5, FALSE),"")</f>
        <v>number</v>
      </c>
      <c r="G102" s="25">
        <f>IFERROR(VLOOKUP(TRIM(Table.CCSS_Base_Metrics[[#This Row],[Title]]), xccdf!$A$2:$F$315, 6, FALSE),"")</f>
        <v>81920</v>
      </c>
      <c r="H102" s="23" t="s">
        <v>550</v>
      </c>
      <c r="J102" s="17"/>
      <c r="K102" s="17" t="s">
        <v>593</v>
      </c>
      <c r="L102" s="19" t="str">
        <f>IFERROR(ROUND(((0.4 * Table.CCSS_Base_Metrics[[#This Row],[Exploitability]]) + (0.6 * Table.CCSS_Base_Metrics[[#This Row],[Impact]]) -1.5) * IF(Table.CCSS_Base_Metrics[[#This Row],[Impact]] = 0, 0, 1.176), 1),"")</f>
        <v/>
      </c>
      <c r="M102" s="19" t="str">
        <f>IFERROR(20 * Table.CCSS_Base_Metrics[[#This Row],[Access_Vector.'#]] * Table.CCSS_Base_Metrics[[#This Row],[Authentication.'#]] * Table.CCSS_Base_Metrics[[#This Row],[Access_Complexity.'#]],"")</f>
        <v/>
      </c>
      <c r="N102" s="19" t="str">
        <f>IFERROR(10.41 * (1 - (1 - Table.CCSS_Base_Metrics[[#This Row],[Confidentiality_Impact.'#]]) * (1 - Table.CCSS_Base_Metrics[[#This Row],[Integrity_Impact.'#]]) * (1 - Table.CCSS_Base_Metrics[[#This Row],[Availability_Impact.'#]])),"")</f>
        <v/>
      </c>
      <c r="Q102" s="20" t="str">
        <f>IFERROR(VLOOKUP(Table.CCSS_Base_Metrics[[#This Row],[Access_Vector]], Lists!$B$4:$C$6, 2),"")</f>
        <v/>
      </c>
      <c r="S102" s="20" t="str">
        <f>IFERROR(VLOOKUP(Table.CCSS_Base_Metrics[[#This Row],[Authentication]], Lists!$D$4:$E$6, 2),"")</f>
        <v/>
      </c>
      <c r="U102" s="20" t="str">
        <f>IFERROR(VLOOKUP(Table.CCSS_Base_Metrics[[#This Row],[Access_Complexity]], Lists!$F$4:$G$6, 2),"")</f>
        <v/>
      </c>
      <c r="W102" s="20" t="str">
        <f>IFERROR(VLOOKUP(Table.CCSS_Base_Metrics[[#This Row],[Confidentiality_Impact]], Lists!$H$4:$I$6, 2),"")</f>
        <v/>
      </c>
      <c r="Y102" s="20" t="str">
        <f>IFERROR(VLOOKUP(Table.CCSS_Base_Metrics[[#This Row],[Integrity_Imapct]], Lists!$J$4:$K$6, 2),"")</f>
        <v/>
      </c>
      <c r="AA102" s="20" t="str">
        <f>IFERROR(VLOOKUP(Table.CCSS_Base_Metrics[[#This Row],[Availability_Impact]], Lists!$L$4:$M$6, 2),"")</f>
        <v/>
      </c>
    </row>
    <row r="103" spans="1:27" s="16" customFormat="1" x14ac:dyDescent="0.25">
      <c r="A103" s="1" t="s">
        <v>312</v>
      </c>
      <c r="B103" s="1" t="str">
        <f>IFERROR(VLOOKUP(TRIM(Table.CCSS_Base_Metrics[[#This Row],[Title]]), xccdf!$A$2:$C$315, 2, FALSE),"")</f>
        <v>rul_EventLogServiceEventLogServiceSecurity2</v>
      </c>
      <c r="C103" t="s">
        <v>108</v>
      </c>
      <c r="D103" s="25">
        <f>IFERROR(VLOOKUP(TRIM(Table.CCSS_Base_Metrics[[#This Row],[Title]]), xccdf!$A$2:$F$315, 3, FALSE),"")</f>
        <v>0</v>
      </c>
      <c r="E103" s="25" t="str">
        <f>IFERROR(VLOOKUP(TRIM(Table.CCSS_Base_Metrics[[#This Row],[Title]]), xccdf!$A$2:$F$315, 4, FALSE),"")</f>
        <v>equals</v>
      </c>
      <c r="F103" s="25" t="str">
        <f>IFERROR(VLOOKUP(TRIM(Table.CCSS_Base_Metrics[[#This Row],[Title]]), xccdf!$A$2:$F$315, 5, FALSE),"")</f>
        <v>string</v>
      </c>
      <c r="G103" s="25">
        <f>IFERROR(VLOOKUP(TRIM(Table.CCSS_Base_Metrics[[#This Row],[Title]]), xccdf!$A$2:$F$315, 6, FALSE),"")</f>
        <v>0</v>
      </c>
      <c r="H103" s="23" t="s">
        <v>39</v>
      </c>
      <c r="I103" s="16" t="b">
        <v>1</v>
      </c>
      <c r="J103" s="17"/>
      <c r="K103" s="17" t="s">
        <v>589</v>
      </c>
      <c r="L103" s="16">
        <f>IFERROR(ROUND(((0.4 * Table.CCSS_Base_Metrics[[#This Row],[Exploitability]]) + (0.6 * Table.CCSS_Base_Metrics[[#This Row],[Impact]]) -1.5) * IF(Table.CCSS_Base_Metrics[[#This Row],[Impact]] = 0, 0, 1.176), 1),"")</f>
        <v>6.4</v>
      </c>
      <c r="M103" s="16">
        <f>IFERROR(20 * Table.CCSS_Base_Metrics[[#This Row],[Access_Vector.'#]] * Table.CCSS_Base_Metrics[[#This Row],[Authentication.'#]] * Table.CCSS_Base_Metrics[[#This Row],[Access_Complexity.'#]],"")</f>
        <v>9.9967999999999986</v>
      </c>
      <c r="N103" s="16">
        <f>IFERROR(10.41 * (1 - (1 - Table.CCSS_Base_Metrics[[#This Row],[Confidentiality_Impact.'#]]) * (1 - Table.CCSS_Base_Metrics[[#This Row],[Integrity_Impact.'#]]) * (1 - Table.CCSS_Base_Metrics[[#This Row],[Availability_Impact.'#]])),"")</f>
        <v>4.9382437499999998</v>
      </c>
      <c r="O103" s="16" t="s">
        <v>19</v>
      </c>
      <c r="P103" s="16" t="s">
        <v>23</v>
      </c>
      <c r="Q103" s="16">
        <f>IFERROR(VLOOKUP(Table.CCSS_Base_Metrics[[#This Row],[Access_Vector]], Lists!$B$4:$C$6, 2),"")</f>
        <v>1</v>
      </c>
      <c r="R103" s="16" t="s">
        <v>27</v>
      </c>
      <c r="S103" s="16">
        <f>IFERROR(VLOOKUP(Table.CCSS_Base_Metrics[[#This Row],[Authentication]], Lists!$D$4:$E$6, 2),"")</f>
        <v>0.70399999999999996</v>
      </c>
      <c r="T103" s="16" t="s">
        <v>30</v>
      </c>
      <c r="U103" s="16">
        <f>IFERROR(VLOOKUP(Table.CCSS_Base_Metrics[[#This Row],[Access_Complexity]], Lists!$F$4:$G$6, 2),"")</f>
        <v>0.71</v>
      </c>
      <c r="V103" s="16" t="s">
        <v>27</v>
      </c>
      <c r="W103" s="16">
        <f>IFERROR(VLOOKUP(Table.CCSS_Base_Metrics[[#This Row],[Confidentiality_Impact]], Lists!$H$4:$I$6, 2),"")</f>
        <v>0</v>
      </c>
      <c r="X103" s="16" t="s">
        <v>32</v>
      </c>
      <c r="Y103" s="16">
        <f>IFERROR(VLOOKUP(Table.CCSS_Base_Metrics[[#This Row],[Integrity_Imapct]], Lists!$J$4:$K$6, 2),"")</f>
        <v>0.27500000000000002</v>
      </c>
      <c r="Z103" s="16" t="s">
        <v>32</v>
      </c>
      <c r="AA103" s="16">
        <f>IFERROR(VLOOKUP(Table.CCSS_Base_Metrics[[#This Row],[Availability_Impact]], Lists!$L$4:$M$6, 2),"")</f>
        <v>0.27500000000000002</v>
      </c>
    </row>
    <row r="104" spans="1:27" s="16" customFormat="1" x14ac:dyDescent="0.25">
      <c r="A104" s="1" t="s">
        <v>312</v>
      </c>
      <c r="B104" s="1" t="str">
        <f>IFERROR(VLOOKUP(TRIM(Table.CCSS_Base_Metrics[[#This Row],[Title]]), xccdf!$A$2:$C$315, 2, FALSE),"")</f>
        <v>rul_EventLogServiceEventLogServiceSecurity2</v>
      </c>
      <c r="C104" t="s">
        <v>108</v>
      </c>
      <c r="D104" s="25">
        <f>IFERROR(VLOOKUP(TRIM(Table.CCSS_Base_Metrics[[#This Row],[Title]]), xccdf!$A$2:$F$315, 3, FALSE),"")</f>
        <v>0</v>
      </c>
      <c r="E104" s="25" t="str">
        <f>IFERROR(VLOOKUP(TRIM(Table.CCSS_Base_Metrics[[#This Row],[Title]]), xccdf!$A$2:$F$315, 4, FALSE),"")</f>
        <v>equals</v>
      </c>
      <c r="F104" s="25" t="str">
        <f>IFERROR(VLOOKUP(TRIM(Table.CCSS_Base_Metrics[[#This Row],[Title]]), xccdf!$A$2:$F$315, 5, FALSE),"")</f>
        <v>string</v>
      </c>
      <c r="G104" s="25">
        <f>IFERROR(VLOOKUP(TRIM(Table.CCSS_Base_Metrics[[#This Row],[Title]]), xccdf!$A$2:$F$315, 6, FALSE),"")</f>
        <v>0</v>
      </c>
      <c r="H104" s="23" t="s">
        <v>40</v>
      </c>
      <c r="J104" s="17"/>
      <c r="K104" s="17" t="s">
        <v>593</v>
      </c>
      <c r="L104" s="19" t="str">
        <f>IFERROR(ROUND(((0.4 * Table.CCSS_Base_Metrics[[#This Row],[Exploitability]]) + (0.6 * Table.CCSS_Base_Metrics[[#This Row],[Impact]]) -1.5) * IF(Table.CCSS_Base_Metrics[[#This Row],[Impact]] = 0, 0, 1.176), 1),"")</f>
        <v/>
      </c>
      <c r="M104" s="19" t="str">
        <f>IFERROR(20 * Table.CCSS_Base_Metrics[[#This Row],[Access_Vector.'#]] * Table.CCSS_Base_Metrics[[#This Row],[Authentication.'#]] * Table.CCSS_Base_Metrics[[#This Row],[Access_Complexity.'#]],"")</f>
        <v/>
      </c>
      <c r="N104" s="19" t="str">
        <f>IFERROR(10.41 * (1 - (1 - Table.CCSS_Base_Metrics[[#This Row],[Confidentiality_Impact.'#]]) * (1 - Table.CCSS_Base_Metrics[[#This Row],[Integrity_Impact.'#]]) * (1 - Table.CCSS_Base_Metrics[[#This Row],[Availability_Impact.'#]])),"")</f>
        <v/>
      </c>
      <c r="Q104" s="20" t="str">
        <f>IFERROR(VLOOKUP(Table.CCSS_Base_Metrics[[#This Row],[Access_Vector]], Lists!$B$4:$C$6, 2),"")</f>
        <v/>
      </c>
      <c r="S104" s="20" t="str">
        <f>IFERROR(VLOOKUP(Table.CCSS_Base_Metrics[[#This Row],[Authentication]], Lists!$D$4:$E$6, 2),"")</f>
        <v/>
      </c>
      <c r="U104" s="20" t="str">
        <f>IFERROR(VLOOKUP(Table.CCSS_Base_Metrics[[#This Row],[Access_Complexity]], Lists!$F$4:$G$6, 2),"")</f>
        <v/>
      </c>
      <c r="W104" s="20" t="str">
        <f>IFERROR(VLOOKUP(Table.CCSS_Base_Metrics[[#This Row],[Confidentiality_Impact]], Lists!$H$4:$I$6, 2),"")</f>
        <v/>
      </c>
      <c r="Y104" s="20" t="str">
        <f>IFERROR(VLOOKUP(Table.CCSS_Base_Metrics[[#This Row],[Integrity_Imapct]], Lists!$J$4:$K$6, 2),"")</f>
        <v/>
      </c>
      <c r="AA104" s="20" t="str">
        <f>IFERROR(VLOOKUP(Table.CCSS_Base_Metrics[[#This Row],[Availability_Impact]], Lists!$L$4:$M$6, 2),"")</f>
        <v/>
      </c>
    </row>
    <row r="105" spans="1:27" s="16" customFormat="1" x14ac:dyDescent="0.25">
      <c r="A105" s="1" t="s">
        <v>313</v>
      </c>
      <c r="B105" s="1" t="str">
        <f>IFERROR(VLOOKUP(TRIM(Table.CCSS_Base_Metrics[[#This Row],[Title]]), xccdf!$A$2:$C$315, 2, FALSE),"")</f>
        <v>rul_EventLogServiceEventLogServiceSystem1</v>
      </c>
      <c r="C105" t="s">
        <v>109</v>
      </c>
      <c r="D105" s="25">
        <f>IFERROR(VLOOKUP(TRIM(Table.CCSS_Base_Metrics[[#This Row],[Title]]), xccdf!$A$2:$F$315, 3, FALSE),"")</f>
        <v>0</v>
      </c>
      <c r="E105" s="25" t="str">
        <f>IFERROR(VLOOKUP(TRIM(Table.CCSS_Base_Metrics[[#This Row],[Title]]), xccdf!$A$2:$F$315, 4, FALSE),"")</f>
        <v>equals</v>
      </c>
      <c r="F105" s="25" t="str">
        <f>IFERROR(VLOOKUP(TRIM(Table.CCSS_Base_Metrics[[#This Row],[Title]]), xccdf!$A$2:$F$315, 5, FALSE),"")</f>
        <v>number</v>
      </c>
      <c r="G105" s="25">
        <f>IFERROR(VLOOKUP(TRIM(Table.CCSS_Base_Metrics[[#This Row],[Title]]), xccdf!$A$2:$F$315, 6, FALSE),"")</f>
        <v>32768</v>
      </c>
      <c r="H105" s="23" t="s">
        <v>502</v>
      </c>
      <c r="I105" s="16" t="b">
        <v>1</v>
      </c>
      <c r="J105" s="17"/>
      <c r="K105" s="17" t="s">
        <v>589</v>
      </c>
      <c r="L105" s="16">
        <f>IFERROR(ROUND(((0.4 * Table.CCSS_Base_Metrics[[#This Row],[Exploitability]]) + (0.6 * Table.CCSS_Base_Metrics[[#This Row],[Impact]]) -1.5) * IF(Table.CCSS_Base_Metrics[[#This Row],[Impact]] = 0, 0, 1.176), 1),"")</f>
        <v>6.4</v>
      </c>
      <c r="M105" s="16">
        <f>IFERROR(20 * Table.CCSS_Base_Metrics[[#This Row],[Access_Vector.'#]] * Table.CCSS_Base_Metrics[[#This Row],[Authentication.'#]] * Table.CCSS_Base_Metrics[[#This Row],[Access_Complexity.'#]],"")</f>
        <v>9.9967999999999986</v>
      </c>
      <c r="N105" s="16">
        <f>IFERROR(10.41 * (1 - (1 - Table.CCSS_Base_Metrics[[#This Row],[Confidentiality_Impact.'#]]) * (1 - Table.CCSS_Base_Metrics[[#This Row],[Integrity_Impact.'#]]) * (1 - Table.CCSS_Base_Metrics[[#This Row],[Availability_Impact.'#]])),"")</f>
        <v>4.9382437499999998</v>
      </c>
      <c r="O105" s="16" t="s">
        <v>19</v>
      </c>
      <c r="P105" s="16" t="s">
        <v>23</v>
      </c>
      <c r="Q105" s="16">
        <f>IFERROR(VLOOKUP(Table.CCSS_Base_Metrics[[#This Row],[Access_Vector]], Lists!$B$4:$C$6, 2),"")</f>
        <v>1</v>
      </c>
      <c r="R105" s="16" t="s">
        <v>27</v>
      </c>
      <c r="S105" s="16">
        <f>IFERROR(VLOOKUP(Table.CCSS_Base_Metrics[[#This Row],[Authentication]], Lists!$D$4:$E$6, 2),"")</f>
        <v>0.70399999999999996</v>
      </c>
      <c r="T105" s="16" t="s">
        <v>30</v>
      </c>
      <c r="U105" s="16">
        <f>IFERROR(VLOOKUP(Table.CCSS_Base_Metrics[[#This Row],[Access_Complexity]], Lists!$F$4:$G$6, 2),"")</f>
        <v>0.71</v>
      </c>
      <c r="V105" s="16" t="s">
        <v>27</v>
      </c>
      <c r="W105" s="16">
        <f>IFERROR(VLOOKUP(Table.CCSS_Base_Metrics[[#This Row],[Confidentiality_Impact]], Lists!$H$4:$I$6, 2),"")</f>
        <v>0</v>
      </c>
      <c r="X105" s="16" t="s">
        <v>32</v>
      </c>
      <c r="Y105" s="16">
        <f>IFERROR(VLOOKUP(Table.CCSS_Base_Metrics[[#This Row],[Integrity_Imapct]], Lists!$J$4:$K$6, 2),"")</f>
        <v>0.27500000000000002</v>
      </c>
      <c r="Z105" s="16" t="s">
        <v>32</v>
      </c>
      <c r="AA105" s="16">
        <f>IFERROR(VLOOKUP(Table.CCSS_Base_Metrics[[#This Row],[Availability_Impact]], Lists!$L$4:$M$6, 2),"")</f>
        <v>0.27500000000000002</v>
      </c>
    </row>
    <row r="106" spans="1:27" s="16" customFormat="1" x14ac:dyDescent="0.25">
      <c r="A106" s="1" t="s">
        <v>313</v>
      </c>
      <c r="B106" s="1" t="str">
        <f>IFERROR(VLOOKUP(TRIM(Table.CCSS_Base_Metrics[[#This Row],[Title]]), xccdf!$A$2:$C$315, 2, FALSE),"")</f>
        <v>rul_EventLogServiceEventLogServiceSystem1</v>
      </c>
      <c r="C106" t="s">
        <v>109</v>
      </c>
      <c r="D106" s="25">
        <f>IFERROR(VLOOKUP(TRIM(Table.CCSS_Base_Metrics[[#This Row],[Title]]), xccdf!$A$2:$F$315, 3, FALSE),"")</f>
        <v>0</v>
      </c>
      <c r="E106" s="25" t="str">
        <f>IFERROR(VLOOKUP(TRIM(Table.CCSS_Base_Metrics[[#This Row],[Title]]), xccdf!$A$2:$F$315, 4, FALSE),"")</f>
        <v>equals</v>
      </c>
      <c r="F106" s="25" t="str">
        <f>IFERROR(VLOOKUP(TRIM(Table.CCSS_Base_Metrics[[#This Row],[Title]]), xccdf!$A$2:$F$315, 5, FALSE),"")</f>
        <v>number</v>
      </c>
      <c r="G106" s="25">
        <f>IFERROR(VLOOKUP(TRIM(Table.CCSS_Base_Metrics[[#This Row],[Title]]), xccdf!$A$2:$F$315, 6, FALSE),"")</f>
        <v>32768</v>
      </c>
      <c r="H106" s="23" t="s">
        <v>549</v>
      </c>
      <c r="J106" s="17"/>
      <c r="K106" s="17" t="s">
        <v>593</v>
      </c>
      <c r="L106" s="19" t="str">
        <f>IFERROR(ROUND(((0.4 * Table.CCSS_Base_Metrics[[#This Row],[Exploitability]]) + (0.6 * Table.CCSS_Base_Metrics[[#This Row],[Impact]]) -1.5) * IF(Table.CCSS_Base_Metrics[[#This Row],[Impact]] = 0, 0, 1.176), 1),"")</f>
        <v/>
      </c>
      <c r="M106" s="19" t="str">
        <f>IFERROR(20 * Table.CCSS_Base_Metrics[[#This Row],[Access_Vector.'#]] * Table.CCSS_Base_Metrics[[#This Row],[Authentication.'#]] * Table.CCSS_Base_Metrics[[#This Row],[Access_Complexity.'#]],"")</f>
        <v/>
      </c>
      <c r="N106" s="19" t="str">
        <f>IFERROR(10.41 * (1 - (1 - Table.CCSS_Base_Metrics[[#This Row],[Confidentiality_Impact.'#]]) * (1 - Table.CCSS_Base_Metrics[[#This Row],[Integrity_Impact.'#]]) * (1 - Table.CCSS_Base_Metrics[[#This Row],[Availability_Impact.'#]])),"")</f>
        <v/>
      </c>
      <c r="Q106" s="20" t="str">
        <f>IFERROR(VLOOKUP(Table.CCSS_Base_Metrics[[#This Row],[Access_Vector]], Lists!$B$4:$C$6, 2),"")</f>
        <v/>
      </c>
      <c r="S106" s="20" t="str">
        <f>IFERROR(VLOOKUP(Table.CCSS_Base_Metrics[[#This Row],[Authentication]], Lists!$D$4:$E$6, 2),"")</f>
        <v/>
      </c>
      <c r="U106" s="20" t="str">
        <f>IFERROR(VLOOKUP(Table.CCSS_Base_Metrics[[#This Row],[Access_Complexity]], Lists!$F$4:$G$6, 2),"")</f>
        <v/>
      </c>
      <c r="W106" s="20" t="str">
        <f>IFERROR(VLOOKUP(Table.CCSS_Base_Metrics[[#This Row],[Confidentiality_Impact]], Lists!$H$4:$I$6, 2),"")</f>
        <v/>
      </c>
      <c r="Y106" s="20" t="str">
        <f>IFERROR(VLOOKUP(Table.CCSS_Base_Metrics[[#This Row],[Integrity_Imapct]], Lists!$J$4:$K$6, 2),"")</f>
        <v/>
      </c>
      <c r="AA106" s="20" t="str">
        <f>IFERROR(VLOOKUP(Table.CCSS_Base_Metrics[[#This Row],[Availability_Impact]], Lists!$L$4:$M$6, 2),"")</f>
        <v/>
      </c>
    </row>
    <row r="107" spans="1:27" s="16" customFormat="1" x14ac:dyDescent="0.25">
      <c r="A107" s="1" t="s">
        <v>314</v>
      </c>
      <c r="B107" s="1" t="str">
        <f>IFERROR(VLOOKUP(TRIM(Table.CCSS_Base_Metrics[[#This Row],[Title]]), xccdf!$A$2:$C$315, 2, FALSE),"")</f>
        <v>rul_EventLogServiceEventLogServiceSystem2</v>
      </c>
      <c r="C107" t="s">
        <v>110</v>
      </c>
      <c r="D107" s="25">
        <f>IFERROR(VLOOKUP(TRIM(Table.CCSS_Base_Metrics[[#This Row],[Title]]), xccdf!$A$2:$F$315, 3, FALSE),"")</f>
        <v>0</v>
      </c>
      <c r="E107" s="25" t="str">
        <f>IFERROR(VLOOKUP(TRIM(Table.CCSS_Base_Metrics[[#This Row],[Title]]), xccdf!$A$2:$F$315, 4, FALSE),"")</f>
        <v>equals</v>
      </c>
      <c r="F107" s="25" t="str">
        <f>IFERROR(VLOOKUP(TRIM(Table.CCSS_Base_Metrics[[#This Row],[Title]]), xccdf!$A$2:$F$315, 5, FALSE),"")</f>
        <v>string</v>
      </c>
      <c r="G107" s="25">
        <f>IFERROR(VLOOKUP(TRIM(Table.CCSS_Base_Metrics[[#This Row],[Title]]), xccdf!$A$2:$F$315, 6, FALSE),"")</f>
        <v>0</v>
      </c>
      <c r="H107" s="23" t="s">
        <v>39</v>
      </c>
      <c r="I107" s="16" t="b">
        <v>1</v>
      </c>
      <c r="J107" s="17"/>
      <c r="K107" s="17" t="s">
        <v>589</v>
      </c>
      <c r="L107" s="17">
        <f>IFERROR(ROUND(((0.4 * Table.CCSS_Base_Metrics[[#This Row],[Exploitability]]) + (0.6 * Table.CCSS_Base_Metrics[[#This Row],[Impact]]) -1.5) * IF(Table.CCSS_Base_Metrics[[#This Row],[Impact]] = 0, 0, 1.176), 1),"")</f>
        <v>6.4</v>
      </c>
      <c r="M107" s="17">
        <f>IFERROR(20 * Table.CCSS_Base_Metrics[[#This Row],[Access_Vector.'#]] * Table.CCSS_Base_Metrics[[#This Row],[Authentication.'#]] * Table.CCSS_Base_Metrics[[#This Row],[Access_Complexity.'#]],"")</f>
        <v>9.9967999999999986</v>
      </c>
      <c r="N107" s="17">
        <f>IFERROR(10.41 * (1 - (1 - Table.CCSS_Base_Metrics[[#This Row],[Confidentiality_Impact.'#]]) * (1 - Table.CCSS_Base_Metrics[[#This Row],[Integrity_Impact.'#]]) * (1 - Table.CCSS_Base_Metrics[[#This Row],[Availability_Impact.'#]])),"")</f>
        <v>4.9382437499999998</v>
      </c>
      <c r="O107" s="16" t="s">
        <v>19</v>
      </c>
      <c r="P107" s="16" t="s">
        <v>23</v>
      </c>
      <c r="Q107" s="16">
        <f>IFERROR(VLOOKUP(Table.CCSS_Base_Metrics[[#This Row],[Access_Vector]], Lists!$B$4:$C$6, 2),"")</f>
        <v>1</v>
      </c>
      <c r="R107" s="16" t="s">
        <v>27</v>
      </c>
      <c r="S107" s="16">
        <f>IFERROR(VLOOKUP(Table.CCSS_Base_Metrics[[#This Row],[Authentication]], Lists!$D$4:$E$6, 2),"")</f>
        <v>0.70399999999999996</v>
      </c>
      <c r="T107" s="16" t="s">
        <v>30</v>
      </c>
      <c r="U107" s="16">
        <f>IFERROR(VLOOKUP(Table.CCSS_Base_Metrics[[#This Row],[Access_Complexity]], Lists!$F$4:$G$6, 2),"")</f>
        <v>0.71</v>
      </c>
      <c r="V107" s="16" t="s">
        <v>27</v>
      </c>
      <c r="W107" s="16">
        <f>IFERROR(VLOOKUP(Table.CCSS_Base_Metrics[[#This Row],[Confidentiality_Impact]], Lists!$H$4:$I$6, 2),"")</f>
        <v>0</v>
      </c>
      <c r="X107" s="16" t="s">
        <v>32</v>
      </c>
      <c r="Y107" s="16">
        <f>IFERROR(VLOOKUP(Table.CCSS_Base_Metrics[[#This Row],[Integrity_Imapct]], Lists!$J$4:$K$6, 2),"")</f>
        <v>0.27500000000000002</v>
      </c>
      <c r="Z107" s="16" t="s">
        <v>32</v>
      </c>
      <c r="AA107" s="16">
        <f>IFERROR(VLOOKUP(Table.CCSS_Base_Metrics[[#This Row],[Availability_Impact]], Lists!$L$4:$M$6, 2),"")</f>
        <v>0.27500000000000002</v>
      </c>
    </row>
    <row r="108" spans="1:27" s="16" customFormat="1" x14ac:dyDescent="0.25">
      <c r="A108" s="1" t="s">
        <v>314</v>
      </c>
      <c r="B108" s="1" t="str">
        <f>IFERROR(VLOOKUP(TRIM(Table.CCSS_Base_Metrics[[#This Row],[Title]]), xccdf!$A$2:$C$315, 2, FALSE),"")</f>
        <v>rul_EventLogServiceEventLogServiceSystem2</v>
      </c>
      <c r="C108" t="s">
        <v>110</v>
      </c>
      <c r="D108" s="25">
        <f>IFERROR(VLOOKUP(TRIM(Table.CCSS_Base_Metrics[[#This Row],[Title]]), xccdf!$A$2:$F$315, 3, FALSE),"")</f>
        <v>0</v>
      </c>
      <c r="E108" s="25" t="str">
        <f>IFERROR(VLOOKUP(TRIM(Table.CCSS_Base_Metrics[[#This Row],[Title]]), xccdf!$A$2:$F$315, 4, FALSE),"")</f>
        <v>equals</v>
      </c>
      <c r="F108" s="25" t="str">
        <f>IFERROR(VLOOKUP(TRIM(Table.CCSS_Base_Metrics[[#This Row],[Title]]), xccdf!$A$2:$F$315, 5, FALSE),"")</f>
        <v>string</v>
      </c>
      <c r="G108" s="25">
        <f>IFERROR(VLOOKUP(TRIM(Table.CCSS_Base_Metrics[[#This Row],[Title]]), xccdf!$A$2:$F$315, 6, FALSE),"")</f>
        <v>0</v>
      </c>
      <c r="H108" s="23" t="s">
        <v>40</v>
      </c>
      <c r="J108" s="17"/>
      <c r="K108" s="17" t="s">
        <v>593</v>
      </c>
      <c r="L108" s="19" t="str">
        <f>IFERROR(ROUND(((0.4 * Table.CCSS_Base_Metrics[[#This Row],[Exploitability]]) + (0.6 * Table.CCSS_Base_Metrics[[#This Row],[Impact]]) -1.5) * IF(Table.CCSS_Base_Metrics[[#This Row],[Impact]] = 0, 0, 1.176), 1),"")</f>
        <v/>
      </c>
      <c r="M108" s="19" t="str">
        <f>IFERROR(20 * Table.CCSS_Base_Metrics[[#This Row],[Access_Vector.'#]] * Table.CCSS_Base_Metrics[[#This Row],[Authentication.'#]] * Table.CCSS_Base_Metrics[[#This Row],[Access_Complexity.'#]],"")</f>
        <v/>
      </c>
      <c r="N108" s="19" t="str">
        <f>IFERROR(10.41 * (1 - (1 - Table.CCSS_Base_Metrics[[#This Row],[Confidentiality_Impact.'#]]) * (1 - Table.CCSS_Base_Metrics[[#This Row],[Integrity_Impact.'#]]) * (1 - Table.CCSS_Base_Metrics[[#This Row],[Availability_Impact.'#]])),"")</f>
        <v/>
      </c>
      <c r="Q108" s="20" t="str">
        <f>IFERROR(VLOOKUP(Table.CCSS_Base_Metrics[[#This Row],[Access_Vector]], Lists!$B$4:$C$6, 2),"")</f>
        <v/>
      </c>
      <c r="S108" s="20" t="str">
        <f>IFERROR(VLOOKUP(Table.CCSS_Base_Metrics[[#This Row],[Authentication]], Lists!$D$4:$E$6, 2),"")</f>
        <v/>
      </c>
      <c r="U108" s="20" t="str">
        <f>IFERROR(VLOOKUP(Table.CCSS_Base_Metrics[[#This Row],[Access_Complexity]], Lists!$F$4:$G$6, 2),"")</f>
        <v/>
      </c>
      <c r="W108" s="20" t="str">
        <f>IFERROR(VLOOKUP(Table.CCSS_Base_Metrics[[#This Row],[Confidentiality_Impact]], Lists!$H$4:$I$6, 2),"")</f>
        <v/>
      </c>
      <c r="Y108" s="20" t="str">
        <f>IFERROR(VLOOKUP(Table.CCSS_Base_Metrics[[#This Row],[Integrity_Imapct]], Lists!$J$4:$K$6, 2),"")</f>
        <v/>
      </c>
      <c r="AA108" s="20" t="str">
        <f>IFERROR(VLOOKUP(Table.CCSS_Base_Metrics[[#This Row],[Availability_Impact]], Lists!$L$4:$M$6, 2),"")</f>
        <v/>
      </c>
    </row>
    <row r="109" spans="1:27" s="16" customFormat="1" x14ac:dyDescent="0.25">
      <c r="A109" s="1">
        <v>1.5</v>
      </c>
      <c r="B109" s="1" t="str">
        <f>IFERROR(VLOOKUP(TRIM(Table.CCSS_Base_Metrics[[#This Row],[Title]]), xccdf!$A$2:$C$315, 2, FALSE),"")</f>
        <v/>
      </c>
      <c r="C109" t="s">
        <v>315</v>
      </c>
      <c r="D109" s="25" t="str">
        <f>IFERROR(VLOOKUP(TRIM(Table.CCSS_Base_Metrics[[#This Row],[Title]]), xccdf!$A$2:$F$315, 3, FALSE),"")</f>
        <v/>
      </c>
      <c r="E109" s="25" t="str">
        <f>IFERROR(VLOOKUP(TRIM(Table.CCSS_Base_Metrics[[#This Row],[Title]]), xccdf!$A$2:$F$315, 4, FALSE),"")</f>
        <v/>
      </c>
      <c r="F109" s="25" t="str">
        <f>IFERROR(VLOOKUP(TRIM(Table.CCSS_Base_Metrics[[#This Row],[Title]]), xccdf!$A$2:$F$315, 5, FALSE),"")</f>
        <v/>
      </c>
      <c r="G109" s="25" t="str">
        <f>IFERROR(VLOOKUP(TRIM(Table.CCSS_Base_Metrics[[#This Row],[Title]]), xccdf!$A$2:$F$315, 6, FALSE),"")</f>
        <v/>
      </c>
      <c r="H109" s="21" t="e">
        <f>NA()</f>
        <v>#N/A</v>
      </c>
      <c r="I109" s="16" t="b">
        <v>0</v>
      </c>
      <c r="J109" s="17"/>
      <c r="K109" s="17"/>
      <c r="L109" s="19" t="str">
        <f>IFERROR(ROUND(((0.4 * Table.CCSS_Base_Metrics[[#This Row],[Exploitability]]) + (0.6 * Table.CCSS_Base_Metrics[[#This Row],[Impact]]) -1.5) * IF(Table.CCSS_Base_Metrics[[#This Row],[Impact]] = 0, 0, 1.176), 1),"")</f>
        <v/>
      </c>
      <c r="M109" s="19" t="str">
        <f>IFERROR(20 * Table.CCSS_Base_Metrics[[#This Row],[Access_Vector.'#]] * Table.CCSS_Base_Metrics[[#This Row],[Authentication.'#]] * Table.CCSS_Base_Metrics[[#This Row],[Access_Complexity.'#]],"")</f>
        <v/>
      </c>
      <c r="N109" s="19">
        <f>IFERROR(10.41 * (1 - (1 - Table.CCSS_Base_Metrics[[#This Row],[Confidentiality_Impact.'#]]) * (1 - Table.CCSS_Base_Metrics[[#This Row],[Integrity_Impact.'#]]) * (1 - Table.CCSS_Base_Metrics[[#This Row],[Availability_Impact.'#]])),"")</f>
        <v>4.9382437499999998</v>
      </c>
      <c r="Q109" s="16">
        <f t="shared" ref="Q109:AA109" si="0">Q105</f>
        <v>1</v>
      </c>
      <c r="S109" s="16" t="str">
        <f>IFERROR(VLOOKUP(Table.CCSS_Base_Metrics[[#This Row],[Authentication]], Lists!$D$4:$E$6, 2),"")</f>
        <v/>
      </c>
      <c r="U109" s="16" t="str">
        <f>IFERROR(VLOOKUP(Table.CCSS_Base_Metrics[[#This Row],[Access_Complexity]], Lists!$F$4:$G$6, 2),"")</f>
        <v/>
      </c>
      <c r="W109" s="16">
        <f t="shared" si="0"/>
        <v>0</v>
      </c>
      <c r="Y109" s="16">
        <f t="shared" si="0"/>
        <v>0.27500000000000002</v>
      </c>
      <c r="AA109" s="16">
        <f t="shared" si="0"/>
        <v>0.27500000000000002</v>
      </c>
    </row>
    <row r="110" spans="1:27" s="16" customFormat="1" x14ac:dyDescent="0.25">
      <c r="A110" s="1" t="s">
        <v>316</v>
      </c>
      <c r="B110" s="1" t="str">
        <f>IFERROR(VLOOKUP(TRIM(Table.CCSS_Base_Metrics[[#This Row],[Title]]), xccdf!$A$2:$C$315, 2, FALSE),"")</f>
        <v>rul_WindowsFirewallDomainProfile1</v>
      </c>
      <c r="C110" t="s">
        <v>111</v>
      </c>
      <c r="D110" s="25">
        <f>IFERROR(VLOOKUP(TRIM(Table.CCSS_Base_Metrics[[#This Row],[Title]]), xccdf!$A$2:$F$315, 3, FALSE),"")</f>
        <v>0</v>
      </c>
      <c r="E110" s="25" t="str">
        <f>IFERROR(VLOOKUP(TRIM(Table.CCSS_Base_Metrics[[#This Row],[Title]]), xccdf!$A$2:$F$315, 4, FALSE),"")</f>
        <v>equals</v>
      </c>
      <c r="F110" s="25" t="str">
        <f>IFERROR(VLOOKUP(TRIM(Table.CCSS_Base_Metrics[[#This Row],[Title]]), xccdf!$A$2:$F$315, 5, FALSE),"")</f>
        <v>number</v>
      </c>
      <c r="G110" s="25">
        <f>IFERROR(VLOOKUP(TRIM(Table.CCSS_Base_Metrics[[#This Row],[Title]]), xccdf!$A$2:$F$315, 6, FALSE),"")</f>
        <v>0</v>
      </c>
      <c r="H110" s="23" t="s">
        <v>39</v>
      </c>
      <c r="I110" s="16" t="b">
        <v>1</v>
      </c>
      <c r="J110" s="17"/>
      <c r="K110" s="17" t="s">
        <v>589</v>
      </c>
      <c r="L110" s="16">
        <f>IFERROR(ROUND(((0.4 * Table.CCSS_Base_Metrics[[#This Row],[Exploitability]]) + (0.6 * Table.CCSS_Base_Metrics[[#This Row],[Impact]]) -1.5) * IF(Table.CCSS_Base_Metrics[[#This Row],[Impact]] = 0, 0, 1.176), 1),"")</f>
        <v>7.5</v>
      </c>
      <c r="M110" s="16">
        <f>IFERROR(20 * Table.CCSS_Base_Metrics[[#This Row],[Access_Vector.'#]] * Table.CCSS_Base_Metrics[[#This Row],[Authentication.'#]] * Table.CCSS_Base_Metrics[[#This Row],[Access_Complexity.'#]],"")</f>
        <v>9.9967999999999986</v>
      </c>
      <c r="N110" s="16">
        <f>IFERROR(10.41 * (1 - (1 - Table.CCSS_Base_Metrics[[#This Row],[Confidentiality_Impact.'#]]) * (1 - Table.CCSS_Base_Metrics[[#This Row],[Integrity_Impact.'#]]) * (1 - Table.CCSS_Base_Metrics[[#This Row],[Availability_Impact.'#]])),"")</f>
        <v>6.4429767187500007</v>
      </c>
      <c r="O110" s="16" t="s">
        <v>19</v>
      </c>
      <c r="P110" s="16" t="s">
        <v>23</v>
      </c>
      <c r="Q110" s="16">
        <f>IFERROR(VLOOKUP(Table.CCSS_Base_Metrics[[#This Row],[Access_Vector]], Lists!$B$4:$C$6, 2),"")</f>
        <v>1</v>
      </c>
      <c r="R110" s="16" t="s">
        <v>27</v>
      </c>
      <c r="S110" s="16">
        <f>IFERROR(VLOOKUP(Table.CCSS_Base_Metrics[[#This Row],[Authentication]], Lists!$D$4:$E$6, 2),"")</f>
        <v>0.70399999999999996</v>
      </c>
      <c r="T110" s="16" t="s">
        <v>30</v>
      </c>
      <c r="U110" s="16">
        <f>IFERROR(VLOOKUP(Table.CCSS_Base_Metrics[[#This Row],[Access_Complexity]], Lists!$F$4:$G$6, 2),"")</f>
        <v>0.71</v>
      </c>
      <c r="V110" s="16" t="s">
        <v>32</v>
      </c>
      <c r="W110" s="16">
        <f>IFERROR(VLOOKUP(Table.CCSS_Base_Metrics[[#This Row],[Confidentiality_Impact]], Lists!$H$4:$I$6, 2),"")</f>
        <v>0.27500000000000002</v>
      </c>
      <c r="X110" s="16" t="s">
        <v>32</v>
      </c>
      <c r="Y110" s="16">
        <f>IFERROR(VLOOKUP(Table.CCSS_Base_Metrics[[#This Row],[Integrity_Imapct]], Lists!$J$4:$K$6, 2),"")</f>
        <v>0.27500000000000002</v>
      </c>
      <c r="Z110" s="16" t="s">
        <v>32</v>
      </c>
      <c r="AA110" s="16">
        <f>IFERROR(VLOOKUP(Table.CCSS_Base_Metrics[[#This Row],[Availability_Impact]], Lists!$L$4:$M$6, 2),"")</f>
        <v>0.27500000000000002</v>
      </c>
    </row>
    <row r="111" spans="1:27" s="16" customFormat="1" x14ac:dyDescent="0.25">
      <c r="A111" s="1" t="s">
        <v>316</v>
      </c>
      <c r="B111" s="1" t="str">
        <f>IFERROR(VLOOKUP(TRIM(Table.CCSS_Base_Metrics[[#This Row],[Title]]), xccdf!$A$2:$C$315, 2, FALSE),"")</f>
        <v>rul_WindowsFirewallDomainProfile1</v>
      </c>
      <c r="C111" t="s">
        <v>111</v>
      </c>
      <c r="D111" s="25">
        <f>IFERROR(VLOOKUP(TRIM(Table.CCSS_Base_Metrics[[#This Row],[Title]]), xccdf!$A$2:$F$315, 3, FALSE),"")</f>
        <v>0</v>
      </c>
      <c r="E111" s="25" t="str">
        <f>IFERROR(VLOOKUP(TRIM(Table.CCSS_Base_Metrics[[#This Row],[Title]]), xccdf!$A$2:$F$315, 4, FALSE),"")</f>
        <v>equals</v>
      </c>
      <c r="F111" s="25" t="str">
        <f>IFERROR(VLOOKUP(TRIM(Table.CCSS_Base_Metrics[[#This Row],[Title]]), xccdf!$A$2:$F$315, 5, FALSE),"")</f>
        <v>number</v>
      </c>
      <c r="G111" s="25">
        <f>IFERROR(VLOOKUP(TRIM(Table.CCSS_Base_Metrics[[#This Row],[Title]]), xccdf!$A$2:$F$315, 6, FALSE),"")</f>
        <v>0</v>
      </c>
      <c r="H111" s="23" t="s">
        <v>40</v>
      </c>
      <c r="J111" s="17"/>
      <c r="K111" s="17" t="s">
        <v>593</v>
      </c>
      <c r="L111" s="19" t="str">
        <f>IFERROR(ROUND(((0.4 * Table.CCSS_Base_Metrics[[#This Row],[Exploitability]]) + (0.6 * Table.CCSS_Base_Metrics[[#This Row],[Impact]]) -1.5) * IF(Table.CCSS_Base_Metrics[[#This Row],[Impact]] = 0, 0, 1.176), 1),"")</f>
        <v/>
      </c>
      <c r="M111" s="19" t="str">
        <f>IFERROR(20 * Table.CCSS_Base_Metrics[[#This Row],[Access_Vector.'#]] * Table.CCSS_Base_Metrics[[#This Row],[Authentication.'#]] * Table.CCSS_Base_Metrics[[#This Row],[Access_Complexity.'#]],"")</f>
        <v/>
      </c>
      <c r="N111" s="19" t="str">
        <f>IFERROR(10.41 * (1 - (1 - Table.CCSS_Base_Metrics[[#This Row],[Confidentiality_Impact.'#]]) * (1 - Table.CCSS_Base_Metrics[[#This Row],[Integrity_Impact.'#]]) * (1 - Table.CCSS_Base_Metrics[[#This Row],[Availability_Impact.'#]])),"")</f>
        <v/>
      </c>
      <c r="Q111" s="20" t="str">
        <f>IFERROR(VLOOKUP(Table.CCSS_Base_Metrics[[#This Row],[Access_Vector]], Lists!$B$4:$C$6, 2),"")</f>
        <v/>
      </c>
      <c r="S111" s="20" t="str">
        <f>IFERROR(VLOOKUP(Table.CCSS_Base_Metrics[[#This Row],[Authentication]], Lists!$D$4:$E$6, 2),"")</f>
        <v/>
      </c>
      <c r="U111" s="20" t="str">
        <f>IFERROR(VLOOKUP(Table.CCSS_Base_Metrics[[#This Row],[Access_Complexity]], Lists!$F$4:$G$6, 2),"")</f>
        <v/>
      </c>
      <c r="W111" s="20" t="str">
        <f>IFERROR(VLOOKUP(Table.CCSS_Base_Metrics[[#This Row],[Confidentiality_Impact]], Lists!$H$4:$I$6, 2),"")</f>
        <v/>
      </c>
      <c r="Y111" s="20" t="str">
        <f>IFERROR(VLOOKUP(Table.CCSS_Base_Metrics[[#This Row],[Integrity_Imapct]], Lists!$J$4:$K$6, 2),"")</f>
        <v/>
      </c>
      <c r="AA111" s="20" t="str">
        <f>IFERROR(VLOOKUP(Table.CCSS_Base_Metrics[[#This Row],[Availability_Impact]], Lists!$L$4:$M$6, 2),"")</f>
        <v/>
      </c>
    </row>
    <row r="112" spans="1:27" s="16" customFormat="1" x14ac:dyDescent="0.25">
      <c r="A112" s="1" t="s">
        <v>317</v>
      </c>
      <c r="B112" s="1" t="str">
        <f>IFERROR(VLOOKUP(TRIM(Table.CCSS_Base_Metrics[[#This Row],[Title]]), xccdf!$A$2:$C$315, 2, FALSE),"")</f>
        <v>rul_WindowsFirewallStandardProfile1</v>
      </c>
      <c r="C112" t="s">
        <v>112</v>
      </c>
      <c r="D112" s="25">
        <f>IFERROR(VLOOKUP(TRIM(Table.CCSS_Base_Metrics[[#This Row],[Title]]), xccdf!$A$2:$F$315, 3, FALSE),"")</f>
        <v>0</v>
      </c>
      <c r="E112" s="25" t="str">
        <f>IFERROR(VLOOKUP(TRIM(Table.CCSS_Base_Metrics[[#This Row],[Title]]), xccdf!$A$2:$F$315, 4, FALSE),"")</f>
        <v>equals</v>
      </c>
      <c r="F112" s="25" t="str">
        <f>IFERROR(VLOOKUP(TRIM(Table.CCSS_Base_Metrics[[#This Row],[Title]]), xccdf!$A$2:$F$315, 5, FALSE),"")</f>
        <v>number</v>
      </c>
      <c r="G112" s="25">
        <f>IFERROR(VLOOKUP(TRIM(Table.CCSS_Base_Metrics[[#This Row],[Title]]), xccdf!$A$2:$F$315, 6, FALSE),"")</f>
        <v>0</v>
      </c>
      <c r="H112" s="23" t="s">
        <v>39</v>
      </c>
      <c r="I112" s="16" t="b">
        <v>1</v>
      </c>
      <c r="J112" s="17"/>
      <c r="K112" s="17" t="s">
        <v>589</v>
      </c>
      <c r="L112" s="16">
        <f>IFERROR(ROUND(((0.4 * Table.CCSS_Base_Metrics[[#This Row],[Exploitability]]) + (0.6 * Table.CCSS_Base_Metrics[[#This Row],[Impact]]) -1.5) * IF(Table.CCSS_Base_Metrics[[#This Row],[Impact]] = 0, 0, 1.176), 1),"")</f>
        <v>7.5</v>
      </c>
      <c r="M112" s="16">
        <f>IFERROR(20 * Table.CCSS_Base_Metrics[[#This Row],[Access_Vector.'#]] * Table.CCSS_Base_Metrics[[#This Row],[Authentication.'#]] * Table.CCSS_Base_Metrics[[#This Row],[Access_Complexity.'#]],"")</f>
        <v>9.9967999999999986</v>
      </c>
      <c r="N112" s="16">
        <f>IFERROR(10.41 * (1 - (1 - Table.CCSS_Base_Metrics[[#This Row],[Confidentiality_Impact.'#]]) * (1 - Table.CCSS_Base_Metrics[[#This Row],[Integrity_Impact.'#]]) * (1 - Table.CCSS_Base_Metrics[[#This Row],[Availability_Impact.'#]])),"")</f>
        <v>6.4429767187500007</v>
      </c>
      <c r="O112" s="16" t="s">
        <v>19</v>
      </c>
      <c r="P112" s="16" t="s">
        <v>23</v>
      </c>
      <c r="Q112" s="16">
        <f>IFERROR(VLOOKUP(Table.CCSS_Base_Metrics[[#This Row],[Access_Vector]], Lists!$B$4:$C$6, 2),"")</f>
        <v>1</v>
      </c>
      <c r="R112" s="16" t="s">
        <v>27</v>
      </c>
      <c r="S112" s="16">
        <f>IFERROR(VLOOKUP(Table.CCSS_Base_Metrics[[#This Row],[Authentication]], Lists!$D$4:$E$6, 2),"")</f>
        <v>0.70399999999999996</v>
      </c>
      <c r="T112" s="16" t="s">
        <v>30</v>
      </c>
      <c r="U112" s="16">
        <f>IFERROR(VLOOKUP(Table.CCSS_Base_Metrics[[#This Row],[Access_Complexity]], Lists!$F$4:$G$6, 2),"")</f>
        <v>0.71</v>
      </c>
      <c r="V112" s="16" t="s">
        <v>32</v>
      </c>
      <c r="W112" s="16">
        <f>IFERROR(VLOOKUP(Table.CCSS_Base_Metrics[[#This Row],[Confidentiality_Impact]], Lists!$H$4:$I$6, 2),"")</f>
        <v>0.27500000000000002</v>
      </c>
      <c r="X112" s="16" t="s">
        <v>32</v>
      </c>
      <c r="Y112" s="16">
        <f>IFERROR(VLOOKUP(Table.CCSS_Base_Metrics[[#This Row],[Integrity_Imapct]], Lists!$J$4:$K$6, 2),"")</f>
        <v>0.27500000000000002</v>
      </c>
      <c r="Z112" s="16" t="s">
        <v>32</v>
      </c>
      <c r="AA112" s="16">
        <f>IFERROR(VLOOKUP(Table.CCSS_Base_Metrics[[#This Row],[Availability_Impact]], Lists!$L$4:$M$6, 2),"")</f>
        <v>0.27500000000000002</v>
      </c>
    </row>
    <row r="113" spans="1:27" s="16" customFormat="1" x14ac:dyDescent="0.25">
      <c r="A113" s="1" t="s">
        <v>317</v>
      </c>
      <c r="B113" s="1" t="str">
        <f>IFERROR(VLOOKUP(TRIM(Table.CCSS_Base_Metrics[[#This Row],[Title]]), xccdf!$A$2:$C$315, 2, FALSE),"")</f>
        <v>rul_WindowsFirewallStandardProfile1</v>
      </c>
      <c r="C113" t="s">
        <v>112</v>
      </c>
      <c r="D113" s="25">
        <f>IFERROR(VLOOKUP(TRIM(Table.CCSS_Base_Metrics[[#This Row],[Title]]), xccdf!$A$2:$F$315, 3, FALSE),"")</f>
        <v>0</v>
      </c>
      <c r="E113" s="25" t="str">
        <f>IFERROR(VLOOKUP(TRIM(Table.CCSS_Base_Metrics[[#This Row],[Title]]), xccdf!$A$2:$F$315, 4, FALSE),"")</f>
        <v>equals</v>
      </c>
      <c r="F113" s="25" t="str">
        <f>IFERROR(VLOOKUP(TRIM(Table.CCSS_Base_Metrics[[#This Row],[Title]]), xccdf!$A$2:$F$315, 5, FALSE),"")</f>
        <v>number</v>
      </c>
      <c r="G113" s="25">
        <f>IFERROR(VLOOKUP(TRIM(Table.CCSS_Base_Metrics[[#This Row],[Title]]), xccdf!$A$2:$F$315, 6, FALSE),"")</f>
        <v>0</v>
      </c>
      <c r="H113" s="23" t="s">
        <v>40</v>
      </c>
      <c r="J113" s="17"/>
      <c r="K113" s="17" t="s">
        <v>593</v>
      </c>
      <c r="L113" s="19" t="str">
        <f>IFERROR(ROUND(((0.4 * Table.CCSS_Base_Metrics[[#This Row],[Exploitability]]) + (0.6 * Table.CCSS_Base_Metrics[[#This Row],[Impact]]) -1.5) * IF(Table.CCSS_Base_Metrics[[#This Row],[Impact]] = 0, 0, 1.176), 1),"")</f>
        <v/>
      </c>
      <c r="M113" s="19" t="str">
        <f>IFERROR(20 * Table.CCSS_Base_Metrics[[#This Row],[Access_Vector.'#]] * Table.CCSS_Base_Metrics[[#This Row],[Authentication.'#]] * Table.CCSS_Base_Metrics[[#This Row],[Access_Complexity.'#]],"")</f>
        <v/>
      </c>
      <c r="N113" s="19" t="str">
        <f>IFERROR(10.41 * (1 - (1 - Table.CCSS_Base_Metrics[[#This Row],[Confidentiality_Impact.'#]]) * (1 - Table.CCSS_Base_Metrics[[#This Row],[Integrity_Impact.'#]]) * (1 - Table.CCSS_Base_Metrics[[#This Row],[Availability_Impact.'#]])),"")</f>
        <v/>
      </c>
      <c r="Q113" s="20" t="str">
        <f>IFERROR(VLOOKUP(Table.CCSS_Base_Metrics[[#This Row],[Access_Vector]], Lists!$B$4:$C$6, 2),"")</f>
        <v/>
      </c>
      <c r="S113" s="20" t="str">
        <f>IFERROR(VLOOKUP(Table.CCSS_Base_Metrics[[#This Row],[Authentication]], Lists!$D$4:$E$6, 2),"")</f>
        <v/>
      </c>
      <c r="U113" s="20" t="str">
        <f>IFERROR(VLOOKUP(Table.CCSS_Base_Metrics[[#This Row],[Access_Complexity]], Lists!$F$4:$G$6, 2),"")</f>
        <v/>
      </c>
      <c r="W113" s="20" t="str">
        <f>IFERROR(VLOOKUP(Table.CCSS_Base_Metrics[[#This Row],[Confidentiality_Impact]], Lists!$H$4:$I$6, 2),"")</f>
        <v/>
      </c>
      <c r="Y113" s="20" t="str">
        <f>IFERROR(VLOOKUP(Table.CCSS_Base_Metrics[[#This Row],[Integrity_Imapct]], Lists!$J$4:$K$6, 2),"")</f>
        <v/>
      </c>
      <c r="AA113" s="20" t="str">
        <f>IFERROR(VLOOKUP(Table.CCSS_Base_Metrics[[#This Row],[Availability_Impact]], Lists!$L$4:$M$6, 2),"")</f>
        <v/>
      </c>
    </row>
    <row r="114" spans="1:27" s="16" customFormat="1" x14ac:dyDescent="0.25">
      <c r="A114" s="1" t="s">
        <v>318</v>
      </c>
      <c r="B114" s="1" t="str">
        <f>IFERROR(VLOOKUP(TRIM(Table.CCSS_Base_Metrics[[#This Row],[Title]]), xccdf!$A$2:$C$315, 2, FALSE),"")</f>
        <v/>
      </c>
      <c r="C114" t="s">
        <v>113</v>
      </c>
      <c r="D114" s="25" t="str">
        <f>IFERROR(VLOOKUP(TRIM(Table.CCSS_Base_Metrics[[#This Row],[Title]]), xccdf!$A$2:$F$315, 3, FALSE),"")</f>
        <v/>
      </c>
      <c r="E114" s="25" t="str">
        <f>IFERROR(VLOOKUP(TRIM(Table.CCSS_Base_Metrics[[#This Row],[Title]]), xccdf!$A$2:$F$315, 4, FALSE),"")</f>
        <v/>
      </c>
      <c r="F114" s="25" t="str">
        <f>IFERROR(VLOOKUP(TRIM(Table.CCSS_Base_Metrics[[#This Row],[Title]]), xccdf!$A$2:$F$315, 5, FALSE),"")</f>
        <v/>
      </c>
      <c r="G114" s="25" t="str">
        <f>IFERROR(VLOOKUP(TRIM(Table.CCSS_Base_Metrics[[#This Row],[Title]]), xccdf!$A$2:$F$315, 6, FALSE),"")</f>
        <v/>
      </c>
      <c r="H114" s="23" t="s">
        <v>503</v>
      </c>
      <c r="I114" s="16" t="b">
        <v>1</v>
      </c>
      <c r="J114" s="17"/>
      <c r="K114" s="17" t="s">
        <v>589</v>
      </c>
      <c r="L114" s="16">
        <f>IFERROR(ROUND(((0.4 * Table.CCSS_Base_Metrics[[#This Row],[Exploitability]]) + (0.6 * Table.CCSS_Base_Metrics[[#This Row],[Impact]]) -1.5) * IF(Table.CCSS_Base_Metrics[[#This Row],[Impact]] = 0, 0, 1.176), 1),"")</f>
        <v>4.3</v>
      </c>
      <c r="M114" s="16">
        <f>IFERROR(20 * Table.CCSS_Base_Metrics[[#This Row],[Access_Vector.'#]] * Table.CCSS_Base_Metrics[[#This Row],[Authentication.'#]] * Table.CCSS_Base_Metrics[[#This Row],[Access_Complexity.'#]],"")</f>
        <v>3.1410400000000003</v>
      </c>
      <c r="N114" s="16">
        <f>IFERROR(10.41 * (1 - (1 - Table.CCSS_Base_Metrics[[#This Row],[Confidentiality_Impact.'#]]) * (1 - Table.CCSS_Base_Metrics[[#This Row],[Integrity_Impact.'#]]) * (1 - Table.CCSS_Base_Metrics[[#This Row],[Availability_Impact.'#]])),"")</f>
        <v>6.4429767187500007</v>
      </c>
      <c r="O114" s="16" t="s">
        <v>19</v>
      </c>
      <c r="P114" s="16" t="s">
        <v>21</v>
      </c>
      <c r="Q114" s="16">
        <f>IFERROR(VLOOKUP(Table.CCSS_Base_Metrics[[#This Row],[Access_Vector]], Lists!$B$4:$C$6, 2),"")</f>
        <v>0.39500000000000002</v>
      </c>
      <c r="R114" s="16" t="s">
        <v>26</v>
      </c>
      <c r="S114" s="16">
        <f>IFERROR(VLOOKUP(Table.CCSS_Base_Metrics[[#This Row],[Authentication]], Lists!$D$4:$E$6, 2),"")</f>
        <v>0.56000000000000005</v>
      </c>
      <c r="T114" s="16" t="s">
        <v>30</v>
      </c>
      <c r="U114" s="16">
        <f>IFERROR(VLOOKUP(Table.CCSS_Base_Metrics[[#This Row],[Access_Complexity]], Lists!$F$4:$G$6, 2),"")</f>
        <v>0.71</v>
      </c>
      <c r="V114" s="16" t="s">
        <v>32</v>
      </c>
      <c r="W114" s="16">
        <f>IFERROR(VLOOKUP(Table.CCSS_Base_Metrics[[#This Row],[Confidentiality_Impact]], Lists!$H$4:$I$6, 2),"")</f>
        <v>0.27500000000000002</v>
      </c>
      <c r="X114" s="16" t="s">
        <v>32</v>
      </c>
      <c r="Y114" s="16">
        <f>IFERROR(VLOOKUP(Table.CCSS_Base_Metrics[[#This Row],[Integrity_Imapct]], Lists!$J$4:$K$6, 2),"")</f>
        <v>0.27500000000000002</v>
      </c>
      <c r="Z114" s="16" t="s">
        <v>32</v>
      </c>
      <c r="AA114" s="16">
        <f>IFERROR(VLOOKUP(Table.CCSS_Base_Metrics[[#This Row],[Availability_Impact]], Lists!$L$4:$M$6, 2),"")</f>
        <v>0.27500000000000002</v>
      </c>
    </row>
    <row r="115" spans="1:27" s="16" customFormat="1" x14ac:dyDescent="0.25">
      <c r="A115" s="1" t="s">
        <v>318</v>
      </c>
      <c r="B115" s="1" t="str">
        <f>IFERROR(VLOOKUP(TRIM(Table.CCSS_Base_Metrics[[#This Row],[Title]]), xccdf!$A$2:$C$315, 2, FALSE),"")</f>
        <v/>
      </c>
      <c r="C115" t="s">
        <v>113</v>
      </c>
      <c r="D115" s="25" t="str">
        <f>IFERROR(VLOOKUP(TRIM(Table.CCSS_Base_Metrics[[#This Row],[Title]]), xccdf!$A$2:$F$315, 3, FALSE),"")</f>
        <v/>
      </c>
      <c r="E115" s="25" t="str">
        <f>IFERROR(VLOOKUP(TRIM(Table.CCSS_Base_Metrics[[#This Row],[Title]]), xccdf!$A$2:$F$315, 4, FALSE),"")</f>
        <v/>
      </c>
      <c r="F115" s="25" t="str">
        <f>IFERROR(VLOOKUP(TRIM(Table.CCSS_Base_Metrics[[#This Row],[Title]]), xccdf!$A$2:$F$315, 5, FALSE),"")</f>
        <v/>
      </c>
      <c r="G115" s="25" t="str">
        <f>IFERROR(VLOOKUP(TRIM(Table.CCSS_Base_Metrics[[#This Row],[Title]]), xccdf!$A$2:$F$315, 6, FALSE),"")</f>
        <v/>
      </c>
      <c r="H115" s="23" t="s">
        <v>551</v>
      </c>
      <c r="J115" s="17"/>
      <c r="K115" s="17" t="s">
        <v>593</v>
      </c>
      <c r="L115" s="19" t="str">
        <f>IFERROR(ROUND(((0.4 * Table.CCSS_Base_Metrics[[#This Row],[Exploitability]]) + (0.6 * Table.CCSS_Base_Metrics[[#This Row],[Impact]]) -1.5) * IF(Table.CCSS_Base_Metrics[[#This Row],[Impact]] = 0, 0, 1.176), 1),"")</f>
        <v/>
      </c>
      <c r="M115" s="19" t="str">
        <f>IFERROR(20 * Table.CCSS_Base_Metrics[[#This Row],[Access_Vector.'#]] * Table.CCSS_Base_Metrics[[#This Row],[Authentication.'#]] * Table.CCSS_Base_Metrics[[#This Row],[Access_Complexity.'#]],"")</f>
        <v/>
      </c>
      <c r="N115" s="19" t="str">
        <f>IFERROR(10.41 * (1 - (1 - Table.CCSS_Base_Metrics[[#This Row],[Confidentiality_Impact.'#]]) * (1 - Table.CCSS_Base_Metrics[[#This Row],[Integrity_Impact.'#]]) * (1 - Table.CCSS_Base_Metrics[[#This Row],[Availability_Impact.'#]])),"")</f>
        <v/>
      </c>
      <c r="Q115" s="20" t="str">
        <f>IFERROR(VLOOKUP(Table.CCSS_Base_Metrics[[#This Row],[Access_Vector]], Lists!$B$4:$C$6, 2),"")</f>
        <v/>
      </c>
      <c r="S115" s="20" t="str">
        <f>IFERROR(VLOOKUP(Table.CCSS_Base_Metrics[[#This Row],[Authentication]], Lists!$D$4:$E$6, 2),"")</f>
        <v/>
      </c>
      <c r="U115" s="20" t="str">
        <f>IFERROR(VLOOKUP(Table.CCSS_Base_Metrics[[#This Row],[Access_Complexity]], Lists!$F$4:$G$6, 2),"")</f>
        <v/>
      </c>
      <c r="W115" s="20" t="str">
        <f>IFERROR(VLOOKUP(Table.CCSS_Base_Metrics[[#This Row],[Confidentiality_Impact]], Lists!$H$4:$I$6, 2),"")</f>
        <v/>
      </c>
      <c r="Y115" s="20" t="str">
        <f>IFERROR(VLOOKUP(Table.CCSS_Base_Metrics[[#This Row],[Integrity_Imapct]], Lists!$J$4:$K$6, 2),"")</f>
        <v/>
      </c>
      <c r="AA115" s="20" t="str">
        <f>IFERROR(VLOOKUP(Table.CCSS_Base_Metrics[[#This Row],[Availability_Impact]], Lists!$L$4:$M$6, 2),"")</f>
        <v/>
      </c>
    </row>
    <row r="116" spans="1:27" s="16" customFormat="1" x14ac:dyDescent="0.25">
      <c r="A116" s="1" t="s">
        <v>319</v>
      </c>
      <c r="B116" s="1" t="str">
        <f>IFERROR(VLOOKUP(TRIM(Table.CCSS_Base_Metrics[[#This Row],[Title]]), xccdf!$A$2:$C$315, 2, FALSE),"")</f>
        <v/>
      </c>
      <c r="C116" t="s">
        <v>114</v>
      </c>
      <c r="D116" s="25" t="str">
        <f>IFERROR(VLOOKUP(TRIM(Table.CCSS_Base_Metrics[[#This Row],[Title]]), xccdf!$A$2:$F$315, 3, FALSE),"")</f>
        <v/>
      </c>
      <c r="E116" s="25" t="str">
        <f>IFERROR(VLOOKUP(TRIM(Table.CCSS_Base_Metrics[[#This Row],[Title]]), xccdf!$A$2:$F$315, 4, FALSE),"")</f>
        <v/>
      </c>
      <c r="F116" s="25" t="str">
        <f>IFERROR(VLOOKUP(TRIM(Table.CCSS_Base_Metrics[[#This Row],[Title]]), xccdf!$A$2:$F$315, 5, FALSE),"")</f>
        <v/>
      </c>
      <c r="G116" s="25" t="str">
        <f>IFERROR(VLOOKUP(TRIM(Table.CCSS_Base_Metrics[[#This Row],[Title]]), xccdf!$A$2:$F$315, 6, FALSE),"")</f>
        <v/>
      </c>
      <c r="H116" s="23" t="s">
        <v>503</v>
      </c>
      <c r="I116" s="16" t="b">
        <v>1</v>
      </c>
      <c r="J116" s="17"/>
      <c r="K116" s="17" t="s">
        <v>589</v>
      </c>
      <c r="L116" s="16">
        <f>IFERROR(ROUND(((0.4 * Table.CCSS_Base_Metrics[[#This Row],[Exploitability]]) + (0.6 * Table.CCSS_Base_Metrics[[#This Row],[Impact]]) -1.5) * IF(Table.CCSS_Base_Metrics[[#This Row],[Impact]] = 0, 0, 1.176), 1),"")</f>
        <v>4.3</v>
      </c>
      <c r="M116" s="16">
        <f>IFERROR(20 * Table.CCSS_Base_Metrics[[#This Row],[Access_Vector.'#]] * Table.CCSS_Base_Metrics[[#This Row],[Authentication.'#]] * Table.CCSS_Base_Metrics[[#This Row],[Access_Complexity.'#]],"")</f>
        <v>3.1410400000000003</v>
      </c>
      <c r="N116" s="16">
        <f>IFERROR(10.41 * (1 - (1 - Table.CCSS_Base_Metrics[[#This Row],[Confidentiality_Impact.'#]]) * (1 - Table.CCSS_Base_Metrics[[#This Row],[Integrity_Impact.'#]]) * (1 - Table.CCSS_Base_Metrics[[#This Row],[Availability_Impact.'#]])),"")</f>
        <v>6.4429767187500007</v>
      </c>
      <c r="O116" s="16" t="s">
        <v>19</v>
      </c>
      <c r="P116" s="16" t="s">
        <v>21</v>
      </c>
      <c r="Q116" s="16">
        <f>IFERROR(VLOOKUP(Table.CCSS_Base_Metrics[[#This Row],[Access_Vector]], Lists!$B$4:$C$6, 2),"")</f>
        <v>0.39500000000000002</v>
      </c>
      <c r="R116" s="16" t="s">
        <v>26</v>
      </c>
      <c r="S116" s="16">
        <f>IFERROR(VLOOKUP(Table.CCSS_Base_Metrics[[#This Row],[Authentication]], Lists!$D$4:$E$6, 2),"")</f>
        <v>0.56000000000000005</v>
      </c>
      <c r="T116" s="16" t="s">
        <v>30</v>
      </c>
      <c r="U116" s="16">
        <f>IFERROR(VLOOKUP(Table.CCSS_Base_Metrics[[#This Row],[Access_Complexity]], Lists!$F$4:$G$6, 2),"")</f>
        <v>0.71</v>
      </c>
      <c r="V116" s="16" t="s">
        <v>32</v>
      </c>
      <c r="W116" s="16">
        <f>IFERROR(VLOOKUP(Table.CCSS_Base_Metrics[[#This Row],[Confidentiality_Impact]], Lists!$H$4:$I$6, 2),"")</f>
        <v>0.27500000000000002</v>
      </c>
      <c r="X116" s="16" t="s">
        <v>32</v>
      </c>
      <c r="Y116" s="16">
        <f>IFERROR(VLOOKUP(Table.CCSS_Base_Metrics[[#This Row],[Integrity_Imapct]], Lists!$J$4:$K$6, 2),"")</f>
        <v>0.27500000000000002</v>
      </c>
      <c r="Z116" s="16" t="s">
        <v>32</v>
      </c>
      <c r="AA116" s="16">
        <f>IFERROR(VLOOKUP(Table.CCSS_Base_Metrics[[#This Row],[Availability_Impact]], Lists!$L$4:$M$6, 2),"")</f>
        <v>0.27500000000000002</v>
      </c>
    </row>
    <row r="117" spans="1:27" s="16" customFormat="1" x14ac:dyDescent="0.25">
      <c r="A117" s="1" t="s">
        <v>319</v>
      </c>
      <c r="B117" s="1" t="str">
        <f>IFERROR(VLOOKUP(TRIM(Table.CCSS_Base_Metrics[[#This Row],[Title]]), xccdf!$A$2:$C$315, 2, FALSE),"")</f>
        <v/>
      </c>
      <c r="C117" t="s">
        <v>114</v>
      </c>
      <c r="D117" s="25" t="str">
        <f>IFERROR(VLOOKUP(TRIM(Table.CCSS_Base_Metrics[[#This Row],[Title]]), xccdf!$A$2:$F$315, 3, FALSE),"")</f>
        <v/>
      </c>
      <c r="E117" s="25" t="str">
        <f>IFERROR(VLOOKUP(TRIM(Table.CCSS_Base_Metrics[[#This Row],[Title]]), xccdf!$A$2:$F$315, 4, FALSE),"")</f>
        <v/>
      </c>
      <c r="F117" s="25" t="str">
        <f>IFERROR(VLOOKUP(TRIM(Table.CCSS_Base_Metrics[[#This Row],[Title]]), xccdf!$A$2:$F$315, 5, FALSE),"")</f>
        <v/>
      </c>
      <c r="G117" s="25" t="str">
        <f>IFERROR(VLOOKUP(TRIM(Table.CCSS_Base_Metrics[[#This Row],[Title]]), xccdf!$A$2:$F$315, 6, FALSE),"")</f>
        <v/>
      </c>
      <c r="H117" s="23" t="s">
        <v>551</v>
      </c>
      <c r="J117" s="17"/>
      <c r="K117" s="17" t="s">
        <v>593</v>
      </c>
      <c r="L117" s="19" t="str">
        <f>IFERROR(ROUND(((0.4 * Table.CCSS_Base_Metrics[[#This Row],[Exploitability]]) + (0.6 * Table.CCSS_Base_Metrics[[#This Row],[Impact]]) -1.5) * IF(Table.CCSS_Base_Metrics[[#This Row],[Impact]] = 0, 0, 1.176), 1),"")</f>
        <v/>
      </c>
      <c r="M117" s="19" t="str">
        <f>IFERROR(20 * Table.CCSS_Base_Metrics[[#This Row],[Access_Vector.'#]] * Table.CCSS_Base_Metrics[[#This Row],[Authentication.'#]] * Table.CCSS_Base_Metrics[[#This Row],[Access_Complexity.'#]],"")</f>
        <v/>
      </c>
      <c r="N117" s="19" t="str">
        <f>IFERROR(10.41 * (1 - (1 - Table.CCSS_Base_Metrics[[#This Row],[Confidentiality_Impact.'#]]) * (1 - Table.CCSS_Base_Metrics[[#This Row],[Integrity_Impact.'#]]) * (1 - Table.CCSS_Base_Metrics[[#This Row],[Availability_Impact.'#]])),"")</f>
        <v/>
      </c>
      <c r="Q117" s="20" t="str">
        <f>IFERROR(VLOOKUP(Table.CCSS_Base_Metrics[[#This Row],[Access_Vector]], Lists!$B$4:$C$6, 2),"")</f>
        <v/>
      </c>
      <c r="S117" s="20" t="str">
        <f>IFERROR(VLOOKUP(Table.CCSS_Base_Metrics[[#This Row],[Authentication]], Lists!$D$4:$E$6, 2),"")</f>
        <v/>
      </c>
      <c r="U117" s="20" t="str">
        <f>IFERROR(VLOOKUP(Table.CCSS_Base_Metrics[[#This Row],[Access_Complexity]], Lists!$F$4:$G$6, 2),"")</f>
        <v/>
      </c>
      <c r="W117" s="20" t="str">
        <f>IFERROR(VLOOKUP(Table.CCSS_Base_Metrics[[#This Row],[Confidentiality_Impact]], Lists!$H$4:$I$6, 2),"")</f>
        <v/>
      </c>
      <c r="Y117" s="20" t="str">
        <f>IFERROR(VLOOKUP(Table.CCSS_Base_Metrics[[#This Row],[Integrity_Imapct]], Lists!$J$4:$K$6, 2),"")</f>
        <v/>
      </c>
      <c r="AA117" s="20" t="str">
        <f>IFERROR(VLOOKUP(Table.CCSS_Base_Metrics[[#This Row],[Availability_Impact]], Lists!$L$4:$M$6, 2),"")</f>
        <v/>
      </c>
    </row>
    <row r="118" spans="1:27" s="16" customFormat="1" x14ac:dyDescent="0.25">
      <c r="A118" s="1" t="s">
        <v>320</v>
      </c>
      <c r="B118" s="1" t="str">
        <f>IFERROR(VLOOKUP(TRIM(Table.CCSS_Base_Metrics[[#This Row],[Title]]), xccdf!$A$2:$C$315, 2, FALSE),"")</f>
        <v>rul_WindowsFirewallPropertiesPublicProfileTab5</v>
      </c>
      <c r="C118" t="s">
        <v>115</v>
      </c>
      <c r="D118" s="25">
        <f>IFERROR(VLOOKUP(TRIM(Table.CCSS_Base_Metrics[[#This Row],[Title]]), xccdf!$A$2:$F$315, 3, FALSE),"")</f>
        <v>0</v>
      </c>
      <c r="E118" s="25" t="str">
        <f>IFERROR(VLOOKUP(TRIM(Table.CCSS_Base_Metrics[[#This Row],[Title]]), xccdf!$A$2:$F$315, 4, FALSE),"")</f>
        <v>equals</v>
      </c>
      <c r="F118" s="25" t="str">
        <f>IFERROR(VLOOKUP(TRIM(Table.CCSS_Base_Metrics[[#This Row],[Title]]), xccdf!$A$2:$F$315, 5, FALSE),"")</f>
        <v>number</v>
      </c>
      <c r="G118" s="25">
        <f>IFERROR(VLOOKUP(TRIM(Table.CCSS_Base_Metrics[[#This Row],[Title]]), xccdf!$A$2:$F$315, 6, FALSE),"")</f>
        <v>0</v>
      </c>
      <c r="H118" s="23" t="s">
        <v>503</v>
      </c>
      <c r="I118" s="16" t="b">
        <v>1</v>
      </c>
      <c r="J118" s="17"/>
      <c r="K118" s="17" t="s">
        <v>589</v>
      </c>
      <c r="L118" s="16">
        <f>IFERROR(ROUND(((0.4 * Table.CCSS_Base_Metrics[[#This Row],[Exploitability]]) + (0.6 * Table.CCSS_Base_Metrics[[#This Row],[Impact]]) -1.5) * IF(Table.CCSS_Base_Metrics[[#This Row],[Impact]] = 0, 0, 1.176), 1),"")</f>
        <v>4.3</v>
      </c>
      <c r="M118" s="16">
        <f>IFERROR(20 * Table.CCSS_Base_Metrics[[#This Row],[Access_Vector.'#]] * Table.CCSS_Base_Metrics[[#This Row],[Authentication.'#]] * Table.CCSS_Base_Metrics[[#This Row],[Access_Complexity.'#]],"")</f>
        <v>3.1410400000000003</v>
      </c>
      <c r="N118" s="16">
        <f>IFERROR(10.41 * (1 - (1 - Table.CCSS_Base_Metrics[[#This Row],[Confidentiality_Impact.'#]]) * (1 - Table.CCSS_Base_Metrics[[#This Row],[Integrity_Impact.'#]]) * (1 - Table.CCSS_Base_Metrics[[#This Row],[Availability_Impact.'#]])),"")</f>
        <v>6.4429767187500007</v>
      </c>
      <c r="O118" s="16" t="s">
        <v>19</v>
      </c>
      <c r="P118" s="16" t="s">
        <v>21</v>
      </c>
      <c r="Q118" s="16">
        <f>IFERROR(VLOOKUP(Table.CCSS_Base_Metrics[[#This Row],[Access_Vector]], Lists!$B$4:$C$6, 2),"")</f>
        <v>0.39500000000000002</v>
      </c>
      <c r="R118" s="16" t="s">
        <v>26</v>
      </c>
      <c r="S118" s="16">
        <f>IFERROR(VLOOKUP(Table.CCSS_Base_Metrics[[#This Row],[Authentication]], Lists!$D$4:$E$6, 2),"")</f>
        <v>0.56000000000000005</v>
      </c>
      <c r="T118" s="16" t="s">
        <v>30</v>
      </c>
      <c r="U118" s="16">
        <f>IFERROR(VLOOKUP(Table.CCSS_Base_Metrics[[#This Row],[Access_Complexity]], Lists!$F$4:$G$6, 2),"")</f>
        <v>0.71</v>
      </c>
      <c r="V118" s="16" t="s">
        <v>32</v>
      </c>
      <c r="W118" s="16">
        <f>IFERROR(VLOOKUP(Table.CCSS_Base_Metrics[[#This Row],[Confidentiality_Impact]], Lists!$H$4:$I$6, 2),"")</f>
        <v>0.27500000000000002</v>
      </c>
      <c r="X118" s="16" t="s">
        <v>32</v>
      </c>
      <c r="Y118" s="16">
        <f>IFERROR(VLOOKUP(Table.CCSS_Base_Metrics[[#This Row],[Integrity_Imapct]], Lists!$J$4:$K$6, 2),"")</f>
        <v>0.27500000000000002</v>
      </c>
      <c r="Z118" s="16" t="s">
        <v>32</v>
      </c>
      <c r="AA118" s="16">
        <f>IFERROR(VLOOKUP(Table.CCSS_Base_Metrics[[#This Row],[Availability_Impact]], Lists!$L$4:$M$6, 2),"")</f>
        <v>0.27500000000000002</v>
      </c>
    </row>
    <row r="119" spans="1:27" s="16" customFormat="1" x14ac:dyDescent="0.25">
      <c r="A119" s="1" t="s">
        <v>320</v>
      </c>
      <c r="B119" s="1" t="str">
        <f>IFERROR(VLOOKUP(TRIM(Table.CCSS_Base_Metrics[[#This Row],[Title]]), xccdf!$A$2:$C$315, 2, FALSE),"")</f>
        <v>rul_WindowsFirewallPropertiesPublicProfileTab5</v>
      </c>
      <c r="C119" t="s">
        <v>115</v>
      </c>
      <c r="D119" s="25">
        <f>IFERROR(VLOOKUP(TRIM(Table.CCSS_Base_Metrics[[#This Row],[Title]]), xccdf!$A$2:$F$315, 3, FALSE),"")</f>
        <v>0</v>
      </c>
      <c r="E119" s="25" t="str">
        <f>IFERROR(VLOOKUP(TRIM(Table.CCSS_Base_Metrics[[#This Row],[Title]]), xccdf!$A$2:$F$315, 4, FALSE),"")</f>
        <v>equals</v>
      </c>
      <c r="F119" s="25" t="str">
        <f>IFERROR(VLOOKUP(TRIM(Table.CCSS_Base_Metrics[[#This Row],[Title]]), xccdf!$A$2:$F$315, 5, FALSE),"")</f>
        <v>number</v>
      </c>
      <c r="G119" s="25">
        <f>IFERROR(VLOOKUP(TRIM(Table.CCSS_Base_Metrics[[#This Row],[Title]]), xccdf!$A$2:$F$315, 6, FALSE),"")</f>
        <v>0</v>
      </c>
      <c r="H119" s="23" t="s">
        <v>505</v>
      </c>
      <c r="J119" s="17"/>
      <c r="K119" s="17" t="s">
        <v>593</v>
      </c>
      <c r="L119" s="19" t="str">
        <f>IFERROR(ROUND(((0.4 * Table.CCSS_Base_Metrics[[#This Row],[Exploitability]]) + (0.6 * Table.CCSS_Base_Metrics[[#This Row],[Impact]]) -1.5) * IF(Table.CCSS_Base_Metrics[[#This Row],[Impact]] = 0, 0, 1.176), 1),"")</f>
        <v/>
      </c>
      <c r="M119" s="19" t="str">
        <f>IFERROR(20 * Table.CCSS_Base_Metrics[[#This Row],[Access_Vector.'#]] * Table.CCSS_Base_Metrics[[#This Row],[Authentication.'#]] * Table.CCSS_Base_Metrics[[#This Row],[Access_Complexity.'#]],"")</f>
        <v/>
      </c>
      <c r="N119" s="19" t="str">
        <f>IFERROR(10.41 * (1 - (1 - Table.CCSS_Base_Metrics[[#This Row],[Confidentiality_Impact.'#]]) * (1 - Table.CCSS_Base_Metrics[[#This Row],[Integrity_Impact.'#]]) * (1 - Table.CCSS_Base_Metrics[[#This Row],[Availability_Impact.'#]])),"")</f>
        <v/>
      </c>
      <c r="Q119" s="20" t="str">
        <f>IFERROR(VLOOKUP(Table.CCSS_Base_Metrics[[#This Row],[Access_Vector]], Lists!$B$4:$C$6, 2),"")</f>
        <v/>
      </c>
      <c r="S119" s="20" t="str">
        <f>IFERROR(VLOOKUP(Table.CCSS_Base_Metrics[[#This Row],[Authentication]], Lists!$D$4:$E$6, 2),"")</f>
        <v/>
      </c>
      <c r="U119" s="20" t="str">
        <f>IFERROR(VLOOKUP(Table.CCSS_Base_Metrics[[#This Row],[Access_Complexity]], Lists!$F$4:$G$6, 2),"")</f>
        <v/>
      </c>
      <c r="W119" s="20" t="str">
        <f>IFERROR(VLOOKUP(Table.CCSS_Base_Metrics[[#This Row],[Confidentiality_Impact]], Lists!$H$4:$I$6, 2),"")</f>
        <v/>
      </c>
      <c r="Y119" s="20" t="str">
        <f>IFERROR(VLOOKUP(Table.CCSS_Base_Metrics[[#This Row],[Integrity_Imapct]], Lists!$J$4:$K$6, 2),"")</f>
        <v/>
      </c>
      <c r="AA119" s="20" t="str">
        <f>IFERROR(VLOOKUP(Table.CCSS_Base_Metrics[[#This Row],[Availability_Impact]], Lists!$L$4:$M$6, 2),"")</f>
        <v/>
      </c>
    </row>
    <row r="120" spans="1:27" s="16" customFormat="1" x14ac:dyDescent="0.25">
      <c r="A120" s="1" t="s">
        <v>321</v>
      </c>
      <c r="B120" s="1" t="str">
        <f>IFERROR(VLOOKUP(TRIM(Table.CCSS_Base_Metrics[[#This Row],[Title]]), xccdf!$A$2:$C$315, 2, FALSE),"")</f>
        <v/>
      </c>
      <c r="C120" t="s">
        <v>116</v>
      </c>
      <c r="D120" s="25" t="str">
        <f>IFERROR(VLOOKUP(TRIM(Table.CCSS_Base_Metrics[[#This Row],[Title]]), xccdf!$A$2:$F$315, 3, FALSE),"")</f>
        <v/>
      </c>
      <c r="E120" s="25" t="str">
        <f>IFERROR(VLOOKUP(TRIM(Table.CCSS_Base_Metrics[[#This Row],[Title]]), xccdf!$A$2:$F$315, 4, FALSE),"")</f>
        <v/>
      </c>
      <c r="F120" s="25" t="str">
        <f>IFERROR(VLOOKUP(TRIM(Table.CCSS_Base_Metrics[[#This Row],[Title]]), xccdf!$A$2:$F$315, 5, FALSE),"")</f>
        <v/>
      </c>
      <c r="G120" s="25" t="str">
        <f>IFERROR(VLOOKUP(TRIM(Table.CCSS_Base_Metrics[[#This Row],[Title]]), xccdf!$A$2:$F$315, 6, FALSE),"")</f>
        <v/>
      </c>
      <c r="H120" s="23" t="s">
        <v>503</v>
      </c>
      <c r="I120" s="16" t="b">
        <v>1</v>
      </c>
      <c r="J120" s="17"/>
      <c r="K120" s="17" t="s">
        <v>589</v>
      </c>
      <c r="L120" s="17">
        <f>IFERROR(ROUND(((0.4 * Table.CCSS_Base_Metrics[[#This Row],[Exploitability]]) + (0.6 * Table.CCSS_Base_Metrics[[#This Row],[Impact]]) -1.5) * IF(Table.CCSS_Base_Metrics[[#This Row],[Impact]] = 0, 0, 1.176), 1),"")</f>
        <v>7.5</v>
      </c>
      <c r="M120" s="17">
        <f>IFERROR(20 * Table.CCSS_Base_Metrics[[#This Row],[Access_Vector.'#]] * Table.CCSS_Base_Metrics[[#This Row],[Authentication.'#]] * Table.CCSS_Base_Metrics[[#This Row],[Access_Complexity.'#]],"")</f>
        <v>9.9967999999999986</v>
      </c>
      <c r="N120" s="17">
        <f>IFERROR(10.41 * (1 - (1 - Table.CCSS_Base_Metrics[[#This Row],[Confidentiality_Impact.'#]]) * (1 - Table.CCSS_Base_Metrics[[#This Row],[Integrity_Impact.'#]]) * (1 - Table.CCSS_Base_Metrics[[#This Row],[Availability_Impact.'#]])),"")</f>
        <v>6.4429767187500007</v>
      </c>
      <c r="O120" s="16" t="s">
        <v>19</v>
      </c>
      <c r="P120" s="16" t="s">
        <v>23</v>
      </c>
      <c r="Q120" s="16">
        <f>IFERROR(VLOOKUP(Table.CCSS_Base_Metrics[[#This Row],[Access_Vector]], Lists!$B$4:$C$6, 2),"")</f>
        <v>1</v>
      </c>
      <c r="R120" s="16" t="s">
        <v>27</v>
      </c>
      <c r="S120" s="16">
        <f>IFERROR(VLOOKUP(Table.CCSS_Base_Metrics[[#This Row],[Authentication]], Lists!$D$4:$E$6, 2),"")</f>
        <v>0.70399999999999996</v>
      </c>
      <c r="T120" s="16" t="s">
        <v>30</v>
      </c>
      <c r="U120" s="16">
        <f>IFERROR(VLOOKUP(Table.CCSS_Base_Metrics[[#This Row],[Access_Complexity]], Lists!$F$4:$G$6, 2),"")</f>
        <v>0.71</v>
      </c>
      <c r="V120" s="16" t="s">
        <v>32</v>
      </c>
      <c r="W120" s="16">
        <f>IFERROR(VLOOKUP(Table.CCSS_Base_Metrics[[#This Row],[Confidentiality_Impact]], Lists!$H$4:$I$6, 2),"")</f>
        <v>0.27500000000000002</v>
      </c>
      <c r="X120" s="16" t="s">
        <v>32</v>
      </c>
      <c r="Y120" s="16">
        <f>IFERROR(VLOOKUP(Table.CCSS_Base_Metrics[[#This Row],[Integrity_Imapct]], Lists!$J$4:$K$6, 2),"")</f>
        <v>0.27500000000000002</v>
      </c>
      <c r="Z120" s="16" t="s">
        <v>32</v>
      </c>
      <c r="AA120" s="16">
        <f>IFERROR(VLOOKUP(Table.CCSS_Base_Metrics[[#This Row],[Availability_Impact]], Lists!$L$4:$M$6, 2),"")</f>
        <v>0.27500000000000002</v>
      </c>
    </row>
    <row r="121" spans="1:27" s="16" customFormat="1" x14ac:dyDescent="0.25">
      <c r="A121" s="1" t="s">
        <v>321</v>
      </c>
      <c r="B121" s="1" t="str">
        <f>IFERROR(VLOOKUP(TRIM(Table.CCSS_Base_Metrics[[#This Row],[Title]]), xccdf!$A$2:$C$315, 2, FALSE),"")</f>
        <v/>
      </c>
      <c r="C121" t="s">
        <v>116</v>
      </c>
      <c r="D121" s="25" t="str">
        <f>IFERROR(VLOOKUP(TRIM(Table.CCSS_Base_Metrics[[#This Row],[Title]]), xccdf!$A$2:$F$315, 3, FALSE),"")</f>
        <v/>
      </c>
      <c r="E121" s="25" t="str">
        <f>IFERROR(VLOOKUP(TRIM(Table.CCSS_Base_Metrics[[#This Row],[Title]]), xccdf!$A$2:$F$315, 4, FALSE),"")</f>
        <v/>
      </c>
      <c r="F121" s="25" t="str">
        <f>IFERROR(VLOOKUP(TRIM(Table.CCSS_Base_Metrics[[#This Row],[Title]]), xccdf!$A$2:$F$315, 5, FALSE),"")</f>
        <v/>
      </c>
      <c r="G121" s="25" t="str">
        <f>IFERROR(VLOOKUP(TRIM(Table.CCSS_Base_Metrics[[#This Row],[Title]]), xccdf!$A$2:$F$315, 6, FALSE),"")</f>
        <v/>
      </c>
      <c r="H121" s="23" t="s">
        <v>551</v>
      </c>
      <c r="J121" s="17"/>
      <c r="K121" s="17" t="s">
        <v>593</v>
      </c>
      <c r="L121" s="19" t="str">
        <f>IFERROR(ROUND(((0.4 * Table.CCSS_Base_Metrics[[#This Row],[Exploitability]]) + (0.6 * Table.CCSS_Base_Metrics[[#This Row],[Impact]]) -1.5) * IF(Table.CCSS_Base_Metrics[[#This Row],[Impact]] = 0, 0, 1.176), 1),"")</f>
        <v/>
      </c>
      <c r="M121" s="19" t="str">
        <f>IFERROR(20 * Table.CCSS_Base_Metrics[[#This Row],[Access_Vector.'#]] * Table.CCSS_Base_Metrics[[#This Row],[Authentication.'#]] * Table.CCSS_Base_Metrics[[#This Row],[Access_Complexity.'#]],"")</f>
        <v/>
      </c>
      <c r="N121" s="19" t="str">
        <f>IFERROR(10.41 * (1 - (1 - Table.CCSS_Base_Metrics[[#This Row],[Confidentiality_Impact.'#]]) * (1 - Table.CCSS_Base_Metrics[[#This Row],[Integrity_Impact.'#]]) * (1 - Table.CCSS_Base_Metrics[[#This Row],[Availability_Impact.'#]])),"")</f>
        <v/>
      </c>
      <c r="Q121" s="20" t="str">
        <f>IFERROR(VLOOKUP(Table.CCSS_Base_Metrics[[#This Row],[Access_Vector]], Lists!$B$4:$C$6, 2),"")</f>
        <v/>
      </c>
      <c r="S121" s="20" t="str">
        <f>IFERROR(VLOOKUP(Table.CCSS_Base_Metrics[[#This Row],[Authentication]], Lists!$D$4:$E$6, 2),"")</f>
        <v/>
      </c>
      <c r="U121" s="20" t="str">
        <f>IFERROR(VLOOKUP(Table.CCSS_Base_Metrics[[#This Row],[Access_Complexity]], Lists!$F$4:$G$6, 2),"")</f>
        <v/>
      </c>
      <c r="W121" s="20" t="str">
        <f>IFERROR(VLOOKUP(Table.CCSS_Base_Metrics[[#This Row],[Confidentiality_Impact]], Lists!$H$4:$I$6, 2),"")</f>
        <v/>
      </c>
      <c r="Y121" s="20" t="str">
        <f>IFERROR(VLOOKUP(Table.CCSS_Base_Metrics[[#This Row],[Integrity_Imapct]], Lists!$J$4:$K$6, 2),"")</f>
        <v/>
      </c>
      <c r="AA121" s="20" t="str">
        <f>IFERROR(VLOOKUP(Table.CCSS_Base_Metrics[[#This Row],[Availability_Impact]], Lists!$L$4:$M$6, 2),"")</f>
        <v/>
      </c>
    </row>
    <row r="122" spans="1:27" s="16" customFormat="1" x14ac:dyDescent="0.25">
      <c r="A122" s="1" t="s">
        <v>322</v>
      </c>
      <c r="B122" s="1" t="str">
        <f>IFERROR(VLOOKUP(TRIM(Table.CCSS_Base_Metrics[[#This Row],[Title]]), xccdf!$A$2:$C$315, 2, FALSE),"")</f>
        <v/>
      </c>
      <c r="C122" t="s">
        <v>117</v>
      </c>
      <c r="D122" s="25" t="str">
        <f>IFERROR(VLOOKUP(TRIM(Table.CCSS_Base_Metrics[[#This Row],[Title]]), xccdf!$A$2:$F$315, 3, FALSE),"")</f>
        <v/>
      </c>
      <c r="E122" s="25" t="str">
        <f>IFERROR(VLOOKUP(TRIM(Table.CCSS_Base_Metrics[[#This Row],[Title]]), xccdf!$A$2:$F$315, 4, FALSE),"")</f>
        <v/>
      </c>
      <c r="F122" s="25" t="str">
        <f>IFERROR(VLOOKUP(TRIM(Table.CCSS_Base_Metrics[[#This Row],[Title]]), xccdf!$A$2:$F$315, 5, FALSE),"")</f>
        <v/>
      </c>
      <c r="G122" s="25" t="str">
        <f>IFERROR(VLOOKUP(TRIM(Table.CCSS_Base_Metrics[[#This Row],[Title]]), xccdf!$A$2:$F$315, 6, FALSE),"")</f>
        <v/>
      </c>
      <c r="H122" s="23" t="s">
        <v>503</v>
      </c>
      <c r="I122" s="16" t="b">
        <v>1</v>
      </c>
      <c r="J122" s="17"/>
      <c r="K122" s="17" t="s">
        <v>589</v>
      </c>
      <c r="L122" s="17">
        <f>IFERROR(ROUND(((0.4 * Table.CCSS_Base_Metrics[[#This Row],[Exploitability]]) + (0.6 * Table.CCSS_Base_Metrics[[#This Row],[Impact]]) -1.5) * IF(Table.CCSS_Base_Metrics[[#This Row],[Impact]] = 0, 0, 1.176), 1),"")</f>
        <v>7.5</v>
      </c>
      <c r="M122" s="17">
        <f>IFERROR(20 * Table.CCSS_Base_Metrics[[#This Row],[Access_Vector.'#]] * Table.CCSS_Base_Metrics[[#This Row],[Authentication.'#]] * Table.CCSS_Base_Metrics[[#This Row],[Access_Complexity.'#]],"")</f>
        <v>9.9967999999999986</v>
      </c>
      <c r="N122" s="17">
        <f>IFERROR(10.41 * (1 - (1 - Table.CCSS_Base_Metrics[[#This Row],[Confidentiality_Impact.'#]]) * (1 - Table.CCSS_Base_Metrics[[#This Row],[Integrity_Impact.'#]]) * (1 - Table.CCSS_Base_Metrics[[#This Row],[Availability_Impact.'#]])),"")</f>
        <v>6.4429767187500007</v>
      </c>
      <c r="O122" s="16" t="s">
        <v>19</v>
      </c>
      <c r="P122" s="16" t="s">
        <v>23</v>
      </c>
      <c r="Q122" s="16">
        <f>IFERROR(VLOOKUP(Table.CCSS_Base_Metrics[[#This Row],[Access_Vector]], Lists!$B$4:$C$6, 2),"")</f>
        <v>1</v>
      </c>
      <c r="R122" s="16" t="s">
        <v>27</v>
      </c>
      <c r="S122" s="16">
        <f>IFERROR(VLOOKUP(Table.CCSS_Base_Metrics[[#This Row],[Authentication]], Lists!$D$4:$E$6, 2),"")</f>
        <v>0.70399999999999996</v>
      </c>
      <c r="T122" s="16" t="s">
        <v>30</v>
      </c>
      <c r="U122" s="16">
        <f>IFERROR(VLOOKUP(Table.CCSS_Base_Metrics[[#This Row],[Access_Complexity]], Lists!$F$4:$G$6, 2),"")</f>
        <v>0.71</v>
      </c>
      <c r="V122" s="16" t="s">
        <v>32</v>
      </c>
      <c r="W122" s="16">
        <f>IFERROR(VLOOKUP(Table.CCSS_Base_Metrics[[#This Row],[Confidentiality_Impact]], Lists!$H$4:$I$6, 2),"")</f>
        <v>0.27500000000000002</v>
      </c>
      <c r="X122" s="16" t="s">
        <v>32</v>
      </c>
      <c r="Y122" s="16">
        <f>IFERROR(VLOOKUP(Table.CCSS_Base_Metrics[[#This Row],[Integrity_Imapct]], Lists!$J$4:$K$6, 2),"")</f>
        <v>0.27500000000000002</v>
      </c>
      <c r="Z122" s="16" t="s">
        <v>32</v>
      </c>
      <c r="AA122" s="16">
        <f>IFERROR(VLOOKUP(Table.CCSS_Base_Metrics[[#This Row],[Availability_Impact]], Lists!$L$4:$M$6, 2),"")</f>
        <v>0.27500000000000002</v>
      </c>
    </row>
    <row r="123" spans="1:27" s="16" customFormat="1" x14ac:dyDescent="0.25">
      <c r="A123" s="1" t="s">
        <v>322</v>
      </c>
      <c r="B123" s="1" t="str">
        <f>IFERROR(VLOOKUP(TRIM(Table.CCSS_Base_Metrics[[#This Row],[Title]]), xccdf!$A$2:$C$315, 2, FALSE),"")</f>
        <v/>
      </c>
      <c r="C123" t="s">
        <v>117</v>
      </c>
      <c r="D123" s="25" t="str">
        <f>IFERROR(VLOOKUP(TRIM(Table.CCSS_Base_Metrics[[#This Row],[Title]]), xccdf!$A$2:$F$315, 3, FALSE),"")</f>
        <v/>
      </c>
      <c r="E123" s="25" t="str">
        <f>IFERROR(VLOOKUP(TRIM(Table.CCSS_Base_Metrics[[#This Row],[Title]]), xccdf!$A$2:$F$315, 4, FALSE),"")</f>
        <v/>
      </c>
      <c r="F123" s="25" t="str">
        <f>IFERROR(VLOOKUP(TRIM(Table.CCSS_Base_Metrics[[#This Row],[Title]]), xccdf!$A$2:$F$315, 5, FALSE),"")</f>
        <v/>
      </c>
      <c r="G123" s="25" t="str">
        <f>IFERROR(VLOOKUP(TRIM(Table.CCSS_Base_Metrics[[#This Row],[Title]]), xccdf!$A$2:$F$315, 6, FALSE),"")</f>
        <v/>
      </c>
      <c r="H123" s="23" t="s">
        <v>551</v>
      </c>
      <c r="J123" s="17"/>
      <c r="K123" s="17" t="s">
        <v>593</v>
      </c>
      <c r="L123" s="19" t="str">
        <f>IFERROR(ROUND(((0.4 * Table.CCSS_Base_Metrics[[#This Row],[Exploitability]]) + (0.6 * Table.CCSS_Base_Metrics[[#This Row],[Impact]]) -1.5) * IF(Table.CCSS_Base_Metrics[[#This Row],[Impact]] = 0, 0, 1.176), 1),"")</f>
        <v/>
      </c>
      <c r="M123" s="19" t="str">
        <f>IFERROR(20 * Table.CCSS_Base_Metrics[[#This Row],[Access_Vector.'#]] * Table.CCSS_Base_Metrics[[#This Row],[Authentication.'#]] * Table.CCSS_Base_Metrics[[#This Row],[Access_Complexity.'#]],"")</f>
        <v/>
      </c>
      <c r="N123" s="19" t="str">
        <f>IFERROR(10.41 * (1 - (1 - Table.CCSS_Base_Metrics[[#This Row],[Confidentiality_Impact.'#]]) * (1 - Table.CCSS_Base_Metrics[[#This Row],[Integrity_Impact.'#]]) * (1 - Table.CCSS_Base_Metrics[[#This Row],[Availability_Impact.'#]])),"")</f>
        <v/>
      </c>
      <c r="Q123" s="20" t="str">
        <f>IFERROR(VLOOKUP(Table.CCSS_Base_Metrics[[#This Row],[Access_Vector]], Lists!$B$4:$C$6, 2),"")</f>
        <v/>
      </c>
      <c r="S123" s="20" t="str">
        <f>IFERROR(VLOOKUP(Table.CCSS_Base_Metrics[[#This Row],[Authentication]], Lists!$D$4:$E$6, 2),"")</f>
        <v/>
      </c>
      <c r="U123" s="20" t="str">
        <f>IFERROR(VLOOKUP(Table.CCSS_Base_Metrics[[#This Row],[Access_Complexity]], Lists!$F$4:$G$6, 2),"")</f>
        <v/>
      </c>
      <c r="W123" s="20" t="str">
        <f>IFERROR(VLOOKUP(Table.CCSS_Base_Metrics[[#This Row],[Confidentiality_Impact]], Lists!$H$4:$I$6, 2),"")</f>
        <v/>
      </c>
      <c r="Y123" s="20" t="str">
        <f>IFERROR(VLOOKUP(Table.CCSS_Base_Metrics[[#This Row],[Integrity_Imapct]], Lists!$J$4:$K$6, 2),"")</f>
        <v/>
      </c>
      <c r="AA123" s="20" t="str">
        <f>IFERROR(VLOOKUP(Table.CCSS_Base_Metrics[[#This Row],[Availability_Impact]], Lists!$L$4:$M$6, 2),"")</f>
        <v/>
      </c>
    </row>
    <row r="124" spans="1:27" s="16" customFormat="1" x14ac:dyDescent="0.25">
      <c r="A124" s="1" t="s">
        <v>323</v>
      </c>
      <c r="B124" s="1" t="str">
        <f>IFERROR(VLOOKUP(TRIM(Table.CCSS_Base_Metrics[[#This Row],[Title]]), xccdf!$A$2:$C$315, 2, FALSE),"")</f>
        <v>rul_WindowsFirewallPropertiesPublicProfileTab4</v>
      </c>
      <c r="C124" t="s">
        <v>118</v>
      </c>
      <c r="D124" s="25">
        <f>IFERROR(VLOOKUP(TRIM(Table.CCSS_Base_Metrics[[#This Row],[Title]]), xccdf!$A$2:$F$315, 3, FALSE),"")</f>
        <v>0</v>
      </c>
      <c r="E124" s="25" t="str">
        <f>IFERROR(VLOOKUP(TRIM(Table.CCSS_Base_Metrics[[#This Row],[Title]]), xccdf!$A$2:$F$315, 4, FALSE),"")</f>
        <v>equals</v>
      </c>
      <c r="F124" s="25" t="str">
        <f>IFERROR(VLOOKUP(TRIM(Table.CCSS_Base_Metrics[[#This Row],[Title]]), xccdf!$A$2:$F$315, 5, FALSE),"")</f>
        <v>number</v>
      </c>
      <c r="G124" s="25">
        <f>IFERROR(VLOOKUP(TRIM(Table.CCSS_Base_Metrics[[#This Row],[Title]]), xccdf!$A$2:$F$315, 6, FALSE),"")</f>
        <v>0</v>
      </c>
      <c r="H124" s="23" t="s">
        <v>503</v>
      </c>
      <c r="I124" s="16" t="b">
        <v>1</v>
      </c>
      <c r="J124" s="17"/>
      <c r="K124" s="17" t="s">
        <v>589</v>
      </c>
      <c r="L124" s="16">
        <f>IFERROR(ROUND(((0.4 * Table.CCSS_Base_Metrics[[#This Row],[Exploitability]]) + (0.6 * Table.CCSS_Base_Metrics[[#This Row],[Impact]]) -1.5) * IF(Table.CCSS_Base_Metrics[[#This Row],[Impact]] = 0, 0, 1.176), 1),"")</f>
        <v>7.5</v>
      </c>
      <c r="M124" s="16">
        <f>IFERROR(20 * Table.CCSS_Base_Metrics[[#This Row],[Access_Vector.'#]] * Table.CCSS_Base_Metrics[[#This Row],[Authentication.'#]] * Table.CCSS_Base_Metrics[[#This Row],[Access_Complexity.'#]],"")</f>
        <v>9.9967999999999986</v>
      </c>
      <c r="N124" s="16">
        <f>IFERROR(10.41 * (1 - (1 - Table.CCSS_Base_Metrics[[#This Row],[Confidentiality_Impact.'#]]) * (1 - Table.CCSS_Base_Metrics[[#This Row],[Integrity_Impact.'#]]) * (1 - Table.CCSS_Base_Metrics[[#This Row],[Availability_Impact.'#]])),"")</f>
        <v>6.4429767187500007</v>
      </c>
      <c r="O124" s="16" t="s">
        <v>19</v>
      </c>
      <c r="P124" s="16" t="s">
        <v>23</v>
      </c>
      <c r="Q124" s="16">
        <f>IFERROR(VLOOKUP(Table.CCSS_Base_Metrics[[#This Row],[Access_Vector]], Lists!$B$4:$C$6, 2),"")</f>
        <v>1</v>
      </c>
      <c r="R124" s="16" t="s">
        <v>27</v>
      </c>
      <c r="S124" s="16">
        <f>IFERROR(VLOOKUP(Table.CCSS_Base_Metrics[[#This Row],[Authentication]], Lists!$D$4:$E$6, 2),"")</f>
        <v>0.70399999999999996</v>
      </c>
      <c r="T124" s="16" t="s">
        <v>30</v>
      </c>
      <c r="U124" s="16">
        <f>IFERROR(VLOOKUP(Table.CCSS_Base_Metrics[[#This Row],[Access_Complexity]], Lists!$F$4:$G$6, 2),"")</f>
        <v>0.71</v>
      </c>
      <c r="V124" s="16" t="s">
        <v>32</v>
      </c>
      <c r="W124" s="16">
        <f>IFERROR(VLOOKUP(Table.CCSS_Base_Metrics[[#This Row],[Confidentiality_Impact]], Lists!$H$4:$I$6, 2),"")</f>
        <v>0.27500000000000002</v>
      </c>
      <c r="X124" s="16" t="s">
        <v>32</v>
      </c>
      <c r="Y124" s="16">
        <f>IFERROR(VLOOKUP(Table.CCSS_Base_Metrics[[#This Row],[Integrity_Imapct]], Lists!$J$4:$K$6, 2),"")</f>
        <v>0.27500000000000002</v>
      </c>
      <c r="Z124" s="16" t="s">
        <v>32</v>
      </c>
      <c r="AA124" s="16">
        <f>IFERROR(VLOOKUP(Table.CCSS_Base_Metrics[[#This Row],[Availability_Impact]], Lists!$L$4:$M$6, 2),"")</f>
        <v>0.27500000000000002</v>
      </c>
    </row>
    <row r="125" spans="1:27" s="16" customFormat="1" x14ac:dyDescent="0.25">
      <c r="A125" s="1" t="s">
        <v>323</v>
      </c>
      <c r="B125" s="1" t="str">
        <f>IFERROR(VLOOKUP(TRIM(Table.CCSS_Base_Metrics[[#This Row],[Title]]), xccdf!$A$2:$C$315, 2, FALSE),"")</f>
        <v>rul_WindowsFirewallPropertiesPublicProfileTab4</v>
      </c>
      <c r="C125" t="s">
        <v>118</v>
      </c>
      <c r="D125" s="25">
        <f>IFERROR(VLOOKUP(TRIM(Table.CCSS_Base_Metrics[[#This Row],[Title]]), xccdf!$A$2:$F$315, 3, FALSE),"")</f>
        <v>0</v>
      </c>
      <c r="E125" s="25" t="str">
        <f>IFERROR(VLOOKUP(TRIM(Table.CCSS_Base_Metrics[[#This Row],[Title]]), xccdf!$A$2:$F$315, 4, FALSE),"")</f>
        <v>equals</v>
      </c>
      <c r="F125" s="25" t="str">
        <f>IFERROR(VLOOKUP(TRIM(Table.CCSS_Base_Metrics[[#This Row],[Title]]), xccdf!$A$2:$F$315, 5, FALSE),"")</f>
        <v>number</v>
      </c>
      <c r="G125" s="25">
        <f>IFERROR(VLOOKUP(TRIM(Table.CCSS_Base_Metrics[[#This Row],[Title]]), xccdf!$A$2:$F$315, 6, FALSE),"")</f>
        <v>0</v>
      </c>
      <c r="H125" s="23" t="s">
        <v>505</v>
      </c>
      <c r="J125" s="17"/>
      <c r="K125" s="17" t="s">
        <v>593</v>
      </c>
      <c r="L125" s="19" t="str">
        <f>IFERROR(ROUND(((0.4 * Table.CCSS_Base_Metrics[[#This Row],[Exploitability]]) + (0.6 * Table.CCSS_Base_Metrics[[#This Row],[Impact]]) -1.5) * IF(Table.CCSS_Base_Metrics[[#This Row],[Impact]] = 0, 0, 1.176), 1),"")</f>
        <v/>
      </c>
      <c r="M125" s="19" t="str">
        <f>IFERROR(20 * Table.CCSS_Base_Metrics[[#This Row],[Access_Vector.'#]] * Table.CCSS_Base_Metrics[[#This Row],[Authentication.'#]] * Table.CCSS_Base_Metrics[[#This Row],[Access_Complexity.'#]],"")</f>
        <v/>
      </c>
      <c r="N125" s="19" t="str">
        <f>IFERROR(10.41 * (1 - (1 - Table.CCSS_Base_Metrics[[#This Row],[Confidentiality_Impact.'#]]) * (1 - Table.CCSS_Base_Metrics[[#This Row],[Integrity_Impact.'#]]) * (1 - Table.CCSS_Base_Metrics[[#This Row],[Availability_Impact.'#]])),"")</f>
        <v/>
      </c>
      <c r="Q125" s="20" t="str">
        <f>IFERROR(VLOOKUP(Table.CCSS_Base_Metrics[[#This Row],[Access_Vector]], Lists!$B$4:$C$6, 2),"")</f>
        <v/>
      </c>
      <c r="S125" s="20" t="str">
        <f>IFERROR(VLOOKUP(Table.CCSS_Base_Metrics[[#This Row],[Authentication]], Lists!$D$4:$E$6, 2),"")</f>
        <v/>
      </c>
      <c r="U125" s="20" t="str">
        <f>IFERROR(VLOOKUP(Table.CCSS_Base_Metrics[[#This Row],[Access_Complexity]], Lists!$F$4:$G$6, 2),"")</f>
        <v/>
      </c>
      <c r="W125" s="20" t="str">
        <f>IFERROR(VLOOKUP(Table.CCSS_Base_Metrics[[#This Row],[Confidentiality_Impact]], Lists!$H$4:$I$6, 2),"")</f>
        <v/>
      </c>
      <c r="Y125" s="20" t="str">
        <f>IFERROR(VLOOKUP(Table.CCSS_Base_Metrics[[#This Row],[Integrity_Imapct]], Lists!$J$4:$K$6, 2),"")</f>
        <v/>
      </c>
      <c r="AA125" s="20" t="str">
        <f>IFERROR(VLOOKUP(Table.CCSS_Base_Metrics[[#This Row],[Availability_Impact]], Lists!$L$4:$M$6, 2),"")</f>
        <v/>
      </c>
    </row>
    <row r="126" spans="1:27" s="16" customFormat="1" x14ac:dyDescent="0.25">
      <c r="A126" s="1" t="s">
        <v>324</v>
      </c>
      <c r="B126" s="1" t="str">
        <f>IFERROR(VLOOKUP(TRIM(Table.CCSS_Base_Metrics[[#This Row],[Title]]), xccdf!$A$2:$C$315, 2, FALSE),"")</f>
        <v/>
      </c>
      <c r="C126" t="s">
        <v>119</v>
      </c>
      <c r="D126" s="25" t="str">
        <f>IFERROR(VLOOKUP(TRIM(Table.CCSS_Base_Metrics[[#This Row],[Title]]), xccdf!$A$2:$F$315, 3, FALSE),"")</f>
        <v/>
      </c>
      <c r="E126" s="25" t="str">
        <f>IFERROR(VLOOKUP(TRIM(Table.CCSS_Base_Metrics[[#This Row],[Title]]), xccdf!$A$2:$F$315, 4, FALSE),"")</f>
        <v/>
      </c>
      <c r="F126" s="25" t="str">
        <f>IFERROR(VLOOKUP(TRIM(Table.CCSS_Base_Metrics[[#This Row],[Title]]), xccdf!$A$2:$F$315, 5, FALSE),"")</f>
        <v/>
      </c>
      <c r="G126" s="25" t="str">
        <f>IFERROR(VLOOKUP(TRIM(Table.CCSS_Base_Metrics[[#This Row],[Title]]), xccdf!$A$2:$F$315, 6, FALSE),"")</f>
        <v/>
      </c>
      <c r="H126" s="23" t="s">
        <v>504</v>
      </c>
      <c r="I126" s="16" t="b">
        <v>1</v>
      </c>
      <c r="J126" s="17"/>
      <c r="K126" s="17" t="s">
        <v>589</v>
      </c>
      <c r="L126" s="16">
        <f>IFERROR(ROUND(((0.4 * Table.CCSS_Base_Metrics[[#This Row],[Exploitability]]) + (0.6 * Table.CCSS_Base_Metrics[[#This Row],[Impact]]) -1.5) * IF(Table.CCSS_Base_Metrics[[#This Row],[Impact]] = 0, 0, 1.176), 1),"")</f>
        <v>7.5</v>
      </c>
      <c r="M126" s="16">
        <f>IFERROR(20 * Table.CCSS_Base_Metrics[[#This Row],[Access_Vector.'#]] * Table.CCSS_Base_Metrics[[#This Row],[Authentication.'#]] * Table.CCSS_Base_Metrics[[#This Row],[Access_Complexity.'#]],"")</f>
        <v>9.9967999999999986</v>
      </c>
      <c r="N126" s="16">
        <f>IFERROR(10.41 * (1 - (1 - Table.CCSS_Base_Metrics[[#This Row],[Confidentiality_Impact.'#]]) * (1 - Table.CCSS_Base_Metrics[[#This Row],[Integrity_Impact.'#]]) * (1 - Table.CCSS_Base_Metrics[[#This Row],[Availability_Impact.'#]])),"")</f>
        <v>6.4429767187500007</v>
      </c>
      <c r="O126" s="16" t="s">
        <v>19</v>
      </c>
      <c r="P126" s="16" t="s">
        <v>23</v>
      </c>
      <c r="Q126" s="16">
        <f>IFERROR(VLOOKUP(Table.CCSS_Base_Metrics[[#This Row],[Access_Vector]], Lists!$B$4:$C$6, 2),"")</f>
        <v>1</v>
      </c>
      <c r="R126" s="16" t="s">
        <v>27</v>
      </c>
      <c r="S126" s="16">
        <f>IFERROR(VLOOKUP(Table.CCSS_Base_Metrics[[#This Row],[Authentication]], Lists!$D$4:$E$6, 2),"")</f>
        <v>0.70399999999999996</v>
      </c>
      <c r="T126" s="16" t="s">
        <v>30</v>
      </c>
      <c r="U126" s="16">
        <f>IFERROR(VLOOKUP(Table.CCSS_Base_Metrics[[#This Row],[Access_Complexity]], Lists!$F$4:$G$6, 2),"")</f>
        <v>0.71</v>
      </c>
      <c r="V126" s="16" t="s">
        <v>32</v>
      </c>
      <c r="W126" s="16">
        <f>IFERROR(VLOOKUP(Table.CCSS_Base_Metrics[[#This Row],[Confidentiality_Impact]], Lists!$H$4:$I$6, 2),"")</f>
        <v>0.27500000000000002</v>
      </c>
      <c r="X126" s="16" t="s">
        <v>32</v>
      </c>
      <c r="Y126" s="16">
        <f>IFERROR(VLOOKUP(Table.CCSS_Base_Metrics[[#This Row],[Integrity_Imapct]], Lists!$J$4:$K$6, 2),"")</f>
        <v>0.27500000000000002</v>
      </c>
      <c r="Z126" s="16" t="s">
        <v>32</v>
      </c>
      <c r="AA126" s="16">
        <f>IFERROR(VLOOKUP(Table.CCSS_Base_Metrics[[#This Row],[Availability_Impact]], Lists!$L$4:$M$6, 2),"")</f>
        <v>0.27500000000000002</v>
      </c>
    </row>
    <row r="127" spans="1:27" s="16" customFormat="1" x14ac:dyDescent="0.25">
      <c r="A127" s="1" t="s">
        <v>324</v>
      </c>
      <c r="B127" s="1" t="str">
        <f>IFERROR(VLOOKUP(TRIM(Table.CCSS_Base_Metrics[[#This Row],[Title]]), xccdf!$A$2:$C$315, 2, FALSE),"")</f>
        <v/>
      </c>
      <c r="C127" t="s">
        <v>119</v>
      </c>
      <c r="D127" s="25" t="str">
        <f>IFERROR(VLOOKUP(TRIM(Table.CCSS_Base_Metrics[[#This Row],[Title]]), xccdf!$A$2:$F$315, 3, FALSE),"")</f>
        <v/>
      </c>
      <c r="E127" s="25" t="str">
        <f>IFERROR(VLOOKUP(TRIM(Table.CCSS_Base_Metrics[[#This Row],[Title]]), xccdf!$A$2:$F$315, 4, FALSE),"")</f>
        <v/>
      </c>
      <c r="F127" s="25" t="str">
        <f>IFERROR(VLOOKUP(TRIM(Table.CCSS_Base_Metrics[[#This Row],[Title]]), xccdf!$A$2:$F$315, 5, FALSE),"")</f>
        <v/>
      </c>
      <c r="G127" s="25" t="str">
        <f>IFERROR(VLOOKUP(TRIM(Table.CCSS_Base_Metrics[[#This Row],[Title]]), xccdf!$A$2:$F$315, 6, FALSE),"")</f>
        <v/>
      </c>
      <c r="H127" s="23" t="s">
        <v>542</v>
      </c>
      <c r="J127" s="17"/>
      <c r="K127" s="17" t="s">
        <v>593</v>
      </c>
      <c r="L127" s="19" t="str">
        <f>IFERROR(ROUND(((0.4 * Table.CCSS_Base_Metrics[[#This Row],[Exploitability]]) + (0.6 * Table.CCSS_Base_Metrics[[#This Row],[Impact]]) -1.5) * IF(Table.CCSS_Base_Metrics[[#This Row],[Impact]] = 0, 0, 1.176), 1),"")</f>
        <v/>
      </c>
      <c r="M127" s="19" t="str">
        <f>IFERROR(20 * Table.CCSS_Base_Metrics[[#This Row],[Access_Vector.'#]] * Table.CCSS_Base_Metrics[[#This Row],[Authentication.'#]] * Table.CCSS_Base_Metrics[[#This Row],[Access_Complexity.'#]],"")</f>
        <v/>
      </c>
      <c r="N127" s="19" t="str">
        <f>IFERROR(10.41 * (1 - (1 - Table.CCSS_Base_Metrics[[#This Row],[Confidentiality_Impact.'#]]) * (1 - Table.CCSS_Base_Metrics[[#This Row],[Integrity_Impact.'#]]) * (1 - Table.CCSS_Base_Metrics[[#This Row],[Availability_Impact.'#]])),"")</f>
        <v/>
      </c>
      <c r="Q127" s="20" t="str">
        <f>IFERROR(VLOOKUP(Table.CCSS_Base_Metrics[[#This Row],[Access_Vector]], Lists!$B$4:$C$6, 2),"")</f>
        <v/>
      </c>
      <c r="S127" s="20" t="str">
        <f>IFERROR(VLOOKUP(Table.CCSS_Base_Metrics[[#This Row],[Authentication]], Lists!$D$4:$E$6, 2),"")</f>
        <v/>
      </c>
      <c r="U127" s="20" t="str">
        <f>IFERROR(VLOOKUP(Table.CCSS_Base_Metrics[[#This Row],[Access_Complexity]], Lists!$F$4:$G$6, 2),"")</f>
        <v/>
      </c>
      <c r="W127" s="20" t="str">
        <f>IFERROR(VLOOKUP(Table.CCSS_Base_Metrics[[#This Row],[Confidentiality_Impact]], Lists!$H$4:$I$6, 2),"")</f>
        <v/>
      </c>
      <c r="Y127" s="20" t="str">
        <f>IFERROR(VLOOKUP(Table.CCSS_Base_Metrics[[#This Row],[Integrity_Imapct]], Lists!$J$4:$K$6, 2),"")</f>
        <v/>
      </c>
      <c r="AA127" s="20" t="str">
        <f>IFERROR(VLOOKUP(Table.CCSS_Base_Metrics[[#This Row],[Availability_Impact]], Lists!$L$4:$M$6, 2),"")</f>
        <v/>
      </c>
    </row>
    <row r="128" spans="1:27" s="16" customFormat="1" x14ac:dyDescent="0.25">
      <c r="A128" s="1" t="s">
        <v>325</v>
      </c>
      <c r="B128" s="1" t="str">
        <f>IFERROR(VLOOKUP(TRIM(Table.CCSS_Base_Metrics[[#This Row],[Title]]), xccdf!$A$2:$C$315, 2, FALSE),"")</f>
        <v/>
      </c>
      <c r="C128" t="s">
        <v>120</v>
      </c>
      <c r="D128" s="25" t="str">
        <f>IFERROR(VLOOKUP(TRIM(Table.CCSS_Base_Metrics[[#This Row],[Title]]), xccdf!$A$2:$F$315, 3, FALSE),"")</f>
        <v/>
      </c>
      <c r="E128" s="25" t="str">
        <f>IFERROR(VLOOKUP(TRIM(Table.CCSS_Base_Metrics[[#This Row],[Title]]), xccdf!$A$2:$F$315, 4, FALSE),"")</f>
        <v/>
      </c>
      <c r="F128" s="25" t="str">
        <f>IFERROR(VLOOKUP(TRIM(Table.CCSS_Base_Metrics[[#This Row],[Title]]), xccdf!$A$2:$F$315, 5, FALSE),"")</f>
        <v/>
      </c>
      <c r="G128" s="25" t="str">
        <f>IFERROR(VLOOKUP(TRIM(Table.CCSS_Base_Metrics[[#This Row],[Title]]), xccdf!$A$2:$F$315, 6, FALSE),"")</f>
        <v/>
      </c>
      <c r="H128" s="23" t="s">
        <v>505</v>
      </c>
      <c r="I128" s="16" t="b">
        <v>1</v>
      </c>
      <c r="J128" s="17"/>
      <c r="K128" s="17" t="s">
        <v>589</v>
      </c>
      <c r="L128" s="16">
        <f>IFERROR(ROUND(((0.4 * Table.CCSS_Base_Metrics[[#This Row],[Exploitability]]) + (0.6 * Table.CCSS_Base_Metrics[[#This Row],[Impact]]) -1.5) * IF(Table.CCSS_Base_Metrics[[#This Row],[Impact]] = 0, 0, 1.176), 1),"")</f>
        <v>7.5</v>
      </c>
      <c r="M128" s="16">
        <f>IFERROR(20 * Table.CCSS_Base_Metrics[[#This Row],[Access_Vector.'#]] * Table.CCSS_Base_Metrics[[#This Row],[Authentication.'#]] * Table.CCSS_Base_Metrics[[#This Row],[Access_Complexity.'#]],"")</f>
        <v>9.9967999999999986</v>
      </c>
      <c r="N128" s="16">
        <f>IFERROR(10.41 * (1 - (1 - Table.CCSS_Base_Metrics[[#This Row],[Confidentiality_Impact.'#]]) * (1 - Table.CCSS_Base_Metrics[[#This Row],[Integrity_Impact.'#]]) * (1 - Table.CCSS_Base_Metrics[[#This Row],[Availability_Impact.'#]])),"")</f>
        <v>6.4429767187500007</v>
      </c>
      <c r="O128" s="16" t="s">
        <v>19</v>
      </c>
      <c r="P128" s="16" t="s">
        <v>23</v>
      </c>
      <c r="Q128" s="16">
        <f>IFERROR(VLOOKUP(Table.CCSS_Base_Metrics[[#This Row],[Access_Vector]], Lists!$B$4:$C$6, 2),"")</f>
        <v>1</v>
      </c>
      <c r="R128" s="16" t="s">
        <v>27</v>
      </c>
      <c r="S128" s="16">
        <f>IFERROR(VLOOKUP(Table.CCSS_Base_Metrics[[#This Row],[Authentication]], Lists!$D$4:$E$6, 2),"")</f>
        <v>0.70399999999999996</v>
      </c>
      <c r="T128" s="16" t="s">
        <v>30</v>
      </c>
      <c r="U128" s="16">
        <f>IFERROR(VLOOKUP(Table.CCSS_Base_Metrics[[#This Row],[Access_Complexity]], Lists!$F$4:$G$6, 2),"")</f>
        <v>0.71</v>
      </c>
      <c r="V128" s="16" t="s">
        <v>32</v>
      </c>
      <c r="W128" s="16">
        <f>IFERROR(VLOOKUP(Table.CCSS_Base_Metrics[[#This Row],[Confidentiality_Impact]], Lists!$H$4:$I$6, 2),"")</f>
        <v>0.27500000000000002</v>
      </c>
      <c r="X128" s="16" t="s">
        <v>32</v>
      </c>
      <c r="Y128" s="16">
        <f>IFERROR(VLOOKUP(Table.CCSS_Base_Metrics[[#This Row],[Integrity_Imapct]], Lists!$J$4:$K$6, 2),"")</f>
        <v>0.27500000000000002</v>
      </c>
      <c r="Z128" s="16" t="s">
        <v>32</v>
      </c>
      <c r="AA128" s="16">
        <f>IFERROR(VLOOKUP(Table.CCSS_Base_Metrics[[#This Row],[Availability_Impact]], Lists!$L$4:$M$6, 2),"")</f>
        <v>0.27500000000000002</v>
      </c>
    </row>
    <row r="129" spans="1:27" s="16" customFormat="1" x14ac:dyDescent="0.25">
      <c r="A129" s="1" t="s">
        <v>325</v>
      </c>
      <c r="B129" s="1" t="str">
        <f>IFERROR(VLOOKUP(TRIM(Table.CCSS_Base_Metrics[[#This Row],[Title]]), xccdf!$A$2:$C$315, 2, FALSE),"")</f>
        <v/>
      </c>
      <c r="C129" t="s">
        <v>120</v>
      </c>
      <c r="D129" s="25" t="str">
        <f>IFERROR(VLOOKUP(TRIM(Table.CCSS_Base_Metrics[[#This Row],[Title]]), xccdf!$A$2:$F$315, 3, FALSE),"")</f>
        <v/>
      </c>
      <c r="E129" s="25" t="str">
        <f>IFERROR(VLOOKUP(TRIM(Table.CCSS_Base_Metrics[[#This Row],[Title]]), xccdf!$A$2:$F$315, 4, FALSE),"")</f>
        <v/>
      </c>
      <c r="F129" s="25" t="str">
        <f>IFERROR(VLOOKUP(TRIM(Table.CCSS_Base_Metrics[[#This Row],[Title]]), xccdf!$A$2:$F$315, 5, FALSE),"")</f>
        <v/>
      </c>
      <c r="G129" s="25" t="str">
        <f>IFERROR(VLOOKUP(TRIM(Table.CCSS_Base_Metrics[[#This Row],[Title]]), xccdf!$A$2:$F$315, 6, FALSE),"")</f>
        <v/>
      </c>
      <c r="H129" s="23" t="s">
        <v>542</v>
      </c>
      <c r="J129" s="17"/>
      <c r="K129" s="17" t="s">
        <v>593</v>
      </c>
      <c r="L129" s="19" t="str">
        <f>IFERROR(ROUND(((0.4 * Table.CCSS_Base_Metrics[[#This Row],[Exploitability]]) + (0.6 * Table.CCSS_Base_Metrics[[#This Row],[Impact]]) -1.5) * IF(Table.CCSS_Base_Metrics[[#This Row],[Impact]] = 0, 0, 1.176), 1),"")</f>
        <v/>
      </c>
      <c r="M129" s="19" t="str">
        <f>IFERROR(20 * Table.CCSS_Base_Metrics[[#This Row],[Access_Vector.'#]] * Table.CCSS_Base_Metrics[[#This Row],[Authentication.'#]] * Table.CCSS_Base_Metrics[[#This Row],[Access_Complexity.'#]],"")</f>
        <v/>
      </c>
      <c r="N129" s="19" t="str">
        <f>IFERROR(10.41 * (1 - (1 - Table.CCSS_Base_Metrics[[#This Row],[Confidentiality_Impact.'#]]) * (1 - Table.CCSS_Base_Metrics[[#This Row],[Integrity_Impact.'#]]) * (1 - Table.CCSS_Base_Metrics[[#This Row],[Availability_Impact.'#]])),"")</f>
        <v/>
      </c>
      <c r="Q129" s="20" t="str">
        <f>IFERROR(VLOOKUP(Table.CCSS_Base_Metrics[[#This Row],[Access_Vector]], Lists!$B$4:$C$6, 2),"")</f>
        <v/>
      </c>
      <c r="S129" s="20" t="str">
        <f>IFERROR(VLOOKUP(Table.CCSS_Base_Metrics[[#This Row],[Authentication]], Lists!$D$4:$E$6, 2),"")</f>
        <v/>
      </c>
      <c r="U129" s="20" t="str">
        <f>IFERROR(VLOOKUP(Table.CCSS_Base_Metrics[[#This Row],[Access_Complexity]], Lists!$F$4:$G$6, 2),"")</f>
        <v/>
      </c>
      <c r="W129" s="20" t="str">
        <f>IFERROR(VLOOKUP(Table.CCSS_Base_Metrics[[#This Row],[Confidentiality_Impact]], Lists!$H$4:$I$6, 2),"")</f>
        <v/>
      </c>
      <c r="Y129" s="20" t="str">
        <f>IFERROR(VLOOKUP(Table.CCSS_Base_Metrics[[#This Row],[Integrity_Imapct]], Lists!$J$4:$K$6, 2),"")</f>
        <v/>
      </c>
      <c r="AA129" s="20" t="str">
        <f>IFERROR(VLOOKUP(Table.CCSS_Base_Metrics[[#This Row],[Availability_Impact]], Lists!$L$4:$M$6, 2),"")</f>
        <v/>
      </c>
    </row>
    <row r="130" spans="1:27" s="16" customFormat="1" x14ac:dyDescent="0.25">
      <c r="A130" s="1" t="s">
        <v>326</v>
      </c>
      <c r="B130" s="1" t="str">
        <f>IFERROR(VLOOKUP(TRIM(Table.CCSS_Base_Metrics[[#This Row],[Title]]), xccdf!$A$2:$C$315, 2, FALSE),"")</f>
        <v>rul_WindowsFirewallPropertiesPublicProfileTab3</v>
      </c>
      <c r="C130" t="s">
        <v>121</v>
      </c>
      <c r="D130" s="25">
        <f>IFERROR(VLOOKUP(TRIM(Table.CCSS_Base_Metrics[[#This Row],[Title]]), xccdf!$A$2:$F$315, 3, FALSE),"")</f>
        <v>0</v>
      </c>
      <c r="E130" s="25" t="str">
        <f>IFERROR(VLOOKUP(TRIM(Table.CCSS_Base_Metrics[[#This Row],[Title]]), xccdf!$A$2:$F$315, 4, FALSE),"")</f>
        <v>equals</v>
      </c>
      <c r="F130" s="25" t="str">
        <f>IFERROR(VLOOKUP(TRIM(Table.CCSS_Base_Metrics[[#This Row],[Title]]), xccdf!$A$2:$F$315, 5, FALSE),"")</f>
        <v>number</v>
      </c>
      <c r="G130" s="25">
        <f>IFERROR(VLOOKUP(TRIM(Table.CCSS_Base_Metrics[[#This Row],[Title]]), xccdf!$A$2:$F$315, 6, FALSE),"")</f>
        <v>1</v>
      </c>
      <c r="H130" s="23" t="s">
        <v>503</v>
      </c>
      <c r="I130" s="16" t="b">
        <v>1</v>
      </c>
      <c r="J130" s="17"/>
      <c r="K130" s="17" t="s">
        <v>589</v>
      </c>
      <c r="L130" s="16">
        <f>IFERROR(ROUND(((0.4 * Table.CCSS_Base_Metrics[[#This Row],[Exploitability]]) + (0.6 * Table.CCSS_Base_Metrics[[#This Row],[Impact]]) -1.5) * IF(Table.CCSS_Base_Metrics[[#This Row],[Impact]] = 0, 0, 1.176), 1),"")</f>
        <v>7.5</v>
      </c>
      <c r="M130" s="16">
        <f>IFERROR(20 * Table.CCSS_Base_Metrics[[#This Row],[Access_Vector.'#]] * Table.CCSS_Base_Metrics[[#This Row],[Authentication.'#]] * Table.CCSS_Base_Metrics[[#This Row],[Access_Complexity.'#]],"")</f>
        <v>9.9967999999999986</v>
      </c>
      <c r="N130" s="16">
        <f>IFERROR(10.41 * (1 - (1 - Table.CCSS_Base_Metrics[[#This Row],[Confidentiality_Impact.'#]]) * (1 - Table.CCSS_Base_Metrics[[#This Row],[Integrity_Impact.'#]]) * (1 - Table.CCSS_Base_Metrics[[#This Row],[Availability_Impact.'#]])),"")</f>
        <v>6.4429767187500007</v>
      </c>
      <c r="O130" s="16" t="s">
        <v>19</v>
      </c>
      <c r="P130" s="16" t="s">
        <v>23</v>
      </c>
      <c r="Q130" s="16">
        <f>IFERROR(VLOOKUP(Table.CCSS_Base_Metrics[[#This Row],[Access_Vector]], Lists!$B$4:$C$6, 2),"")</f>
        <v>1</v>
      </c>
      <c r="R130" s="16" t="s">
        <v>27</v>
      </c>
      <c r="S130" s="16">
        <f>IFERROR(VLOOKUP(Table.CCSS_Base_Metrics[[#This Row],[Authentication]], Lists!$D$4:$E$6, 2),"")</f>
        <v>0.70399999999999996</v>
      </c>
      <c r="T130" s="16" t="s">
        <v>30</v>
      </c>
      <c r="U130" s="16">
        <f>IFERROR(VLOOKUP(Table.CCSS_Base_Metrics[[#This Row],[Access_Complexity]], Lists!$F$4:$G$6, 2),"")</f>
        <v>0.71</v>
      </c>
      <c r="V130" s="16" t="s">
        <v>32</v>
      </c>
      <c r="W130" s="16">
        <f>IFERROR(VLOOKUP(Table.CCSS_Base_Metrics[[#This Row],[Confidentiality_Impact]], Lists!$H$4:$I$6, 2),"")</f>
        <v>0.27500000000000002</v>
      </c>
      <c r="X130" s="16" t="s">
        <v>32</v>
      </c>
      <c r="Y130" s="16">
        <f>IFERROR(VLOOKUP(Table.CCSS_Base_Metrics[[#This Row],[Integrity_Imapct]], Lists!$J$4:$K$6, 2),"")</f>
        <v>0.27500000000000002</v>
      </c>
      <c r="Z130" s="16" t="s">
        <v>32</v>
      </c>
      <c r="AA130" s="16">
        <f>IFERROR(VLOOKUP(Table.CCSS_Base_Metrics[[#This Row],[Availability_Impact]], Lists!$L$4:$M$6, 2),"")</f>
        <v>0.27500000000000002</v>
      </c>
    </row>
    <row r="131" spans="1:27" s="16" customFormat="1" x14ac:dyDescent="0.25">
      <c r="A131" s="1" t="s">
        <v>326</v>
      </c>
      <c r="B131" s="1" t="str">
        <f>IFERROR(VLOOKUP(TRIM(Table.CCSS_Base_Metrics[[#This Row],[Title]]), xccdf!$A$2:$C$315, 2, FALSE),"")</f>
        <v>rul_WindowsFirewallPropertiesPublicProfileTab3</v>
      </c>
      <c r="C131" t="s">
        <v>121</v>
      </c>
      <c r="D131" s="25">
        <f>IFERROR(VLOOKUP(TRIM(Table.CCSS_Base_Metrics[[#This Row],[Title]]), xccdf!$A$2:$F$315, 3, FALSE),"")</f>
        <v>0</v>
      </c>
      <c r="E131" s="25" t="str">
        <f>IFERROR(VLOOKUP(TRIM(Table.CCSS_Base_Metrics[[#This Row],[Title]]), xccdf!$A$2:$F$315, 4, FALSE),"")</f>
        <v>equals</v>
      </c>
      <c r="F131" s="25" t="str">
        <f>IFERROR(VLOOKUP(TRIM(Table.CCSS_Base_Metrics[[#This Row],[Title]]), xccdf!$A$2:$F$315, 5, FALSE),"")</f>
        <v>number</v>
      </c>
      <c r="G131" s="25">
        <f>IFERROR(VLOOKUP(TRIM(Table.CCSS_Base_Metrics[[#This Row],[Title]]), xccdf!$A$2:$F$315, 6, FALSE),"")</f>
        <v>1</v>
      </c>
      <c r="H131" s="23" t="s">
        <v>505</v>
      </c>
      <c r="J131" s="17"/>
      <c r="K131" s="17" t="s">
        <v>593</v>
      </c>
      <c r="L131" s="19" t="str">
        <f>IFERROR(ROUND(((0.4 * Table.CCSS_Base_Metrics[[#This Row],[Exploitability]]) + (0.6 * Table.CCSS_Base_Metrics[[#This Row],[Impact]]) -1.5) * IF(Table.CCSS_Base_Metrics[[#This Row],[Impact]] = 0, 0, 1.176), 1),"")</f>
        <v/>
      </c>
      <c r="M131" s="19" t="str">
        <f>IFERROR(20 * Table.CCSS_Base_Metrics[[#This Row],[Access_Vector.'#]] * Table.CCSS_Base_Metrics[[#This Row],[Authentication.'#]] * Table.CCSS_Base_Metrics[[#This Row],[Access_Complexity.'#]],"")</f>
        <v/>
      </c>
      <c r="N131" s="19" t="str">
        <f>IFERROR(10.41 * (1 - (1 - Table.CCSS_Base_Metrics[[#This Row],[Confidentiality_Impact.'#]]) * (1 - Table.CCSS_Base_Metrics[[#This Row],[Integrity_Impact.'#]]) * (1 - Table.CCSS_Base_Metrics[[#This Row],[Availability_Impact.'#]])),"")</f>
        <v/>
      </c>
      <c r="Q131" s="20" t="str">
        <f>IFERROR(VLOOKUP(Table.CCSS_Base_Metrics[[#This Row],[Access_Vector]], Lists!$B$4:$C$6, 2),"")</f>
        <v/>
      </c>
      <c r="S131" s="20" t="str">
        <f>IFERROR(VLOOKUP(Table.CCSS_Base_Metrics[[#This Row],[Authentication]], Lists!$D$4:$E$6, 2),"")</f>
        <v/>
      </c>
      <c r="U131" s="20" t="str">
        <f>IFERROR(VLOOKUP(Table.CCSS_Base_Metrics[[#This Row],[Access_Complexity]], Lists!$F$4:$G$6, 2),"")</f>
        <v/>
      </c>
      <c r="W131" s="20" t="str">
        <f>IFERROR(VLOOKUP(Table.CCSS_Base_Metrics[[#This Row],[Confidentiality_Impact]], Lists!$H$4:$I$6, 2),"")</f>
        <v/>
      </c>
      <c r="Y131" s="20" t="str">
        <f>IFERROR(VLOOKUP(Table.CCSS_Base_Metrics[[#This Row],[Integrity_Imapct]], Lists!$J$4:$K$6, 2),"")</f>
        <v/>
      </c>
      <c r="AA131" s="20" t="str">
        <f>IFERROR(VLOOKUP(Table.CCSS_Base_Metrics[[#This Row],[Availability_Impact]], Lists!$L$4:$M$6, 2),"")</f>
        <v/>
      </c>
    </row>
    <row r="132" spans="1:27" s="16" customFormat="1" x14ac:dyDescent="0.25">
      <c r="A132" s="1" t="s">
        <v>327</v>
      </c>
      <c r="B132" s="1" t="str">
        <f>IFERROR(VLOOKUP(TRIM(Table.CCSS_Base_Metrics[[#This Row],[Title]]), xccdf!$A$2:$C$315, 2, FALSE),"")</f>
        <v>rul_WindowsFirewallPropertiesDomainProfileTab1</v>
      </c>
      <c r="C132" t="s">
        <v>122</v>
      </c>
      <c r="D132" s="25">
        <f>IFERROR(VLOOKUP(TRIM(Table.CCSS_Base_Metrics[[#This Row],[Title]]), xccdf!$A$2:$F$315, 3, FALSE),"")</f>
        <v>0</v>
      </c>
      <c r="E132" s="25" t="str">
        <f>IFERROR(VLOOKUP(TRIM(Table.CCSS_Base_Metrics[[#This Row],[Title]]), xccdf!$A$2:$F$315, 4, FALSE),"")</f>
        <v>equals</v>
      </c>
      <c r="F132" s="25" t="str">
        <f>IFERROR(VLOOKUP(TRIM(Table.CCSS_Base_Metrics[[#This Row],[Title]]), xccdf!$A$2:$F$315, 5, FALSE),"")</f>
        <v>number</v>
      </c>
      <c r="G132" s="25">
        <f>IFERROR(VLOOKUP(TRIM(Table.CCSS_Base_Metrics[[#This Row],[Title]]), xccdf!$A$2:$F$315, 6, FALSE),"")</f>
        <v>1</v>
      </c>
      <c r="H132" s="23" t="s">
        <v>506</v>
      </c>
      <c r="I132" s="16" t="b">
        <v>1</v>
      </c>
      <c r="J132" s="17"/>
      <c r="K132" s="17" t="s">
        <v>589</v>
      </c>
      <c r="L132" s="16">
        <f>IFERROR(ROUND(((0.4 * Table.CCSS_Base_Metrics[[#This Row],[Exploitability]]) + (0.6 * Table.CCSS_Base_Metrics[[#This Row],[Impact]]) -1.5) * IF(Table.CCSS_Base_Metrics[[#This Row],[Impact]] = 0, 0, 1.176), 1),"")</f>
        <v>7.5</v>
      </c>
      <c r="M132" s="16">
        <f>IFERROR(20 * Table.CCSS_Base_Metrics[[#This Row],[Access_Vector.'#]] * Table.CCSS_Base_Metrics[[#This Row],[Authentication.'#]] * Table.CCSS_Base_Metrics[[#This Row],[Access_Complexity.'#]],"")</f>
        <v>9.9967999999999986</v>
      </c>
      <c r="N132" s="16">
        <f>IFERROR(10.41 * (1 - (1 - Table.CCSS_Base_Metrics[[#This Row],[Confidentiality_Impact.'#]]) * (1 - Table.CCSS_Base_Metrics[[#This Row],[Integrity_Impact.'#]]) * (1 - Table.CCSS_Base_Metrics[[#This Row],[Availability_Impact.'#]])),"")</f>
        <v>6.4429767187500007</v>
      </c>
      <c r="O132" s="16" t="s">
        <v>19</v>
      </c>
      <c r="P132" s="16" t="s">
        <v>23</v>
      </c>
      <c r="Q132" s="16">
        <f>IFERROR(VLOOKUP(Table.CCSS_Base_Metrics[[#This Row],[Access_Vector]], Lists!$B$4:$C$6, 2),"")</f>
        <v>1</v>
      </c>
      <c r="R132" s="16" t="s">
        <v>27</v>
      </c>
      <c r="S132" s="16">
        <f>IFERROR(VLOOKUP(Table.CCSS_Base_Metrics[[#This Row],[Authentication]], Lists!$D$4:$E$6, 2),"")</f>
        <v>0.70399999999999996</v>
      </c>
      <c r="T132" s="16" t="s">
        <v>30</v>
      </c>
      <c r="U132" s="16">
        <f>IFERROR(VLOOKUP(Table.CCSS_Base_Metrics[[#This Row],[Access_Complexity]], Lists!$F$4:$G$6, 2),"")</f>
        <v>0.71</v>
      </c>
      <c r="V132" s="16" t="s">
        <v>32</v>
      </c>
      <c r="W132" s="16">
        <f>IFERROR(VLOOKUP(Table.CCSS_Base_Metrics[[#This Row],[Confidentiality_Impact]], Lists!$H$4:$I$6, 2),"")</f>
        <v>0.27500000000000002</v>
      </c>
      <c r="X132" s="16" t="s">
        <v>32</v>
      </c>
      <c r="Y132" s="16">
        <f>IFERROR(VLOOKUP(Table.CCSS_Base_Metrics[[#This Row],[Integrity_Imapct]], Lists!$J$4:$K$6, 2),"")</f>
        <v>0.27500000000000002</v>
      </c>
      <c r="Z132" s="16" t="s">
        <v>32</v>
      </c>
      <c r="AA132" s="16">
        <f>IFERROR(VLOOKUP(Table.CCSS_Base_Metrics[[#This Row],[Availability_Impact]], Lists!$L$4:$M$6, 2),"")</f>
        <v>0.27500000000000002</v>
      </c>
    </row>
    <row r="133" spans="1:27" s="16" customFormat="1" x14ac:dyDescent="0.25">
      <c r="A133" s="1" t="s">
        <v>327</v>
      </c>
      <c r="B133" s="1" t="str">
        <f>IFERROR(VLOOKUP(TRIM(Table.CCSS_Base_Metrics[[#This Row],[Title]]), xccdf!$A$2:$C$315, 2, FALSE),"")</f>
        <v>rul_WindowsFirewallPropertiesDomainProfileTab1</v>
      </c>
      <c r="C133" t="s">
        <v>122</v>
      </c>
      <c r="D133" s="25">
        <f>IFERROR(VLOOKUP(TRIM(Table.CCSS_Base_Metrics[[#This Row],[Title]]), xccdf!$A$2:$F$315, 3, FALSE),"")</f>
        <v>0</v>
      </c>
      <c r="E133" s="25" t="str">
        <f>IFERROR(VLOOKUP(TRIM(Table.CCSS_Base_Metrics[[#This Row],[Title]]), xccdf!$A$2:$F$315, 4, FALSE),"")</f>
        <v>equals</v>
      </c>
      <c r="F133" s="25" t="str">
        <f>IFERROR(VLOOKUP(TRIM(Table.CCSS_Base_Metrics[[#This Row],[Title]]), xccdf!$A$2:$F$315, 5, FALSE),"")</f>
        <v>number</v>
      </c>
      <c r="G133" s="25">
        <f>IFERROR(VLOOKUP(TRIM(Table.CCSS_Base_Metrics[[#This Row],[Title]]), xccdf!$A$2:$F$315, 6, FALSE),"")</f>
        <v>1</v>
      </c>
      <c r="H133" s="23" t="s">
        <v>552</v>
      </c>
      <c r="J133" s="17"/>
      <c r="K133" s="17" t="s">
        <v>593</v>
      </c>
      <c r="L133" s="19" t="str">
        <f>IFERROR(ROUND(((0.4 * Table.CCSS_Base_Metrics[[#This Row],[Exploitability]]) + (0.6 * Table.CCSS_Base_Metrics[[#This Row],[Impact]]) -1.5) * IF(Table.CCSS_Base_Metrics[[#This Row],[Impact]] = 0, 0, 1.176), 1),"")</f>
        <v/>
      </c>
      <c r="M133" s="19" t="str">
        <f>IFERROR(20 * Table.CCSS_Base_Metrics[[#This Row],[Access_Vector.'#]] * Table.CCSS_Base_Metrics[[#This Row],[Authentication.'#]] * Table.CCSS_Base_Metrics[[#This Row],[Access_Complexity.'#]],"")</f>
        <v/>
      </c>
      <c r="N133" s="19" t="str">
        <f>IFERROR(10.41 * (1 - (1 - Table.CCSS_Base_Metrics[[#This Row],[Confidentiality_Impact.'#]]) * (1 - Table.CCSS_Base_Metrics[[#This Row],[Integrity_Impact.'#]]) * (1 - Table.CCSS_Base_Metrics[[#This Row],[Availability_Impact.'#]])),"")</f>
        <v/>
      </c>
      <c r="Q133" s="20" t="str">
        <f>IFERROR(VLOOKUP(Table.CCSS_Base_Metrics[[#This Row],[Access_Vector]], Lists!$B$4:$C$6, 2),"")</f>
        <v/>
      </c>
      <c r="S133" s="20" t="str">
        <f>IFERROR(VLOOKUP(Table.CCSS_Base_Metrics[[#This Row],[Authentication]], Lists!$D$4:$E$6, 2),"")</f>
        <v/>
      </c>
      <c r="U133" s="20" t="str">
        <f>IFERROR(VLOOKUP(Table.CCSS_Base_Metrics[[#This Row],[Access_Complexity]], Lists!$F$4:$G$6, 2),"")</f>
        <v/>
      </c>
      <c r="W133" s="20" t="str">
        <f>IFERROR(VLOOKUP(Table.CCSS_Base_Metrics[[#This Row],[Confidentiality_Impact]], Lists!$H$4:$I$6, 2),"")</f>
        <v/>
      </c>
      <c r="Y133" s="20" t="str">
        <f>IFERROR(VLOOKUP(Table.CCSS_Base_Metrics[[#This Row],[Integrity_Imapct]], Lists!$J$4:$K$6, 2),"")</f>
        <v/>
      </c>
      <c r="AA133" s="20" t="str">
        <f>IFERROR(VLOOKUP(Table.CCSS_Base_Metrics[[#This Row],[Availability_Impact]], Lists!$L$4:$M$6, 2),"")</f>
        <v/>
      </c>
    </row>
    <row r="134" spans="1:27" s="16" customFormat="1" x14ac:dyDescent="0.25">
      <c r="A134" s="1" t="s">
        <v>328</v>
      </c>
      <c r="B134" s="1" t="str">
        <f>IFERROR(VLOOKUP(TRIM(Table.CCSS_Base_Metrics[[#This Row],[Title]]), xccdf!$A$2:$C$315, 2, FALSE),"")</f>
        <v>rul_WindowsFirewallPropertiesPrivateProfileTab1</v>
      </c>
      <c r="C134" t="s">
        <v>123</v>
      </c>
      <c r="D134" s="25">
        <f>IFERROR(VLOOKUP(TRIM(Table.CCSS_Base_Metrics[[#This Row],[Title]]), xccdf!$A$2:$F$315, 3, FALSE),"")</f>
        <v>0</v>
      </c>
      <c r="E134" s="25" t="str">
        <f>IFERROR(VLOOKUP(TRIM(Table.CCSS_Base_Metrics[[#This Row],[Title]]), xccdf!$A$2:$F$315, 4, FALSE),"")</f>
        <v>equals</v>
      </c>
      <c r="F134" s="25" t="str">
        <f>IFERROR(VLOOKUP(TRIM(Table.CCSS_Base_Metrics[[#This Row],[Title]]), xccdf!$A$2:$F$315, 5, FALSE),"")</f>
        <v>number</v>
      </c>
      <c r="G134" s="25">
        <f>IFERROR(VLOOKUP(TRIM(Table.CCSS_Base_Metrics[[#This Row],[Title]]), xccdf!$A$2:$F$315, 6, FALSE),"")</f>
        <v>1</v>
      </c>
      <c r="H134" s="23" t="s">
        <v>506</v>
      </c>
      <c r="I134" s="16" t="b">
        <v>1</v>
      </c>
      <c r="J134" s="17"/>
      <c r="K134" s="17" t="s">
        <v>589</v>
      </c>
      <c r="L134" s="16">
        <f>IFERROR(ROUND(((0.4 * Table.CCSS_Base_Metrics[[#This Row],[Exploitability]]) + (0.6 * Table.CCSS_Base_Metrics[[#This Row],[Impact]]) -1.5) * IF(Table.CCSS_Base_Metrics[[#This Row],[Impact]] = 0, 0, 1.176), 1),"")</f>
        <v>7.5</v>
      </c>
      <c r="M134" s="16">
        <f>IFERROR(20 * Table.CCSS_Base_Metrics[[#This Row],[Access_Vector.'#]] * Table.CCSS_Base_Metrics[[#This Row],[Authentication.'#]] * Table.CCSS_Base_Metrics[[#This Row],[Access_Complexity.'#]],"")</f>
        <v>9.9967999999999986</v>
      </c>
      <c r="N134" s="16">
        <f>IFERROR(10.41 * (1 - (1 - Table.CCSS_Base_Metrics[[#This Row],[Confidentiality_Impact.'#]]) * (1 - Table.CCSS_Base_Metrics[[#This Row],[Integrity_Impact.'#]]) * (1 - Table.CCSS_Base_Metrics[[#This Row],[Availability_Impact.'#]])),"")</f>
        <v>6.4429767187500007</v>
      </c>
      <c r="O134" s="16" t="s">
        <v>19</v>
      </c>
      <c r="P134" s="16" t="s">
        <v>23</v>
      </c>
      <c r="Q134" s="16">
        <f>IFERROR(VLOOKUP(Table.CCSS_Base_Metrics[[#This Row],[Access_Vector]], Lists!$B$4:$C$6, 2),"")</f>
        <v>1</v>
      </c>
      <c r="R134" s="16" t="s">
        <v>27</v>
      </c>
      <c r="S134" s="16">
        <f>IFERROR(VLOOKUP(Table.CCSS_Base_Metrics[[#This Row],[Authentication]], Lists!$D$4:$E$6, 2),"")</f>
        <v>0.70399999999999996</v>
      </c>
      <c r="T134" s="16" t="s">
        <v>30</v>
      </c>
      <c r="U134" s="16">
        <f>IFERROR(VLOOKUP(Table.CCSS_Base_Metrics[[#This Row],[Access_Complexity]], Lists!$F$4:$G$6, 2),"")</f>
        <v>0.71</v>
      </c>
      <c r="V134" s="16" t="s">
        <v>32</v>
      </c>
      <c r="W134" s="16">
        <f>IFERROR(VLOOKUP(Table.CCSS_Base_Metrics[[#This Row],[Confidentiality_Impact]], Lists!$H$4:$I$6, 2),"")</f>
        <v>0.27500000000000002</v>
      </c>
      <c r="X134" s="16" t="s">
        <v>32</v>
      </c>
      <c r="Y134" s="16">
        <f>IFERROR(VLOOKUP(Table.CCSS_Base_Metrics[[#This Row],[Integrity_Imapct]], Lists!$J$4:$K$6, 2),"")</f>
        <v>0.27500000000000002</v>
      </c>
      <c r="Z134" s="16" t="s">
        <v>32</v>
      </c>
      <c r="AA134" s="16">
        <f>IFERROR(VLOOKUP(Table.CCSS_Base_Metrics[[#This Row],[Availability_Impact]], Lists!$L$4:$M$6, 2),"")</f>
        <v>0.27500000000000002</v>
      </c>
    </row>
    <row r="135" spans="1:27" s="16" customFormat="1" x14ac:dyDescent="0.25">
      <c r="A135" s="1" t="s">
        <v>328</v>
      </c>
      <c r="B135" s="1" t="str">
        <f>IFERROR(VLOOKUP(TRIM(Table.CCSS_Base_Metrics[[#This Row],[Title]]), xccdf!$A$2:$C$315, 2, FALSE),"")</f>
        <v>rul_WindowsFirewallPropertiesPrivateProfileTab1</v>
      </c>
      <c r="C135" t="s">
        <v>123</v>
      </c>
      <c r="D135" s="25">
        <f>IFERROR(VLOOKUP(TRIM(Table.CCSS_Base_Metrics[[#This Row],[Title]]), xccdf!$A$2:$F$315, 3, FALSE),"")</f>
        <v>0</v>
      </c>
      <c r="E135" s="25" t="str">
        <f>IFERROR(VLOOKUP(TRIM(Table.CCSS_Base_Metrics[[#This Row],[Title]]), xccdf!$A$2:$F$315, 4, FALSE),"")</f>
        <v>equals</v>
      </c>
      <c r="F135" s="25" t="str">
        <f>IFERROR(VLOOKUP(TRIM(Table.CCSS_Base_Metrics[[#This Row],[Title]]), xccdf!$A$2:$F$315, 5, FALSE),"")</f>
        <v>number</v>
      </c>
      <c r="G135" s="25">
        <f>IFERROR(VLOOKUP(TRIM(Table.CCSS_Base_Metrics[[#This Row],[Title]]), xccdf!$A$2:$F$315, 6, FALSE),"")</f>
        <v>1</v>
      </c>
      <c r="H135" s="23" t="s">
        <v>552</v>
      </c>
      <c r="J135" s="17"/>
      <c r="K135" s="17" t="s">
        <v>593</v>
      </c>
      <c r="L135" s="19" t="str">
        <f>IFERROR(ROUND(((0.4 * Table.CCSS_Base_Metrics[[#This Row],[Exploitability]]) + (0.6 * Table.CCSS_Base_Metrics[[#This Row],[Impact]]) -1.5) * IF(Table.CCSS_Base_Metrics[[#This Row],[Impact]] = 0, 0, 1.176), 1),"")</f>
        <v/>
      </c>
      <c r="M135" s="19" t="str">
        <f>IFERROR(20 * Table.CCSS_Base_Metrics[[#This Row],[Access_Vector.'#]] * Table.CCSS_Base_Metrics[[#This Row],[Authentication.'#]] * Table.CCSS_Base_Metrics[[#This Row],[Access_Complexity.'#]],"")</f>
        <v/>
      </c>
      <c r="N135" s="19" t="str">
        <f>IFERROR(10.41 * (1 - (1 - Table.CCSS_Base_Metrics[[#This Row],[Confidentiality_Impact.'#]]) * (1 - Table.CCSS_Base_Metrics[[#This Row],[Integrity_Impact.'#]]) * (1 - Table.CCSS_Base_Metrics[[#This Row],[Availability_Impact.'#]])),"")</f>
        <v/>
      </c>
      <c r="Q135" s="20" t="str">
        <f>IFERROR(VLOOKUP(Table.CCSS_Base_Metrics[[#This Row],[Access_Vector]], Lists!$B$4:$C$6, 2),"")</f>
        <v/>
      </c>
      <c r="S135" s="20" t="str">
        <f>IFERROR(VLOOKUP(Table.CCSS_Base_Metrics[[#This Row],[Authentication]], Lists!$D$4:$E$6, 2),"")</f>
        <v/>
      </c>
      <c r="U135" s="20" t="str">
        <f>IFERROR(VLOOKUP(Table.CCSS_Base_Metrics[[#This Row],[Access_Complexity]], Lists!$F$4:$G$6, 2),"")</f>
        <v/>
      </c>
      <c r="W135" s="20" t="str">
        <f>IFERROR(VLOOKUP(Table.CCSS_Base_Metrics[[#This Row],[Confidentiality_Impact]], Lists!$H$4:$I$6, 2),"")</f>
        <v/>
      </c>
      <c r="Y135" s="20" t="str">
        <f>IFERROR(VLOOKUP(Table.CCSS_Base_Metrics[[#This Row],[Integrity_Imapct]], Lists!$J$4:$K$6, 2),"")</f>
        <v/>
      </c>
      <c r="AA135" s="20" t="str">
        <f>IFERROR(VLOOKUP(Table.CCSS_Base_Metrics[[#This Row],[Availability_Impact]], Lists!$L$4:$M$6, 2),"")</f>
        <v/>
      </c>
    </row>
    <row r="136" spans="1:27" s="16" customFormat="1" x14ac:dyDescent="0.25">
      <c r="A136" s="1" t="s">
        <v>329</v>
      </c>
      <c r="B136" s="1" t="str">
        <f>IFERROR(VLOOKUP(TRIM(Table.CCSS_Base_Metrics[[#This Row],[Title]]), xccdf!$A$2:$C$315, 2, FALSE),"")</f>
        <v>rul_WindowsFirewallPropertiesPublicProfileTab1</v>
      </c>
      <c r="C136" t="s">
        <v>124</v>
      </c>
      <c r="D136" s="25">
        <f>IFERROR(VLOOKUP(TRIM(Table.CCSS_Base_Metrics[[#This Row],[Title]]), xccdf!$A$2:$F$315, 3, FALSE),"")</f>
        <v>0</v>
      </c>
      <c r="E136" s="25" t="str">
        <f>IFERROR(VLOOKUP(TRIM(Table.CCSS_Base_Metrics[[#This Row],[Title]]), xccdf!$A$2:$F$315, 4, FALSE),"")</f>
        <v>equals</v>
      </c>
      <c r="F136" s="25" t="str">
        <f>IFERROR(VLOOKUP(TRIM(Table.CCSS_Base_Metrics[[#This Row],[Title]]), xccdf!$A$2:$F$315, 5, FALSE),"")</f>
        <v>number</v>
      </c>
      <c r="G136" s="25">
        <f>IFERROR(VLOOKUP(TRIM(Table.CCSS_Base_Metrics[[#This Row],[Title]]), xccdf!$A$2:$F$315, 6, FALSE),"")</f>
        <v>1</v>
      </c>
      <c r="H136" s="23" t="s">
        <v>506</v>
      </c>
      <c r="I136" s="16" t="b">
        <v>1</v>
      </c>
      <c r="J136" s="17"/>
      <c r="K136" s="17" t="s">
        <v>589</v>
      </c>
      <c r="L136" s="16">
        <f>IFERROR(ROUND(((0.4 * Table.CCSS_Base_Metrics[[#This Row],[Exploitability]]) + (0.6 * Table.CCSS_Base_Metrics[[#This Row],[Impact]]) -1.5) * IF(Table.CCSS_Base_Metrics[[#This Row],[Impact]] = 0, 0, 1.176), 1),"")</f>
        <v>7.5</v>
      </c>
      <c r="M136" s="16">
        <f>IFERROR(20 * Table.CCSS_Base_Metrics[[#This Row],[Access_Vector.'#]] * Table.CCSS_Base_Metrics[[#This Row],[Authentication.'#]] * Table.CCSS_Base_Metrics[[#This Row],[Access_Complexity.'#]],"")</f>
        <v>9.9967999999999986</v>
      </c>
      <c r="N136" s="16">
        <f>IFERROR(10.41 * (1 - (1 - Table.CCSS_Base_Metrics[[#This Row],[Confidentiality_Impact.'#]]) * (1 - Table.CCSS_Base_Metrics[[#This Row],[Integrity_Impact.'#]]) * (1 - Table.CCSS_Base_Metrics[[#This Row],[Availability_Impact.'#]])),"")</f>
        <v>6.4429767187500007</v>
      </c>
      <c r="O136" s="16" t="s">
        <v>19</v>
      </c>
      <c r="P136" s="16" t="s">
        <v>23</v>
      </c>
      <c r="Q136" s="16">
        <f>IFERROR(VLOOKUP(Table.CCSS_Base_Metrics[[#This Row],[Access_Vector]], Lists!$B$4:$C$6, 2),"")</f>
        <v>1</v>
      </c>
      <c r="R136" s="16" t="s">
        <v>27</v>
      </c>
      <c r="S136" s="16">
        <f>IFERROR(VLOOKUP(Table.CCSS_Base_Metrics[[#This Row],[Authentication]], Lists!$D$4:$E$6, 2),"")</f>
        <v>0.70399999999999996</v>
      </c>
      <c r="T136" s="16" t="s">
        <v>30</v>
      </c>
      <c r="U136" s="16">
        <f>IFERROR(VLOOKUP(Table.CCSS_Base_Metrics[[#This Row],[Access_Complexity]], Lists!$F$4:$G$6, 2),"")</f>
        <v>0.71</v>
      </c>
      <c r="V136" s="16" t="s">
        <v>32</v>
      </c>
      <c r="W136" s="16">
        <f>IFERROR(VLOOKUP(Table.CCSS_Base_Metrics[[#This Row],[Confidentiality_Impact]], Lists!$H$4:$I$6, 2),"")</f>
        <v>0.27500000000000002</v>
      </c>
      <c r="X136" s="16" t="s">
        <v>32</v>
      </c>
      <c r="Y136" s="16">
        <f>IFERROR(VLOOKUP(Table.CCSS_Base_Metrics[[#This Row],[Integrity_Imapct]], Lists!$J$4:$K$6, 2),"")</f>
        <v>0.27500000000000002</v>
      </c>
      <c r="Z136" s="16" t="s">
        <v>32</v>
      </c>
      <c r="AA136" s="16">
        <f>IFERROR(VLOOKUP(Table.CCSS_Base_Metrics[[#This Row],[Availability_Impact]], Lists!$L$4:$M$6, 2),"")</f>
        <v>0.27500000000000002</v>
      </c>
    </row>
    <row r="137" spans="1:27" s="16" customFormat="1" x14ac:dyDescent="0.25">
      <c r="A137" s="1" t="s">
        <v>329</v>
      </c>
      <c r="B137" s="1" t="str">
        <f>IFERROR(VLOOKUP(TRIM(Table.CCSS_Base_Metrics[[#This Row],[Title]]), xccdf!$A$2:$C$315, 2, FALSE),"")</f>
        <v>rul_WindowsFirewallPropertiesPublicProfileTab1</v>
      </c>
      <c r="C137" t="s">
        <v>124</v>
      </c>
      <c r="D137" s="25">
        <f>IFERROR(VLOOKUP(TRIM(Table.CCSS_Base_Metrics[[#This Row],[Title]]), xccdf!$A$2:$F$315, 3, FALSE),"")</f>
        <v>0</v>
      </c>
      <c r="E137" s="25" t="str">
        <f>IFERROR(VLOOKUP(TRIM(Table.CCSS_Base_Metrics[[#This Row],[Title]]), xccdf!$A$2:$F$315, 4, FALSE),"")</f>
        <v>equals</v>
      </c>
      <c r="F137" s="25" t="str">
        <f>IFERROR(VLOOKUP(TRIM(Table.CCSS_Base_Metrics[[#This Row],[Title]]), xccdf!$A$2:$F$315, 5, FALSE),"")</f>
        <v>number</v>
      </c>
      <c r="G137" s="25">
        <f>IFERROR(VLOOKUP(TRIM(Table.CCSS_Base_Metrics[[#This Row],[Title]]), xccdf!$A$2:$F$315, 6, FALSE),"")</f>
        <v>1</v>
      </c>
      <c r="H137" s="23" t="s">
        <v>552</v>
      </c>
      <c r="J137" s="17"/>
      <c r="K137" s="17" t="s">
        <v>593</v>
      </c>
      <c r="L137" s="19" t="str">
        <f>IFERROR(ROUND(((0.4 * Table.CCSS_Base_Metrics[[#This Row],[Exploitability]]) + (0.6 * Table.CCSS_Base_Metrics[[#This Row],[Impact]]) -1.5) * IF(Table.CCSS_Base_Metrics[[#This Row],[Impact]] = 0, 0, 1.176), 1),"")</f>
        <v/>
      </c>
      <c r="M137" s="19" t="str">
        <f>IFERROR(20 * Table.CCSS_Base_Metrics[[#This Row],[Access_Vector.'#]] * Table.CCSS_Base_Metrics[[#This Row],[Authentication.'#]] * Table.CCSS_Base_Metrics[[#This Row],[Access_Complexity.'#]],"")</f>
        <v/>
      </c>
      <c r="N137" s="19" t="str">
        <f>IFERROR(10.41 * (1 - (1 - Table.CCSS_Base_Metrics[[#This Row],[Confidentiality_Impact.'#]]) * (1 - Table.CCSS_Base_Metrics[[#This Row],[Integrity_Impact.'#]]) * (1 - Table.CCSS_Base_Metrics[[#This Row],[Availability_Impact.'#]])),"")</f>
        <v/>
      </c>
      <c r="Q137" s="20" t="str">
        <f>IFERROR(VLOOKUP(Table.CCSS_Base_Metrics[[#This Row],[Access_Vector]], Lists!$B$4:$C$6, 2),"")</f>
        <v/>
      </c>
      <c r="S137" s="20" t="str">
        <f>IFERROR(VLOOKUP(Table.CCSS_Base_Metrics[[#This Row],[Authentication]], Lists!$D$4:$E$6, 2),"")</f>
        <v/>
      </c>
      <c r="U137" s="20" t="str">
        <f>IFERROR(VLOOKUP(Table.CCSS_Base_Metrics[[#This Row],[Access_Complexity]], Lists!$F$4:$G$6, 2),"")</f>
        <v/>
      </c>
      <c r="W137" s="20" t="str">
        <f>IFERROR(VLOOKUP(Table.CCSS_Base_Metrics[[#This Row],[Confidentiality_Impact]], Lists!$H$4:$I$6, 2),"")</f>
        <v/>
      </c>
      <c r="Y137" s="20" t="str">
        <f>IFERROR(VLOOKUP(Table.CCSS_Base_Metrics[[#This Row],[Integrity_Imapct]], Lists!$J$4:$K$6, 2),"")</f>
        <v/>
      </c>
      <c r="AA137" s="20" t="str">
        <f>IFERROR(VLOOKUP(Table.CCSS_Base_Metrics[[#This Row],[Availability_Impact]], Lists!$L$4:$M$6, 2),"")</f>
        <v/>
      </c>
    </row>
    <row r="138" spans="1:27" s="16" customFormat="1" x14ac:dyDescent="0.25">
      <c r="A138" s="1" t="s">
        <v>330</v>
      </c>
      <c r="B138" s="1" t="str">
        <f>IFERROR(VLOOKUP(TRIM(Table.CCSS_Base_Metrics[[#This Row],[Title]]), xccdf!$A$2:$C$315, 2, FALSE),"")</f>
        <v>rul_WindowsFirewallPropertiesDomainProfileTab2</v>
      </c>
      <c r="C138" t="s">
        <v>125</v>
      </c>
      <c r="D138" s="25">
        <f>IFERROR(VLOOKUP(TRIM(Table.CCSS_Base_Metrics[[#This Row],[Title]]), xccdf!$A$2:$F$315, 3, FALSE),"")</f>
        <v>0</v>
      </c>
      <c r="E138" s="25" t="str">
        <f>IFERROR(VLOOKUP(TRIM(Table.CCSS_Base_Metrics[[#This Row],[Title]]), xccdf!$A$2:$F$315, 4, FALSE),"")</f>
        <v>equals</v>
      </c>
      <c r="F138" s="25" t="str">
        <f>IFERROR(VLOOKUP(TRIM(Table.CCSS_Base_Metrics[[#This Row],[Title]]), xccdf!$A$2:$F$315, 5, FALSE),"")</f>
        <v>number</v>
      </c>
      <c r="G138" s="25">
        <f>IFERROR(VLOOKUP(TRIM(Table.CCSS_Base_Metrics[[#This Row],[Title]]), xccdf!$A$2:$F$315, 6, FALSE),"")</f>
        <v>1</v>
      </c>
      <c r="H138" s="23" t="s">
        <v>507</v>
      </c>
      <c r="I138" s="16" t="b">
        <v>1</v>
      </c>
      <c r="J138" s="17"/>
      <c r="K138" s="17" t="s">
        <v>589</v>
      </c>
      <c r="L138" s="16">
        <f>IFERROR(ROUND(((0.4 * Table.CCSS_Base_Metrics[[#This Row],[Exploitability]]) + (0.6 * Table.CCSS_Base_Metrics[[#This Row],[Impact]]) -1.5) * IF(Table.CCSS_Base_Metrics[[#This Row],[Impact]] = 0, 0, 1.176), 1),"")</f>
        <v>7.5</v>
      </c>
      <c r="M138" s="16">
        <f>IFERROR(20 * Table.CCSS_Base_Metrics[[#This Row],[Access_Vector.'#]] * Table.CCSS_Base_Metrics[[#This Row],[Authentication.'#]] * Table.CCSS_Base_Metrics[[#This Row],[Access_Complexity.'#]],"")</f>
        <v>9.9967999999999986</v>
      </c>
      <c r="N138" s="16">
        <f>IFERROR(10.41 * (1 - (1 - Table.CCSS_Base_Metrics[[#This Row],[Confidentiality_Impact.'#]]) * (1 - Table.CCSS_Base_Metrics[[#This Row],[Integrity_Impact.'#]]) * (1 - Table.CCSS_Base_Metrics[[#This Row],[Availability_Impact.'#]])),"")</f>
        <v>6.4429767187500007</v>
      </c>
      <c r="O138" s="16" t="s">
        <v>19</v>
      </c>
      <c r="P138" s="16" t="s">
        <v>23</v>
      </c>
      <c r="Q138" s="16">
        <f>IFERROR(VLOOKUP(Table.CCSS_Base_Metrics[[#This Row],[Access_Vector]], Lists!$B$4:$C$6, 2),"")</f>
        <v>1</v>
      </c>
      <c r="R138" s="16" t="s">
        <v>27</v>
      </c>
      <c r="S138" s="16">
        <f>IFERROR(VLOOKUP(Table.CCSS_Base_Metrics[[#This Row],[Authentication]], Lists!$D$4:$E$6, 2),"")</f>
        <v>0.70399999999999996</v>
      </c>
      <c r="T138" s="16" t="s">
        <v>30</v>
      </c>
      <c r="U138" s="16">
        <f>IFERROR(VLOOKUP(Table.CCSS_Base_Metrics[[#This Row],[Access_Complexity]], Lists!$F$4:$G$6, 2),"")</f>
        <v>0.71</v>
      </c>
      <c r="V138" s="16" t="s">
        <v>32</v>
      </c>
      <c r="W138" s="16">
        <f>IFERROR(VLOOKUP(Table.CCSS_Base_Metrics[[#This Row],[Confidentiality_Impact]], Lists!$H$4:$I$6, 2),"")</f>
        <v>0.27500000000000002</v>
      </c>
      <c r="X138" s="16" t="s">
        <v>32</v>
      </c>
      <c r="Y138" s="16">
        <f>IFERROR(VLOOKUP(Table.CCSS_Base_Metrics[[#This Row],[Integrity_Imapct]], Lists!$J$4:$K$6, 2),"")</f>
        <v>0.27500000000000002</v>
      </c>
      <c r="Z138" s="16" t="s">
        <v>32</v>
      </c>
      <c r="AA138" s="16">
        <f>IFERROR(VLOOKUP(Table.CCSS_Base_Metrics[[#This Row],[Availability_Impact]], Lists!$L$4:$M$6, 2),"")</f>
        <v>0.27500000000000002</v>
      </c>
    </row>
    <row r="139" spans="1:27" s="16" customFormat="1" x14ac:dyDescent="0.25">
      <c r="A139" s="1" t="s">
        <v>330</v>
      </c>
      <c r="B139" s="1" t="str">
        <f>IFERROR(VLOOKUP(TRIM(Table.CCSS_Base_Metrics[[#This Row],[Title]]), xccdf!$A$2:$C$315, 2, FALSE),"")</f>
        <v>rul_WindowsFirewallPropertiesDomainProfileTab2</v>
      </c>
      <c r="C139" t="s">
        <v>125</v>
      </c>
      <c r="D139" s="25">
        <f>IFERROR(VLOOKUP(TRIM(Table.CCSS_Base_Metrics[[#This Row],[Title]]), xccdf!$A$2:$F$315, 3, FALSE),"")</f>
        <v>0</v>
      </c>
      <c r="E139" s="25" t="str">
        <f>IFERROR(VLOOKUP(TRIM(Table.CCSS_Base_Metrics[[#This Row],[Title]]), xccdf!$A$2:$F$315, 4, FALSE),"")</f>
        <v>equals</v>
      </c>
      <c r="F139" s="25" t="str">
        <f>IFERROR(VLOOKUP(TRIM(Table.CCSS_Base_Metrics[[#This Row],[Title]]), xccdf!$A$2:$F$315, 5, FALSE),"")</f>
        <v>number</v>
      </c>
      <c r="G139" s="25">
        <f>IFERROR(VLOOKUP(TRIM(Table.CCSS_Base_Metrics[[#This Row],[Title]]), xccdf!$A$2:$F$315, 6, FALSE),"")</f>
        <v>1</v>
      </c>
      <c r="H139" s="23" t="s">
        <v>553</v>
      </c>
      <c r="J139" s="17"/>
      <c r="K139" s="17" t="s">
        <v>593</v>
      </c>
      <c r="L139" s="19" t="str">
        <f>IFERROR(ROUND(((0.4 * Table.CCSS_Base_Metrics[[#This Row],[Exploitability]]) + (0.6 * Table.CCSS_Base_Metrics[[#This Row],[Impact]]) -1.5) * IF(Table.CCSS_Base_Metrics[[#This Row],[Impact]] = 0, 0, 1.176), 1),"")</f>
        <v/>
      </c>
      <c r="M139" s="19" t="str">
        <f>IFERROR(20 * Table.CCSS_Base_Metrics[[#This Row],[Access_Vector.'#]] * Table.CCSS_Base_Metrics[[#This Row],[Authentication.'#]] * Table.CCSS_Base_Metrics[[#This Row],[Access_Complexity.'#]],"")</f>
        <v/>
      </c>
      <c r="N139" s="19" t="str">
        <f>IFERROR(10.41 * (1 - (1 - Table.CCSS_Base_Metrics[[#This Row],[Confidentiality_Impact.'#]]) * (1 - Table.CCSS_Base_Metrics[[#This Row],[Integrity_Impact.'#]]) * (1 - Table.CCSS_Base_Metrics[[#This Row],[Availability_Impact.'#]])),"")</f>
        <v/>
      </c>
      <c r="Q139" s="20" t="str">
        <f>IFERROR(VLOOKUP(Table.CCSS_Base_Metrics[[#This Row],[Access_Vector]], Lists!$B$4:$C$6, 2),"")</f>
        <v/>
      </c>
      <c r="S139" s="20" t="str">
        <f>IFERROR(VLOOKUP(Table.CCSS_Base_Metrics[[#This Row],[Authentication]], Lists!$D$4:$E$6, 2),"")</f>
        <v/>
      </c>
      <c r="U139" s="20" t="str">
        <f>IFERROR(VLOOKUP(Table.CCSS_Base_Metrics[[#This Row],[Access_Complexity]], Lists!$F$4:$G$6, 2),"")</f>
        <v/>
      </c>
      <c r="W139" s="20" t="str">
        <f>IFERROR(VLOOKUP(Table.CCSS_Base_Metrics[[#This Row],[Confidentiality_Impact]], Lists!$H$4:$I$6, 2),"")</f>
        <v/>
      </c>
      <c r="Y139" s="20" t="str">
        <f>IFERROR(VLOOKUP(Table.CCSS_Base_Metrics[[#This Row],[Integrity_Imapct]], Lists!$J$4:$K$6, 2),"")</f>
        <v/>
      </c>
      <c r="AA139" s="20" t="str">
        <f>IFERROR(VLOOKUP(Table.CCSS_Base_Metrics[[#This Row],[Availability_Impact]], Lists!$L$4:$M$6, 2),"")</f>
        <v/>
      </c>
    </row>
    <row r="140" spans="1:27" s="16" customFormat="1" x14ac:dyDescent="0.25">
      <c r="A140" s="1" t="s">
        <v>331</v>
      </c>
      <c r="B140" s="1" t="str">
        <f>IFERROR(VLOOKUP(TRIM(Table.CCSS_Base_Metrics[[#This Row],[Title]]), xccdf!$A$2:$C$315, 2, FALSE),"")</f>
        <v>rul_WindowsFirewallPropertiesPrivateProfileTab2</v>
      </c>
      <c r="C140" t="s">
        <v>126</v>
      </c>
      <c r="D140" s="25">
        <f>IFERROR(VLOOKUP(TRIM(Table.CCSS_Base_Metrics[[#This Row],[Title]]), xccdf!$A$2:$F$315, 3, FALSE),"")</f>
        <v>0</v>
      </c>
      <c r="E140" s="25" t="str">
        <f>IFERROR(VLOOKUP(TRIM(Table.CCSS_Base_Metrics[[#This Row],[Title]]), xccdf!$A$2:$F$315, 4, FALSE),"")</f>
        <v>equals</v>
      </c>
      <c r="F140" s="25" t="str">
        <f>IFERROR(VLOOKUP(TRIM(Table.CCSS_Base_Metrics[[#This Row],[Title]]), xccdf!$A$2:$F$315, 5, FALSE),"")</f>
        <v>number</v>
      </c>
      <c r="G140" s="25">
        <f>IFERROR(VLOOKUP(TRIM(Table.CCSS_Base_Metrics[[#This Row],[Title]]), xccdf!$A$2:$F$315, 6, FALSE),"")</f>
        <v>1</v>
      </c>
      <c r="H140" s="23" t="s">
        <v>507</v>
      </c>
      <c r="I140" s="16" t="b">
        <v>1</v>
      </c>
      <c r="J140" s="17"/>
      <c r="K140" s="17" t="s">
        <v>589</v>
      </c>
      <c r="L140" s="16">
        <f>IFERROR(ROUND(((0.4 * Table.CCSS_Base_Metrics[[#This Row],[Exploitability]]) + (0.6 * Table.CCSS_Base_Metrics[[#This Row],[Impact]]) -1.5) * IF(Table.CCSS_Base_Metrics[[#This Row],[Impact]] = 0, 0, 1.176), 1),"")</f>
        <v>7.5</v>
      </c>
      <c r="M140" s="16">
        <f>IFERROR(20 * Table.CCSS_Base_Metrics[[#This Row],[Access_Vector.'#]] * Table.CCSS_Base_Metrics[[#This Row],[Authentication.'#]] * Table.CCSS_Base_Metrics[[#This Row],[Access_Complexity.'#]],"")</f>
        <v>9.9967999999999986</v>
      </c>
      <c r="N140" s="16">
        <f>IFERROR(10.41 * (1 - (1 - Table.CCSS_Base_Metrics[[#This Row],[Confidentiality_Impact.'#]]) * (1 - Table.CCSS_Base_Metrics[[#This Row],[Integrity_Impact.'#]]) * (1 - Table.CCSS_Base_Metrics[[#This Row],[Availability_Impact.'#]])),"")</f>
        <v>6.4429767187500007</v>
      </c>
      <c r="O140" s="16" t="s">
        <v>19</v>
      </c>
      <c r="P140" s="16" t="s">
        <v>23</v>
      </c>
      <c r="Q140" s="16">
        <f>IFERROR(VLOOKUP(Table.CCSS_Base_Metrics[[#This Row],[Access_Vector]], Lists!$B$4:$C$6, 2),"")</f>
        <v>1</v>
      </c>
      <c r="R140" s="16" t="s">
        <v>27</v>
      </c>
      <c r="S140" s="16">
        <f>IFERROR(VLOOKUP(Table.CCSS_Base_Metrics[[#This Row],[Authentication]], Lists!$D$4:$E$6, 2),"")</f>
        <v>0.70399999999999996</v>
      </c>
      <c r="T140" s="16" t="s">
        <v>30</v>
      </c>
      <c r="U140" s="16">
        <f>IFERROR(VLOOKUP(Table.CCSS_Base_Metrics[[#This Row],[Access_Complexity]], Lists!$F$4:$G$6, 2),"")</f>
        <v>0.71</v>
      </c>
      <c r="V140" s="16" t="s">
        <v>32</v>
      </c>
      <c r="W140" s="16">
        <f>IFERROR(VLOOKUP(Table.CCSS_Base_Metrics[[#This Row],[Confidentiality_Impact]], Lists!$H$4:$I$6, 2),"")</f>
        <v>0.27500000000000002</v>
      </c>
      <c r="X140" s="16" t="s">
        <v>32</v>
      </c>
      <c r="Y140" s="16">
        <f>IFERROR(VLOOKUP(Table.CCSS_Base_Metrics[[#This Row],[Integrity_Imapct]], Lists!$J$4:$K$6, 2),"")</f>
        <v>0.27500000000000002</v>
      </c>
      <c r="Z140" s="16" t="s">
        <v>32</v>
      </c>
      <c r="AA140" s="16">
        <f>IFERROR(VLOOKUP(Table.CCSS_Base_Metrics[[#This Row],[Availability_Impact]], Lists!$L$4:$M$6, 2),"")</f>
        <v>0.27500000000000002</v>
      </c>
    </row>
    <row r="141" spans="1:27" s="16" customFormat="1" x14ac:dyDescent="0.25">
      <c r="A141" s="1" t="s">
        <v>331</v>
      </c>
      <c r="B141" s="1" t="str">
        <f>IFERROR(VLOOKUP(TRIM(Table.CCSS_Base_Metrics[[#This Row],[Title]]), xccdf!$A$2:$C$315, 2, FALSE),"")</f>
        <v>rul_WindowsFirewallPropertiesPrivateProfileTab2</v>
      </c>
      <c r="C141" t="s">
        <v>126</v>
      </c>
      <c r="D141" s="25">
        <f>IFERROR(VLOOKUP(TRIM(Table.CCSS_Base_Metrics[[#This Row],[Title]]), xccdf!$A$2:$F$315, 3, FALSE),"")</f>
        <v>0</v>
      </c>
      <c r="E141" s="25" t="str">
        <f>IFERROR(VLOOKUP(TRIM(Table.CCSS_Base_Metrics[[#This Row],[Title]]), xccdf!$A$2:$F$315, 4, FALSE),"")</f>
        <v>equals</v>
      </c>
      <c r="F141" s="25" t="str">
        <f>IFERROR(VLOOKUP(TRIM(Table.CCSS_Base_Metrics[[#This Row],[Title]]), xccdf!$A$2:$F$315, 5, FALSE),"")</f>
        <v>number</v>
      </c>
      <c r="G141" s="25">
        <f>IFERROR(VLOOKUP(TRIM(Table.CCSS_Base_Metrics[[#This Row],[Title]]), xccdf!$A$2:$F$315, 6, FALSE),"")</f>
        <v>1</v>
      </c>
      <c r="H141" s="23" t="s">
        <v>553</v>
      </c>
      <c r="J141" s="17"/>
      <c r="K141" s="17" t="s">
        <v>593</v>
      </c>
      <c r="L141" s="19" t="str">
        <f>IFERROR(ROUND(((0.4 * Table.CCSS_Base_Metrics[[#This Row],[Exploitability]]) + (0.6 * Table.CCSS_Base_Metrics[[#This Row],[Impact]]) -1.5) * IF(Table.CCSS_Base_Metrics[[#This Row],[Impact]] = 0, 0, 1.176), 1),"")</f>
        <v/>
      </c>
      <c r="M141" s="19" t="str">
        <f>IFERROR(20 * Table.CCSS_Base_Metrics[[#This Row],[Access_Vector.'#]] * Table.CCSS_Base_Metrics[[#This Row],[Authentication.'#]] * Table.CCSS_Base_Metrics[[#This Row],[Access_Complexity.'#]],"")</f>
        <v/>
      </c>
      <c r="N141" s="19" t="str">
        <f>IFERROR(10.41 * (1 - (1 - Table.CCSS_Base_Metrics[[#This Row],[Confidentiality_Impact.'#]]) * (1 - Table.CCSS_Base_Metrics[[#This Row],[Integrity_Impact.'#]]) * (1 - Table.CCSS_Base_Metrics[[#This Row],[Availability_Impact.'#]])),"")</f>
        <v/>
      </c>
      <c r="Q141" s="20" t="str">
        <f>IFERROR(VLOOKUP(Table.CCSS_Base_Metrics[[#This Row],[Access_Vector]], Lists!$B$4:$C$6, 2),"")</f>
        <v/>
      </c>
      <c r="S141" s="20" t="str">
        <f>IFERROR(VLOOKUP(Table.CCSS_Base_Metrics[[#This Row],[Authentication]], Lists!$D$4:$E$6, 2),"")</f>
        <v/>
      </c>
      <c r="U141" s="20" t="str">
        <f>IFERROR(VLOOKUP(Table.CCSS_Base_Metrics[[#This Row],[Access_Complexity]], Lists!$F$4:$G$6, 2),"")</f>
        <v/>
      </c>
      <c r="W141" s="20" t="str">
        <f>IFERROR(VLOOKUP(Table.CCSS_Base_Metrics[[#This Row],[Confidentiality_Impact]], Lists!$H$4:$I$6, 2),"")</f>
        <v/>
      </c>
      <c r="Y141" s="20" t="str">
        <f>IFERROR(VLOOKUP(Table.CCSS_Base_Metrics[[#This Row],[Integrity_Imapct]], Lists!$J$4:$K$6, 2),"")</f>
        <v/>
      </c>
      <c r="AA141" s="20" t="str">
        <f>IFERROR(VLOOKUP(Table.CCSS_Base_Metrics[[#This Row],[Availability_Impact]], Lists!$L$4:$M$6, 2),"")</f>
        <v/>
      </c>
    </row>
    <row r="142" spans="1:27" s="16" customFormat="1" x14ac:dyDescent="0.25">
      <c r="A142" s="1" t="s">
        <v>332</v>
      </c>
      <c r="B142" s="1" t="str">
        <f>IFERROR(VLOOKUP(TRIM(Table.CCSS_Base_Metrics[[#This Row],[Title]]), xccdf!$A$2:$C$315, 2, FALSE),"")</f>
        <v>rul_WindowsFirewallPropertiesPublicProfileTab2</v>
      </c>
      <c r="C142" t="s">
        <v>127</v>
      </c>
      <c r="D142" s="25">
        <f>IFERROR(VLOOKUP(TRIM(Table.CCSS_Base_Metrics[[#This Row],[Title]]), xccdf!$A$2:$F$315, 3, FALSE),"")</f>
        <v>0</v>
      </c>
      <c r="E142" s="25" t="str">
        <f>IFERROR(VLOOKUP(TRIM(Table.CCSS_Base_Metrics[[#This Row],[Title]]), xccdf!$A$2:$F$315, 4, FALSE),"")</f>
        <v>equals</v>
      </c>
      <c r="F142" s="25" t="str">
        <f>IFERROR(VLOOKUP(TRIM(Table.CCSS_Base_Metrics[[#This Row],[Title]]), xccdf!$A$2:$F$315, 5, FALSE),"")</f>
        <v>number</v>
      </c>
      <c r="G142" s="25">
        <f>IFERROR(VLOOKUP(TRIM(Table.CCSS_Base_Metrics[[#This Row],[Title]]), xccdf!$A$2:$F$315, 6, FALSE),"")</f>
        <v>1</v>
      </c>
      <c r="H142" s="23" t="s">
        <v>507</v>
      </c>
      <c r="I142" s="16" t="b">
        <v>1</v>
      </c>
      <c r="J142" s="17"/>
      <c r="K142" s="17" t="s">
        <v>589</v>
      </c>
      <c r="L142" s="16">
        <f>IFERROR(ROUND(((0.4 * Table.CCSS_Base_Metrics[[#This Row],[Exploitability]]) + (0.6 * Table.CCSS_Base_Metrics[[#This Row],[Impact]]) -1.5) * IF(Table.CCSS_Base_Metrics[[#This Row],[Impact]] = 0, 0, 1.176), 1),"")</f>
        <v>7.5</v>
      </c>
      <c r="M142" s="16">
        <f>IFERROR(20 * Table.CCSS_Base_Metrics[[#This Row],[Access_Vector.'#]] * Table.CCSS_Base_Metrics[[#This Row],[Authentication.'#]] * Table.CCSS_Base_Metrics[[#This Row],[Access_Complexity.'#]],"")</f>
        <v>9.9967999999999986</v>
      </c>
      <c r="N142" s="16">
        <f>IFERROR(10.41 * (1 - (1 - Table.CCSS_Base_Metrics[[#This Row],[Confidentiality_Impact.'#]]) * (1 - Table.CCSS_Base_Metrics[[#This Row],[Integrity_Impact.'#]]) * (1 - Table.CCSS_Base_Metrics[[#This Row],[Availability_Impact.'#]])),"")</f>
        <v>6.4429767187500007</v>
      </c>
      <c r="O142" s="16" t="s">
        <v>19</v>
      </c>
      <c r="P142" s="16" t="s">
        <v>23</v>
      </c>
      <c r="Q142" s="16">
        <f>IFERROR(VLOOKUP(Table.CCSS_Base_Metrics[[#This Row],[Access_Vector]], Lists!$B$4:$C$6, 2),"")</f>
        <v>1</v>
      </c>
      <c r="R142" s="16" t="s">
        <v>27</v>
      </c>
      <c r="S142" s="16">
        <f>IFERROR(VLOOKUP(Table.CCSS_Base_Metrics[[#This Row],[Authentication]], Lists!$D$4:$E$6, 2),"")</f>
        <v>0.70399999999999996</v>
      </c>
      <c r="T142" s="16" t="s">
        <v>30</v>
      </c>
      <c r="U142" s="16">
        <f>IFERROR(VLOOKUP(Table.CCSS_Base_Metrics[[#This Row],[Access_Complexity]], Lists!$F$4:$G$6, 2),"")</f>
        <v>0.71</v>
      </c>
      <c r="V142" s="16" t="s">
        <v>32</v>
      </c>
      <c r="W142" s="16">
        <f>IFERROR(VLOOKUP(Table.CCSS_Base_Metrics[[#This Row],[Confidentiality_Impact]], Lists!$H$4:$I$6, 2),"")</f>
        <v>0.27500000000000002</v>
      </c>
      <c r="X142" s="16" t="s">
        <v>32</v>
      </c>
      <c r="Y142" s="16">
        <f>IFERROR(VLOOKUP(Table.CCSS_Base_Metrics[[#This Row],[Integrity_Imapct]], Lists!$J$4:$K$6, 2),"")</f>
        <v>0.27500000000000002</v>
      </c>
      <c r="Z142" s="16" t="s">
        <v>32</v>
      </c>
      <c r="AA142" s="16">
        <f>IFERROR(VLOOKUP(Table.CCSS_Base_Metrics[[#This Row],[Availability_Impact]], Lists!$L$4:$M$6, 2),"")</f>
        <v>0.27500000000000002</v>
      </c>
    </row>
    <row r="143" spans="1:27" s="16" customFormat="1" x14ac:dyDescent="0.25">
      <c r="A143" s="1" t="s">
        <v>332</v>
      </c>
      <c r="B143" s="1" t="str">
        <f>IFERROR(VLOOKUP(TRIM(Table.CCSS_Base_Metrics[[#This Row],[Title]]), xccdf!$A$2:$C$315, 2, FALSE),"")</f>
        <v>rul_WindowsFirewallPropertiesPublicProfileTab2</v>
      </c>
      <c r="C143" t="s">
        <v>127</v>
      </c>
      <c r="D143" s="25">
        <f>IFERROR(VLOOKUP(TRIM(Table.CCSS_Base_Metrics[[#This Row],[Title]]), xccdf!$A$2:$F$315, 3, FALSE),"")</f>
        <v>0</v>
      </c>
      <c r="E143" s="25" t="str">
        <f>IFERROR(VLOOKUP(TRIM(Table.CCSS_Base_Metrics[[#This Row],[Title]]), xccdf!$A$2:$F$315, 4, FALSE),"")</f>
        <v>equals</v>
      </c>
      <c r="F143" s="25" t="str">
        <f>IFERROR(VLOOKUP(TRIM(Table.CCSS_Base_Metrics[[#This Row],[Title]]), xccdf!$A$2:$F$315, 5, FALSE),"")</f>
        <v>number</v>
      </c>
      <c r="G143" s="25">
        <f>IFERROR(VLOOKUP(TRIM(Table.CCSS_Base_Metrics[[#This Row],[Title]]), xccdf!$A$2:$F$315, 6, FALSE),"")</f>
        <v>1</v>
      </c>
      <c r="H143" s="23" t="s">
        <v>553</v>
      </c>
      <c r="J143" s="17"/>
      <c r="K143" s="17" t="s">
        <v>593</v>
      </c>
      <c r="L143" s="19" t="str">
        <f>IFERROR(ROUND(((0.4 * Table.CCSS_Base_Metrics[[#This Row],[Exploitability]]) + (0.6 * Table.CCSS_Base_Metrics[[#This Row],[Impact]]) -1.5) * IF(Table.CCSS_Base_Metrics[[#This Row],[Impact]] = 0, 0, 1.176), 1),"")</f>
        <v/>
      </c>
      <c r="M143" s="19" t="str">
        <f>IFERROR(20 * Table.CCSS_Base_Metrics[[#This Row],[Access_Vector.'#]] * Table.CCSS_Base_Metrics[[#This Row],[Authentication.'#]] * Table.CCSS_Base_Metrics[[#This Row],[Access_Complexity.'#]],"")</f>
        <v/>
      </c>
      <c r="N143" s="19" t="str">
        <f>IFERROR(10.41 * (1 - (1 - Table.CCSS_Base_Metrics[[#This Row],[Confidentiality_Impact.'#]]) * (1 - Table.CCSS_Base_Metrics[[#This Row],[Integrity_Impact.'#]]) * (1 - Table.CCSS_Base_Metrics[[#This Row],[Availability_Impact.'#]])),"")</f>
        <v/>
      </c>
      <c r="Q143" s="20" t="str">
        <f>IFERROR(VLOOKUP(Table.CCSS_Base_Metrics[[#This Row],[Access_Vector]], Lists!$B$4:$C$6, 2),"")</f>
        <v/>
      </c>
      <c r="S143" s="20" t="str">
        <f>IFERROR(VLOOKUP(Table.CCSS_Base_Metrics[[#This Row],[Authentication]], Lists!$D$4:$E$6, 2),"")</f>
        <v/>
      </c>
      <c r="U143" s="20" t="str">
        <f>IFERROR(VLOOKUP(Table.CCSS_Base_Metrics[[#This Row],[Access_Complexity]], Lists!$F$4:$G$6, 2),"")</f>
        <v/>
      </c>
      <c r="W143" s="20" t="str">
        <f>IFERROR(VLOOKUP(Table.CCSS_Base_Metrics[[#This Row],[Confidentiality_Impact]], Lists!$H$4:$I$6, 2),"")</f>
        <v/>
      </c>
      <c r="Y143" s="20" t="str">
        <f>IFERROR(VLOOKUP(Table.CCSS_Base_Metrics[[#This Row],[Integrity_Imapct]], Lists!$J$4:$K$6, 2),"")</f>
        <v/>
      </c>
      <c r="AA143" s="20" t="str">
        <f>IFERROR(VLOOKUP(Table.CCSS_Base_Metrics[[#This Row],[Availability_Impact]], Lists!$L$4:$M$6, 2),"")</f>
        <v/>
      </c>
    </row>
    <row r="144" spans="1:27" s="16" customFormat="1" x14ac:dyDescent="0.25">
      <c r="A144" s="1" t="s">
        <v>333</v>
      </c>
      <c r="B144" s="1" t="str">
        <f>IFERROR(VLOOKUP(TRIM(Table.CCSS_Base_Metrics[[#This Row],[Title]]), xccdf!$A$2:$C$315, 2, FALSE),"")</f>
        <v>rul_WindowsFirewallDomainProfile3</v>
      </c>
      <c r="C144" t="s">
        <v>128</v>
      </c>
      <c r="D144" s="25">
        <f>IFERROR(VLOOKUP(TRIM(Table.CCSS_Base_Metrics[[#This Row],[Title]]), xccdf!$A$2:$F$315, 3, FALSE),"")</f>
        <v>0</v>
      </c>
      <c r="E144" s="25" t="str">
        <f>IFERROR(VLOOKUP(TRIM(Table.CCSS_Base_Metrics[[#This Row],[Title]]), xccdf!$A$2:$F$315, 4, FALSE),"")</f>
        <v>equals</v>
      </c>
      <c r="F144" s="25" t="str">
        <f>IFERROR(VLOOKUP(TRIM(Table.CCSS_Base_Metrics[[#This Row],[Title]]), xccdf!$A$2:$F$315, 5, FALSE),"")</f>
        <v>number</v>
      </c>
      <c r="G144" s="25">
        <f>IFERROR(VLOOKUP(TRIM(Table.CCSS_Base_Metrics[[#This Row],[Title]]), xccdf!$A$2:$F$315, 6, FALSE),"")</f>
        <v>0</v>
      </c>
      <c r="H144" s="23" t="s">
        <v>39</v>
      </c>
      <c r="I144" s="16" t="b">
        <v>1</v>
      </c>
      <c r="J144" s="17"/>
      <c r="K144" s="17" t="s">
        <v>589</v>
      </c>
      <c r="L144" s="16">
        <f>IFERROR(ROUND(((0.4 * Table.CCSS_Base_Metrics[[#This Row],[Exploitability]]) + (0.6 * Table.CCSS_Base_Metrics[[#This Row],[Impact]]) -1.5) * IF(Table.CCSS_Base_Metrics[[#This Row],[Impact]] = 0, 0, 1.176), 1),"")</f>
        <v>7.5</v>
      </c>
      <c r="M144" s="16">
        <f>IFERROR(20 * Table.CCSS_Base_Metrics[[#This Row],[Access_Vector.'#]] * Table.CCSS_Base_Metrics[[#This Row],[Authentication.'#]] * Table.CCSS_Base_Metrics[[#This Row],[Access_Complexity.'#]],"")</f>
        <v>9.9967999999999986</v>
      </c>
      <c r="N144" s="16">
        <f>IFERROR(10.41 * (1 - (1 - Table.CCSS_Base_Metrics[[#This Row],[Confidentiality_Impact.'#]]) * (1 - Table.CCSS_Base_Metrics[[#This Row],[Integrity_Impact.'#]]) * (1 - Table.CCSS_Base_Metrics[[#This Row],[Availability_Impact.'#]])),"")</f>
        <v>6.4429767187500007</v>
      </c>
      <c r="O144" s="16" t="s">
        <v>19</v>
      </c>
      <c r="P144" s="16" t="s">
        <v>23</v>
      </c>
      <c r="Q144" s="16">
        <f>IFERROR(VLOOKUP(Table.CCSS_Base_Metrics[[#This Row],[Access_Vector]], Lists!$B$4:$C$6, 2),"")</f>
        <v>1</v>
      </c>
      <c r="R144" s="16" t="s">
        <v>27</v>
      </c>
      <c r="S144" s="16">
        <f>IFERROR(VLOOKUP(Table.CCSS_Base_Metrics[[#This Row],[Authentication]], Lists!$D$4:$E$6, 2),"")</f>
        <v>0.70399999999999996</v>
      </c>
      <c r="T144" s="16" t="s">
        <v>30</v>
      </c>
      <c r="U144" s="16">
        <f>IFERROR(VLOOKUP(Table.CCSS_Base_Metrics[[#This Row],[Access_Complexity]], Lists!$F$4:$G$6, 2),"")</f>
        <v>0.71</v>
      </c>
      <c r="V144" s="16" t="s">
        <v>32</v>
      </c>
      <c r="W144" s="16">
        <f>IFERROR(VLOOKUP(Table.CCSS_Base_Metrics[[#This Row],[Confidentiality_Impact]], Lists!$H$4:$I$6, 2),"")</f>
        <v>0.27500000000000002</v>
      </c>
      <c r="X144" s="16" t="s">
        <v>32</v>
      </c>
      <c r="Y144" s="16">
        <f>IFERROR(VLOOKUP(Table.CCSS_Base_Metrics[[#This Row],[Integrity_Imapct]], Lists!$J$4:$K$6, 2),"")</f>
        <v>0.27500000000000002</v>
      </c>
      <c r="Z144" s="16" t="s">
        <v>32</v>
      </c>
      <c r="AA144" s="16">
        <f>IFERROR(VLOOKUP(Table.CCSS_Base_Metrics[[#This Row],[Availability_Impact]], Lists!$L$4:$M$6, 2),"")</f>
        <v>0.27500000000000002</v>
      </c>
    </row>
    <row r="145" spans="1:27" s="16" customFormat="1" x14ac:dyDescent="0.25">
      <c r="A145" s="1" t="s">
        <v>333</v>
      </c>
      <c r="B145" s="1" t="str">
        <f>IFERROR(VLOOKUP(TRIM(Table.CCSS_Base_Metrics[[#This Row],[Title]]), xccdf!$A$2:$C$315, 2, FALSE),"")</f>
        <v>rul_WindowsFirewallDomainProfile3</v>
      </c>
      <c r="C145" t="s">
        <v>128</v>
      </c>
      <c r="D145" s="25">
        <f>IFERROR(VLOOKUP(TRIM(Table.CCSS_Base_Metrics[[#This Row],[Title]]), xccdf!$A$2:$F$315, 3, FALSE),"")</f>
        <v>0</v>
      </c>
      <c r="E145" s="25" t="str">
        <f>IFERROR(VLOOKUP(TRIM(Table.CCSS_Base_Metrics[[#This Row],[Title]]), xccdf!$A$2:$F$315, 4, FALSE),"")</f>
        <v>equals</v>
      </c>
      <c r="F145" s="25" t="str">
        <f>IFERROR(VLOOKUP(TRIM(Table.CCSS_Base_Metrics[[#This Row],[Title]]), xccdf!$A$2:$F$315, 5, FALSE),"")</f>
        <v>number</v>
      </c>
      <c r="G145" s="25">
        <f>IFERROR(VLOOKUP(TRIM(Table.CCSS_Base_Metrics[[#This Row],[Title]]), xccdf!$A$2:$F$315, 6, FALSE),"")</f>
        <v>0</v>
      </c>
      <c r="H145" s="23" t="s">
        <v>40</v>
      </c>
      <c r="J145" s="17"/>
      <c r="K145" s="17" t="s">
        <v>593</v>
      </c>
      <c r="L145" s="19" t="str">
        <f>IFERROR(ROUND(((0.4 * Table.CCSS_Base_Metrics[[#This Row],[Exploitability]]) + (0.6 * Table.CCSS_Base_Metrics[[#This Row],[Impact]]) -1.5) * IF(Table.CCSS_Base_Metrics[[#This Row],[Impact]] = 0, 0, 1.176), 1),"")</f>
        <v/>
      </c>
      <c r="M145" s="19" t="str">
        <f>IFERROR(20 * Table.CCSS_Base_Metrics[[#This Row],[Access_Vector.'#]] * Table.CCSS_Base_Metrics[[#This Row],[Authentication.'#]] * Table.CCSS_Base_Metrics[[#This Row],[Access_Complexity.'#]],"")</f>
        <v/>
      </c>
      <c r="N145" s="19" t="str">
        <f>IFERROR(10.41 * (1 - (1 - Table.CCSS_Base_Metrics[[#This Row],[Confidentiality_Impact.'#]]) * (1 - Table.CCSS_Base_Metrics[[#This Row],[Integrity_Impact.'#]]) * (1 - Table.CCSS_Base_Metrics[[#This Row],[Availability_Impact.'#]])),"")</f>
        <v/>
      </c>
      <c r="Q145" s="20" t="str">
        <f>IFERROR(VLOOKUP(Table.CCSS_Base_Metrics[[#This Row],[Access_Vector]], Lists!$B$4:$C$6, 2),"")</f>
        <v/>
      </c>
      <c r="S145" s="20" t="str">
        <f>IFERROR(VLOOKUP(Table.CCSS_Base_Metrics[[#This Row],[Authentication]], Lists!$D$4:$E$6, 2),"")</f>
        <v/>
      </c>
      <c r="U145" s="20" t="str">
        <f>IFERROR(VLOOKUP(Table.CCSS_Base_Metrics[[#This Row],[Access_Complexity]], Lists!$F$4:$G$6, 2),"")</f>
        <v/>
      </c>
      <c r="W145" s="20" t="str">
        <f>IFERROR(VLOOKUP(Table.CCSS_Base_Metrics[[#This Row],[Confidentiality_Impact]], Lists!$H$4:$I$6, 2),"")</f>
        <v/>
      </c>
      <c r="Y145" s="20" t="str">
        <f>IFERROR(VLOOKUP(Table.CCSS_Base_Metrics[[#This Row],[Integrity_Imapct]], Lists!$J$4:$K$6, 2),"")</f>
        <v/>
      </c>
      <c r="AA145" s="20" t="str">
        <f>IFERROR(VLOOKUP(Table.CCSS_Base_Metrics[[#This Row],[Availability_Impact]], Lists!$L$4:$M$6, 2),"")</f>
        <v/>
      </c>
    </row>
    <row r="146" spans="1:27" s="16" customFormat="1" x14ac:dyDescent="0.25">
      <c r="A146" s="1" t="s">
        <v>334</v>
      </c>
      <c r="B146" s="1" t="str">
        <f>IFERROR(VLOOKUP(TRIM(Table.CCSS_Base_Metrics[[#This Row],[Title]]), xccdf!$A$2:$C$315, 2, FALSE),"")</f>
        <v>rul_WindowsFirewallStandardProfile2</v>
      </c>
      <c r="C146" t="s">
        <v>129</v>
      </c>
      <c r="D146" s="25">
        <f>IFERROR(VLOOKUP(TRIM(Table.CCSS_Base_Metrics[[#This Row],[Title]]), xccdf!$A$2:$F$315, 3, FALSE),"")</f>
        <v>0</v>
      </c>
      <c r="E146" s="25" t="str">
        <f>IFERROR(VLOOKUP(TRIM(Table.CCSS_Base_Metrics[[#This Row],[Title]]), xccdf!$A$2:$F$315, 4, FALSE),"")</f>
        <v>equals</v>
      </c>
      <c r="F146" s="25" t="str">
        <f>IFERROR(VLOOKUP(TRIM(Table.CCSS_Base_Metrics[[#This Row],[Title]]), xccdf!$A$2:$F$315, 5, FALSE),"")</f>
        <v>number</v>
      </c>
      <c r="G146" s="25">
        <f>IFERROR(VLOOKUP(TRIM(Table.CCSS_Base_Metrics[[#This Row],[Title]]), xccdf!$A$2:$F$315, 6, FALSE),"")</f>
        <v>0</v>
      </c>
      <c r="H146" s="23" t="s">
        <v>39</v>
      </c>
      <c r="I146" s="16" t="b">
        <v>1</v>
      </c>
      <c r="J146" s="17"/>
      <c r="K146" s="17" t="s">
        <v>589</v>
      </c>
      <c r="L146" s="16">
        <f>IFERROR(ROUND(((0.4 * Table.CCSS_Base_Metrics[[#This Row],[Exploitability]]) + (0.6 * Table.CCSS_Base_Metrics[[#This Row],[Impact]]) -1.5) * IF(Table.CCSS_Base_Metrics[[#This Row],[Impact]] = 0, 0, 1.176), 1),"")</f>
        <v>7.5</v>
      </c>
      <c r="M146" s="16">
        <f>IFERROR(20 * Table.CCSS_Base_Metrics[[#This Row],[Access_Vector.'#]] * Table.CCSS_Base_Metrics[[#This Row],[Authentication.'#]] * Table.CCSS_Base_Metrics[[#This Row],[Access_Complexity.'#]],"")</f>
        <v>9.9967999999999986</v>
      </c>
      <c r="N146" s="16">
        <f>IFERROR(10.41 * (1 - (1 - Table.CCSS_Base_Metrics[[#This Row],[Confidentiality_Impact.'#]]) * (1 - Table.CCSS_Base_Metrics[[#This Row],[Integrity_Impact.'#]]) * (1 - Table.CCSS_Base_Metrics[[#This Row],[Availability_Impact.'#]])),"")</f>
        <v>6.4429767187500007</v>
      </c>
      <c r="O146" s="16" t="s">
        <v>19</v>
      </c>
      <c r="P146" s="16" t="s">
        <v>23</v>
      </c>
      <c r="Q146" s="16">
        <f>IFERROR(VLOOKUP(Table.CCSS_Base_Metrics[[#This Row],[Access_Vector]], Lists!$B$4:$C$6, 2),"")</f>
        <v>1</v>
      </c>
      <c r="R146" s="16" t="s">
        <v>27</v>
      </c>
      <c r="S146" s="16">
        <f>IFERROR(VLOOKUP(Table.CCSS_Base_Metrics[[#This Row],[Authentication]], Lists!$D$4:$E$6, 2),"")</f>
        <v>0.70399999999999996</v>
      </c>
      <c r="T146" s="16" t="s">
        <v>30</v>
      </c>
      <c r="U146" s="16">
        <f>IFERROR(VLOOKUP(Table.CCSS_Base_Metrics[[#This Row],[Access_Complexity]], Lists!$F$4:$G$6, 2),"")</f>
        <v>0.71</v>
      </c>
      <c r="V146" s="16" t="s">
        <v>32</v>
      </c>
      <c r="W146" s="16">
        <f>IFERROR(VLOOKUP(Table.CCSS_Base_Metrics[[#This Row],[Confidentiality_Impact]], Lists!$H$4:$I$6, 2),"")</f>
        <v>0.27500000000000002</v>
      </c>
      <c r="X146" s="16" t="s">
        <v>32</v>
      </c>
      <c r="Y146" s="16">
        <f>IFERROR(VLOOKUP(Table.CCSS_Base_Metrics[[#This Row],[Integrity_Imapct]], Lists!$J$4:$K$6, 2),"")</f>
        <v>0.27500000000000002</v>
      </c>
      <c r="Z146" s="16" t="s">
        <v>32</v>
      </c>
      <c r="AA146" s="16">
        <f>IFERROR(VLOOKUP(Table.CCSS_Base_Metrics[[#This Row],[Availability_Impact]], Lists!$L$4:$M$6, 2),"")</f>
        <v>0.27500000000000002</v>
      </c>
    </row>
    <row r="147" spans="1:27" s="16" customFormat="1" x14ac:dyDescent="0.25">
      <c r="A147" s="1" t="s">
        <v>334</v>
      </c>
      <c r="B147" s="1" t="str">
        <f>IFERROR(VLOOKUP(TRIM(Table.CCSS_Base_Metrics[[#This Row],[Title]]), xccdf!$A$2:$C$315, 2, FALSE),"")</f>
        <v>rul_WindowsFirewallStandardProfile2</v>
      </c>
      <c r="C147" t="s">
        <v>129</v>
      </c>
      <c r="D147" s="25">
        <f>IFERROR(VLOOKUP(TRIM(Table.CCSS_Base_Metrics[[#This Row],[Title]]), xccdf!$A$2:$F$315, 3, FALSE),"")</f>
        <v>0</v>
      </c>
      <c r="E147" s="25" t="str">
        <f>IFERROR(VLOOKUP(TRIM(Table.CCSS_Base_Metrics[[#This Row],[Title]]), xccdf!$A$2:$F$315, 4, FALSE),"")</f>
        <v>equals</v>
      </c>
      <c r="F147" s="25" t="str">
        <f>IFERROR(VLOOKUP(TRIM(Table.CCSS_Base_Metrics[[#This Row],[Title]]), xccdf!$A$2:$F$315, 5, FALSE),"")</f>
        <v>number</v>
      </c>
      <c r="G147" s="25">
        <f>IFERROR(VLOOKUP(TRIM(Table.CCSS_Base_Metrics[[#This Row],[Title]]), xccdf!$A$2:$F$315, 6, FALSE),"")</f>
        <v>0</v>
      </c>
      <c r="H147" s="23" t="s">
        <v>40</v>
      </c>
      <c r="J147" s="17"/>
      <c r="K147" s="17" t="s">
        <v>593</v>
      </c>
      <c r="L147" s="19" t="str">
        <f>IFERROR(ROUND(((0.4 * Table.CCSS_Base_Metrics[[#This Row],[Exploitability]]) + (0.6 * Table.CCSS_Base_Metrics[[#This Row],[Impact]]) -1.5) * IF(Table.CCSS_Base_Metrics[[#This Row],[Impact]] = 0, 0, 1.176), 1),"")</f>
        <v/>
      </c>
      <c r="M147" s="19" t="str">
        <f>IFERROR(20 * Table.CCSS_Base_Metrics[[#This Row],[Access_Vector.'#]] * Table.CCSS_Base_Metrics[[#This Row],[Authentication.'#]] * Table.CCSS_Base_Metrics[[#This Row],[Access_Complexity.'#]],"")</f>
        <v/>
      </c>
      <c r="N147" s="19" t="str">
        <f>IFERROR(10.41 * (1 - (1 - Table.CCSS_Base_Metrics[[#This Row],[Confidentiality_Impact.'#]]) * (1 - Table.CCSS_Base_Metrics[[#This Row],[Integrity_Impact.'#]]) * (1 - Table.CCSS_Base_Metrics[[#This Row],[Availability_Impact.'#]])),"")</f>
        <v/>
      </c>
      <c r="Q147" s="20" t="str">
        <f>IFERROR(VLOOKUP(Table.CCSS_Base_Metrics[[#This Row],[Access_Vector]], Lists!$B$4:$C$6, 2),"")</f>
        <v/>
      </c>
      <c r="S147" s="20" t="str">
        <f>IFERROR(VLOOKUP(Table.CCSS_Base_Metrics[[#This Row],[Authentication]], Lists!$D$4:$E$6, 2),"")</f>
        <v/>
      </c>
      <c r="U147" s="20" t="str">
        <f>IFERROR(VLOOKUP(Table.CCSS_Base_Metrics[[#This Row],[Access_Complexity]], Lists!$F$4:$G$6, 2),"")</f>
        <v/>
      </c>
      <c r="W147" s="20" t="str">
        <f>IFERROR(VLOOKUP(Table.CCSS_Base_Metrics[[#This Row],[Confidentiality_Impact]], Lists!$H$4:$I$6, 2),"")</f>
        <v/>
      </c>
      <c r="Y147" s="20" t="str">
        <f>IFERROR(VLOOKUP(Table.CCSS_Base_Metrics[[#This Row],[Integrity_Imapct]], Lists!$J$4:$K$6, 2),"")</f>
        <v/>
      </c>
      <c r="AA147" s="20" t="str">
        <f>IFERROR(VLOOKUP(Table.CCSS_Base_Metrics[[#This Row],[Availability_Impact]], Lists!$L$4:$M$6, 2),"")</f>
        <v/>
      </c>
    </row>
    <row r="148" spans="1:27" s="16" customFormat="1" x14ac:dyDescent="0.25">
      <c r="A148" s="1" t="s">
        <v>335</v>
      </c>
      <c r="B148" s="1" t="str">
        <f>IFERROR(VLOOKUP(TRIM(Table.CCSS_Base_Metrics[[#This Row],[Title]]), xccdf!$A$2:$C$315, 2, FALSE),"")</f>
        <v>rul_WindowsFirewallDomainProfile4</v>
      </c>
      <c r="C148" t="s">
        <v>130</v>
      </c>
      <c r="D148" s="25">
        <f>IFERROR(VLOOKUP(TRIM(Table.CCSS_Base_Metrics[[#This Row],[Title]]), xccdf!$A$2:$F$315, 3, FALSE),"")</f>
        <v>0</v>
      </c>
      <c r="E148" s="25" t="str">
        <f>IFERROR(VLOOKUP(TRIM(Table.CCSS_Base_Metrics[[#This Row],[Title]]), xccdf!$A$2:$F$315, 4, FALSE),"")</f>
        <v>equals</v>
      </c>
      <c r="F148" s="25" t="str">
        <f>IFERROR(VLOOKUP(TRIM(Table.CCSS_Base_Metrics[[#This Row],[Title]]), xccdf!$A$2:$F$315, 5, FALSE),"")</f>
        <v>number</v>
      </c>
      <c r="G148" s="25">
        <f>IFERROR(VLOOKUP(TRIM(Table.CCSS_Base_Metrics[[#This Row],[Title]]), xccdf!$A$2:$F$315, 6, FALSE),"")</f>
        <v>1</v>
      </c>
      <c r="H148" s="23" t="s">
        <v>40</v>
      </c>
      <c r="I148" s="16" t="b">
        <v>1</v>
      </c>
      <c r="J148" s="17"/>
      <c r="K148" s="17" t="s">
        <v>589</v>
      </c>
      <c r="L148" s="19">
        <f>IFERROR(ROUND(((0.4 * Table.CCSS_Base_Metrics[[#This Row],[Exploitability]]) + (0.6 * Table.CCSS_Base_Metrics[[#This Row],[Impact]]) -1.5) * IF(Table.CCSS_Base_Metrics[[#This Row],[Impact]] = 0, 0, 1.176), 1),"")</f>
        <v>7.5</v>
      </c>
      <c r="M148" s="19">
        <f>IFERROR(20 * Table.CCSS_Base_Metrics[[#This Row],[Access_Vector.'#]] * Table.CCSS_Base_Metrics[[#This Row],[Authentication.'#]] * Table.CCSS_Base_Metrics[[#This Row],[Access_Complexity.'#]],"")</f>
        <v>9.9967999999999986</v>
      </c>
      <c r="N148" s="19">
        <f>IFERROR(10.41 * (1 - (1 - Table.CCSS_Base_Metrics[[#This Row],[Confidentiality_Impact.'#]]) * (1 - Table.CCSS_Base_Metrics[[#This Row],[Integrity_Impact.'#]]) * (1 - Table.CCSS_Base_Metrics[[#This Row],[Availability_Impact.'#]])),"")</f>
        <v>6.4429767187500007</v>
      </c>
      <c r="O148" s="16" t="s">
        <v>19</v>
      </c>
      <c r="P148" s="16" t="s">
        <v>23</v>
      </c>
      <c r="Q148" s="20">
        <f>IFERROR(VLOOKUP(Table.CCSS_Base_Metrics[[#This Row],[Access_Vector]], Lists!$B$4:$C$6, 2),"")</f>
        <v>1</v>
      </c>
      <c r="R148" s="16" t="s">
        <v>27</v>
      </c>
      <c r="S148" s="20">
        <f>IFERROR(VLOOKUP(Table.CCSS_Base_Metrics[[#This Row],[Authentication]], Lists!$D$4:$E$6, 2),"")</f>
        <v>0.70399999999999996</v>
      </c>
      <c r="T148" s="16" t="s">
        <v>30</v>
      </c>
      <c r="U148" s="20">
        <f>IFERROR(VLOOKUP(Table.CCSS_Base_Metrics[[#This Row],[Access_Complexity]], Lists!$F$4:$G$6, 2),"")</f>
        <v>0.71</v>
      </c>
      <c r="V148" s="16" t="s">
        <v>32</v>
      </c>
      <c r="W148" s="20">
        <f>IFERROR(VLOOKUP(Table.CCSS_Base_Metrics[[#This Row],[Confidentiality_Impact]], Lists!$H$4:$I$6, 2),"")</f>
        <v>0.27500000000000002</v>
      </c>
      <c r="X148" s="16" t="s">
        <v>32</v>
      </c>
      <c r="Y148" s="20">
        <f>IFERROR(VLOOKUP(Table.CCSS_Base_Metrics[[#This Row],[Integrity_Imapct]], Lists!$J$4:$K$6, 2),"")</f>
        <v>0.27500000000000002</v>
      </c>
      <c r="Z148" s="16" t="s">
        <v>32</v>
      </c>
      <c r="AA148" s="20">
        <f>IFERROR(VLOOKUP(Table.CCSS_Base_Metrics[[#This Row],[Availability_Impact]], Lists!$L$4:$M$6, 2),"")</f>
        <v>0.27500000000000002</v>
      </c>
    </row>
    <row r="149" spans="1:27" s="16" customFormat="1" x14ac:dyDescent="0.25">
      <c r="A149" s="1" t="s">
        <v>335</v>
      </c>
      <c r="B149" s="1" t="str">
        <f>IFERROR(VLOOKUP(TRIM(Table.CCSS_Base_Metrics[[#This Row],[Title]]), xccdf!$A$2:$C$315, 2, FALSE),"")</f>
        <v>rul_WindowsFirewallDomainProfile4</v>
      </c>
      <c r="C149" t="s">
        <v>130</v>
      </c>
      <c r="D149" s="25">
        <f>IFERROR(VLOOKUP(TRIM(Table.CCSS_Base_Metrics[[#This Row],[Title]]), xccdf!$A$2:$F$315, 3, FALSE),"")</f>
        <v>0</v>
      </c>
      <c r="E149" s="25" t="str">
        <f>IFERROR(VLOOKUP(TRIM(Table.CCSS_Base_Metrics[[#This Row],[Title]]), xccdf!$A$2:$F$315, 4, FALSE),"")</f>
        <v>equals</v>
      </c>
      <c r="F149" s="25" t="str">
        <f>IFERROR(VLOOKUP(TRIM(Table.CCSS_Base_Metrics[[#This Row],[Title]]), xccdf!$A$2:$F$315, 5, FALSE),"")</f>
        <v>number</v>
      </c>
      <c r="G149" s="25">
        <f>IFERROR(VLOOKUP(TRIM(Table.CCSS_Base_Metrics[[#This Row],[Title]]), xccdf!$A$2:$F$315, 6, FALSE),"")</f>
        <v>1</v>
      </c>
      <c r="H149" s="23" t="s">
        <v>39</v>
      </c>
      <c r="J149" s="17"/>
      <c r="K149" s="17" t="s">
        <v>593</v>
      </c>
      <c r="L149" s="19" t="str">
        <f>IFERROR(ROUND(((0.4 * Table.CCSS_Base_Metrics[[#This Row],[Exploitability]]) + (0.6 * Table.CCSS_Base_Metrics[[#This Row],[Impact]]) -1.5) * IF(Table.CCSS_Base_Metrics[[#This Row],[Impact]] = 0, 0, 1.176), 1),"")</f>
        <v/>
      </c>
      <c r="M149" s="19" t="str">
        <f>IFERROR(20 * Table.CCSS_Base_Metrics[[#This Row],[Access_Vector.'#]] * Table.CCSS_Base_Metrics[[#This Row],[Authentication.'#]] * Table.CCSS_Base_Metrics[[#This Row],[Access_Complexity.'#]],"")</f>
        <v/>
      </c>
      <c r="N149" s="19" t="str">
        <f>IFERROR(10.41 * (1 - (1 - Table.CCSS_Base_Metrics[[#This Row],[Confidentiality_Impact.'#]]) * (1 - Table.CCSS_Base_Metrics[[#This Row],[Integrity_Impact.'#]]) * (1 - Table.CCSS_Base_Metrics[[#This Row],[Availability_Impact.'#]])),"")</f>
        <v/>
      </c>
      <c r="Q149" s="20" t="str">
        <f>IFERROR(VLOOKUP(Table.CCSS_Base_Metrics[[#This Row],[Access_Vector]], Lists!$B$4:$C$6, 2),"")</f>
        <v/>
      </c>
      <c r="S149" s="20" t="str">
        <f>IFERROR(VLOOKUP(Table.CCSS_Base_Metrics[[#This Row],[Authentication]], Lists!$D$4:$E$6, 2),"")</f>
        <v/>
      </c>
      <c r="U149" s="20" t="str">
        <f>IFERROR(VLOOKUP(Table.CCSS_Base_Metrics[[#This Row],[Access_Complexity]], Lists!$F$4:$G$6, 2),"")</f>
        <v/>
      </c>
      <c r="W149" s="20" t="str">
        <f>IFERROR(VLOOKUP(Table.CCSS_Base_Metrics[[#This Row],[Confidentiality_Impact]], Lists!$H$4:$I$6, 2),"")</f>
        <v/>
      </c>
      <c r="Y149" s="20" t="str">
        <f>IFERROR(VLOOKUP(Table.CCSS_Base_Metrics[[#This Row],[Integrity_Imapct]], Lists!$J$4:$K$6, 2),"")</f>
        <v/>
      </c>
      <c r="AA149" s="20" t="str">
        <f>IFERROR(VLOOKUP(Table.CCSS_Base_Metrics[[#This Row],[Availability_Impact]], Lists!$L$4:$M$6, 2),"")</f>
        <v/>
      </c>
    </row>
    <row r="150" spans="1:27" s="16" customFormat="1" x14ac:dyDescent="0.25">
      <c r="A150" s="1" t="s">
        <v>336</v>
      </c>
      <c r="B150" s="1" t="str">
        <f>IFERROR(VLOOKUP(TRIM(Table.CCSS_Base_Metrics[[#This Row],[Title]]), xccdf!$A$2:$C$315, 2, FALSE),"")</f>
        <v>rul_WindowsFirewallStandardProfile3</v>
      </c>
      <c r="C150" t="s">
        <v>131</v>
      </c>
      <c r="D150" s="25">
        <f>IFERROR(VLOOKUP(TRIM(Table.CCSS_Base_Metrics[[#This Row],[Title]]), xccdf!$A$2:$F$315, 3, FALSE),"")</f>
        <v>0</v>
      </c>
      <c r="E150" s="25" t="str">
        <f>IFERROR(VLOOKUP(TRIM(Table.CCSS_Base_Metrics[[#This Row],[Title]]), xccdf!$A$2:$F$315, 4, FALSE),"")</f>
        <v>equals</v>
      </c>
      <c r="F150" s="25" t="str">
        <f>IFERROR(VLOOKUP(TRIM(Table.CCSS_Base_Metrics[[#This Row],[Title]]), xccdf!$A$2:$F$315, 5, FALSE),"")</f>
        <v>number</v>
      </c>
      <c r="G150" s="25">
        <f>IFERROR(VLOOKUP(TRIM(Table.CCSS_Base_Metrics[[#This Row],[Title]]), xccdf!$A$2:$F$315, 6, FALSE),"")</f>
        <v>1</v>
      </c>
      <c r="H150" s="23" t="s">
        <v>40</v>
      </c>
      <c r="I150" s="16" t="b">
        <v>1</v>
      </c>
      <c r="J150" s="17"/>
      <c r="K150" s="17" t="s">
        <v>589</v>
      </c>
      <c r="L150" s="16">
        <f>IFERROR(ROUND(((0.4 * Table.CCSS_Base_Metrics[[#This Row],[Exploitability]]) + (0.6 * Table.CCSS_Base_Metrics[[#This Row],[Impact]]) -1.5) * IF(Table.CCSS_Base_Metrics[[#This Row],[Impact]] = 0, 0, 1.176), 1),"")</f>
        <v>7.5</v>
      </c>
      <c r="M150" s="16">
        <f>IFERROR(20 * Table.CCSS_Base_Metrics[[#This Row],[Access_Vector.'#]] * Table.CCSS_Base_Metrics[[#This Row],[Authentication.'#]] * Table.CCSS_Base_Metrics[[#This Row],[Access_Complexity.'#]],"")</f>
        <v>9.9967999999999986</v>
      </c>
      <c r="N150" s="16">
        <f>IFERROR(10.41 * (1 - (1 - Table.CCSS_Base_Metrics[[#This Row],[Confidentiality_Impact.'#]]) * (1 - Table.CCSS_Base_Metrics[[#This Row],[Integrity_Impact.'#]]) * (1 - Table.CCSS_Base_Metrics[[#This Row],[Availability_Impact.'#]])),"")</f>
        <v>6.4429767187500007</v>
      </c>
      <c r="O150" s="16" t="s">
        <v>19</v>
      </c>
      <c r="P150" s="16" t="s">
        <v>23</v>
      </c>
      <c r="Q150" s="16">
        <f>IFERROR(VLOOKUP(Table.CCSS_Base_Metrics[[#This Row],[Access_Vector]], Lists!$B$4:$C$6, 2),"")</f>
        <v>1</v>
      </c>
      <c r="R150" s="16" t="s">
        <v>27</v>
      </c>
      <c r="S150" s="16">
        <f>IFERROR(VLOOKUP(Table.CCSS_Base_Metrics[[#This Row],[Authentication]], Lists!$D$4:$E$6, 2),"")</f>
        <v>0.70399999999999996</v>
      </c>
      <c r="T150" s="16" t="s">
        <v>30</v>
      </c>
      <c r="U150" s="16">
        <f>IFERROR(VLOOKUP(Table.CCSS_Base_Metrics[[#This Row],[Access_Complexity]], Lists!$F$4:$G$6, 2),"")</f>
        <v>0.71</v>
      </c>
      <c r="V150" s="16" t="s">
        <v>32</v>
      </c>
      <c r="W150" s="16">
        <f>IFERROR(VLOOKUP(Table.CCSS_Base_Metrics[[#This Row],[Confidentiality_Impact]], Lists!$H$4:$I$6, 2),"")</f>
        <v>0.27500000000000002</v>
      </c>
      <c r="X150" s="16" t="s">
        <v>32</v>
      </c>
      <c r="Y150" s="16">
        <f>IFERROR(VLOOKUP(Table.CCSS_Base_Metrics[[#This Row],[Integrity_Imapct]], Lists!$J$4:$K$6, 2),"")</f>
        <v>0.27500000000000002</v>
      </c>
      <c r="Z150" s="16" t="s">
        <v>32</v>
      </c>
      <c r="AA150" s="16">
        <f>IFERROR(VLOOKUP(Table.CCSS_Base_Metrics[[#This Row],[Availability_Impact]], Lists!$L$4:$M$6, 2),"")</f>
        <v>0.27500000000000002</v>
      </c>
    </row>
    <row r="151" spans="1:27" s="16" customFormat="1" x14ac:dyDescent="0.25">
      <c r="A151" s="1" t="s">
        <v>336</v>
      </c>
      <c r="B151" s="1" t="str">
        <f>IFERROR(VLOOKUP(TRIM(Table.CCSS_Base_Metrics[[#This Row],[Title]]), xccdf!$A$2:$C$315, 2, FALSE),"")</f>
        <v>rul_WindowsFirewallStandardProfile3</v>
      </c>
      <c r="C151" t="s">
        <v>131</v>
      </c>
      <c r="D151" s="25">
        <f>IFERROR(VLOOKUP(TRIM(Table.CCSS_Base_Metrics[[#This Row],[Title]]), xccdf!$A$2:$F$315, 3, FALSE),"")</f>
        <v>0</v>
      </c>
      <c r="E151" s="25" t="str">
        <f>IFERROR(VLOOKUP(TRIM(Table.CCSS_Base_Metrics[[#This Row],[Title]]), xccdf!$A$2:$F$315, 4, FALSE),"")</f>
        <v>equals</v>
      </c>
      <c r="F151" s="25" t="str">
        <f>IFERROR(VLOOKUP(TRIM(Table.CCSS_Base_Metrics[[#This Row],[Title]]), xccdf!$A$2:$F$315, 5, FALSE),"")</f>
        <v>number</v>
      </c>
      <c r="G151" s="25">
        <f>IFERROR(VLOOKUP(TRIM(Table.CCSS_Base_Metrics[[#This Row],[Title]]), xccdf!$A$2:$F$315, 6, FALSE),"")</f>
        <v>1</v>
      </c>
      <c r="H151" s="23" t="s">
        <v>39</v>
      </c>
      <c r="J151" s="17"/>
      <c r="K151" s="17" t="s">
        <v>593</v>
      </c>
      <c r="L151" s="19" t="str">
        <f>IFERROR(ROUND(((0.4 * Table.CCSS_Base_Metrics[[#This Row],[Exploitability]]) + (0.6 * Table.CCSS_Base_Metrics[[#This Row],[Impact]]) -1.5) * IF(Table.CCSS_Base_Metrics[[#This Row],[Impact]] = 0, 0, 1.176), 1),"")</f>
        <v/>
      </c>
      <c r="M151" s="19" t="str">
        <f>IFERROR(20 * Table.CCSS_Base_Metrics[[#This Row],[Access_Vector.'#]] * Table.CCSS_Base_Metrics[[#This Row],[Authentication.'#]] * Table.CCSS_Base_Metrics[[#This Row],[Access_Complexity.'#]],"")</f>
        <v/>
      </c>
      <c r="N151" s="19" t="str">
        <f>IFERROR(10.41 * (1 - (1 - Table.CCSS_Base_Metrics[[#This Row],[Confidentiality_Impact.'#]]) * (1 - Table.CCSS_Base_Metrics[[#This Row],[Integrity_Impact.'#]]) * (1 - Table.CCSS_Base_Metrics[[#This Row],[Availability_Impact.'#]])),"")</f>
        <v/>
      </c>
      <c r="Q151" s="20" t="str">
        <f>IFERROR(VLOOKUP(Table.CCSS_Base_Metrics[[#This Row],[Access_Vector]], Lists!$B$4:$C$6, 2),"")</f>
        <v/>
      </c>
      <c r="S151" s="20" t="str">
        <f>IFERROR(VLOOKUP(Table.CCSS_Base_Metrics[[#This Row],[Authentication]], Lists!$D$4:$E$6, 2),"")</f>
        <v/>
      </c>
      <c r="U151" s="20" t="str">
        <f>IFERROR(VLOOKUP(Table.CCSS_Base_Metrics[[#This Row],[Access_Complexity]], Lists!$F$4:$G$6, 2),"")</f>
        <v/>
      </c>
      <c r="W151" s="20" t="str">
        <f>IFERROR(VLOOKUP(Table.CCSS_Base_Metrics[[#This Row],[Confidentiality_Impact]], Lists!$H$4:$I$6, 2),"")</f>
        <v/>
      </c>
      <c r="Y151" s="20" t="str">
        <f>IFERROR(VLOOKUP(Table.CCSS_Base_Metrics[[#This Row],[Integrity_Imapct]], Lists!$J$4:$K$6, 2),"")</f>
        <v/>
      </c>
      <c r="AA151" s="20" t="str">
        <f>IFERROR(VLOOKUP(Table.CCSS_Base_Metrics[[#This Row],[Availability_Impact]], Lists!$L$4:$M$6, 2),"")</f>
        <v/>
      </c>
    </row>
    <row r="152" spans="1:27" s="16" customFormat="1" x14ac:dyDescent="0.25">
      <c r="A152" s="1">
        <v>1.6</v>
      </c>
      <c r="B152" s="1" t="str">
        <f>IFERROR(VLOOKUP(TRIM(Table.CCSS_Base_Metrics[[#This Row],[Title]]), xccdf!$A$2:$C$315, 2, FALSE),"")</f>
        <v/>
      </c>
      <c r="C152" t="s">
        <v>340</v>
      </c>
      <c r="D152" s="25" t="str">
        <f>IFERROR(VLOOKUP(TRIM(Table.CCSS_Base_Metrics[[#This Row],[Title]]), xccdf!$A$2:$F$315, 3, FALSE),"")</f>
        <v/>
      </c>
      <c r="E152" s="25" t="str">
        <f>IFERROR(VLOOKUP(TRIM(Table.CCSS_Base_Metrics[[#This Row],[Title]]), xccdf!$A$2:$F$315, 4, FALSE),"")</f>
        <v/>
      </c>
      <c r="F152" s="25" t="str">
        <f>IFERROR(VLOOKUP(TRIM(Table.CCSS_Base_Metrics[[#This Row],[Title]]), xccdf!$A$2:$F$315, 5, FALSE),"")</f>
        <v/>
      </c>
      <c r="G152" s="25" t="str">
        <f>IFERROR(VLOOKUP(TRIM(Table.CCSS_Base_Metrics[[#This Row],[Title]]), xccdf!$A$2:$F$315, 6, FALSE),"")</f>
        <v/>
      </c>
      <c r="H152" s="21" t="e">
        <f>NA()</f>
        <v>#N/A</v>
      </c>
      <c r="I152" s="17" t="b">
        <v>0</v>
      </c>
      <c r="J152" s="17"/>
      <c r="K152" s="17"/>
      <c r="L152" s="19" t="str">
        <f>IFERROR(ROUND(((0.4 * Table.CCSS_Base_Metrics[[#This Row],[Exploitability]]) + (0.6 * Table.CCSS_Base_Metrics[[#This Row],[Impact]]) -1.5) * IF(Table.CCSS_Base_Metrics[[#This Row],[Impact]] = 0, 0, 1.176), 1),"")</f>
        <v/>
      </c>
      <c r="M152" s="19" t="str">
        <f>IFERROR(20 * Table.CCSS_Base_Metrics[[#This Row],[Access_Vector.'#]] * Table.CCSS_Base_Metrics[[#This Row],[Authentication.'#]] * Table.CCSS_Base_Metrics[[#This Row],[Access_Complexity.'#]],"")</f>
        <v/>
      </c>
      <c r="N152" s="19" t="str">
        <f>IFERROR(10.41 * (1 - (1 - Table.CCSS_Base_Metrics[[#This Row],[Confidentiality_Impact.'#]]) * (1 - Table.CCSS_Base_Metrics[[#This Row],[Integrity_Impact.'#]]) * (1 - Table.CCSS_Base_Metrics[[#This Row],[Availability_Impact.'#]])),"")</f>
        <v/>
      </c>
      <c r="Q152" s="20" t="str">
        <f>IFERROR(VLOOKUP(Table.CCSS_Base_Metrics[[#This Row],[Access_Vector]], Lists!$B$4:$C$6, 2),"")</f>
        <v/>
      </c>
      <c r="S152" s="20" t="str">
        <f>IFERROR(VLOOKUP(Table.CCSS_Base_Metrics[[#This Row],[Authentication]], Lists!$D$4:$E$6, 2),"")</f>
        <v/>
      </c>
      <c r="U152" s="20" t="str">
        <f>IFERROR(VLOOKUP(Table.CCSS_Base_Metrics[[#This Row],[Access_Complexity]], Lists!$F$4:$G$6, 2),"")</f>
        <v/>
      </c>
      <c r="W152" s="20" t="str">
        <f>IFERROR(VLOOKUP(Table.CCSS_Base_Metrics[[#This Row],[Confidentiality_Impact]], Lists!$H$4:$I$6, 2),"")</f>
        <v/>
      </c>
      <c r="Y152" s="20" t="str">
        <f>IFERROR(VLOOKUP(Table.CCSS_Base_Metrics[[#This Row],[Integrity_Imapct]], Lists!$J$4:$K$6, 2),"")</f>
        <v/>
      </c>
      <c r="AA152" s="20" t="str">
        <f>IFERROR(VLOOKUP(Table.CCSS_Base_Metrics[[#This Row],[Availability_Impact]], Lists!$L$4:$M$6, 2),"")</f>
        <v/>
      </c>
    </row>
    <row r="153" spans="1:27" s="16" customFormat="1" x14ac:dyDescent="0.25">
      <c r="A153" s="1" t="s">
        <v>337</v>
      </c>
      <c r="B153" s="1" t="str">
        <f>IFERROR(VLOOKUP(TRIM(Table.CCSS_Base_Metrics[[#This Row],[Title]]), xccdf!$A$2:$C$315, 2, FALSE),"")</f>
        <v>rul_WindowsComponentsWindowsUpdate1</v>
      </c>
      <c r="C153" t="s">
        <v>132</v>
      </c>
      <c r="D153" s="25" t="str">
        <f>IFERROR(VLOOKUP(TRIM(Table.CCSS_Base_Metrics[[#This Row],[Title]]), xccdf!$A$2:$F$315, 3, FALSE),"")</f>
        <v>CCE-8478-0</v>
      </c>
      <c r="E153" s="25" t="str">
        <f>IFERROR(VLOOKUP(TRIM(Table.CCSS_Base_Metrics[[#This Row],[Title]]), xccdf!$A$2:$F$315, 4, FALSE),"")</f>
        <v>equals</v>
      </c>
      <c r="F153" s="25" t="str">
        <f>IFERROR(VLOOKUP(TRIM(Table.CCSS_Base_Metrics[[#This Row],[Title]]), xccdf!$A$2:$F$315, 5, FALSE),"")</f>
        <v>number</v>
      </c>
      <c r="G153" s="25">
        <f>IFERROR(VLOOKUP(TRIM(Table.CCSS_Base_Metrics[[#This Row],[Title]]), xccdf!$A$2:$F$315, 6, FALSE),"")</f>
        <v>0</v>
      </c>
      <c r="H153" s="23" t="s">
        <v>40</v>
      </c>
      <c r="I153" s="17" t="b">
        <v>1</v>
      </c>
      <c r="J153" s="17"/>
      <c r="K153" s="17" t="s">
        <v>589</v>
      </c>
      <c r="L153" s="19">
        <f>IFERROR(ROUND(((0.4 * Table.CCSS_Base_Metrics[[#This Row],[Exploitability]]) + (0.6 * Table.CCSS_Base_Metrics[[#This Row],[Impact]]) -1.5) * IF(Table.CCSS_Base_Metrics[[#This Row],[Impact]] = 0, 0, 1.176), 1),"")</f>
        <v>7.5</v>
      </c>
      <c r="M153" s="19">
        <f>IFERROR(20 * Table.CCSS_Base_Metrics[[#This Row],[Access_Vector.'#]] * Table.CCSS_Base_Metrics[[#This Row],[Authentication.'#]] * Table.CCSS_Base_Metrics[[#This Row],[Access_Complexity.'#]],"")</f>
        <v>9.9967999999999986</v>
      </c>
      <c r="N153" s="19">
        <f>IFERROR(10.41 * (1 - (1 - Table.CCSS_Base_Metrics[[#This Row],[Confidentiality_Impact.'#]]) * (1 - Table.CCSS_Base_Metrics[[#This Row],[Integrity_Impact.'#]]) * (1 - Table.CCSS_Base_Metrics[[#This Row],[Availability_Impact.'#]])),"")</f>
        <v>6.4429767187500007</v>
      </c>
      <c r="O153" s="16" t="s">
        <v>19</v>
      </c>
      <c r="P153" s="16" t="s">
        <v>23</v>
      </c>
      <c r="Q153" s="20">
        <f>IFERROR(VLOOKUP(Table.CCSS_Base_Metrics[[#This Row],[Access_Vector]], Lists!$B$4:$C$6, 2),"")</f>
        <v>1</v>
      </c>
      <c r="R153" s="16" t="s">
        <v>27</v>
      </c>
      <c r="S153" s="20">
        <f>IFERROR(VLOOKUP(Table.CCSS_Base_Metrics[[#This Row],[Authentication]], Lists!$D$4:$E$6, 2),"")</f>
        <v>0.70399999999999996</v>
      </c>
      <c r="T153" s="16" t="s">
        <v>30</v>
      </c>
      <c r="U153" s="20">
        <f>IFERROR(VLOOKUP(Table.CCSS_Base_Metrics[[#This Row],[Access_Complexity]], Lists!$F$4:$G$6, 2),"")</f>
        <v>0.71</v>
      </c>
      <c r="V153" s="16" t="s">
        <v>32</v>
      </c>
      <c r="W153" s="20">
        <f>IFERROR(VLOOKUP(Table.CCSS_Base_Metrics[[#This Row],[Confidentiality_Impact]], Lists!$H$4:$I$6, 2),"")</f>
        <v>0.27500000000000002</v>
      </c>
      <c r="X153" s="16" t="s">
        <v>32</v>
      </c>
      <c r="Y153" s="20">
        <f>IFERROR(VLOOKUP(Table.CCSS_Base_Metrics[[#This Row],[Integrity_Imapct]], Lists!$J$4:$K$6, 2),"")</f>
        <v>0.27500000000000002</v>
      </c>
      <c r="Z153" s="16" t="s">
        <v>32</v>
      </c>
      <c r="AA153" s="20">
        <f>IFERROR(VLOOKUP(Table.CCSS_Base_Metrics[[#This Row],[Availability_Impact]], Lists!$L$4:$M$6, 2),"")</f>
        <v>0.27500000000000002</v>
      </c>
    </row>
    <row r="154" spans="1:27" s="16" customFormat="1" ht="45" x14ac:dyDescent="0.25">
      <c r="A154" s="1" t="s">
        <v>337</v>
      </c>
      <c r="B154" s="1" t="str">
        <f>IFERROR(VLOOKUP(TRIM(Table.CCSS_Base_Metrics[[#This Row],[Title]]), xccdf!$A$2:$C$315, 2, FALSE),"")</f>
        <v>rul_WindowsComponentsWindowsUpdate1</v>
      </c>
      <c r="C154" t="s">
        <v>132</v>
      </c>
      <c r="D154" s="25" t="str">
        <f>IFERROR(VLOOKUP(TRIM(Table.CCSS_Base_Metrics[[#This Row],[Title]]), xccdf!$A$2:$F$315, 3, FALSE),"")</f>
        <v>CCE-8478-0</v>
      </c>
      <c r="E154" s="25" t="str">
        <f>IFERROR(VLOOKUP(TRIM(Table.CCSS_Base_Metrics[[#This Row],[Title]]), xccdf!$A$2:$F$315, 4, FALSE),"")</f>
        <v>equals</v>
      </c>
      <c r="F154" s="25" t="str">
        <f>IFERROR(VLOOKUP(TRIM(Table.CCSS_Base_Metrics[[#This Row],[Title]]), xccdf!$A$2:$F$315, 5, FALSE),"")</f>
        <v>number</v>
      </c>
      <c r="G154" s="25">
        <f>IFERROR(VLOOKUP(TRIM(Table.CCSS_Base_Metrics[[#This Row],[Title]]), xccdf!$A$2:$F$315, 6, FALSE),"")</f>
        <v>0</v>
      </c>
      <c r="H154" s="23" t="s">
        <v>554</v>
      </c>
      <c r="I154" s="17"/>
      <c r="J154" s="17"/>
      <c r="K154" s="17" t="s">
        <v>593</v>
      </c>
      <c r="L154" s="19" t="str">
        <f>IFERROR(ROUND(((0.4 * Table.CCSS_Base_Metrics[[#This Row],[Exploitability]]) + (0.6 * Table.CCSS_Base_Metrics[[#This Row],[Impact]]) -1.5) * IF(Table.CCSS_Base_Metrics[[#This Row],[Impact]] = 0, 0, 1.176), 1),"")</f>
        <v/>
      </c>
      <c r="M154" s="19" t="str">
        <f>IFERROR(20 * Table.CCSS_Base_Metrics[[#This Row],[Access_Vector.'#]] * Table.CCSS_Base_Metrics[[#This Row],[Authentication.'#]] * Table.CCSS_Base_Metrics[[#This Row],[Access_Complexity.'#]],"")</f>
        <v/>
      </c>
      <c r="N154" s="19" t="str">
        <f>IFERROR(10.41 * (1 - (1 - Table.CCSS_Base_Metrics[[#This Row],[Confidentiality_Impact.'#]]) * (1 - Table.CCSS_Base_Metrics[[#This Row],[Integrity_Impact.'#]]) * (1 - Table.CCSS_Base_Metrics[[#This Row],[Availability_Impact.'#]])),"")</f>
        <v/>
      </c>
      <c r="Q154" s="20" t="str">
        <f>IFERROR(VLOOKUP(Table.CCSS_Base_Metrics[[#This Row],[Access_Vector]], Lists!$B$4:$C$6, 2),"")</f>
        <v/>
      </c>
      <c r="S154" s="20" t="str">
        <f>IFERROR(VLOOKUP(Table.CCSS_Base_Metrics[[#This Row],[Authentication]], Lists!$D$4:$E$6, 2),"")</f>
        <v/>
      </c>
      <c r="U154" s="20" t="str">
        <f>IFERROR(VLOOKUP(Table.CCSS_Base_Metrics[[#This Row],[Access_Complexity]], Lists!$F$4:$G$6, 2),"")</f>
        <v/>
      </c>
      <c r="W154" s="20" t="str">
        <f>IFERROR(VLOOKUP(Table.CCSS_Base_Metrics[[#This Row],[Confidentiality_Impact]], Lists!$H$4:$I$6, 2),"")</f>
        <v/>
      </c>
      <c r="Y154" s="20" t="str">
        <f>IFERROR(VLOOKUP(Table.CCSS_Base_Metrics[[#This Row],[Integrity_Imapct]], Lists!$J$4:$K$6, 2),"")</f>
        <v/>
      </c>
      <c r="AA154" s="20" t="str">
        <f>IFERROR(VLOOKUP(Table.CCSS_Base_Metrics[[#This Row],[Availability_Impact]], Lists!$L$4:$M$6, 2),"")</f>
        <v/>
      </c>
    </row>
    <row r="155" spans="1:27" s="16" customFormat="1" x14ac:dyDescent="0.25">
      <c r="A155" s="1" t="s">
        <v>338</v>
      </c>
      <c r="B155" s="1" t="str">
        <f>IFERROR(VLOOKUP(TRIM(Table.CCSS_Base_Metrics[[#This Row],[Title]]), xccdf!$A$2:$C$315, 2, FALSE),"")</f>
        <v>rul_WindowsComponentsWindowsUpdate4</v>
      </c>
      <c r="C155" t="s">
        <v>133</v>
      </c>
      <c r="D155" s="25">
        <f>IFERROR(VLOOKUP(TRIM(Table.CCSS_Base_Metrics[[#This Row],[Title]]), xccdf!$A$2:$F$315, 3, FALSE),"")</f>
        <v>0</v>
      </c>
      <c r="E155" s="25" t="str">
        <f>IFERROR(VLOOKUP(TRIM(Table.CCSS_Base_Metrics[[#This Row],[Title]]), xccdf!$A$2:$F$315, 4, FALSE),"")</f>
        <v>equals</v>
      </c>
      <c r="F155" s="25" t="str">
        <f>IFERROR(VLOOKUP(TRIM(Table.CCSS_Base_Metrics[[#This Row],[Title]]), xccdf!$A$2:$F$315, 5, FALSE),"")</f>
        <v>number</v>
      </c>
      <c r="G155" s="25">
        <f>IFERROR(VLOOKUP(TRIM(Table.CCSS_Base_Metrics[[#This Row],[Title]]), xccdf!$A$2:$F$315, 6, FALSE),"")</f>
        <v>0</v>
      </c>
      <c r="H155" s="23" t="s">
        <v>39</v>
      </c>
      <c r="I155" s="17" t="b">
        <v>1</v>
      </c>
      <c r="J155" s="17"/>
      <c r="K155" s="17" t="s">
        <v>589</v>
      </c>
      <c r="L155" s="19">
        <f>IFERROR(ROUND(((0.4 * Table.CCSS_Base_Metrics[[#This Row],[Exploitability]]) + (0.6 * Table.CCSS_Base_Metrics[[#This Row],[Impact]]) -1.5) * IF(Table.CCSS_Base_Metrics[[#This Row],[Impact]] = 0, 0, 1.176), 1),"")</f>
        <v>4.3</v>
      </c>
      <c r="M155" s="19">
        <f>IFERROR(20 * Table.CCSS_Base_Metrics[[#This Row],[Access_Vector.'#]] * Table.CCSS_Base_Metrics[[#This Row],[Authentication.'#]] * Table.CCSS_Base_Metrics[[#This Row],[Access_Complexity.'#]],"")</f>
        <v>3.1410400000000003</v>
      </c>
      <c r="N155" s="19">
        <f>IFERROR(10.41 * (1 - (1 - Table.CCSS_Base_Metrics[[#This Row],[Confidentiality_Impact.'#]]) * (1 - Table.CCSS_Base_Metrics[[#This Row],[Integrity_Impact.'#]]) * (1 - Table.CCSS_Base_Metrics[[#This Row],[Availability_Impact.'#]])),"")</f>
        <v>6.4429767187500007</v>
      </c>
      <c r="O155" s="16" t="s">
        <v>19</v>
      </c>
      <c r="P155" s="16" t="s">
        <v>21</v>
      </c>
      <c r="Q155" s="20">
        <f>IFERROR(VLOOKUP(Table.CCSS_Base_Metrics[[#This Row],[Access_Vector]], Lists!$B$4:$C$6, 2),"")</f>
        <v>0.39500000000000002</v>
      </c>
      <c r="R155" s="16" t="s">
        <v>26</v>
      </c>
      <c r="S155" s="20">
        <f>IFERROR(VLOOKUP(Table.CCSS_Base_Metrics[[#This Row],[Authentication]], Lists!$D$4:$E$6, 2),"")</f>
        <v>0.56000000000000005</v>
      </c>
      <c r="T155" s="16" t="s">
        <v>30</v>
      </c>
      <c r="U155" s="20">
        <f>IFERROR(VLOOKUP(Table.CCSS_Base_Metrics[[#This Row],[Access_Complexity]], Lists!$F$4:$G$6, 2),"")</f>
        <v>0.71</v>
      </c>
      <c r="V155" s="16" t="s">
        <v>32</v>
      </c>
      <c r="W155" s="20">
        <f>IFERROR(VLOOKUP(Table.CCSS_Base_Metrics[[#This Row],[Confidentiality_Impact]], Lists!$H$4:$I$6, 2),"")</f>
        <v>0.27500000000000002</v>
      </c>
      <c r="X155" s="16" t="s">
        <v>32</v>
      </c>
      <c r="Y155" s="20">
        <f>IFERROR(VLOOKUP(Table.CCSS_Base_Metrics[[#This Row],[Integrity_Imapct]], Lists!$J$4:$K$6, 2),"")</f>
        <v>0.27500000000000002</v>
      </c>
      <c r="Z155" s="16" t="s">
        <v>32</v>
      </c>
      <c r="AA155" s="20">
        <f>IFERROR(VLOOKUP(Table.CCSS_Base_Metrics[[#This Row],[Availability_Impact]], Lists!$L$4:$M$6, 2),"")</f>
        <v>0.27500000000000002</v>
      </c>
    </row>
    <row r="156" spans="1:27" s="16" customFormat="1" x14ac:dyDescent="0.25">
      <c r="A156" s="1" t="s">
        <v>338</v>
      </c>
      <c r="B156" s="1" t="str">
        <f>IFERROR(VLOOKUP(TRIM(Table.CCSS_Base_Metrics[[#This Row],[Title]]), xccdf!$A$2:$C$315, 2, FALSE),"")</f>
        <v>rul_WindowsComponentsWindowsUpdate4</v>
      </c>
      <c r="C156" t="s">
        <v>133</v>
      </c>
      <c r="D156" s="25">
        <f>IFERROR(VLOOKUP(TRIM(Table.CCSS_Base_Metrics[[#This Row],[Title]]), xccdf!$A$2:$F$315, 3, FALSE),"")</f>
        <v>0</v>
      </c>
      <c r="E156" s="25" t="str">
        <f>IFERROR(VLOOKUP(TRIM(Table.CCSS_Base_Metrics[[#This Row],[Title]]), xccdf!$A$2:$F$315, 4, FALSE),"")</f>
        <v>equals</v>
      </c>
      <c r="F156" s="25" t="str">
        <f>IFERROR(VLOOKUP(TRIM(Table.CCSS_Base_Metrics[[#This Row],[Title]]), xccdf!$A$2:$F$315, 5, FALSE),"")</f>
        <v>number</v>
      </c>
      <c r="G156" s="25">
        <f>IFERROR(VLOOKUP(TRIM(Table.CCSS_Base_Metrics[[#This Row],[Title]]), xccdf!$A$2:$F$315, 6, FALSE),"")</f>
        <v>0</v>
      </c>
      <c r="H156" s="23" t="s">
        <v>40</v>
      </c>
      <c r="I156" s="17"/>
      <c r="J156" s="17"/>
      <c r="K156" s="17" t="s">
        <v>593</v>
      </c>
      <c r="L156" s="19" t="str">
        <f>IFERROR(ROUND(((0.4 * Table.CCSS_Base_Metrics[[#This Row],[Exploitability]]) + (0.6 * Table.CCSS_Base_Metrics[[#This Row],[Impact]]) -1.5) * IF(Table.CCSS_Base_Metrics[[#This Row],[Impact]] = 0, 0, 1.176), 1),"")</f>
        <v/>
      </c>
      <c r="M156" s="19" t="str">
        <f>IFERROR(20 * Table.CCSS_Base_Metrics[[#This Row],[Access_Vector.'#]] * Table.CCSS_Base_Metrics[[#This Row],[Authentication.'#]] * Table.CCSS_Base_Metrics[[#This Row],[Access_Complexity.'#]],"")</f>
        <v/>
      </c>
      <c r="N156" s="19" t="str">
        <f>IFERROR(10.41 * (1 - (1 - Table.CCSS_Base_Metrics[[#This Row],[Confidentiality_Impact.'#]]) * (1 - Table.CCSS_Base_Metrics[[#This Row],[Integrity_Impact.'#]]) * (1 - Table.CCSS_Base_Metrics[[#This Row],[Availability_Impact.'#]])),"")</f>
        <v/>
      </c>
      <c r="Q156" s="20" t="str">
        <f>IFERROR(VLOOKUP(Table.CCSS_Base_Metrics[[#This Row],[Access_Vector]], Lists!$B$4:$C$6, 2),"")</f>
        <v/>
      </c>
      <c r="S156" s="20" t="str">
        <f>IFERROR(VLOOKUP(Table.CCSS_Base_Metrics[[#This Row],[Authentication]], Lists!$D$4:$E$6, 2),"")</f>
        <v/>
      </c>
      <c r="U156" s="20" t="str">
        <f>IFERROR(VLOOKUP(Table.CCSS_Base_Metrics[[#This Row],[Access_Complexity]], Lists!$F$4:$G$6, 2),"")</f>
        <v/>
      </c>
      <c r="W156" s="20" t="str">
        <f>IFERROR(VLOOKUP(Table.CCSS_Base_Metrics[[#This Row],[Confidentiality_Impact]], Lists!$H$4:$I$6, 2),"")</f>
        <v/>
      </c>
      <c r="Y156" s="20" t="str">
        <f>IFERROR(VLOOKUP(Table.CCSS_Base_Metrics[[#This Row],[Integrity_Imapct]], Lists!$J$4:$K$6, 2),"")</f>
        <v/>
      </c>
      <c r="AA156" s="20" t="str">
        <f>IFERROR(VLOOKUP(Table.CCSS_Base_Metrics[[#This Row],[Availability_Impact]], Lists!$L$4:$M$6, 2),"")</f>
        <v/>
      </c>
    </row>
    <row r="157" spans="1:27" s="16" customFormat="1" x14ac:dyDescent="0.25">
      <c r="A157" s="1" t="s">
        <v>339</v>
      </c>
      <c r="B157" s="1" t="str">
        <f>IFERROR(VLOOKUP(TRIM(Table.CCSS_Base_Metrics[[#This Row],[Title]]), xccdf!$A$2:$C$315, 2, FALSE),"")</f>
        <v>rul_WindowsComponentsWindowsUpdate3</v>
      </c>
      <c r="C157" t="s">
        <v>134</v>
      </c>
      <c r="D157" s="25" t="str">
        <f>IFERROR(VLOOKUP(TRIM(Table.CCSS_Base_Metrics[[#This Row],[Title]]), xccdf!$A$2:$F$315, 3, FALSE),"")</f>
        <v>CCE-7646-3</v>
      </c>
      <c r="E157" s="25" t="str">
        <f>IFERROR(VLOOKUP(TRIM(Table.CCSS_Base_Metrics[[#This Row],[Title]]), xccdf!$A$2:$F$315, 4, FALSE),"")</f>
        <v>equals</v>
      </c>
      <c r="F157" s="25" t="str">
        <f>IFERROR(VLOOKUP(TRIM(Table.CCSS_Base_Metrics[[#This Row],[Title]]), xccdf!$A$2:$F$315, 5, FALSE),"")</f>
        <v>number</v>
      </c>
      <c r="G157" s="25">
        <f>IFERROR(VLOOKUP(TRIM(Table.CCSS_Base_Metrics[[#This Row],[Title]]), xccdf!$A$2:$F$315, 6, FALSE),"")</f>
        <v>1</v>
      </c>
      <c r="H157" s="23" t="s">
        <v>40</v>
      </c>
      <c r="I157" s="17" t="b">
        <v>1</v>
      </c>
      <c r="J157" s="17"/>
      <c r="K157" s="17" t="s">
        <v>589</v>
      </c>
      <c r="L157" s="19">
        <f>IFERROR(ROUND(((0.4 * Table.CCSS_Base_Metrics[[#This Row],[Exploitability]]) + (0.6 * Table.CCSS_Base_Metrics[[#This Row],[Impact]]) -1.5) * IF(Table.CCSS_Base_Metrics[[#This Row],[Impact]] = 0, 0, 1.176), 1),"")</f>
        <v>6.5</v>
      </c>
      <c r="M157" s="19">
        <f>IFERROR(20 * Table.CCSS_Base_Metrics[[#This Row],[Access_Vector.'#]] * Table.CCSS_Base_Metrics[[#This Row],[Authentication.'#]] * Table.CCSS_Base_Metrics[[#This Row],[Access_Complexity.'#]],"")</f>
        <v>7.952</v>
      </c>
      <c r="N157" s="19">
        <f>IFERROR(10.41 * (1 - (1 - Table.CCSS_Base_Metrics[[#This Row],[Confidentiality_Impact.'#]]) * (1 - Table.CCSS_Base_Metrics[[#This Row],[Integrity_Impact.'#]]) * (1 - Table.CCSS_Base_Metrics[[#This Row],[Availability_Impact.'#]])),"")</f>
        <v>6.4429767187500007</v>
      </c>
      <c r="O157" s="16" t="s">
        <v>19</v>
      </c>
      <c r="P157" s="16" t="s">
        <v>23</v>
      </c>
      <c r="Q157" s="20">
        <f>IFERROR(VLOOKUP(Table.CCSS_Base_Metrics[[#This Row],[Access_Vector]], Lists!$B$4:$C$6, 2),"")</f>
        <v>1</v>
      </c>
      <c r="R157" s="16" t="s">
        <v>26</v>
      </c>
      <c r="S157" s="20">
        <f>IFERROR(VLOOKUP(Table.CCSS_Base_Metrics[[#This Row],[Authentication]], Lists!$D$4:$E$6, 2),"")</f>
        <v>0.56000000000000005</v>
      </c>
      <c r="T157" s="16" t="s">
        <v>30</v>
      </c>
      <c r="U157" s="20">
        <f>IFERROR(VLOOKUP(Table.CCSS_Base_Metrics[[#This Row],[Access_Complexity]], Lists!$F$4:$G$6, 2),"")</f>
        <v>0.71</v>
      </c>
      <c r="V157" s="16" t="s">
        <v>32</v>
      </c>
      <c r="W157" s="20">
        <f>IFERROR(VLOOKUP(Table.CCSS_Base_Metrics[[#This Row],[Confidentiality_Impact]], Lists!$H$4:$I$6, 2),"")</f>
        <v>0.27500000000000002</v>
      </c>
      <c r="X157" s="16" t="s">
        <v>32</v>
      </c>
      <c r="Y157" s="20">
        <f>IFERROR(VLOOKUP(Table.CCSS_Base_Metrics[[#This Row],[Integrity_Imapct]], Lists!$J$4:$K$6, 2),"")</f>
        <v>0.27500000000000002</v>
      </c>
      <c r="Z157" s="16" t="s">
        <v>32</v>
      </c>
      <c r="AA157" s="20">
        <f>IFERROR(VLOOKUP(Table.CCSS_Base_Metrics[[#This Row],[Availability_Impact]], Lists!$L$4:$M$6, 2),"")</f>
        <v>0.27500000000000002</v>
      </c>
    </row>
    <row r="158" spans="1:27" s="16" customFormat="1" x14ac:dyDescent="0.25">
      <c r="A158" s="1" t="s">
        <v>339</v>
      </c>
      <c r="B158" s="1" t="str">
        <f>IFERROR(VLOOKUP(TRIM(Table.CCSS_Base_Metrics[[#This Row],[Title]]), xccdf!$A$2:$C$315, 2, FALSE),"")</f>
        <v>rul_WindowsComponentsWindowsUpdate3</v>
      </c>
      <c r="C158" t="s">
        <v>134</v>
      </c>
      <c r="D158" s="25" t="str">
        <f>IFERROR(VLOOKUP(TRIM(Table.CCSS_Base_Metrics[[#This Row],[Title]]), xccdf!$A$2:$F$315, 3, FALSE),"")</f>
        <v>CCE-7646-3</v>
      </c>
      <c r="E158" s="25" t="str">
        <f>IFERROR(VLOOKUP(TRIM(Table.CCSS_Base_Metrics[[#This Row],[Title]]), xccdf!$A$2:$F$315, 4, FALSE),"")</f>
        <v>equals</v>
      </c>
      <c r="F158" s="25" t="str">
        <f>IFERROR(VLOOKUP(TRIM(Table.CCSS_Base_Metrics[[#This Row],[Title]]), xccdf!$A$2:$F$315, 5, FALSE),"")</f>
        <v>number</v>
      </c>
      <c r="G158" s="25">
        <f>IFERROR(VLOOKUP(TRIM(Table.CCSS_Base_Metrics[[#This Row],[Title]]), xccdf!$A$2:$F$315, 6, FALSE),"")</f>
        <v>1</v>
      </c>
      <c r="H158" s="23" t="s">
        <v>39</v>
      </c>
      <c r="I158" s="17"/>
      <c r="J158" s="17"/>
      <c r="K158" s="17" t="s">
        <v>593</v>
      </c>
      <c r="L158" s="19" t="str">
        <f>IFERROR(ROUND(((0.4 * Table.CCSS_Base_Metrics[[#This Row],[Exploitability]]) + (0.6 * Table.CCSS_Base_Metrics[[#This Row],[Impact]]) -1.5) * IF(Table.CCSS_Base_Metrics[[#This Row],[Impact]] = 0, 0, 1.176), 1),"")</f>
        <v/>
      </c>
      <c r="M158" s="19" t="str">
        <f>IFERROR(20 * Table.CCSS_Base_Metrics[[#This Row],[Access_Vector.'#]] * Table.CCSS_Base_Metrics[[#This Row],[Authentication.'#]] * Table.CCSS_Base_Metrics[[#This Row],[Access_Complexity.'#]],"")</f>
        <v/>
      </c>
      <c r="N158" s="19" t="str">
        <f>IFERROR(10.41 * (1 - (1 - Table.CCSS_Base_Metrics[[#This Row],[Confidentiality_Impact.'#]]) * (1 - Table.CCSS_Base_Metrics[[#This Row],[Integrity_Impact.'#]]) * (1 - Table.CCSS_Base_Metrics[[#This Row],[Availability_Impact.'#]])),"")</f>
        <v/>
      </c>
      <c r="Q158" s="20" t="str">
        <f>IFERROR(VLOOKUP(Table.CCSS_Base_Metrics[[#This Row],[Access_Vector]], Lists!$B$4:$C$6, 2),"")</f>
        <v/>
      </c>
      <c r="S158" s="20" t="str">
        <f>IFERROR(VLOOKUP(Table.CCSS_Base_Metrics[[#This Row],[Authentication]], Lists!$D$4:$E$6, 2),"")</f>
        <v/>
      </c>
      <c r="U158" s="20" t="str">
        <f>IFERROR(VLOOKUP(Table.CCSS_Base_Metrics[[#This Row],[Access_Complexity]], Lists!$F$4:$G$6, 2),"")</f>
        <v/>
      </c>
      <c r="W158" s="20" t="str">
        <f>IFERROR(VLOOKUP(Table.CCSS_Base_Metrics[[#This Row],[Confidentiality_Impact]], Lists!$H$4:$I$6, 2),"")</f>
        <v/>
      </c>
      <c r="Y158" s="20" t="str">
        <f>IFERROR(VLOOKUP(Table.CCSS_Base_Metrics[[#This Row],[Integrity_Imapct]], Lists!$J$4:$K$6, 2),"")</f>
        <v/>
      </c>
      <c r="AA158" s="20" t="str">
        <f>IFERROR(VLOOKUP(Table.CCSS_Base_Metrics[[#This Row],[Availability_Impact]], Lists!$L$4:$M$6, 2),"")</f>
        <v/>
      </c>
    </row>
    <row r="159" spans="1:27" s="16" customFormat="1" x14ac:dyDescent="0.25">
      <c r="A159" s="1">
        <v>1.7</v>
      </c>
      <c r="B159" s="1" t="str">
        <f>IFERROR(VLOOKUP(TRIM(Table.CCSS_Base_Metrics[[#This Row],[Title]]), xccdf!$A$2:$C$315, 2, FALSE),"")</f>
        <v/>
      </c>
      <c r="C159" t="s">
        <v>350</v>
      </c>
      <c r="D159" s="25" t="str">
        <f>IFERROR(VLOOKUP(TRIM(Table.CCSS_Base_Metrics[[#This Row],[Title]]), xccdf!$A$2:$F$315, 3, FALSE),"")</f>
        <v/>
      </c>
      <c r="E159" s="25" t="str">
        <f>IFERROR(VLOOKUP(TRIM(Table.CCSS_Base_Metrics[[#This Row],[Title]]), xccdf!$A$2:$F$315, 4, FALSE),"")</f>
        <v/>
      </c>
      <c r="F159" s="25" t="str">
        <f>IFERROR(VLOOKUP(TRIM(Table.CCSS_Base_Metrics[[#This Row],[Title]]), xccdf!$A$2:$F$315, 5, FALSE),"")</f>
        <v/>
      </c>
      <c r="G159" s="25" t="str">
        <f>IFERROR(VLOOKUP(TRIM(Table.CCSS_Base_Metrics[[#This Row],[Title]]), xccdf!$A$2:$F$315, 6, FALSE),"")</f>
        <v/>
      </c>
      <c r="H159" s="21" t="e">
        <f>NA()</f>
        <v>#N/A</v>
      </c>
      <c r="I159" s="17" t="b">
        <v>0</v>
      </c>
      <c r="J159" s="17"/>
      <c r="K159" s="17"/>
      <c r="L159" s="19" t="str">
        <f>IFERROR(ROUND(((0.4 * Table.CCSS_Base_Metrics[[#This Row],[Exploitability]]) + (0.6 * Table.CCSS_Base_Metrics[[#This Row],[Impact]]) -1.5) * IF(Table.CCSS_Base_Metrics[[#This Row],[Impact]] = 0, 0, 1.176), 1),"")</f>
        <v/>
      </c>
      <c r="M159" s="19" t="str">
        <f>IFERROR(20 * Table.CCSS_Base_Metrics[[#This Row],[Access_Vector.'#]] * Table.CCSS_Base_Metrics[[#This Row],[Authentication.'#]] * Table.CCSS_Base_Metrics[[#This Row],[Access_Complexity.'#]],"")</f>
        <v/>
      </c>
      <c r="N159" s="19" t="str">
        <f>IFERROR(10.41 * (1 - (1 - Table.CCSS_Base_Metrics[[#This Row],[Confidentiality_Impact.'#]]) * (1 - Table.CCSS_Base_Metrics[[#This Row],[Integrity_Impact.'#]]) * (1 - Table.CCSS_Base_Metrics[[#This Row],[Availability_Impact.'#]])),"")</f>
        <v/>
      </c>
      <c r="Q159" s="20" t="str">
        <f>IFERROR(VLOOKUP(Table.CCSS_Base_Metrics[[#This Row],[Access_Vector]], Lists!$B$4:$C$6, 2),"")</f>
        <v/>
      </c>
      <c r="S159" s="20" t="str">
        <f>IFERROR(VLOOKUP(Table.CCSS_Base_Metrics[[#This Row],[Authentication]], Lists!$D$4:$E$6, 2),"")</f>
        <v/>
      </c>
      <c r="U159" s="20" t="str">
        <f>IFERROR(VLOOKUP(Table.CCSS_Base_Metrics[[#This Row],[Access_Complexity]], Lists!$F$4:$G$6, 2),"")</f>
        <v/>
      </c>
      <c r="W159" s="20" t="str">
        <f>IFERROR(VLOOKUP(Table.CCSS_Base_Metrics[[#This Row],[Confidentiality_Impact]], Lists!$H$4:$I$6, 2),"")</f>
        <v/>
      </c>
      <c r="Y159" s="20" t="str">
        <f>IFERROR(VLOOKUP(Table.CCSS_Base_Metrics[[#This Row],[Integrity_Imapct]], Lists!$J$4:$K$6, 2),"")</f>
        <v/>
      </c>
      <c r="AA159" s="20" t="str">
        <f>IFERROR(VLOOKUP(Table.CCSS_Base_Metrics[[#This Row],[Availability_Impact]], Lists!$L$4:$M$6, 2),"")</f>
        <v/>
      </c>
    </row>
    <row r="160" spans="1:27" s="16" customFormat="1" x14ac:dyDescent="0.25">
      <c r="A160" s="1" t="s">
        <v>341</v>
      </c>
      <c r="B160" s="1" t="str">
        <f>IFERROR(VLOOKUP(TRIM(Table.CCSS_Base_Metrics[[#This Row],[Title]]), xccdf!$A$2:$C$315, 2, FALSE),"")</f>
        <v>rul_LocalPoliciesSecurityOptions57</v>
      </c>
      <c r="C160" t="s">
        <v>135</v>
      </c>
      <c r="D160" s="25" t="str">
        <f>IFERROR(VLOOKUP(TRIM(Table.CCSS_Base_Metrics[[#This Row],[Title]]), xccdf!$A$2:$F$315, 3, FALSE),"")</f>
        <v>CCE-2302-8</v>
      </c>
      <c r="E160" s="25" t="str">
        <f>IFERROR(VLOOKUP(TRIM(Table.CCSS_Base_Metrics[[#This Row],[Title]]), xccdf!$A$2:$F$315, 4, FALSE),"")</f>
        <v>equals</v>
      </c>
      <c r="F160" s="25" t="str">
        <f>IFERROR(VLOOKUP(TRIM(Table.CCSS_Base_Metrics[[#This Row],[Title]]), xccdf!$A$2:$F$315, 5, FALSE),"")</f>
        <v>number</v>
      </c>
      <c r="G160" s="25">
        <f>IFERROR(VLOOKUP(TRIM(Table.CCSS_Base_Metrics[[#This Row],[Title]]), xccdf!$A$2:$F$315, 6, FALSE),"")</f>
        <v>1</v>
      </c>
      <c r="H160" s="23" t="s">
        <v>40</v>
      </c>
      <c r="I160" s="17" t="b">
        <v>1</v>
      </c>
      <c r="J160" s="17"/>
      <c r="K160" s="17" t="s">
        <v>589</v>
      </c>
      <c r="L160" s="19">
        <f>IFERROR(ROUND(((0.4 * Table.CCSS_Base_Metrics[[#This Row],[Exploitability]]) + (0.6 * Table.CCSS_Base_Metrics[[#This Row],[Impact]]) -1.5) * IF(Table.CCSS_Base_Metrics[[#This Row],[Impact]] = 0, 0, 1.176), 1),"")</f>
        <v>6.8</v>
      </c>
      <c r="M160" s="19">
        <f>IFERROR(20 * Table.CCSS_Base_Metrics[[#This Row],[Access_Vector.'#]] * Table.CCSS_Base_Metrics[[#This Row],[Authentication.'#]] * Table.CCSS_Base_Metrics[[#This Row],[Access_Complexity.'#]],"")</f>
        <v>3.1410400000000003</v>
      </c>
      <c r="N160" s="19">
        <f>IFERROR(10.41 * (1 - (1 - Table.CCSS_Base_Metrics[[#This Row],[Confidentiality_Impact.'#]]) * (1 - Table.CCSS_Base_Metrics[[#This Row],[Integrity_Impact.'#]]) * (1 - Table.CCSS_Base_Metrics[[#This Row],[Availability_Impact.'#]])),"")</f>
        <v>10.00084536</v>
      </c>
      <c r="O160" s="16" t="s">
        <v>19</v>
      </c>
      <c r="P160" s="16" t="s">
        <v>21</v>
      </c>
      <c r="Q160" s="20">
        <f>IFERROR(VLOOKUP(Table.CCSS_Base_Metrics[[#This Row],[Access_Vector]], Lists!$B$4:$C$6, 2),"")</f>
        <v>0.39500000000000002</v>
      </c>
      <c r="R160" s="16" t="s">
        <v>26</v>
      </c>
      <c r="S160" s="20">
        <f>IFERROR(VLOOKUP(Table.CCSS_Base_Metrics[[#This Row],[Authentication]], Lists!$D$4:$E$6, 2),"")</f>
        <v>0.56000000000000005</v>
      </c>
      <c r="T160" s="16" t="s">
        <v>30</v>
      </c>
      <c r="U160" s="20">
        <f>IFERROR(VLOOKUP(Table.CCSS_Base_Metrics[[#This Row],[Access_Complexity]], Lists!$F$4:$G$6, 2),"")</f>
        <v>0.71</v>
      </c>
      <c r="V160" s="16" t="s">
        <v>31</v>
      </c>
      <c r="W160" s="20">
        <f>IFERROR(VLOOKUP(Table.CCSS_Base_Metrics[[#This Row],[Confidentiality_Impact]], Lists!$H$4:$I$6, 2),"")</f>
        <v>0.66</v>
      </c>
      <c r="X160" s="16" t="s">
        <v>31</v>
      </c>
      <c r="Y160" s="20">
        <f>IFERROR(VLOOKUP(Table.CCSS_Base_Metrics[[#This Row],[Integrity_Imapct]], Lists!$J$4:$K$6, 2),"")</f>
        <v>0.66</v>
      </c>
      <c r="Z160" s="16" t="s">
        <v>31</v>
      </c>
      <c r="AA160" s="20">
        <f>IFERROR(VLOOKUP(Table.CCSS_Base_Metrics[[#This Row],[Availability_Impact]], Lists!$L$4:$M$6, 2),"")</f>
        <v>0.66</v>
      </c>
    </row>
    <row r="161" spans="1:27" s="16" customFormat="1" x14ac:dyDescent="0.25">
      <c r="A161" s="1" t="s">
        <v>341</v>
      </c>
      <c r="B161" s="1" t="str">
        <f>IFERROR(VLOOKUP(TRIM(Table.CCSS_Base_Metrics[[#This Row],[Title]]), xccdf!$A$2:$C$315, 2, FALSE),"")</f>
        <v>rul_LocalPoliciesSecurityOptions57</v>
      </c>
      <c r="C161" t="s">
        <v>135</v>
      </c>
      <c r="D161" s="25" t="str">
        <f>IFERROR(VLOOKUP(TRIM(Table.CCSS_Base_Metrics[[#This Row],[Title]]), xccdf!$A$2:$F$315, 3, FALSE),"")</f>
        <v>CCE-2302-8</v>
      </c>
      <c r="E161" s="25" t="str">
        <f>IFERROR(VLOOKUP(TRIM(Table.CCSS_Base_Metrics[[#This Row],[Title]]), xccdf!$A$2:$F$315, 4, FALSE),"")</f>
        <v>equals</v>
      </c>
      <c r="F161" s="25" t="str">
        <f>IFERROR(VLOOKUP(TRIM(Table.CCSS_Base_Metrics[[#This Row],[Title]]), xccdf!$A$2:$F$315, 5, FALSE),"")</f>
        <v>number</v>
      </c>
      <c r="G161" s="25">
        <f>IFERROR(VLOOKUP(TRIM(Table.CCSS_Base_Metrics[[#This Row],[Title]]), xccdf!$A$2:$F$315, 6, FALSE),"")</f>
        <v>1</v>
      </c>
      <c r="H161" s="23" t="s">
        <v>39</v>
      </c>
      <c r="I161" s="17"/>
      <c r="J161" s="17"/>
      <c r="K161" s="17" t="s">
        <v>593</v>
      </c>
      <c r="L161" s="19" t="str">
        <f>IFERROR(ROUND(((0.4 * Table.CCSS_Base_Metrics[[#This Row],[Exploitability]]) + (0.6 * Table.CCSS_Base_Metrics[[#This Row],[Impact]]) -1.5) * IF(Table.CCSS_Base_Metrics[[#This Row],[Impact]] = 0, 0, 1.176), 1),"")</f>
        <v/>
      </c>
      <c r="M161" s="19" t="str">
        <f>IFERROR(20 * Table.CCSS_Base_Metrics[[#This Row],[Access_Vector.'#]] * Table.CCSS_Base_Metrics[[#This Row],[Authentication.'#]] * Table.CCSS_Base_Metrics[[#This Row],[Access_Complexity.'#]],"")</f>
        <v/>
      </c>
      <c r="N161" s="19" t="str">
        <f>IFERROR(10.41 * (1 - (1 - Table.CCSS_Base_Metrics[[#This Row],[Confidentiality_Impact.'#]]) * (1 - Table.CCSS_Base_Metrics[[#This Row],[Integrity_Impact.'#]]) * (1 - Table.CCSS_Base_Metrics[[#This Row],[Availability_Impact.'#]])),"")</f>
        <v/>
      </c>
      <c r="Q161" s="20" t="str">
        <f>IFERROR(VLOOKUP(Table.CCSS_Base_Metrics[[#This Row],[Access_Vector]], Lists!$B$4:$C$6, 2),"")</f>
        <v/>
      </c>
      <c r="S161" s="20" t="str">
        <f>IFERROR(VLOOKUP(Table.CCSS_Base_Metrics[[#This Row],[Authentication]], Lists!$D$4:$E$6, 2),"")</f>
        <v/>
      </c>
      <c r="U161" s="20" t="str">
        <f>IFERROR(VLOOKUP(Table.CCSS_Base_Metrics[[#This Row],[Access_Complexity]], Lists!$F$4:$G$6, 2),"")</f>
        <v/>
      </c>
      <c r="W161" s="20" t="str">
        <f>IFERROR(VLOOKUP(Table.CCSS_Base_Metrics[[#This Row],[Confidentiality_Impact]], Lists!$H$4:$I$6, 2),"")</f>
        <v/>
      </c>
      <c r="Y161" s="20" t="str">
        <f>IFERROR(VLOOKUP(Table.CCSS_Base_Metrics[[#This Row],[Integrity_Imapct]], Lists!$J$4:$K$6, 2),"")</f>
        <v/>
      </c>
      <c r="AA161" s="20" t="str">
        <f>IFERROR(VLOOKUP(Table.CCSS_Base_Metrics[[#This Row],[Availability_Impact]], Lists!$L$4:$M$6, 2),"")</f>
        <v/>
      </c>
    </row>
    <row r="162" spans="1:27" s="16" customFormat="1" ht="30" x14ac:dyDescent="0.25">
      <c r="A162" s="15" t="s">
        <v>342</v>
      </c>
      <c r="B162" s="15" t="str">
        <f>IFERROR(VLOOKUP(TRIM(Table.CCSS_Base_Metrics[[#This Row],[Title]]), xccdf!$A$2:$C$315, 2, FALSE),"")</f>
        <v>rul_LocalPoliciesSecurityOptions58</v>
      </c>
      <c r="C162" t="s">
        <v>136</v>
      </c>
      <c r="D162" s="25" t="str">
        <f>IFERROR(VLOOKUP(TRIM(Table.CCSS_Base_Metrics[[#This Row],[Title]]), xccdf!$A$2:$F$315, 3, FALSE),"")</f>
        <v>CCE-2474-5</v>
      </c>
      <c r="E162" s="25" t="str">
        <f>IFERROR(VLOOKUP(TRIM(Table.CCSS_Base_Metrics[[#This Row],[Title]]), xccdf!$A$2:$F$315, 4, FALSE),"")</f>
        <v>equals</v>
      </c>
      <c r="F162" s="25" t="str">
        <f>IFERROR(VLOOKUP(TRIM(Table.CCSS_Base_Metrics[[#This Row],[Title]]), xccdf!$A$2:$F$315, 5, FALSE),"")</f>
        <v>number</v>
      </c>
      <c r="G162" s="25">
        <f>IFERROR(VLOOKUP(TRIM(Table.CCSS_Base_Metrics[[#This Row],[Title]]), xccdf!$A$2:$F$315, 6, FALSE),"")</f>
        <v>1</v>
      </c>
      <c r="H162" s="23" t="s">
        <v>508</v>
      </c>
      <c r="I162" s="17" t="b">
        <v>1</v>
      </c>
      <c r="J162" s="17"/>
      <c r="K162" s="17" t="s">
        <v>589</v>
      </c>
      <c r="L162" s="19">
        <f>IFERROR(ROUND(((0.4 * Table.CCSS_Base_Metrics[[#This Row],[Exploitability]]) + (0.6 * Table.CCSS_Base_Metrics[[#This Row],[Impact]]) -1.5) * IF(Table.CCSS_Base_Metrics[[#This Row],[Impact]] = 0, 0, 1.176), 1),"")</f>
        <v>6.8</v>
      </c>
      <c r="M162" s="19">
        <f>IFERROR(20 * Table.CCSS_Base_Metrics[[#This Row],[Access_Vector.'#]] * Table.CCSS_Base_Metrics[[#This Row],[Authentication.'#]] * Table.CCSS_Base_Metrics[[#This Row],[Access_Complexity.'#]],"")</f>
        <v>3.1410400000000003</v>
      </c>
      <c r="N162" s="19">
        <f>IFERROR(10.41 * (1 - (1 - Table.CCSS_Base_Metrics[[#This Row],[Confidentiality_Impact.'#]]) * (1 - Table.CCSS_Base_Metrics[[#This Row],[Integrity_Impact.'#]]) * (1 - Table.CCSS_Base_Metrics[[#This Row],[Availability_Impact.'#]])),"")</f>
        <v>10.00084536</v>
      </c>
      <c r="O162" s="16" t="s">
        <v>19</v>
      </c>
      <c r="P162" s="16" t="s">
        <v>21</v>
      </c>
      <c r="Q162" s="20">
        <f>IFERROR(VLOOKUP(Table.CCSS_Base_Metrics[[#This Row],[Access_Vector]], Lists!$B$4:$C$6, 2),"")</f>
        <v>0.39500000000000002</v>
      </c>
      <c r="R162" s="16" t="s">
        <v>26</v>
      </c>
      <c r="S162" s="20">
        <f>IFERROR(VLOOKUP(Table.CCSS_Base_Metrics[[#This Row],[Authentication]], Lists!$D$4:$E$6, 2),"")</f>
        <v>0.56000000000000005</v>
      </c>
      <c r="T162" s="16" t="s">
        <v>30</v>
      </c>
      <c r="U162" s="20">
        <f>IFERROR(VLOOKUP(Table.CCSS_Base_Metrics[[#This Row],[Access_Complexity]], Lists!$F$4:$G$6, 2),"")</f>
        <v>0.71</v>
      </c>
      <c r="V162" s="16" t="s">
        <v>31</v>
      </c>
      <c r="W162" s="20">
        <f>IFERROR(VLOOKUP(Table.CCSS_Base_Metrics[[#This Row],[Confidentiality_Impact]], Lists!$H$4:$I$6, 2),"")</f>
        <v>0.66</v>
      </c>
      <c r="X162" s="16" t="s">
        <v>31</v>
      </c>
      <c r="Y162" s="20">
        <f>IFERROR(VLOOKUP(Table.CCSS_Base_Metrics[[#This Row],[Integrity_Imapct]], Lists!$J$4:$K$6, 2),"")</f>
        <v>0.66</v>
      </c>
      <c r="Z162" s="16" t="s">
        <v>31</v>
      </c>
      <c r="AA162" s="20">
        <f>IFERROR(VLOOKUP(Table.CCSS_Base_Metrics[[#This Row],[Availability_Impact]], Lists!$L$4:$M$6, 2),"")</f>
        <v>0.66</v>
      </c>
    </row>
    <row r="163" spans="1:27" s="16" customFormat="1" ht="30" x14ac:dyDescent="0.25">
      <c r="A163" s="15" t="s">
        <v>342</v>
      </c>
      <c r="B163" s="15" t="str">
        <f>IFERROR(VLOOKUP(TRIM(Table.CCSS_Base_Metrics[[#This Row],[Title]]), xccdf!$A$2:$C$315, 2, FALSE),"")</f>
        <v>rul_LocalPoliciesSecurityOptions58</v>
      </c>
      <c r="C163" t="s">
        <v>136</v>
      </c>
      <c r="D163" s="25" t="str">
        <f>IFERROR(VLOOKUP(TRIM(Table.CCSS_Base_Metrics[[#This Row],[Title]]), xccdf!$A$2:$F$315, 3, FALSE),"")</f>
        <v>CCE-2474-5</v>
      </c>
      <c r="E163" s="25" t="str">
        <f>IFERROR(VLOOKUP(TRIM(Table.CCSS_Base_Metrics[[#This Row],[Title]]), xccdf!$A$2:$F$315, 4, FALSE),"")</f>
        <v>equals</v>
      </c>
      <c r="F163" s="25" t="str">
        <f>IFERROR(VLOOKUP(TRIM(Table.CCSS_Base_Metrics[[#This Row],[Title]]), xccdf!$A$2:$F$315, 5, FALSE),"")</f>
        <v>number</v>
      </c>
      <c r="G163" s="25">
        <f>IFERROR(VLOOKUP(TRIM(Table.CCSS_Base_Metrics[[#This Row],[Title]]), xccdf!$A$2:$F$315, 6, FALSE),"")</f>
        <v>1</v>
      </c>
      <c r="H163" s="23" t="s">
        <v>555</v>
      </c>
      <c r="I163" s="17"/>
      <c r="J163" s="17"/>
      <c r="K163" s="17" t="s">
        <v>593</v>
      </c>
      <c r="L163" s="19" t="str">
        <f>IFERROR(ROUND(((0.4 * Table.CCSS_Base_Metrics[[#This Row],[Exploitability]]) + (0.6 * Table.CCSS_Base_Metrics[[#This Row],[Impact]]) -1.5) * IF(Table.CCSS_Base_Metrics[[#This Row],[Impact]] = 0, 0, 1.176), 1),"")</f>
        <v/>
      </c>
      <c r="M163" s="19" t="str">
        <f>IFERROR(20 * Table.CCSS_Base_Metrics[[#This Row],[Access_Vector.'#]] * Table.CCSS_Base_Metrics[[#This Row],[Authentication.'#]] * Table.CCSS_Base_Metrics[[#This Row],[Access_Complexity.'#]],"")</f>
        <v/>
      </c>
      <c r="N163" s="19" t="str">
        <f>IFERROR(10.41 * (1 - (1 - Table.CCSS_Base_Metrics[[#This Row],[Confidentiality_Impact.'#]]) * (1 - Table.CCSS_Base_Metrics[[#This Row],[Integrity_Impact.'#]]) * (1 - Table.CCSS_Base_Metrics[[#This Row],[Availability_Impact.'#]])),"")</f>
        <v/>
      </c>
      <c r="Q163" s="20" t="str">
        <f>IFERROR(VLOOKUP(Table.CCSS_Base_Metrics[[#This Row],[Access_Vector]], Lists!$B$4:$C$6, 2),"")</f>
        <v/>
      </c>
      <c r="S163" s="20" t="str">
        <f>IFERROR(VLOOKUP(Table.CCSS_Base_Metrics[[#This Row],[Authentication]], Lists!$D$4:$E$6, 2),"")</f>
        <v/>
      </c>
      <c r="U163" s="20" t="str">
        <f>IFERROR(VLOOKUP(Table.CCSS_Base_Metrics[[#This Row],[Access_Complexity]], Lists!$F$4:$G$6, 2),"")</f>
        <v/>
      </c>
      <c r="W163" s="20" t="str">
        <f>IFERROR(VLOOKUP(Table.CCSS_Base_Metrics[[#This Row],[Confidentiality_Impact]], Lists!$H$4:$I$6, 2),"")</f>
        <v/>
      </c>
      <c r="Y163" s="20" t="str">
        <f>IFERROR(VLOOKUP(Table.CCSS_Base_Metrics[[#This Row],[Integrity_Imapct]], Lists!$J$4:$K$6, 2),"")</f>
        <v/>
      </c>
      <c r="AA163" s="20" t="str">
        <f>IFERROR(VLOOKUP(Table.CCSS_Base_Metrics[[#This Row],[Availability_Impact]], Lists!$L$4:$M$6, 2),"")</f>
        <v/>
      </c>
    </row>
    <row r="164" spans="1:27" s="16" customFormat="1" ht="30" x14ac:dyDescent="0.25">
      <c r="A164" s="1" t="s">
        <v>343</v>
      </c>
      <c r="B164" s="1" t="str">
        <f>IFERROR(VLOOKUP(TRIM(Table.CCSS_Base_Metrics[[#This Row],[Title]]), xccdf!$A$2:$C$315, 2, FALSE),"")</f>
        <v>rul_LocalPoliciesSecurityOptions59</v>
      </c>
      <c r="C164" t="s">
        <v>137</v>
      </c>
      <c r="D164" s="25" t="str">
        <f>IFERROR(VLOOKUP(TRIM(Table.CCSS_Base_Metrics[[#This Row],[Title]]), xccdf!$A$2:$F$315, 3, FALSE),"")</f>
        <v>CCE-2355-6</v>
      </c>
      <c r="E164" s="25" t="str">
        <f>IFERROR(VLOOKUP(TRIM(Table.CCSS_Base_Metrics[[#This Row],[Title]]), xccdf!$A$2:$F$315, 4, FALSE),"")</f>
        <v>equals</v>
      </c>
      <c r="F164" s="25" t="str">
        <f>IFERROR(VLOOKUP(TRIM(Table.CCSS_Base_Metrics[[#This Row],[Title]]), xccdf!$A$2:$F$315, 5, FALSE),"")</f>
        <v>number</v>
      </c>
      <c r="G164" s="25">
        <f>IFERROR(VLOOKUP(TRIM(Table.CCSS_Base_Metrics[[#This Row],[Title]]), xccdf!$A$2:$F$315, 6, FALSE),"")</f>
        <v>0</v>
      </c>
      <c r="H164" s="23" t="s">
        <v>509</v>
      </c>
      <c r="I164" s="17" t="b">
        <v>1</v>
      </c>
      <c r="J164" s="17"/>
      <c r="K164" s="17" t="s">
        <v>589</v>
      </c>
      <c r="L164" s="19">
        <f>IFERROR(ROUND(((0.4 * Table.CCSS_Base_Metrics[[#This Row],[Exploitability]]) + (0.6 * Table.CCSS_Base_Metrics[[#This Row],[Impact]]) -1.5) * IF(Table.CCSS_Base_Metrics[[#This Row],[Impact]] = 0, 0, 1.176), 1),"")</f>
        <v>4.3</v>
      </c>
      <c r="M164" s="19">
        <f>IFERROR(20 * Table.CCSS_Base_Metrics[[#This Row],[Access_Vector.'#]] * Table.CCSS_Base_Metrics[[#This Row],[Authentication.'#]] * Table.CCSS_Base_Metrics[[#This Row],[Access_Complexity.'#]],"")</f>
        <v>3.1410400000000003</v>
      </c>
      <c r="N164" s="19">
        <f>IFERROR(10.41 * (1 - (1 - Table.CCSS_Base_Metrics[[#This Row],[Confidentiality_Impact.'#]]) * (1 - Table.CCSS_Base_Metrics[[#This Row],[Integrity_Impact.'#]]) * (1 - Table.CCSS_Base_Metrics[[#This Row],[Availability_Impact.'#]])),"")</f>
        <v>6.4429767187500007</v>
      </c>
      <c r="O164" s="16" t="s">
        <v>19</v>
      </c>
      <c r="P164" s="16" t="s">
        <v>21</v>
      </c>
      <c r="Q164" s="20">
        <f>IFERROR(VLOOKUP(Table.CCSS_Base_Metrics[[#This Row],[Access_Vector]], Lists!$B$4:$C$6, 2),"")</f>
        <v>0.39500000000000002</v>
      </c>
      <c r="R164" s="16" t="s">
        <v>26</v>
      </c>
      <c r="S164" s="20">
        <f>IFERROR(VLOOKUP(Table.CCSS_Base_Metrics[[#This Row],[Authentication]], Lists!$D$4:$E$6, 2),"")</f>
        <v>0.56000000000000005</v>
      </c>
      <c r="T164" s="16" t="s">
        <v>30</v>
      </c>
      <c r="U164" s="20">
        <f>IFERROR(VLOOKUP(Table.CCSS_Base_Metrics[[#This Row],[Access_Complexity]], Lists!$F$4:$G$6, 2),"")</f>
        <v>0.71</v>
      </c>
      <c r="V164" s="16" t="s">
        <v>32</v>
      </c>
      <c r="W164" s="20">
        <f>IFERROR(VLOOKUP(Table.CCSS_Base_Metrics[[#This Row],[Confidentiality_Impact]], Lists!$H$4:$I$6, 2),"")</f>
        <v>0.27500000000000002</v>
      </c>
      <c r="X164" s="16" t="s">
        <v>32</v>
      </c>
      <c r="Y164" s="20">
        <f>IFERROR(VLOOKUP(Table.CCSS_Base_Metrics[[#This Row],[Integrity_Imapct]], Lists!$J$4:$K$6, 2),"")</f>
        <v>0.27500000000000002</v>
      </c>
      <c r="Z164" s="16" t="s">
        <v>32</v>
      </c>
      <c r="AA164" s="20">
        <f>IFERROR(VLOOKUP(Table.CCSS_Base_Metrics[[#This Row],[Availability_Impact]], Lists!$L$4:$M$6, 2),"")</f>
        <v>0.27500000000000002</v>
      </c>
    </row>
    <row r="165" spans="1:27" s="16" customFormat="1" ht="30" x14ac:dyDescent="0.25">
      <c r="A165" s="1" t="s">
        <v>343</v>
      </c>
      <c r="B165" s="1" t="str">
        <f>IFERROR(VLOOKUP(TRIM(Table.CCSS_Base_Metrics[[#This Row],[Title]]), xccdf!$A$2:$C$315, 2, FALSE),"")</f>
        <v>rul_LocalPoliciesSecurityOptions59</v>
      </c>
      <c r="C165" t="s">
        <v>137</v>
      </c>
      <c r="D165" s="25" t="str">
        <f>IFERROR(VLOOKUP(TRIM(Table.CCSS_Base_Metrics[[#This Row],[Title]]), xccdf!$A$2:$F$315, 3, FALSE),"")</f>
        <v>CCE-2355-6</v>
      </c>
      <c r="E165" s="25" t="str">
        <f>IFERROR(VLOOKUP(TRIM(Table.CCSS_Base_Metrics[[#This Row],[Title]]), xccdf!$A$2:$F$315, 4, FALSE),"")</f>
        <v>equals</v>
      </c>
      <c r="F165" s="25" t="str">
        <f>IFERROR(VLOOKUP(TRIM(Table.CCSS_Base_Metrics[[#This Row],[Title]]), xccdf!$A$2:$F$315, 5, FALSE),"")</f>
        <v>number</v>
      </c>
      <c r="G165" s="25">
        <f>IFERROR(VLOOKUP(TRIM(Table.CCSS_Base_Metrics[[#This Row],[Title]]), xccdf!$A$2:$F$315, 6, FALSE),"")</f>
        <v>0</v>
      </c>
      <c r="H165" s="23" t="s">
        <v>556</v>
      </c>
      <c r="I165" s="17"/>
      <c r="J165" s="17"/>
      <c r="K165" s="17" t="s">
        <v>593</v>
      </c>
      <c r="L165" s="19" t="str">
        <f>IFERROR(ROUND(((0.4 * Table.CCSS_Base_Metrics[[#This Row],[Exploitability]]) + (0.6 * Table.CCSS_Base_Metrics[[#This Row],[Impact]]) -1.5) * IF(Table.CCSS_Base_Metrics[[#This Row],[Impact]] = 0, 0, 1.176), 1),"")</f>
        <v/>
      </c>
      <c r="M165" s="19" t="str">
        <f>IFERROR(20 * Table.CCSS_Base_Metrics[[#This Row],[Access_Vector.'#]] * Table.CCSS_Base_Metrics[[#This Row],[Authentication.'#]] * Table.CCSS_Base_Metrics[[#This Row],[Access_Complexity.'#]],"")</f>
        <v/>
      </c>
      <c r="N165" s="19" t="str">
        <f>IFERROR(10.41 * (1 - (1 - Table.CCSS_Base_Metrics[[#This Row],[Confidentiality_Impact.'#]]) * (1 - Table.CCSS_Base_Metrics[[#This Row],[Integrity_Impact.'#]]) * (1 - Table.CCSS_Base_Metrics[[#This Row],[Availability_Impact.'#]])),"")</f>
        <v/>
      </c>
      <c r="Q165" s="20" t="str">
        <f>IFERROR(VLOOKUP(Table.CCSS_Base_Metrics[[#This Row],[Access_Vector]], Lists!$B$4:$C$6, 2),"")</f>
        <v/>
      </c>
      <c r="S165" s="20" t="str">
        <f>IFERROR(VLOOKUP(Table.CCSS_Base_Metrics[[#This Row],[Authentication]], Lists!$D$4:$E$6, 2),"")</f>
        <v/>
      </c>
      <c r="U165" s="20" t="str">
        <f>IFERROR(VLOOKUP(Table.CCSS_Base_Metrics[[#This Row],[Access_Complexity]], Lists!$F$4:$G$6, 2),"")</f>
        <v/>
      </c>
      <c r="W165" s="20" t="str">
        <f>IFERROR(VLOOKUP(Table.CCSS_Base_Metrics[[#This Row],[Confidentiality_Impact]], Lists!$H$4:$I$6, 2),"")</f>
        <v/>
      </c>
      <c r="Y165" s="20" t="str">
        <f>IFERROR(VLOOKUP(Table.CCSS_Base_Metrics[[#This Row],[Integrity_Imapct]], Lists!$J$4:$K$6, 2),"")</f>
        <v/>
      </c>
      <c r="AA165" s="20" t="str">
        <f>IFERROR(VLOOKUP(Table.CCSS_Base_Metrics[[#This Row],[Availability_Impact]], Lists!$L$4:$M$6, 2),"")</f>
        <v/>
      </c>
    </row>
    <row r="166" spans="1:27" s="16" customFormat="1" x14ac:dyDescent="0.25">
      <c r="A166" s="15" t="s">
        <v>344</v>
      </c>
      <c r="B166" s="15" t="str">
        <f>IFERROR(VLOOKUP(TRIM(Table.CCSS_Base_Metrics[[#This Row],[Title]]), xccdf!$A$2:$C$315, 2, FALSE),"")</f>
        <v>rul_LocalPoliciesSecurityOptions60</v>
      </c>
      <c r="C166" t="s">
        <v>138</v>
      </c>
      <c r="D166" s="25" t="str">
        <f>IFERROR(VLOOKUP(TRIM(Table.CCSS_Base_Metrics[[#This Row],[Title]]), xccdf!$A$2:$F$315, 3, FALSE),"")</f>
        <v>CCE-2487-7</v>
      </c>
      <c r="E166" s="25" t="str">
        <f>IFERROR(VLOOKUP(TRIM(Table.CCSS_Base_Metrics[[#This Row],[Title]]), xccdf!$A$2:$F$315, 4, FALSE),"")</f>
        <v>equals</v>
      </c>
      <c r="F166" s="25" t="str">
        <f>IFERROR(VLOOKUP(TRIM(Table.CCSS_Base_Metrics[[#This Row],[Title]]), xccdf!$A$2:$F$315, 5, FALSE),"")</f>
        <v>number</v>
      </c>
      <c r="G166" s="25">
        <f>IFERROR(VLOOKUP(TRIM(Table.CCSS_Base_Metrics[[#This Row],[Title]]), xccdf!$A$2:$F$315, 6, FALSE),"")</f>
        <v>1</v>
      </c>
      <c r="H166" s="23" t="s">
        <v>40</v>
      </c>
      <c r="I166" s="17" t="b">
        <v>1</v>
      </c>
      <c r="J166" s="17"/>
      <c r="K166" s="17" t="s">
        <v>589</v>
      </c>
      <c r="L166" s="19">
        <f>IFERROR(ROUND(((0.4 * Table.CCSS_Base_Metrics[[#This Row],[Exploitability]]) + (0.6 * Table.CCSS_Base_Metrics[[#This Row],[Impact]]) -1.5) * IF(Table.CCSS_Base_Metrics[[#This Row],[Impact]] = 0, 0, 1.176), 1),"")</f>
        <v>4.3</v>
      </c>
      <c r="M166" s="19">
        <f>IFERROR(20 * Table.CCSS_Base_Metrics[[#This Row],[Access_Vector.'#]] * Table.CCSS_Base_Metrics[[#This Row],[Authentication.'#]] * Table.CCSS_Base_Metrics[[#This Row],[Access_Complexity.'#]],"")</f>
        <v>3.1410400000000003</v>
      </c>
      <c r="N166" s="19">
        <f>IFERROR(10.41 * (1 - (1 - Table.CCSS_Base_Metrics[[#This Row],[Confidentiality_Impact.'#]]) * (1 - Table.CCSS_Base_Metrics[[#This Row],[Integrity_Impact.'#]]) * (1 - Table.CCSS_Base_Metrics[[#This Row],[Availability_Impact.'#]])),"")</f>
        <v>6.4429767187500007</v>
      </c>
      <c r="O166" s="16" t="s">
        <v>19</v>
      </c>
      <c r="P166" s="16" t="s">
        <v>21</v>
      </c>
      <c r="Q166" s="20">
        <f>IFERROR(VLOOKUP(Table.CCSS_Base_Metrics[[#This Row],[Access_Vector]], Lists!$B$4:$C$6, 2),"")</f>
        <v>0.39500000000000002</v>
      </c>
      <c r="R166" s="16" t="s">
        <v>26</v>
      </c>
      <c r="S166" s="20">
        <f>IFERROR(VLOOKUP(Table.CCSS_Base_Metrics[[#This Row],[Authentication]], Lists!$D$4:$E$6, 2),"")</f>
        <v>0.56000000000000005</v>
      </c>
      <c r="T166" s="16" t="s">
        <v>30</v>
      </c>
      <c r="U166" s="20">
        <f>IFERROR(VLOOKUP(Table.CCSS_Base_Metrics[[#This Row],[Access_Complexity]], Lists!$F$4:$G$6, 2),"")</f>
        <v>0.71</v>
      </c>
      <c r="V166" s="16" t="s">
        <v>32</v>
      </c>
      <c r="W166" s="20">
        <f>IFERROR(VLOOKUP(Table.CCSS_Base_Metrics[[#This Row],[Confidentiality_Impact]], Lists!$H$4:$I$6, 2),"")</f>
        <v>0.27500000000000002</v>
      </c>
      <c r="X166" s="16" t="s">
        <v>32</v>
      </c>
      <c r="Y166" s="20">
        <f>IFERROR(VLOOKUP(Table.CCSS_Base_Metrics[[#This Row],[Integrity_Imapct]], Lists!$J$4:$K$6, 2),"")</f>
        <v>0.27500000000000002</v>
      </c>
      <c r="Z166" s="16" t="s">
        <v>32</v>
      </c>
      <c r="AA166" s="20">
        <f>IFERROR(VLOOKUP(Table.CCSS_Base_Metrics[[#This Row],[Availability_Impact]], Lists!$L$4:$M$6, 2),"")</f>
        <v>0.27500000000000002</v>
      </c>
    </row>
    <row r="167" spans="1:27" s="16" customFormat="1" x14ac:dyDescent="0.25">
      <c r="A167" s="15" t="s">
        <v>344</v>
      </c>
      <c r="B167" s="15" t="str">
        <f>IFERROR(VLOOKUP(TRIM(Table.CCSS_Base_Metrics[[#This Row],[Title]]), xccdf!$A$2:$C$315, 2, FALSE),"")</f>
        <v>rul_LocalPoliciesSecurityOptions60</v>
      </c>
      <c r="C167" t="s">
        <v>138</v>
      </c>
      <c r="D167" s="25" t="str">
        <f>IFERROR(VLOOKUP(TRIM(Table.CCSS_Base_Metrics[[#This Row],[Title]]), xccdf!$A$2:$F$315, 3, FALSE),"")</f>
        <v>CCE-2487-7</v>
      </c>
      <c r="E167" s="25" t="str">
        <f>IFERROR(VLOOKUP(TRIM(Table.CCSS_Base_Metrics[[#This Row],[Title]]), xccdf!$A$2:$F$315, 4, FALSE),"")</f>
        <v>equals</v>
      </c>
      <c r="F167" s="25" t="str">
        <f>IFERROR(VLOOKUP(TRIM(Table.CCSS_Base_Metrics[[#This Row],[Title]]), xccdf!$A$2:$F$315, 5, FALSE),"")</f>
        <v>number</v>
      </c>
      <c r="G167" s="25">
        <f>IFERROR(VLOOKUP(TRIM(Table.CCSS_Base_Metrics[[#This Row],[Title]]), xccdf!$A$2:$F$315, 6, FALSE),"")</f>
        <v>1</v>
      </c>
      <c r="H167" s="23" t="s">
        <v>39</v>
      </c>
      <c r="I167" s="17"/>
      <c r="J167" s="17"/>
      <c r="K167" s="17" t="s">
        <v>593</v>
      </c>
      <c r="L167" s="19" t="str">
        <f>IFERROR(ROUND(((0.4 * Table.CCSS_Base_Metrics[[#This Row],[Exploitability]]) + (0.6 * Table.CCSS_Base_Metrics[[#This Row],[Impact]]) -1.5) * IF(Table.CCSS_Base_Metrics[[#This Row],[Impact]] = 0, 0, 1.176), 1),"")</f>
        <v/>
      </c>
      <c r="M167" s="19" t="str">
        <f>IFERROR(20 * Table.CCSS_Base_Metrics[[#This Row],[Access_Vector.'#]] * Table.CCSS_Base_Metrics[[#This Row],[Authentication.'#]] * Table.CCSS_Base_Metrics[[#This Row],[Access_Complexity.'#]],"")</f>
        <v/>
      </c>
      <c r="N167" s="19" t="str">
        <f>IFERROR(10.41 * (1 - (1 - Table.CCSS_Base_Metrics[[#This Row],[Confidentiality_Impact.'#]]) * (1 - Table.CCSS_Base_Metrics[[#This Row],[Integrity_Impact.'#]]) * (1 - Table.CCSS_Base_Metrics[[#This Row],[Availability_Impact.'#]])),"")</f>
        <v/>
      </c>
      <c r="Q167" s="20" t="str">
        <f>IFERROR(VLOOKUP(Table.CCSS_Base_Metrics[[#This Row],[Access_Vector]], Lists!$B$4:$C$6, 2),"")</f>
        <v/>
      </c>
      <c r="S167" s="20" t="str">
        <f>IFERROR(VLOOKUP(Table.CCSS_Base_Metrics[[#This Row],[Authentication]], Lists!$D$4:$E$6, 2),"")</f>
        <v/>
      </c>
      <c r="U167" s="20" t="str">
        <f>IFERROR(VLOOKUP(Table.CCSS_Base_Metrics[[#This Row],[Access_Complexity]], Lists!$F$4:$G$6, 2),"")</f>
        <v/>
      </c>
      <c r="W167" s="20" t="str">
        <f>IFERROR(VLOOKUP(Table.CCSS_Base_Metrics[[#This Row],[Confidentiality_Impact]], Lists!$H$4:$I$6, 2),"")</f>
        <v/>
      </c>
      <c r="Y167" s="20" t="str">
        <f>IFERROR(VLOOKUP(Table.CCSS_Base_Metrics[[#This Row],[Integrity_Imapct]], Lists!$J$4:$K$6, 2),"")</f>
        <v/>
      </c>
      <c r="AA167" s="20" t="str">
        <f>IFERROR(VLOOKUP(Table.CCSS_Base_Metrics[[#This Row],[Availability_Impact]], Lists!$L$4:$M$6, 2),"")</f>
        <v/>
      </c>
    </row>
    <row r="168" spans="1:27" s="16" customFormat="1" x14ac:dyDescent="0.25">
      <c r="A168" s="1" t="s">
        <v>345</v>
      </c>
      <c r="B168" s="1" t="str">
        <f>IFERROR(VLOOKUP(TRIM(Table.CCSS_Base_Metrics[[#This Row],[Title]]), xccdf!$A$2:$C$315, 2, FALSE),"")</f>
        <v>rul_LocalPoliciesSecurityOptions61</v>
      </c>
      <c r="C168" t="s">
        <v>139</v>
      </c>
      <c r="D168" s="25" t="str">
        <f>IFERROR(VLOOKUP(TRIM(Table.CCSS_Base_Metrics[[#This Row],[Title]]), xccdf!$A$2:$F$315, 3, FALSE),"")</f>
        <v>CCE-2473-7</v>
      </c>
      <c r="E168" s="25" t="str">
        <f>IFERROR(VLOOKUP(TRIM(Table.CCSS_Base_Metrics[[#This Row],[Title]]), xccdf!$A$2:$F$315, 4, FALSE),"")</f>
        <v>equals</v>
      </c>
      <c r="F168" s="25" t="str">
        <f>IFERROR(VLOOKUP(TRIM(Table.CCSS_Base_Metrics[[#This Row],[Title]]), xccdf!$A$2:$F$315, 5, FALSE),"")</f>
        <v>number</v>
      </c>
      <c r="G168" s="25">
        <f>IFERROR(VLOOKUP(TRIM(Table.CCSS_Base_Metrics[[#This Row],[Title]]), xccdf!$A$2:$F$315, 6, FALSE),"")</f>
        <v>1</v>
      </c>
      <c r="H168" s="23" t="s">
        <v>40</v>
      </c>
      <c r="I168" s="17" t="b">
        <v>1</v>
      </c>
      <c r="J168" s="17"/>
      <c r="K168" s="17" t="s">
        <v>589</v>
      </c>
      <c r="L168" s="19">
        <f>IFERROR(ROUND(((0.4 * Table.CCSS_Base_Metrics[[#This Row],[Exploitability]]) + (0.6 * Table.CCSS_Base_Metrics[[#This Row],[Impact]]) -1.5) * IF(Table.CCSS_Base_Metrics[[#This Row],[Impact]] = 0, 0, 1.176), 1),"")</f>
        <v>4.3</v>
      </c>
      <c r="M168" s="19">
        <f>IFERROR(20 * Table.CCSS_Base_Metrics[[#This Row],[Access_Vector.'#]] * Table.CCSS_Base_Metrics[[#This Row],[Authentication.'#]] * Table.CCSS_Base_Metrics[[#This Row],[Access_Complexity.'#]],"")</f>
        <v>3.1410400000000003</v>
      </c>
      <c r="N168" s="19">
        <f>IFERROR(10.41 * (1 - (1 - Table.CCSS_Base_Metrics[[#This Row],[Confidentiality_Impact.'#]]) * (1 - Table.CCSS_Base_Metrics[[#This Row],[Integrity_Impact.'#]]) * (1 - Table.CCSS_Base_Metrics[[#This Row],[Availability_Impact.'#]])),"")</f>
        <v>6.4429767187500007</v>
      </c>
      <c r="O168" s="16" t="s">
        <v>19</v>
      </c>
      <c r="P168" s="16" t="s">
        <v>21</v>
      </c>
      <c r="Q168" s="20">
        <f>IFERROR(VLOOKUP(Table.CCSS_Base_Metrics[[#This Row],[Access_Vector]], Lists!$B$4:$C$6, 2),"")</f>
        <v>0.39500000000000002</v>
      </c>
      <c r="R168" s="16" t="s">
        <v>26</v>
      </c>
      <c r="S168" s="20">
        <f>IFERROR(VLOOKUP(Table.CCSS_Base_Metrics[[#This Row],[Authentication]], Lists!$D$4:$E$6, 2),"")</f>
        <v>0.56000000000000005</v>
      </c>
      <c r="T168" s="16" t="s">
        <v>30</v>
      </c>
      <c r="U168" s="20">
        <f>IFERROR(VLOOKUP(Table.CCSS_Base_Metrics[[#This Row],[Access_Complexity]], Lists!$F$4:$G$6, 2),"")</f>
        <v>0.71</v>
      </c>
      <c r="V168" s="16" t="s">
        <v>32</v>
      </c>
      <c r="W168" s="20">
        <f>IFERROR(VLOOKUP(Table.CCSS_Base_Metrics[[#This Row],[Confidentiality_Impact]], Lists!$H$4:$I$6, 2),"")</f>
        <v>0.27500000000000002</v>
      </c>
      <c r="X168" s="16" t="s">
        <v>32</v>
      </c>
      <c r="Y168" s="20">
        <f>IFERROR(VLOOKUP(Table.CCSS_Base_Metrics[[#This Row],[Integrity_Imapct]], Lists!$J$4:$K$6, 2),"")</f>
        <v>0.27500000000000002</v>
      </c>
      <c r="Z168" s="16" t="s">
        <v>32</v>
      </c>
      <c r="AA168" s="20">
        <f>IFERROR(VLOOKUP(Table.CCSS_Base_Metrics[[#This Row],[Availability_Impact]], Lists!$L$4:$M$6, 2),"")</f>
        <v>0.27500000000000002</v>
      </c>
    </row>
    <row r="169" spans="1:27" s="16" customFormat="1" x14ac:dyDescent="0.25">
      <c r="A169" s="1" t="s">
        <v>345</v>
      </c>
      <c r="B169" s="1" t="str">
        <f>IFERROR(VLOOKUP(TRIM(Table.CCSS_Base_Metrics[[#This Row],[Title]]), xccdf!$A$2:$C$315, 2, FALSE),"")</f>
        <v>rul_LocalPoliciesSecurityOptions61</v>
      </c>
      <c r="C169" t="s">
        <v>139</v>
      </c>
      <c r="D169" s="25" t="str">
        <f>IFERROR(VLOOKUP(TRIM(Table.CCSS_Base_Metrics[[#This Row],[Title]]), xccdf!$A$2:$F$315, 3, FALSE),"")</f>
        <v>CCE-2473-7</v>
      </c>
      <c r="E169" s="25" t="str">
        <f>IFERROR(VLOOKUP(TRIM(Table.CCSS_Base_Metrics[[#This Row],[Title]]), xccdf!$A$2:$F$315, 4, FALSE),"")</f>
        <v>equals</v>
      </c>
      <c r="F169" s="25" t="str">
        <f>IFERROR(VLOOKUP(TRIM(Table.CCSS_Base_Metrics[[#This Row],[Title]]), xccdf!$A$2:$F$315, 5, FALSE),"")</f>
        <v>number</v>
      </c>
      <c r="G169" s="25">
        <f>IFERROR(VLOOKUP(TRIM(Table.CCSS_Base_Metrics[[#This Row],[Title]]), xccdf!$A$2:$F$315, 6, FALSE),"")</f>
        <v>1</v>
      </c>
      <c r="H169" s="23" t="s">
        <v>39</v>
      </c>
      <c r="I169" s="17"/>
      <c r="J169" s="17"/>
      <c r="K169" s="17" t="s">
        <v>593</v>
      </c>
      <c r="L169" s="19" t="str">
        <f>IFERROR(ROUND(((0.4 * Table.CCSS_Base_Metrics[[#This Row],[Exploitability]]) + (0.6 * Table.CCSS_Base_Metrics[[#This Row],[Impact]]) -1.5) * IF(Table.CCSS_Base_Metrics[[#This Row],[Impact]] = 0, 0, 1.176), 1),"")</f>
        <v/>
      </c>
      <c r="M169" s="19" t="str">
        <f>IFERROR(20 * Table.CCSS_Base_Metrics[[#This Row],[Access_Vector.'#]] * Table.CCSS_Base_Metrics[[#This Row],[Authentication.'#]] * Table.CCSS_Base_Metrics[[#This Row],[Access_Complexity.'#]],"")</f>
        <v/>
      </c>
      <c r="N169" s="19" t="str">
        <f>IFERROR(10.41 * (1 - (1 - Table.CCSS_Base_Metrics[[#This Row],[Confidentiality_Impact.'#]]) * (1 - Table.CCSS_Base_Metrics[[#This Row],[Integrity_Impact.'#]]) * (1 - Table.CCSS_Base_Metrics[[#This Row],[Availability_Impact.'#]])),"")</f>
        <v/>
      </c>
      <c r="Q169" s="20" t="str">
        <f>IFERROR(VLOOKUP(Table.CCSS_Base_Metrics[[#This Row],[Access_Vector]], Lists!$B$4:$C$6, 2),"")</f>
        <v/>
      </c>
      <c r="S169" s="20" t="str">
        <f>IFERROR(VLOOKUP(Table.CCSS_Base_Metrics[[#This Row],[Authentication]], Lists!$D$4:$E$6, 2),"")</f>
        <v/>
      </c>
      <c r="U169" s="20" t="str">
        <f>IFERROR(VLOOKUP(Table.CCSS_Base_Metrics[[#This Row],[Access_Complexity]], Lists!$F$4:$G$6, 2),"")</f>
        <v/>
      </c>
      <c r="W169" s="20" t="str">
        <f>IFERROR(VLOOKUP(Table.CCSS_Base_Metrics[[#This Row],[Confidentiality_Impact]], Lists!$H$4:$I$6, 2),"")</f>
        <v/>
      </c>
      <c r="Y169" s="20" t="str">
        <f>IFERROR(VLOOKUP(Table.CCSS_Base_Metrics[[#This Row],[Integrity_Imapct]], Lists!$J$4:$K$6, 2),"")</f>
        <v/>
      </c>
      <c r="AA169" s="20" t="str">
        <f>IFERROR(VLOOKUP(Table.CCSS_Base_Metrics[[#This Row],[Availability_Impact]], Lists!$L$4:$M$6, 2),"")</f>
        <v/>
      </c>
    </row>
    <row r="170" spans="1:27" s="16" customFormat="1" x14ac:dyDescent="0.25">
      <c r="A170" s="15" t="s">
        <v>346</v>
      </c>
      <c r="B170" s="15" t="str">
        <f>IFERROR(VLOOKUP(TRIM(Table.CCSS_Base_Metrics[[#This Row],[Title]]), xccdf!$A$2:$C$315, 2, FALSE),"")</f>
        <v>rul_LocalPoliciesSecurityOptions62</v>
      </c>
      <c r="C170" t="s">
        <v>140</v>
      </c>
      <c r="D170" s="25" t="str">
        <f>IFERROR(VLOOKUP(TRIM(Table.CCSS_Base_Metrics[[#This Row],[Title]]), xccdf!$A$2:$F$315, 3, FALSE),"")</f>
        <v>CCE-2478-6</v>
      </c>
      <c r="E170" s="25" t="str">
        <f>IFERROR(VLOOKUP(TRIM(Table.CCSS_Base_Metrics[[#This Row],[Title]]), xccdf!$A$2:$F$315, 4, FALSE),"")</f>
        <v>equals</v>
      </c>
      <c r="F170" s="25" t="str">
        <f>IFERROR(VLOOKUP(TRIM(Table.CCSS_Base_Metrics[[#This Row],[Title]]), xccdf!$A$2:$F$315, 5, FALSE),"")</f>
        <v>number</v>
      </c>
      <c r="G170" s="25">
        <f>IFERROR(VLOOKUP(TRIM(Table.CCSS_Base_Metrics[[#This Row],[Title]]), xccdf!$A$2:$F$315, 6, FALSE),"")</f>
        <v>1</v>
      </c>
      <c r="H170" s="23" t="s">
        <v>40</v>
      </c>
      <c r="I170" s="17" t="b">
        <v>1</v>
      </c>
      <c r="J170" s="17"/>
      <c r="K170" s="17" t="s">
        <v>589</v>
      </c>
      <c r="L170" s="19">
        <f>IFERROR(ROUND(((0.4 * Table.CCSS_Base_Metrics[[#This Row],[Exploitability]]) + (0.6 * Table.CCSS_Base_Metrics[[#This Row],[Impact]]) -1.5) * IF(Table.CCSS_Base_Metrics[[#This Row],[Impact]] = 0, 0, 1.176), 1),"")</f>
        <v>4.3</v>
      </c>
      <c r="M170" s="19">
        <f>IFERROR(20 * Table.CCSS_Base_Metrics[[#This Row],[Access_Vector.'#]] * Table.CCSS_Base_Metrics[[#This Row],[Authentication.'#]] * Table.CCSS_Base_Metrics[[#This Row],[Access_Complexity.'#]],"")</f>
        <v>3.1410400000000003</v>
      </c>
      <c r="N170" s="19">
        <f>IFERROR(10.41 * (1 - (1 - Table.CCSS_Base_Metrics[[#This Row],[Confidentiality_Impact.'#]]) * (1 - Table.CCSS_Base_Metrics[[#This Row],[Integrity_Impact.'#]]) * (1 - Table.CCSS_Base_Metrics[[#This Row],[Availability_Impact.'#]])),"")</f>
        <v>6.4429767187500007</v>
      </c>
      <c r="O170" s="16" t="s">
        <v>19</v>
      </c>
      <c r="P170" s="16" t="s">
        <v>21</v>
      </c>
      <c r="Q170" s="20">
        <f>IFERROR(VLOOKUP(Table.CCSS_Base_Metrics[[#This Row],[Access_Vector]], Lists!$B$4:$C$6, 2),"")</f>
        <v>0.39500000000000002</v>
      </c>
      <c r="R170" s="16" t="s">
        <v>26</v>
      </c>
      <c r="S170" s="20">
        <f>IFERROR(VLOOKUP(Table.CCSS_Base_Metrics[[#This Row],[Authentication]], Lists!$D$4:$E$6, 2),"")</f>
        <v>0.56000000000000005</v>
      </c>
      <c r="T170" s="16" t="s">
        <v>30</v>
      </c>
      <c r="U170" s="20">
        <f>IFERROR(VLOOKUP(Table.CCSS_Base_Metrics[[#This Row],[Access_Complexity]], Lists!$F$4:$G$6, 2),"")</f>
        <v>0.71</v>
      </c>
      <c r="V170" s="16" t="s">
        <v>32</v>
      </c>
      <c r="W170" s="20">
        <f>IFERROR(VLOOKUP(Table.CCSS_Base_Metrics[[#This Row],[Confidentiality_Impact]], Lists!$H$4:$I$6, 2),"")</f>
        <v>0.27500000000000002</v>
      </c>
      <c r="X170" s="16" t="s">
        <v>32</v>
      </c>
      <c r="Y170" s="20">
        <f>IFERROR(VLOOKUP(Table.CCSS_Base_Metrics[[#This Row],[Integrity_Imapct]], Lists!$J$4:$K$6, 2),"")</f>
        <v>0.27500000000000002</v>
      </c>
      <c r="Z170" s="16" t="s">
        <v>32</v>
      </c>
      <c r="AA170" s="20">
        <f>IFERROR(VLOOKUP(Table.CCSS_Base_Metrics[[#This Row],[Availability_Impact]], Lists!$L$4:$M$6, 2),"")</f>
        <v>0.27500000000000002</v>
      </c>
    </row>
    <row r="171" spans="1:27" s="16" customFormat="1" x14ac:dyDescent="0.25">
      <c r="A171" s="15" t="s">
        <v>346</v>
      </c>
      <c r="B171" s="15" t="str">
        <f>IFERROR(VLOOKUP(TRIM(Table.CCSS_Base_Metrics[[#This Row],[Title]]), xccdf!$A$2:$C$315, 2, FALSE),"")</f>
        <v>rul_LocalPoliciesSecurityOptions62</v>
      </c>
      <c r="C171" t="s">
        <v>140</v>
      </c>
      <c r="D171" s="25" t="str">
        <f>IFERROR(VLOOKUP(TRIM(Table.CCSS_Base_Metrics[[#This Row],[Title]]), xccdf!$A$2:$F$315, 3, FALSE),"")</f>
        <v>CCE-2478-6</v>
      </c>
      <c r="E171" s="25" t="str">
        <f>IFERROR(VLOOKUP(TRIM(Table.CCSS_Base_Metrics[[#This Row],[Title]]), xccdf!$A$2:$F$315, 4, FALSE),"")</f>
        <v>equals</v>
      </c>
      <c r="F171" s="25" t="str">
        <f>IFERROR(VLOOKUP(TRIM(Table.CCSS_Base_Metrics[[#This Row],[Title]]), xccdf!$A$2:$F$315, 5, FALSE),"")</f>
        <v>number</v>
      </c>
      <c r="G171" s="25">
        <f>IFERROR(VLOOKUP(TRIM(Table.CCSS_Base_Metrics[[#This Row],[Title]]), xccdf!$A$2:$F$315, 6, FALSE),"")</f>
        <v>1</v>
      </c>
      <c r="H171" s="23" t="s">
        <v>39</v>
      </c>
      <c r="I171" s="17"/>
      <c r="J171" s="17"/>
      <c r="K171" s="17" t="s">
        <v>593</v>
      </c>
      <c r="L171" s="19" t="str">
        <f>IFERROR(ROUND(((0.4 * Table.CCSS_Base_Metrics[[#This Row],[Exploitability]]) + (0.6 * Table.CCSS_Base_Metrics[[#This Row],[Impact]]) -1.5) * IF(Table.CCSS_Base_Metrics[[#This Row],[Impact]] = 0, 0, 1.176), 1),"")</f>
        <v/>
      </c>
      <c r="M171" s="19" t="str">
        <f>IFERROR(20 * Table.CCSS_Base_Metrics[[#This Row],[Access_Vector.'#]] * Table.CCSS_Base_Metrics[[#This Row],[Authentication.'#]] * Table.CCSS_Base_Metrics[[#This Row],[Access_Complexity.'#]],"")</f>
        <v/>
      </c>
      <c r="N171" s="19" t="str">
        <f>IFERROR(10.41 * (1 - (1 - Table.CCSS_Base_Metrics[[#This Row],[Confidentiality_Impact.'#]]) * (1 - Table.CCSS_Base_Metrics[[#This Row],[Integrity_Impact.'#]]) * (1 - Table.CCSS_Base_Metrics[[#This Row],[Availability_Impact.'#]])),"")</f>
        <v/>
      </c>
      <c r="Q171" s="20" t="str">
        <f>IFERROR(VLOOKUP(Table.CCSS_Base_Metrics[[#This Row],[Access_Vector]], Lists!$B$4:$C$6, 2),"")</f>
        <v/>
      </c>
      <c r="S171" s="20" t="str">
        <f>IFERROR(VLOOKUP(Table.CCSS_Base_Metrics[[#This Row],[Authentication]], Lists!$D$4:$E$6, 2),"")</f>
        <v/>
      </c>
      <c r="U171" s="20" t="str">
        <f>IFERROR(VLOOKUP(Table.CCSS_Base_Metrics[[#This Row],[Access_Complexity]], Lists!$F$4:$G$6, 2),"")</f>
        <v/>
      </c>
      <c r="W171" s="20" t="str">
        <f>IFERROR(VLOOKUP(Table.CCSS_Base_Metrics[[#This Row],[Confidentiality_Impact]], Lists!$H$4:$I$6, 2),"")</f>
        <v/>
      </c>
      <c r="Y171" s="20" t="str">
        <f>IFERROR(VLOOKUP(Table.CCSS_Base_Metrics[[#This Row],[Integrity_Imapct]], Lists!$J$4:$K$6, 2),"")</f>
        <v/>
      </c>
      <c r="AA171" s="20" t="str">
        <f>IFERROR(VLOOKUP(Table.CCSS_Base_Metrics[[#This Row],[Availability_Impact]], Lists!$L$4:$M$6, 2),"")</f>
        <v/>
      </c>
    </row>
    <row r="172" spans="1:27" s="16" customFormat="1" x14ac:dyDescent="0.25">
      <c r="A172" s="1" t="s">
        <v>347</v>
      </c>
      <c r="B172" s="1" t="str">
        <f>IFERROR(VLOOKUP(TRIM(Table.CCSS_Base_Metrics[[#This Row],[Title]]), xccdf!$A$2:$C$315, 2, FALSE),"")</f>
        <v>rul_LocalPoliciesSecurityOptions63</v>
      </c>
      <c r="C172" t="s">
        <v>141</v>
      </c>
      <c r="D172" s="25" t="str">
        <f>IFERROR(VLOOKUP(TRIM(Table.CCSS_Base_Metrics[[#This Row],[Title]]), xccdf!$A$2:$F$315, 3, FALSE),"")</f>
        <v>CCE-2500-7</v>
      </c>
      <c r="E172" s="25" t="str">
        <f>IFERROR(VLOOKUP(TRIM(Table.CCSS_Base_Metrics[[#This Row],[Title]]), xccdf!$A$2:$F$315, 4, FALSE),"")</f>
        <v>equals</v>
      </c>
      <c r="F172" s="25" t="str">
        <f>IFERROR(VLOOKUP(TRIM(Table.CCSS_Base_Metrics[[#This Row],[Title]]), xccdf!$A$2:$F$315, 5, FALSE),"")</f>
        <v>number</v>
      </c>
      <c r="G172" s="25">
        <f>IFERROR(VLOOKUP(TRIM(Table.CCSS_Base_Metrics[[#This Row],[Title]]), xccdf!$A$2:$F$315, 6, FALSE),"")</f>
        <v>1</v>
      </c>
      <c r="H172" s="23" t="s">
        <v>40</v>
      </c>
      <c r="I172" s="17" t="b">
        <v>1</v>
      </c>
      <c r="J172" s="17"/>
      <c r="K172" s="17" t="s">
        <v>589</v>
      </c>
      <c r="L172" s="19">
        <f>IFERROR(ROUND(((0.4 * Table.CCSS_Base_Metrics[[#This Row],[Exploitability]]) + (0.6 * Table.CCSS_Base_Metrics[[#This Row],[Impact]]) -1.5) * IF(Table.CCSS_Base_Metrics[[#This Row],[Impact]] = 0, 0, 1.176), 1),"")</f>
        <v>4.3</v>
      </c>
      <c r="M172" s="19">
        <f>IFERROR(20 * Table.CCSS_Base_Metrics[[#This Row],[Access_Vector.'#]] * Table.CCSS_Base_Metrics[[#This Row],[Authentication.'#]] * Table.CCSS_Base_Metrics[[#This Row],[Access_Complexity.'#]],"")</f>
        <v>3.1410400000000003</v>
      </c>
      <c r="N172" s="19">
        <f>IFERROR(10.41 * (1 - (1 - Table.CCSS_Base_Metrics[[#This Row],[Confidentiality_Impact.'#]]) * (1 - Table.CCSS_Base_Metrics[[#This Row],[Integrity_Impact.'#]]) * (1 - Table.CCSS_Base_Metrics[[#This Row],[Availability_Impact.'#]])),"")</f>
        <v>6.4429767187500007</v>
      </c>
      <c r="O172" s="16" t="s">
        <v>19</v>
      </c>
      <c r="P172" s="16" t="s">
        <v>21</v>
      </c>
      <c r="Q172" s="20">
        <f>IFERROR(VLOOKUP(Table.CCSS_Base_Metrics[[#This Row],[Access_Vector]], Lists!$B$4:$C$6, 2),"")</f>
        <v>0.39500000000000002</v>
      </c>
      <c r="R172" s="16" t="s">
        <v>26</v>
      </c>
      <c r="S172" s="20">
        <f>IFERROR(VLOOKUP(Table.CCSS_Base_Metrics[[#This Row],[Authentication]], Lists!$D$4:$E$6, 2),"")</f>
        <v>0.56000000000000005</v>
      </c>
      <c r="T172" s="16" t="s">
        <v>30</v>
      </c>
      <c r="U172" s="20">
        <f>IFERROR(VLOOKUP(Table.CCSS_Base_Metrics[[#This Row],[Access_Complexity]], Lists!$F$4:$G$6, 2),"")</f>
        <v>0.71</v>
      </c>
      <c r="V172" s="16" t="s">
        <v>32</v>
      </c>
      <c r="W172" s="20">
        <f>IFERROR(VLOOKUP(Table.CCSS_Base_Metrics[[#This Row],[Confidentiality_Impact]], Lists!$H$4:$I$6, 2),"")</f>
        <v>0.27500000000000002</v>
      </c>
      <c r="X172" s="16" t="s">
        <v>32</v>
      </c>
      <c r="Y172" s="20">
        <f>IFERROR(VLOOKUP(Table.CCSS_Base_Metrics[[#This Row],[Integrity_Imapct]], Lists!$J$4:$K$6, 2),"")</f>
        <v>0.27500000000000002</v>
      </c>
      <c r="Z172" s="16" t="s">
        <v>32</v>
      </c>
      <c r="AA172" s="20">
        <f>IFERROR(VLOOKUP(Table.CCSS_Base_Metrics[[#This Row],[Availability_Impact]], Lists!$L$4:$M$6, 2),"")</f>
        <v>0.27500000000000002</v>
      </c>
    </row>
    <row r="173" spans="1:27" s="16" customFormat="1" x14ac:dyDescent="0.25">
      <c r="A173" s="1" t="s">
        <v>347</v>
      </c>
      <c r="B173" s="1" t="str">
        <f>IFERROR(VLOOKUP(TRIM(Table.CCSS_Base_Metrics[[#This Row],[Title]]), xccdf!$A$2:$C$315, 2, FALSE),"")</f>
        <v>rul_LocalPoliciesSecurityOptions63</v>
      </c>
      <c r="C173" t="s">
        <v>141</v>
      </c>
      <c r="D173" s="25" t="str">
        <f>IFERROR(VLOOKUP(TRIM(Table.CCSS_Base_Metrics[[#This Row],[Title]]), xccdf!$A$2:$F$315, 3, FALSE),"")</f>
        <v>CCE-2500-7</v>
      </c>
      <c r="E173" s="25" t="str">
        <f>IFERROR(VLOOKUP(TRIM(Table.CCSS_Base_Metrics[[#This Row],[Title]]), xccdf!$A$2:$F$315, 4, FALSE),"")</f>
        <v>equals</v>
      </c>
      <c r="F173" s="25" t="str">
        <f>IFERROR(VLOOKUP(TRIM(Table.CCSS_Base_Metrics[[#This Row],[Title]]), xccdf!$A$2:$F$315, 5, FALSE),"")</f>
        <v>number</v>
      </c>
      <c r="G173" s="25">
        <f>IFERROR(VLOOKUP(TRIM(Table.CCSS_Base_Metrics[[#This Row],[Title]]), xccdf!$A$2:$F$315, 6, FALSE),"")</f>
        <v>1</v>
      </c>
      <c r="H173" s="23" t="s">
        <v>39</v>
      </c>
      <c r="I173" s="17"/>
      <c r="J173" s="17"/>
      <c r="K173" s="17" t="s">
        <v>593</v>
      </c>
      <c r="L173" s="19" t="str">
        <f>IFERROR(ROUND(((0.4 * Table.CCSS_Base_Metrics[[#This Row],[Exploitability]]) + (0.6 * Table.CCSS_Base_Metrics[[#This Row],[Impact]]) -1.5) * IF(Table.CCSS_Base_Metrics[[#This Row],[Impact]] = 0, 0, 1.176), 1),"")</f>
        <v/>
      </c>
      <c r="M173" s="19" t="str">
        <f>IFERROR(20 * Table.CCSS_Base_Metrics[[#This Row],[Access_Vector.'#]] * Table.CCSS_Base_Metrics[[#This Row],[Authentication.'#]] * Table.CCSS_Base_Metrics[[#This Row],[Access_Complexity.'#]],"")</f>
        <v/>
      </c>
      <c r="N173" s="19" t="str">
        <f>IFERROR(10.41 * (1 - (1 - Table.CCSS_Base_Metrics[[#This Row],[Confidentiality_Impact.'#]]) * (1 - Table.CCSS_Base_Metrics[[#This Row],[Integrity_Impact.'#]]) * (1 - Table.CCSS_Base_Metrics[[#This Row],[Availability_Impact.'#]])),"")</f>
        <v/>
      </c>
      <c r="Q173" s="20" t="str">
        <f>IFERROR(VLOOKUP(Table.CCSS_Base_Metrics[[#This Row],[Access_Vector]], Lists!$B$4:$C$6, 2),"")</f>
        <v/>
      </c>
      <c r="S173" s="20" t="str">
        <f>IFERROR(VLOOKUP(Table.CCSS_Base_Metrics[[#This Row],[Authentication]], Lists!$D$4:$E$6, 2),"")</f>
        <v/>
      </c>
      <c r="U173" s="20" t="str">
        <f>IFERROR(VLOOKUP(Table.CCSS_Base_Metrics[[#This Row],[Access_Complexity]], Lists!$F$4:$G$6, 2),"")</f>
        <v/>
      </c>
      <c r="W173" s="20" t="str">
        <f>IFERROR(VLOOKUP(Table.CCSS_Base_Metrics[[#This Row],[Confidentiality_Impact]], Lists!$H$4:$I$6, 2),"")</f>
        <v/>
      </c>
      <c r="Y173" s="20" t="str">
        <f>IFERROR(VLOOKUP(Table.CCSS_Base_Metrics[[#This Row],[Integrity_Imapct]], Lists!$J$4:$K$6, 2),"")</f>
        <v/>
      </c>
      <c r="AA173" s="20" t="str">
        <f>IFERROR(VLOOKUP(Table.CCSS_Base_Metrics[[#This Row],[Availability_Impact]], Lists!$L$4:$M$6, 2),"")</f>
        <v/>
      </c>
    </row>
    <row r="174" spans="1:27" s="16" customFormat="1" x14ac:dyDescent="0.25">
      <c r="A174" s="15" t="s">
        <v>348</v>
      </c>
      <c r="B174" s="15" t="str">
        <f>IFERROR(VLOOKUP(TRIM(Table.CCSS_Base_Metrics[[#This Row],[Title]]), xccdf!$A$2:$C$315, 2, FALSE),"")</f>
        <v>rul_LocalPoliciesSecurityOptions64</v>
      </c>
      <c r="C174" t="s">
        <v>142</v>
      </c>
      <c r="D174" s="25" t="str">
        <f>IFERROR(VLOOKUP(TRIM(Table.CCSS_Base_Metrics[[#This Row],[Title]]), xccdf!$A$2:$F$315, 3, FALSE),"")</f>
        <v>CCE-2266-5</v>
      </c>
      <c r="E174" s="25" t="str">
        <f>IFERROR(VLOOKUP(TRIM(Table.CCSS_Base_Metrics[[#This Row],[Title]]), xccdf!$A$2:$F$315, 4, FALSE),"")</f>
        <v>equals</v>
      </c>
      <c r="F174" s="25" t="str">
        <f>IFERROR(VLOOKUP(TRIM(Table.CCSS_Base_Metrics[[#This Row],[Title]]), xccdf!$A$2:$F$315, 5, FALSE),"")</f>
        <v>number</v>
      </c>
      <c r="G174" s="25">
        <f>IFERROR(VLOOKUP(TRIM(Table.CCSS_Base_Metrics[[#This Row],[Title]]), xccdf!$A$2:$F$315, 6, FALSE),"")</f>
        <v>1</v>
      </c>
      <c r="H174" s="23" t="s">
        <v>40</v>
      </c>
      <c r="I174" s="17" t="b">
        <v>1</v>
      </c>
      <c r="J174" s="17"/>
      <c r="K174" s="17" t="s">
        <v>589</v>
      </c>
      <c r="L174" s="19">
        <f>IFERROR(ROUND(((0.4 * Table.CCSS_Base_Metrics[[#This Row],[Exploitability]]) + (0.6 * Table.CCSS_Base_Metrics[[#This Row],[Impact]]) -1.5) * IF(Table.CCSS_Base_Metrics[[#This Row],[Impact]] = 0, 0, 1.176), 1),"")</f>
        <v>4.3</v>
      </c>
      <c r="M174" s="19">
        <f>IFERROR(20 * Table.CCSS_Base_Metrics[[#This Row],[Access_Vector.'#]] * Table.CCSS_Base_Metrics[[#This Row],[Authentication.'#]] * Table.CCSS_Base_Metrics[[#This Row],[Access_Complexity.'#]],"")</f>
        <v>3.1410400000000003</v>
      </c>
      <c r="N174" s="19">
        <f>IFERROR(10.41 * (1 - (1 - Table.CCSS_Base_Metrics[[#This Row],[Confidentiality_Impact.'#]]) * (1 - Table.CCSS_Base_Metrics[[#This Row],[Integrity_Impact.'#]]) * (1 - Table.CCSS_Base_Metrics[[#This Row],[Availability_Impact.'#]])),"")</f>
        <v>6.4429767187500007</v>
      </c>
      <c r="O174" s="16" t="s">
        <v>19</v>
      </c>
      <c r="P174" s="16" t="s">
        <v>21</v>
      </c>
      <c r="Q174" s="20">
        <f>IFERROR(VLOOKUP(Table.CCSS_Base_Metrics[[#This Row],[Access_Vector]], Lists!$B$4:$C$6, 2),"")</f>
        <v>0.39500000000000002</v>
      </c>
      <c r="R174" s="16" t="s">
        <v>26</v>
      </c>
      <c r="S174" s="20">
        <f>IFERROR(VLOOKUP(Table.CCSS_Base_Metrics[[#This Row],[Authentication]], Lists!$D$4:$E$6, 2),"")</f>
        <v>0.56000000000000005</v>
      </c>
      <c r="T174" s="16" t="s">
        <v>30</v>
      </c>
      <c r="U174" s="20">
        <f>IFERROR(VLOOKUP(Table.CCSS_Base_Metrics[[#This Row],[Access_Complexity]], Lists!$F$4:$G$6, 2),"")</f>
        <v>0.71</v>
      </c>
      <c r="V174" s="16" t="s">
        <v>32</v>
      </c>
      <c r="W174" s="20">
        <f>IFERROR(VLOOKUP(Table.CCSS_Base_Metrics[[#This Row],[Confidentiality_Impact]], Lists!$H$4:$I$6, 2),"")</f>
        <v>0.27500000000000002</v>
      </c>
      <c r="X174" s="16" t="s">
        <v>32</v>
      </c>
      <c r="Y174" s="20">
        <f>IFERROR(VLOOKUP(Table.CCSS_Base_Metrics[[#This Row],[Integrity_Imapct]], Lists!$J$4:$K$6, 2),"")</f>
        <v>0.27500000000000002</v>
      </c>
      <c r="Z174" s="16" t="s">
        <v>32</v>
      </c>
      <c r="AA174" s="20">
        <f>IFERROR(VLOOKUP(Table.CCSS_Base_Metrics[[#This Row],[Availability_Impact]], Lists!$L$4:$M$6, 2),"")</f>
        <v>0.27500000000000002</v>
      </c>
    </row>
    <row r="175" spans="1:27" s="16" customFormat="1" x14ac:dyDescent="0.25">
      <c r="A175" s="15" t="s">
        <v>348</v>
      </c>
      <c r="B175" s="15" t="str">
        <f>IFERROR(VLOOKUP(TRIM(Table.CCSS_Base_Metrics[[#This Row],[Title]]), xccdf!$A$2:$C$315, 2, FALSE),"")</f>
        <v>rul_LocalPoliciesSecurityOptions64</v>
      </c>
      <c r="C175" t="s">
        <v>142</v>
      </c>
      <c r="D175" s="25" t="str">
        <f>IFERROR(VLOOKUP(TRIM(Table.CCSS_Base_Metrics[[#This Row],[Title]]), xccdf!$A$2:$F$315, 3, FALSE),"")</f>
        <v>CCE-2266-5</v>
      </c>
      <c r="E175" s="25" t="str">
        <f>IFERROR(VLOOKUP(TRIM(Table.CCSS_Base_Metrics[[#This Row],[Title]]), xccdf!$A$2:$F$315, 4, FALSE),"")</f>
        <v>equals</v>
      </c>
      <c r="F175" s="25" t="str">
        <f>IFERROR(VLOOKUP(TRIM(Table.CCSS_Base_Metrics[[#This Row],[Title]]), xccdf!$A$2:$F$315, 5, FALSE),"")</f>
        <v>number</v>
      </c>
      <c r="G175" s="25">
        <f>IFERROR(VLOOKUP(TRIM(Table.CCSS_Base_Metrics[[#This Row],[Title]]), xccdf!$A$2:$F$315, 6, FALSE),"")</f>
        <v>1</v>
      </c>
      <c r="H175" s="23" t="s">
        <v>39</v>
      </c>
      <c r="I175" s="17"/>
      <c r="J175" s="17"/>
      <c r="K175" s="17" t="s">
        <v>593</v>
      </c>
      <c r="L175" s="19" t="str">
        <f>IFERROR(ROUND(((0.4 * Table.CCSS_Base_Metrics[[#This Row],[Exploitability]]) + (0.6 * Table.CCSS_Base_Metrics[[#This Row],[Impact]]) -1.5) * IF(Table.CCSS_Base_Metrics[[#This Row],[Impact]] = 0, 0, 1.176), 1),"")</f>
        <v/>
      </c>
      <c r="M175" s="19" t="str">
        <f>IFERROR(20 * Table.CCSS_Base_Metrics[[#This Row],[Access_Vector.'#]] * Table.CCSS_Base_Metrics[[#This Row],[Authentication.'#]] * Table.CCSS_Base_Metrics[[#This Row],[Access_Complexity.'#]],"")</f>
        <v/>
      </c>
      <c r="N175" s="19" t="str">
        <f>IFERROR(10.41 * (1 - (1 - Table.CCSS_Base_Metrics[[#This Row],[Confidentiality_Impact.'#]]) * (1 - Table.CCSS_Base_Metrics[[#This Row],[Integrity_Impact.'#]]) * (1 - Table.CCSS_Base_Metrics[[#This Row],[Availability_Impact.'#]])),"")</f>
        <v/>
      </c>
      <c r="Q175" s="20" t="str">
        <f>IFERROR(VLOOKUP(Table.CCSS_Base_Metrics[[#This Row],[Access_Vector]], Lists!$B$4:$C$6, 2),"")</f>
        <v/>
      </c>
      <c r="S175" s="20" t="str">
        <f>IFERROR(VLOOKUP(Table.CCSS_Base_Metrics[[#This Row],[Authentication]], Lists!$D$4:$E$6, 2),"")</f>
        <v/>
      </c>
      <c r="U175" s="20" t="str">
        <f>IFERROR(VLOOKUP(Table.CCSS_Base_Metrics[[#This Row],[Access_Complexity]], Lists!$F$4:$G$6, 2),"")</f>
        <v/>
      </c>
      <c r="W175" s="20" t="str">
        <f>IFERROR(VLOOKUP(Table.CCSS_Base_Metrics[[#This Row],[Confidentiality_Impact]], Lists!$H$4:$I$6, 2),"")</f>
        <v/>
      </c>
      <c r="Y175" s="20" t="str">
        <f>IFERROR(VLOOKUP(Table.CCSS_Base_Metrics[[#This Row],[Integrity_Imapct]], Lists!$J$4:$K$6, 2),"")</f>
        <v/>
      </c>
      <c r="AA175" s="20" t="str">
        <f>IFERROR(VLOOKUP(Table.CCSS_Base_Metrics[[#This Row],[Availability_Impact]], Lists!$L$4:$M$6, 2),"")</f>
        <v/>
      </c>
    </row>
    <row r="176" spans="1:27" s="16" customFormat="1" x14ac:dyDescent="0.25">
      <c r="A176" s="1" t="s">
        <v>349</v>
      </c>
      <c r="B176" s="1" t="str">
        <f>IFERROR(VLOOKUP(TRIM(Table.CCSS_Base_Metrics[[#This Row],[Title]]), xccdf!$A$2:$C$315, 2, FALSE),"")</f>
        <v>rul_LocalPoliciesSecurityOptions67</v>
      </c>
      <c r="C176" t="s">
        <v>143</v>
      </c>
      <c r="D176" s="25" t="str">
        <f>IFERROR(VLOOKUP(TRIM(Table.CCSS_Base_Metrics[[#This Row],[Title]]), xccdf!$A$2:$F$315, 3, FALSE),"")</f>
        <v>CCE-2434-9</v>
      </c>
      <c r="E176" s="25" t="str">
        <f>IFERROR(VLOOKUP(TRIM(Table.CCSS_Base_Metrics[[#This Row],[Title]]), xccdf!$A$2:$F$315, 4, FALSE),"")</f>
        <v>equals</v>
      </c>
      <c r="F176" s="25" t="str">
        <f>IFERROR(VLOOKUP(TRIM(Table.CCSS_Base_Metrics[[#This Row],[Title]]), xccdf!$A$2:$F$315, 5, FALSE),"")</f>
        <v>number</v>
      </c>
      <c r="G176" s="25">
        <f>IFERROR(VLOOKUP(TRIM(Table.CCSS_Base_Metrics[[#This Row],[Title]]), xccdf!$A$2:$F$315, 6, FALSE),"")</f>
        <v>0</v>
      </c>
      <c r="H176" s="23" t="s">
        <v>39</v>
      </c>
      <c r="I176" s="17" t="b">
        <v>1</v>
      </c>
      <c r="J176" s="17"/>
      <c r="K176" s="17" t="s">
        <v>589</v>
      </c>
      <c r="L176" s="19">
        <f>IFERROR(ROUND(((0.4 * Table.CCSS_Base_Metrics[[#This Row],[Exploitability]]) + (0.6 * Table.CCSS_Base_Metrics[[#This Row],[Impact]]) -1.5) * IF(Table.CCSS_Base_Metrics[[#This Row],[Impact]] = 0, 0, 1.176), 1),"")</f>
        <v>4.3</v>
      </c>
      <c r="M176" s="19">
        <f>IFERROR(20 * Table.CCSS_Base_Metrics[[#This Row],[Access_Vector.'#]] * Table.CCSS_Base_Metrics[[#This Row],[Authentication.'#]] * Table.CCSS_Base_Metrics[[#This Row],[Access_Complexity.'#]],"")</f>
        <v>3.1410400000000003</v>
      </c>
      <c r="N176" s="19">
        <f>IFERROR(10.41 * (1 - (1 - Table.CCSS_Base_Metrics[[#This Row],[Confidentiality_Impact.'#]]) * (1 - Table.CCSS_Base_Metrics[[#This Row],[Integrity_Impact.'#]]) * (1 - Table.CCSS_Base_Metrics[[#This Row],[Availability_Impact.'#]])),"")</f>
        <v>6.4429767187500007</v>
      </c>
      <c r="O176" s="16" t="s">
        <v>19</v>
      </c>
      <c r="P176" s="16" t="s">
        <v>21</v>
      </c>
      <c r="Q176" s="20">
        <f>IFERROR(VLOOKUP(Table.CCSS_Base_Metrics[[#This Row],[Access_Vector]], Lists!$B$4:$C$6, 2),"")</f>
        <v>0.39500000000000002</v>
      </c>
      <c r="R176" s="16" t="s">
        <v>26</v>
      </c>
      <c r="S176" s="20">
        <f>IFERROR(VLOOKUP(Table.CCSS_Base_Metrics[[#This Row],[Authentication]], Lists!$D$4:$E$6, 2),"")</f>
        <v>0.56000000000000005</v>
      </c>
      <c r="T176" s="16" t="s">
        <v>30</v>
      </c>
      <c r="U176" s="20">
        <f>IFERROR(VLOOKUP(Table.CCSS_Base_Metrics[[#This Row],[Access_Complexity]], Lists!$F$4:$G$6, 2),"")</f>
        <v>0.71</v>
      </c>
      <c r="V176" s="16" t="s">
        <v>32</v>
      </c>
      <c r="W176" s="20">
        <f>IFERROR(VLOOKUP(Table.CCSS_Base_Metrics[[#This Row],[Confidentiality_Impact]], Lists!$H$4:$I$6, 2),"")</f>
        <v>0.27500000000000002</v>
      </c>
      <c r="X176" s="16" t="s">
        <v>32</v>
      </c>
      <c r="Y176" s="20">
        <f>IFERROR(VLOOKUP(Table.CCSS_Base_Metrics[[#This Row],[Integrity_Imapct]], Lists!$J$4:$K$6, 2),"")</f>
        <v>0.27500000000000002</v>
      </c>
      <c r="Z176" s="16" t="s">
        <v>32</v>
      </c>
      <c r="AA176" s="20">
        <f>IFERROR(VLOOKUP(Table.CCSS_Base_Metrics[[#This Row],[Availability_Impact]], Lists!$L$4:$M$6, 2),"")</f>
        <v>0.27500000000000002</v>
      </c>
    </row>
    <row r="177" spans="1:27" s="16" customFormat="1" x14ac:dyDescent="0.25">
      <c r="A177" s="1" t="s">
        <v>349</v>
      </c>
      <c r="B177" s="1" t="str">
        <f>IFERROR(VLOOKUP(TRIM(Table.CCSS_Base_Metrics[[#This Row],[Title]]), xccdf!$A$2:$C$315, 2, FALSE),"")</f>
        <v>rul_LocalPoliciesSecurityOptions67</v>
      </c>
      <c r="C177" t="s">
        <v>143</v>
      </c>
      <c r="D177" s="25" t="str">
        <f>IFERROR(VLOOKUP(TRIM(Table.CCSS_Base_Metrics[[#This Row],[Title]]), xccdf!$A$2:$F$315, 3, FALSE),"")</f>
        <v>CCE-2434-9</v>
      </c>
      <c r="E177" s="25" t="str">
        <f>IFERROR(VLOOKUP(TRIM(Table.CCSS_Base_Metrics[[#This Row],[Title]]), xccdf!$A$2:$F$315, 4, FALSE),"")</f>
        <v>equals</v>
      </c>
      <c r="F177" s="25" t="str">
        <f>IFERROR(VLOOKUP(TRIM(Table.CCSS_Base_Metrics[[#This Row],[Title]]), xccdf!$A$2:$F$315, 5, FALSE),"")</f>
        <v>number</v>
      </c>
      <c r="G177" s="25">
        <f>IFERROR(VLOOKUP(TRIM(Table.CCSS_Base_Metrics[[#This Row],[Title]]), xccdf!$A$2:$F$315, 6, FALSE),"")</f>
        <v>0</v>
      </c>
      <c r="H177" s="23" t="s">
        <v>40</v>
      </c>
      <c r="I177" s="17"/>
      <c r="J177" s="17"/>
      <c r="K177" s="17" t="s">
        <v>593</v>
      </c>
      <c r="L177" s="19" t="str">
        <f>IFERROR(ROUND(((0.4 * Table.CCSS_Base_Metrics[[#This Row],[Exploitability]]) + (0.6 * Table.CCSS_Base_Metrics[[#This Row],[Impact]]) -1.5) * IF(Table.CCSS_Base_Metrics[[#This Row],[Impact]] = 0, 0, 1.176), 1),"")</f>
        <v/>
      </c>
      <c r="M177" s="19" t="str">
        <f>IFERROR(20 * Table.CCSS_Base_Metrics[[#This Row],[Access_Vector.'#]] * Table.CCSS_Base_Metrics[[#This Row],[Authentication.'#]] * Table.CCSS_Base_Metrics[[#This Row],[Access_Complexity.'#]],"")</f>
        <v/>
      </c>
      <c r="N177" s="19" t="str">
        <f>IFERROR(10.41 * (1 - (1 - Table.CCSS_Base_Metrics[[#This Row],[Confidentiality_Impact.'#]]) * (1 - Table.CCSS_Base_Metrics[[#This Row],[Integrity_Impact.'#]]) * (1 - Table.CCSS_Base_Metrics[[#This Row],[Availability_Impact.'#]])),"")</f>
        <v/>
      </c>
      <c r="Q177" s="20" t="str">
        <f>IFERROR(VLOOKUP(Table.CCSS_Base_Metrics[[#This Row],[Access_Vector]], Lists!$B$4:$C$6, 2),"")</f>
        <v/>
      </c>
      <c r="S177" s="20" t="str">
        <f>IFERROR(VLOOKUP(Table.CCSS_Base_Metrics[[#This Row],[Authentication]], Lists!$D$4:$E$6, 2),"")</f>
        <v/>
      </c>
      <c r="U177" s="20" t="str">
        <f>IFERROR(VLOOKUP(Table.CCSS_Base_Metrics[[#This Row],[Access_Complexity]], Lists!$F$4:$G$6, 2),"")</f>
        <v/>
      </c>
      <c r="W177" s="20" t="str">
        <f>IFERROR(VLOOKUP(Table.CCSS_Base_Metrics[[#This Row],[Confidentiality_Impact]], Lists!$H$4:$I$6, 2),"")</f>
        <v/>
      </c>
      <c r="Y177" s="20" t="str">
        <f>IFERROR(VLOOKUP(Table.CCSS_Base_Metrics[[#This Row],[Integrity_Imapct]], Lists!$J$4:$K$6, 2),"")</f>
        <v/>
      </c>
      <c r="AA177" s="20" t="str">
        <f>IFERROR(VLOOKUP(Table.CCSS_Base_Metrics[[#This Row],[Availability_Impact]], Lists!$L$4:$M$6, 2),"")</f>
        <v/>
      </c>
    </row>
    <row r="178" spans="1:27" s="16" customFormat="1" x14ac:dyDescent="0.25">
      <c r="A178" s="1">
        <v>1.8</v>
      </c>
      <c r="B178" s="1" t="str">
        <f>IFERROR(VLOOKUP(TRIM(Table.CCSS_Base_Metrics[[#This Row],[Title]]), xccdf!$A$2:$C$315, 2, FALSE),"")</f>
        <v/>
      </c>
      <c r="C178" t="s">
        <v>353</v>
      </c>
      <c r="D178" s="25" t="str">
        <f>IFERROR(VLOOKUP(TRIM(Table.CCSS_Base_Metrics[[#This Row],[Title]]), xccdf!$A$2:$F$315, 3, FALSE),"")</f>
        <v/>
      </c>
      <c r="E178" s="25" t="str">
        <f>IFERROR(VLOOKUP(TRIM(Table.CCSS_Base_Metrics[[#This Row],[Title]]), xccdf!$A$2:$F$315, 4, FALSE),"")</f>
        <v/>
      </c>
      <c r="F178" s="25" t="str">
        <f>IFERROR(VLOOKUP(TRIM(Table.CCSS_Base_Metrics[[#This Row],[Title]]), xccdf!$A$2:$F$315, 5, FALSE),"")</f>
        <v/>
      </c>
      <c r="G178" s="25" t="str">
        <f>IFERROR(VLOOKUP(TRIM(Table.CCSS_Base_Metrics[[#This Row],[Title]]), xccdf!$A$2:$F$315, 6, FALSE),"")</f>
        <v/>
      </c>
      <c r="H178" s="21" t="e">
        <f>NA()</f>
        <v>#N/A</v>
      </c>
      <c r="I178" s="17" t="b">
        <v>0</v>
      </c>
      <c r="J178" s="17"/>
      <c r="K178" s="17"/>
      <c r="L178" s="19" t="str">
        <f>IFERROR(ROUND(((0.4 * Table.CCSS_Base_Metrics[[#This Row],[Exploitability]]) + (0.6 * Table.CCSS_Base_Metrics[[#This Row],[Impact]]) -1.5) * IF(Table.CCSS_Base_Metrics[[#This Row],[Impact]] = 0, 0, 1.176), 1),"")</f>
        <v/>
      </c>
      <c r="M178" s="19" t="str">
        <f>IFERROR(20 * Table.CCSS_Base_Metrics[[#This Row],[Access_Vector.'#]] * Table.CCSS_Base_Metrics[[#This Row],[Authentication.'#]] * Table.CCSS_Base_Metrics[[#This Row],[Access_Complexity.'#]],"")</f>
        <v/>
      </c>
      <c r="N178" s="19" t="str">
        <f>IFERROR(10.41 * (1 - (1 - Table.CCSS_Base_Metrics[[#This Row],[Confidentiality_Impact.'#]]) * (1 - Table.CCSS_Base_Metrics[[#This Row],[Integrity_Impact.'#]]) * (1 - Table.CCSS_Base_Metrics[[#This Row],[Availability_Impact.'#]])),"")</f>
        <v/>
      </c>
      <c r="Q178" s="20" t="str">
        <f>IFERROR(VLOOKUP(Table.CCSS_Base_Metrics[[#This Row],[Access_Vector]], Lists!$B$4:$C$6, 2),"")</f>
        <v/>
      </c>
      <c r="S178" s="20" t="str">
        <f>IFERROR(VLOOKUP(Table.CCSS_Base_Metrics[[#This Row],[Authentication]], Lists!$D$4:$E$6, 2),"")</f>
        <v/>
      </c>
      <c r="U178" s="20" t="str">
        <f>IFERROR(VLOOKUP(Table.CCSS_Base_Metrics[[#This Row],[Access_Complexity]], Lists!$F$4:$G$6, 2),"")</f>
        <v/>
      </c>
      <c r="W178" s="20" t="str">
        <f>IFERROR(VLOOKUP(Table.CCSS_Base_Metrics[[#This Row],[Confidentiality_Impact]], Lists!$H$4:$I$6, 2),"")</f>
        <v/>
      </c>
      <c r="Y178" s="20" t="str">
        <f>IFERROR(VLOOKUP(Table.CCSS_Base_Metrics[[#This Row],[Integrity_Imapct]], Lists!$J$4:$K$6, 2),"")</f>
        <v/>
      </c>
      <c r="AA178" s="20" t="str">
        <f>IFERROR(VLOOKUP(Table.CCSS_Base_Metrics[[#This Row],[Availability_Impact]], Lists!$L$4:$M$6, 2),"")</f>
        <v/>
      </c>
    </row>
    <row r="179" spans="1:27" s="16" customFormat="1" ht="30" x14ac:dyDescent="0.25">
      <c r="A179" s="1" t="s">
        <v>351</v>
      </c>
      <c r="B179" s="1" t="str">
        <f>IFERROR(VLOOKUP(TRIM(Table.CCSS_Base_Metrics[[#This Row],[Title]]), xccdf!$A$2:$C$315, 2, FALSE),"")</f>
        <v>rul_LocalPoliciesUserRightsAssignment1</v>
      </c>
      <c r="C179" t="s">
        <v>144</v>
      </c>
      <c r="D179" s="25" t="str">
        <f>IFERROR(VLOOKUP(TRIM(Table.CCSS_Base_Metrics[[#This Row],[Title]]), xccdf!$A$2:$F$315, 3, FALSE),"")</f>
        <v>CCE-2075-0</v>
      </c>
      <c r="E179" s="25">
        <f>IFERROR(VLOOKUP(TRIM(Table.CCSS_Base_Metrics[[#This Row],[Title]]), xccdf!$A$2:$F$315, 4, FALSE),"")</f>
        <v>0</v>
      </c>
      <c r="F179" s="25">
        <f>IFERROR(VLOOKUP(TRIM(Table.CCSS_Base_Metrics[[#This Row],[Title]]), xccdf!$A$2:$F$315, 5, FALSE),"")</f>
        <v>0</v>
      </c>
      <c r="G179" s="25">
        <f>IFERROR(VLOOKUP(TRIM(Table.CCSS_Base_Metrics[[#This Row],[Title]]), xccdf!$A$2:$F$315, 6, FALSE),"")</f>
        <v>0</v>
      </c>
      <c r="H179" s="23" t="s">
        <v>510</v>
      </c>
      <c r="I179" s="17" t="b">
        <v>1</v>
      </c>
      <c r="J179" s="17"/>
      <c r="K179" s="17" t="s">
        <v>589</v>
      </c>
      <c r="L179" s="19">
        <f>IFERROR(ROUND(((0.4 * Table.CCSS_Base_Metrics[[#This Row],[Exploitability]]) + (0.6 * Table.CCSS_Base_Metrics[[#This Row],[Impact]]) -1.5) * IF(Table.CCSS_Base_Metrics[[#This Row],[Impact]] = 0, 0, 1.176), 1),"")</f>
        <v>6.5</v>
      </c>
      <c r="M179" s="19">
        <f>IFERROR(20 * Table.CCSS_Base_Metrics[[#This Row],[Access_Vector.'#]] * Table.CCSS_Base_Metrics[[#This Row],[Authentication.'#]] * Table.CCSS_Base_Metrics[[#This Row],[Access_Complexity.'#]],"")</f>
        <v>7.952</v>
      </c>
      <c r="N179" s="19">
        <f>IFERROR(10.41 * (1 - (1 - Table.CCSS_Base_Metrics[[#This Row],[Confidentiality_Impact.'#]]) * (1 - Table.CCSS_Base_Metrics[[#This Row],[Integrity_Impact.'#]]) * (1 - Table.CCSS_Base_Metrics[[#This Row],[Availability_Impact.'#]])),"")</f>
        <v>6.4429767187500007</v>
      </c>
      <c r="O179" s="16" t="s">
        <v>19</v>
      </c>
      <c r="P179" s="16" t="s">
        <v>23</v>
      </c>
      <c r="Q179" s="20">
        <f>IFERROR(VLOOKUP(Table.CCSS_Base_Metrics[[#This Row],[Access_Vector]], Lists!$B$4:$C$6, 2),"")</f>
        <v>1</v>
      </c>
      <c r="R179" s="16" t="s">
        <v>26</v>
      </c>
      <c r="S179" s="20">
        <f>IFERROR(VLOOKUP(Table.CCSS_Base_Metrics[[#This Row],[Authentication]], Lists!$D$4:$E$6, 2),"")</f>
        <v>0.56000000000000005</v>
      </c>
      <c r="T179" s="16" t="s">
        <v>30</v>
      </c>
      <c r="U179" s="20">
        <f>IFERROR(VLOOKUP(Table.CCSS_Base_Metrics[[#This Row],[Access_Complexity]], Lists!$F$4:$G$6, 2),"")</f>
        <v>0.71</v>
      </c>
      <c r="V179" s="16" t="s">
        <v>32</v>
      </c>
      <c r="W179" s="20">
        <f>IFERROR(VLOOKUP(Table.CCSS_Base_Metrics[[#This Row],[Confidentiality_Impact]], Lists!$H$4:$I$6, 2),"")</f>
        <v>0.27500000000000002</v>
      </c>
      <c r="X179" s="16" t="s">
        <v>32</v>
      </c>
      <c r="Y179" s="20">
        <f>IFERROR(VLOOKUP(Table.CCSS_Base_Metrics[[#This Row],[Integrity_Imapct]], Lists!$J$4:$K$6, 2),"")</f>
        <v>0.27500000000000002</v>
      </c>
      <c r="Z179" s="16" t="s">
        <v>32</v>
      </c>
      <c r="AA179" s="20">
        <f>IFERROR(VLOOKUP(Table.CCSS_Base_Metrics[[#This Row],[Availability_Impact]], Lists!$L$4:$M$6, 2),"")</f>
        <v>0.27500000000000002</v>
      </c>
    </row>
    <row r="180" spans="1:27" s="16" customFormat="1" ht="60" x14ac:dyDescent="0.25">
      <c r="A180" s="1" t="s">
        <v>351</v>
      </c>
      <c r="B180" s="1" t="str">
        <f>IFERROR(VLOOKUP(TRIM(Table.CCSS_Base_Metrics[[#This Row],[Title]]), xccdf!$A$2:$C$315, 2, FALSE),"")</f>
        <v>rul_LocalPoliciesUserRightsAssignment1</v>
      </c>
      <c r="C180" t="s">
        <v>592</v>
      </c>
      <c r="D180" s="25" t="str">
        <f>IFERROR(VLOOKUP(TRIM(Table.CCSS_Base_Metrics[[#This Row],[Title]]), xccdf!$A$2:$F$315, 3, FALSE),"")</f>
        <v>CCE-2075-0</v>
      </c>
      <c r="E180" s="25">
        <f>IFERROR(VLOOKUP(TRIM(Table.CCSS_Base_Metrics[[#This Row],[Title]]), xccdf!$A$2:$F$315, 4, FALSE),"")</f>
        <v>0</v>
      </c>
      <c r="F180" s="25">
        <f>IFERROR(VLOOKUP(TRIM(Table.CCSS_Base_Metrics[[#This Row],[Title]]), xccdf!$A$2:$F$315, 5, FALSE),"")</f>
        <v>0</v>
      </c>
      <c r="G180" s="25">
        <f>IFERROR(VLOOKUP(TRIM(Table.CCSS_Base_Metrics[[#This Row],[Title]]), xccdf!$A$2:$F$315, 6, FALSE),"")</f>
        <v>0</v>
      </c>
      <c r="H180" s="23" t="s">
        <v>557</v>
      </c>
      <c r="I180" s="17"/>
      <c r="J180" s="17"/>
      <c r="K180" s="17" t="s">
        <v>590</v>
      </c>
      <c r="L180" s="19" t="str">
        <f>IFERROR(ROUND(((0.4 * Table.CCSS_Base_Metrics[[#This Row],[Exploitability]]) + (0.6 * Table.CCSS_Base_Metrics[[#This Row],[Impact]]) -1.5) * IF(Table.CCSS_Base_Metrics[[#This Row],[Impact]] = 0, 0, 1.176), 1),"")</f>
        <v/>
      </c>
      <c r="M180" s="19" t="str">
        <f>IFERROR(20 * Table.CCSS_Base_Metrics[[#This Row],[Access_Vector.'#]] * Table.CCSS_Base_Metrics[[#This Row],[Authentication.'#]] * Table.CCSS_Base_Metrics[[#This Row],[Access_Complexity.'#]],"")</f>
        <v/>
      </c>
      <c r="N180" s="19" t="str">
        <f>IFERROR(10.41 * (1 - (1 - Table.CCSS_Base_Metrics[[#This Row],[Confidentiality_Impact.'#]]) * (1 - Table.CCSS_Base_Metrics[[#This Row],[Integrity_Impact.'#]]) * (1 - Table.CCSS_Base_Metrics[[#This Row],[Availability_Impact.'#]])),"")</f>
        <v/>
      </c>
      <c r="Q180" s="20" t="str">
        <f>IFERROR(VLOOKUP(Table.CCSS_Base_Metrics[[#This Row],[Access_Vector]], Lists!$B$4:$C$6, 2),"")</f>
        <v/>
      </c>
      <c r="S180" s="20" t="str">
        <f>IFERROR(VLOOKUP(Table.CCSS_Base_Metrics[[#This Row],[Authentication]], Lists!$D$4:$E$6, 2),"")</f>
        <v/>
      </c>
      <c r="U180" s="20" t="str">
        <f>IFERROR(VLOOKUP(Table.CCSS_Base_Metrics[[#This Row],[Access_Complexity]], Lists!$F$4:$G$6, 2),"")</f>
        <v/>
      </c>
      <c r="W180" s="20" t="str">
        <f>IFERROR(VLOOKUP(Table.CCSS_Base_Metrics[[#This Row],[Confidentiality_Impact]], Lists!$H$4:$I$6, 2),"")</f>
        <v/>
      </c>
      <c r="Y180" s="20" t="str">
        <f>IFERROR(VLOOKUP(Table.CCSS_Base_Metrics[[#This Row],[Integrity_Imapct]], Lists!$J$4:$K$6, 2),"")</f>
        <v/>
      </c>
      <c r="AA180" s="20" t="str">
        <f>IFERROR(VLOOKUP(Table.CCSS_Base_Metrics[[#This Row],[Availability_Impact]], Lists!$L$4:$M$6, 2),"")</f>
        <v/>
      </c>
    </row>
    <row r="181" spans="1:27" s="16" customFormat="1" ht="30" x14ac:dyDescent="0.25">
      <c r="A181" s="1" t="s">
        <v>351</v>
      </c>
      <c r="B181" s="1" t="str">
        <f>IFERROR(VLOOKUP(TRIM(Table.CCSS_Base_Metrics[[#This Row],[Title]]), xccdf!$A$2:$C$315, 2, FALSE),"")</f>
        <v>rul_LocalPoliciesUserRightsAssignment1</v>
      </c>
      <c r="C181" t="s">
        <v>592</v>
      </c>
      <c r="D181" s="25" t="str">
        <f>IFERROR(VLOOKUP(TRIM(Table.CCSS_Base_Metrics[[#This Row],[Title]]), xccdf!$A$2:$F$315, 3, FALSE),"")</f>
        <v>CCE-2075-0</v>
      </c>
      <c r="E181" s="25">
        <f>IFERROR(VLOOKUP(TRIM(Table.CCSS_Base_Metrics[[#This Row],[Title]]), xccdf!$A$2:$F$315, 4, FALSE),"")</f>
        <v>0</v>
      </c>
      <c r="F181" s="25">
        <f>IFERROR(VLOOKUP(TRIM(Table.CCSS_Base_Metrics[[#This Row],[Title]]), xccdf!$A$2:$F$315, 5, FALSE),"")</f>
        <v>0</v>
      </c>
      <c r="G181" s="25">
        <f>IFERROR(VLOOKUP(TRIM(Table.CCSS_Base_Metrics[[#This Row],[Title]]), xccdf!$A$2:$F$315, 6, FALSE),"")</f>
        <v>0</v>
      </c>
      <c r="H181" s="23" t="s">
        <v>558</v>
      </c>
      <c r="I181" s="17"/>
      <c r="J181" s="17"/>
      <c r="K181" s="17" t="s">
        <v>591</v>
      </c>
      <c r="L181" s="19" t="str">
        <f>IFERROR(ROUND(((0.4 * Table.CCSS_Base_Metrics[[#This Row],[Exploitability]]) + (0.6 * Table.CCSS_Base_Metrics[[#This Row],[Impact]]) -1.5) * IF(Table.CCSS_Base_Metrics[[#This Row],[Impact]] = 0, 0, 1.176), 1),"")</f>
        <v/>
      </c>
      <c r="M181" s="19" t="str">
        <f>IFERROR(20 * Table.CCSS_Base_Metrics[[#This Row],[Access_Vector.'#]] * Table.CCSS_Base_Metrics[[#This Row],[Authentication.'#]] * Table.CCSS_Base_Metrics[[#This Row],[Access_Complexity.'#]],"")</f>
        <v/>
      </c>
      <c r="N181" s="19" t="str">
        <f>IFERROR(10.41 * (1 - (1 - Table.CCSS_Base_Metrics[[#This Row],[Confidentiality_Impact.'#]]) * (1 - Table.CCSS_Base_Metrics[[#This Row],[Integrity_Impact.'#]]) * (1 - Table.CCSS_Base_Metrics[[#This Row],[Availability_Impact.'#]])),"")</f>
        <v/>
      </c>
      <c r="Q181" s="20" t="str">
        <f>IFERROR(VLOOKUP(Table.CCSS_Base_Metrics[[#This Row],[Access_Vector]], Lists!$B$4:$C$6, 2),"")</f>
        <v/>
      </c>
      <c r="S181" s="20" t="str">
        <f>IFERROR(VLOOKUP(Table.CCSS_Base_Metrics[[#This Row],[Authentication]], Lists!$D$4:$E$6, 2),"")</f>
        <v/>
      </c>
      <c r="U181" s="20" t="str">
        <f>IFERROR(VLOOKUP(Table.CCSS_Base_Metrics[[#This Row],[Access_Complexity]], Lists!$F$4:$G$6, 2),"")</f>
        <v/>
      </c>
      <c r="W181" s="20" t="str">
        <f>IFERROR(VLOOKUP(Table.CCSS_Base_Metrics[[#This Row],[Confidentiality_Impact]], Lists!$H$4:$I$6, 2),"")</f>
        <v/>
      </c>
      <c r="Y181" s="20" t="str">
        <f>IFERROR(VLOOKUP(Table.CCSS_Base_Metrics[[#This Row],[Integrity_Imapct]], Lists!$J$4:$K$6, 2),"")</f>
        <v/>
      </c>
      <c r="AA181" s="20" t="str">
        <f>IFERROR(VLOOKUP(Table.CCSS_Base_Metrics[[#This Row],[Availability_Impact]], Lists!$L$4:$M$6, 2),"")</f>
        <v/>
      </c>
    </row>
    <row r="182" spans="1:27" s="16" customFormat="1" ht="30" x14ac:dyDescent="0.25">
      <c r="A182" s="1" t="s">
        <v>352</v>
      </c>
      <c r="B182" s="1" t="str">
        <f>IFERROR(VLOOKUP(TRIM(Table.CCSS_Base_Metrics[[#This Row],[Title]]), xccdf!$A$2:$C$315, 2, FALSE),"")</f>
        <v>rul_LocalPoliciesUserRightsAssignment4</v>
      </c>
      <c r="C182" t="s">
        <v>145</v>
      </c>
      <c r="D182" s="25" t="str">
        <f>IFERROR(VLOOKUP(TRIM(Table.CCSS_Base_Metrics[[#This Row],[Title]]), xccdf!$A$2:$F$315, 3, FALSE),"")</f>
        <v>CCE-2079-2</v>
      </c>
      <c r="E182" s="25">
        <f>IFERROR(VLOOKUP(TRIM(Table.CCSS_Base_Metrics[[#This Row],[Title]]), xccdf!$A$2:$F$315, 4, FALSE),"")</f>
        <v>0</v>
      </c>
      <c r="F182" s="25">
        <f>IFERROR(VLOOKUP(TRIM(Table.CCSS_Base_Metrics[[#This Row],[Title]]), xccdf!$A$2:$F$315, 5, FALSE),"")</f>
        <v>0</v>
      </c>
      <c r="G182" s="25">
        <f>IFERROR(VLOOKUP(TRIM(Table.CCSS_Base_Metrics[[#This Row],[Title]]), xccdf!$A$2:$F$315, 6, FALSE),"")</f>
        <v>0</v>
      </c>
      <c r="H182" s="23" t="s">
        <v>510</v>
      </c>
      <c r="I182" s="17" t="b">
        <v>1</v>
      </c>
      <c r="J182" s="17"/>
      <c r="K182" s="17" t="s">
        <v>589</v>
      </c>
      <c r="L182" s="19">
        <f>IFERROR(ROUND(((0.4 * Table.CCSS_Base_Metrics[[#This Row],[Exploitability]]) + (0.6 * Table.CCSS_Base_Metrics[[#This Row],[Impact]]) -1.5) * IF(Table.CCSS_Base_Metrics[[#This Row],[Impact]] = 0, 0, 1.176), 1),"")</f>
        <v>6.8</v>
      </c>
      <c r="M182" s="19">
        <f>IFERROR(20 * Table.CCSS_Base_Metrics[[#This Row],[Access_Vector.'#]] * Table.CCSS_Base_Metrics[[#This Row],[Authentication.'#]] * Table.CCSS_Base_Metrics[[#This Row],[Access_Complexity.'#]],"")</f>
        <v>3.1410400000000003</v>
      </c>
      <c r="N182" s="19">
        <f>IFERROR(10.41 * (1 - (1 - Table.CCSS_Base_Metrics[[#This Row],[Confidentiality_Impact.'#]]) * (1 - Table.CCSS_Base_Metrics[[#This Row],[Integrity_Impact.'#]]) * (1 - Table.CCSS_Base_Metrics[[#This Row],[Availability_Impact.'#]])),"")</f>
        <v>10.00084536</v>
      </c>
      <c r="O182" s="16" t="s">
        <v>19</v>
      </c>
      <c r="P182" s="16" t="s">
        <v>21</v>
      </c>
      <c r="Q182" s="20">
        <f>IFERROR(VLOOKUP(Table.CCSS_Base_Metrics[[#This Row],[Access_Vector]], Lists!$B$4:$C$6, 2),"")</f>
        <v>0.39500000000000002</v>
      </c>
      <c r="R182" s="16" t="s">
        <v>26</v>
      </c>
      <c r="S182" s="20">
        <f>IFERROR(VLOOKUP(Table.CCSS_Base_Metrics[[#This Row],[Authentication]], Lists!$D$4:$E$6, 2),"")</f>
        <v>0.56000000000000005</v>
      </c>
      <c r="T182" s="16" t="s">
        <v>30</v>
      </c>
      <c r="U182" s="20">
        <f>IFERROR(VLOOKUP(Table.CCSS_Base_Metrics[[#This Row],[Access_Complexity]], Lists!$F$4:$G$6, 2),"")</f>
        <v>0.71</v>
      </c>
      <c r="V182" s="16" t="s">
        <v>31</v>
      </c>
      <c r="W182" s="20">
        <f>IFERROR(VLOOKUP(Table.CCSS_Base_Metrics[[#This Row],[Confidentiality_Impact]], Lists!$H$4:$I$6, 2),"")</f>
        <v>0.66</v>
      </c>
      <c r="X182" s="16" t="s">
        <v>31</v>
      </c>
      <c r="Y182" s="20">
        <f>IFERROR(VLOOKUP(Table.CCSS_Base_Metrics[[#This Row],[Integrity_Imapct]], Lists!$J$4:$K$6, 2),"")</f>
        <v>0.66</v>
      </c>
      <c r="Z182" s="16" t="s">
        <v>31</v>
      </c>
      <c r="AA182" s="20">
        <f>IFERROR(VLOOKUP(Table.CCSS_Base_Metrics[[#This Row],[Availability_Impact]], Lists!$L$4:$M$6, 2),"")</f>
        <v>0.66</v>
      </c>
    </row>
    <row r="183" spans="1:27" s="16" customFormat="1" x14ac:dyDescent="0.25">
      <c r="A183" s="1" t="s">
        <v>352</v>
      </c>
      <c r="B183" s="1" t="str">
        <f>IFERROR(VLOOKUP(TRIM(Table.CCSS_Base_Metrics[[#This Row],[Title]]), xccdf!$A$2:$C$315, 2, FALSE),"")</f>
        <v>rul_LocalPoliciesUserRightsAssignment4</v>
      </c>
      <c r="C183" t="s">
        <v>145</v>
      </c>
      <c r="D183" s="25" t="str">
        <f>IFERROR(VLOOKUP(TRIM(Table.CCSS_Base_Metrics[[#This Row],[Title]]), xccdf!$A$2:$F$315, 3, FALSE),"")</f>
        <v>CCE-2079-2</v>
      </c>
      <c r="E183" s="25">
        <f>IFERROR(VLOOKUP(TRIM(Table.CCSS_Base_Metrics[[#This Row],[Title]]), xccdf!$A$2:$F$315, 4, FALSE),"")</f>
        <v>0</v>
      </c>
      <c r="F183" s="25">
        <f>IFERROR(VLOOKUP(TRIM(Table.CCSS_Base_Metrics[[#This Row],[Title]]), xccdf!$A$2:$F$315, 5, FALSE),"")</f>
        <v>0</v>
      </c>
      <c r="G183" s="25">
        <f>IFERROR(VLOOKUP(TRIM(Table.CCSS_Base_Metrics[[#This Row],[Title]]), xccdf!$A$2:$F$315, 6, FALSE),"")</f>
        <v>0</v>
      </c>
      <c r="H183" s="23" t="s">
        <v>511</v>
      </c>
      <c r="I183" s="17"/>
      <c r="J183" s="17"/>
      <c r="K183" s="17" t="s">
        <v>593</v>
      </c>
      <c r="L183" s="19" t="str">
        <f>IFERROR(ROUND(((0.4 * Table.CCSS_Base_Metrics[[#This Row],[Exploitability]]) + (0.6 * Table.CCSS_Base_Metrics[[#This Row],[Impact]]) -1.5) * IF(Table.CCSS_Base_Metrics[[#This Row],[Impact]] = 0, 0, 1.176), 1),"")</f>
        <v/>
      </c>
      <c r="M183" s="19" t="str">
        <f>IFERROR(20 * Table.CCSS_Base_Metrics[[#This Row],[Access_Vector.'#]] * Table.CCSS_Base_Metrics[[#This Row],[Authentication.'#]] * Table.CCSS_Base_Metrics[[#This Row],[Access_Complexity.'#]],"")</f>
        <v/>
      </c>
      <c r="N183" s="19" t="str">
        <f>IFERROR(10.41 * (1 - (1 - Table.CCSS_Base_Metrics[[#This Row],[Confidentiality_Impact.'#]]) * (1 - Table.CCSS_Base_Metrics[[#This Row],[Integrity_Impact.'#]]) * (1 - Table.CCSS_Base_Metrics[[#This Row],[Availability_Impact.'#]])),"")</f>
        <v/>
      </c>
      <c r="Q183" s="20" t="str">
        <f>IFERROR(VLOOKUP(Table.CCSS_Base_Metrics[[#This Row],[Access_Vector]], Lists!$B$4:$C$6, 2),"")</f>
        <v/>
      </c>
      <c r="S183" s="20" t="str">
        <f>IFERROR(VLOOKUP(Table.CCSS_Base_Metrics[[#This Row],[Authentication]], Lists!$D$4:$E$6, 2),"")</f>
        <v/>
      </c>
      <c r="U183" s="20" t="str">
        <f>IFERROR(VLOOKUP(Table.CCSS_Base_Metrics[[#This Row],[Access_Complexity]], Lists!$F$4:$G$6, 2),"")</f>
        <v/>
      </c>
      <c r="W183" s="20" t="str">
        <f>IFERROR(VLOOKUP(Table.CCSS_Base_Metrics[[#This Row],[Confidentiality_Impact]], Lists!$H$4:$I$6, 2),"")</f>
        <v/>
      </c>
      <c r="Y183" s="20" t="str">
        <f>IFERROR(VLOOKUP(Table.CCSS_Base_Metrics[[#This Row],[Integrity_Imapct]], Lists!$J$4:$K$6, 2),"")</f>
        <v/>
      </c>
      <c r="AA183" s="20" t="str">
        <f>IFERROR(VLOOKUP(Table.CCSS_Base_Metrics[[#This Row],[Availability_Impact]], Lists!$L$4:$M$6, 2),"")</f>
        <v/>
      </c>
    </row>
    <row r="184" spans="1:27" s="16" customFormat="1" ht="30" x14ac:dyDescent="0.25">
      <c r="A184" s="1" t="s">
        <v>354</v>
      </c>
      <c r="B184" s="1" t="str">
        <f>IFERROR(VLOOKUP(TRIM(Table.CCSS_Base_Metrics[[#This Row],[Title]]), xccdf!$A$2:$C$315, 2, FALSE),"")</f>
        <v/>
      </c>
      <c r="C184" t="s">
        <v>146</v>
      </c>
      <c r="D184" s="25" t="str">
        <f>IFERROR(VLOOKUP(TRIM(Table.CCSS_Base_Metrics[[#This Row],[Title]]), xccdf!$A$2:$F$315, 3, FALSE),"")</f>
        <v/>
      </c>
      <c r="E184" s="25" t="str">
        <f>IFERROR(VLOOKUP(TRIM(Table.CCSS_Base_Metrics[[#This Row],[Title]]), xccdf!$A$2:$F$315, 4, FALSE),"")</f>
        <v/>
      </c>
      <c r="F184" s="25" t="str">
        <f>IFERROR(VLOOKUP(TRIM(Table.CCSS_Base_Metrics[[#This Row],[Title]]), xccdf!$A$2:$F$315, 5, FALSE),"")</f>
        <v/>
      </c>
      <c r="G184" s="25" t="str">
        <f>IFERROR(VLOOKUP(TRIM(Table.CCSS_Base_Metrics[[#This Row],[Title]]), xccdf!$A$2:$F$315, 6, FALSE),"")</f>
        <v/>
      </c>
      <c r="H184" s="23" t="s">
        <v>510</v>
      </c>
      <c r="I184" s="17" t="b">
        <v>1</v>
      </c>
      <c r="J184" s="17"/>
      <c r="K184" s="17" t="s">
        <v>589</v>
      </c>
      <c r="L184" s="19">
        <f>IFERROR(ROUND(((0.4 * Table.CCSS_Base_Metrics[[#This Row],[Exploitability]]) + (0.6 * Table.CCSS_Base_Metrics[[#This Row],[Impact]]) -1.5) * IF(Table.CCSS_Base_Metrics[[#This Row],[Impact]] = 0, 0, 1.176), 1),"")</f>
        <v>3.2</v>
      </c>
      <c r="M184" s="19">
        <f>IFERROR(20 * Table.CCSS_Base_Metrics[[#This Row],[Access_Vector.'#]] * Table.CCSS_Base_Metrics[[#This Row],[Authentication.'#]] * Table.CCSS_Base_Metrics[[#This Row],[Access_Complexity.'#]],"")</f>
        <v>3.1410400000000003</v>
      </c>
      <c r="N184" s="19">
        <f>IFERROR(10.41 * (1 - (1 - Table.CCSS_Base_Metrics[[#This Row],[Confidentiality_Impact.'#]]) * (1 - Table.CCSS_Base_Metrics[[#This Row],[Integrity_Impact.'#]]) * (1 - Table.CCSS_Base_Metrics[[#This Row],[Availability_Impact.'#]])),"")</f>
        <v>4.9382437499999998</v>
      </c>
      <c r="O184" s="16" t="s">
        <v>19</v>
      </c>
      <c r="P184" s="16" t="s">
        <v>21</v>
      </c>
      <c r="Q184" s="20">
        <f>IFERROR(VLOOKUP(Table.CCSS_Base_Metrics[[#This Row],[Access_Vector]], Lists!$B$4:$C$6, 2),"")</f>
        <v>0.39500000000000002</v>
      </c>
      <c r="R184" s="16" t="s">
        <v>26</v>
      </c>
      <c r="S184" s="20">
        <f>IFERROR(VLOOKUP(Table.CCSS_Base_Metrics[[#This Row],[Authentication]], Lists!$D$4:$E$6, 2),"")</f>
        <v>0.56000000000000005</v>
      </c>
      <c r="T184" s="16" t="s">
        <v>30</v>
      </c>
      <c r="U184" s="20">
        <f>IFERROR(VLOOKUP(Table.CCSS_Base_Metrics[[#This Row],[Access_Complexity]], Lists!$F$4:$G$6, 2),"")</f>
        <v>0.71</v>
      </c>
      <c r="V184" s="16" t="s">
        <v>27</v>
      </c>
      <c r="W184" s="20">
        <f>IFERROR(VLOOKUP(Table.CCSS_Base_Metrics[[#This Row],[Confidentiality_Impact]], Lists!$H$4:$I$6, 2),"")</f>
        <v>0</v>
      </c>
      <c r="X184" s="16" t="s">
        <v>32</v>
      </c>
      <c r="Y184" s="20">
        <f>IFERROR(VLOOKUP(Table.CCSS_Base_Metrics[[#This Row],[Integrity_Imapct]], Lists!$J$4:$K$6, 2),"")</f>
        <v>0.27500000000000002</v>
      </c>
      <c r="Z184" s="16" t="s">
        <v>32</v>
      </c>
      <c r="AA184" s="20">
        <f>IFERROR(VLOOKUP(Table.CCSS_Base_Metrics[[#This Row],[Availability_Impact]], Lists!$L$4:$M$6, 2),"")</f>
        <v>0.27500000000000002</v>
      </c>
    </row>
    <row r="185" spans="1:27" s="16" customFormat="1" x14ac:dyDescent="0.25">
      <c r="A185" s="1" t="s">
        <v>354</v>
      </c>
      <c r="B185" s="1" t="str">
        <f>IFERROR(VLOOKUP(TRIM(Table.CCSS_Base_Metrics[[#This Row],[Title]]), xccdf!$A$2:$C$315, 2, FALSE),"")</f>
        <v/>
      </c>
      <c r="C185" t="s">
        <v>146</v>
      </c>
      <c r="D185" s="25" t="str">
        <f>IFERROR(VLOOKUP(TRIM(Table.CCSS_Base_Metrics[[#This Row],[Title]]), xccdf!$A$2:$F$315, 3, FALSE),"")</f>
        <v/>
      </c>
      <c r="E185" s="25" t="str">
        <f>IFERROR(VLOOKUP(TRIM(Table.CCSS_Base_Metrics[[#This Row],[Title]]), xccdf!$A$2:$F$315, 4, FALSE),"")</f>
        <v/>
      </c>
      <c r="F185" s="25" t="str">
        <f>IFERROR(VLOOKUP(TRIM(Table.CCSS_Base_Metrics[[#This Row],[Title]]), xccdf!$A$2:$F$315, 5, FALSE),"")</f>
        <v/>
      </c>
      <c r="G185" s="25" t="str">
        <f>IFERROR(VLOOKUP(TRIM(Table.CCSS_Base_Metrics[[#This Row],[Title]]), xccdf!$A$2:$F$315, 6, FALSE),"")</f>
        <v/>
      </c>
      <c r="H185" s="23" t="s">
        <v>542</v>
      </c>
      <c r="I185" s="17"/>
      <c r="J185" s="17"/>
      <c r="K185" s="17" t="s">
        <v>593</v>
      </c>
      <c r="L185" s="19" t="str">
        <f>IFERROR(ROUND(((0.4 * Table.CCSS_Base_Metrics[[#This Row],[Exploitability]]) + (0.6 * Table.CCSS_Base_Metrics[[#This Row],[Impact]]) -1.5) * IF(Table.CCSS_Base_Metrics[[#This Row],[Impact]] = 0, 0, 1.176), 1),"")</f>
        <v/>
      </c>
      <c r="M185" s="19" t="str">
        <f>IFERROR(20 * Table.CCSS_Base_Metrics[[#This Row],[Access_Vector.'#]] * Table.CCSS_Base_Metrics[[#This Row],[Authentication.'#]] * Table.CCSS_Base_Metrics[[#This Row],[Access_Complexity.'#]],"")</f>
        <v/>
      </c>
      <c r="N185" s="19" t="str">
        <f>IFERROR(10.41 * (1 - (1 - Table.CCSS_Base_Metrics[[#This Row],[Confidentiality_Impact.'#]]) * (1 - Table.CCSS_Base_Metrics[[#This Row],[Integrity_Impact.'#]]) * (1 - Table.CCSS_Base_Metrics[[#This Row],[Availability_Impact.'#]])),"")</f>
        <v/>
      </c>
      <c r="Q185" s="20" t="str">
        <f>IFERROR(VLOOKUP(Table.CCSS_Base_Metrics[[#This Row],[Access_Vector]], Lists!$B$4:$C$6, 2),"")</f>
        <v/>
      </c>
      <c r="S185" s="20" t="str">
        <f>IFERROR(VLOOKUP(Table.CCSS_Base_Metrics[[#This Row],[Authentication]], Lists!$D$4:$E$6, 2),"")</f>
        <v/>
      </c>
      <c r="U185" s="20" t="str">
        <f>IFERROR(VLOOKUP(Table.CCSS_Base_Metrics[[#This Row],[Access_Complexity]], Lists!$F$4:$G$6, 2),"")</f>
        <v/>
      </c>
      <c r="W185" s="20" t="str">
        <f>IFERROR(VLOOKUP(Table.CCSS_Base_Metrics[[#This Row],[Confidentiality_Impact]], Lists!$H$4:$I$6, 2),"")</f>
        <v/>
      </c>
      <c r="Y185" s="20" t="str">
        <f>IFERROR(VLOOKUP(Table.CCSS_Base_Metrics[[#This Row],[Integrity_Imapct]], Lists!$J$4:$K$6, 2),"")</f>
        <v/>
      </c>
      <c r="AA185" s="20" t="str">
        <f>IFERROR(VLOOKUP(Table.CCSS_Base_Metrics[[#This Row],[Availability_Impact]], Lists!$L$4:$M$6, 2),"")</f>
        <v/>
      </c>
    </row>
    <row r="186" spans="1:27" s="16" customFormat="1" ht="30" x14ac:dyDescent="0.25">
      <c r="A186" s="1" t="s">
        <v>355</v>
      </c>
      <c r="B186" s="1" t="str">
        <f>IFERROR(VLOOKUP(TRIM(Table.CCSS_Base_Metrics[[#This Row],[Title]]), xccdf!$A$2:$C$315, 2, FALSE),"")</f>
        <v/>
      </c>
      <c r="C186" t="s">
        <v>147</v>
      </c>
      <c r="D186" s="25" t="str">
        <f>IFERROR(VLOOKUP(TRIM(Table.CCSS_Base_Metrics[[#This Row],[Title]]), xccdf!$A$2:$F$315, 3, FALSE),"")</f>
        <v/>
      </c>
      <c r="E186" s="25" t="str">
        <f>IFERROR(VLOOKUP(TRIM(Table.CCSS_Base_Metrics[[#This Row],[Title]]), xccdf!$A$2:$F$315, 4, FALSE),"")</f>
        <v/>
      </c>
      <c r="F186" s="25" t="str">
        <f>IFERROR(VLOOKUP(TRIM(Table.CCSS_Base_Metrics[[#This Row],[Title]]), xccdf!$A$2:$F$315, 5, FALSE),"")</f>
        <v/>
      </c>
      <c r="G186" s="25" t="str">
        <f>IFERROR(VLOOKUP(TRIM(Table.CCSS_Base_Metrics[[#This Row],[Title]]), xccdf!$A$2:$F$315, 6, FALSE),"")</f>
        <v/>
      </c>
      <c r="H186" s="23" t="s">
        <v>510</v>
      </c>
      <c r="I186" s="17" t="b">
        <v>1</v>
      </c>
      <c r="J186" s="17"/>
      <c r="K186" s="17" t="s">
        <v>589</v>
      </c>
      <c r="L186" s="19">
        <f>IFERROR(ROUND(((0.4 * Table.CCSS_Base_Metrics[[#This Row],[Exploitability]]) + (0.6 * Table.CCSS_Base_Metrics[[#This Row],[Impact]]) -1.5) * IF(Table.CCSS_Base_Metrics[[#This Row],[Impact]] = 0, 0, 1.176), 1),"")</f>
        <v>4.3</v>
      </c>
      <c r="M186" s="19">
        <f>IFERROR(20 * Table.CCSS_Base_Metrics[[#This Row],[Access_Vector.'#]] * Table.CCSS_Base_Metrics[[#This Row],[Authentication.'#]] * Table.CCSS_Base_Metrics[[#This Row],[Access_Complexity.'#]],"")</f>
        <v>3.1410400000000003</v>
      </c>
      <c r="N186" s="19">
        <f>IFERROR(10.41 * (1 - (1 - Table.CCSS_Base_Metrics[[#This Row],[Confidentiality_Impact.'#]]) * (1 - Table.CCSS_Base_Metrics[[#This Row],[Integrity_Impact.'#]]) * (1 - Table.CCSS_Base_Metrics[[#This Row],[Availability_Impact.'#]])),"")</f>
        <v>6.4429767187500007</v>
      </c>
      <c r="O186" s="16" t="s">
        <v>19</v>
      </c>
      <c r="P186" s="16" t="s">
        <v>21</v>
      </c>
      <c r="Q186" s="20">
        <f>IFERROR(VLOOKUP(Table.CCSS_Base_Metrics[[#This Row],[Access_Vector]], Lists!$B$4:$C$6, 2),"")</f>
        <v>0.39500000000000002</v>
      </c>
      <c r="R186" s="16" t="s">
        <v>26</v>
      </c>
      <c r="S186" s="20">
        <f>IFERROR(VLOOKUP(Table.CCSS_Base_Metrics[[#This Row],[Authentication]], Lists!$D$4:$E$6, 2),"")</f>
        <v>0.56000000000000005</v>
      </c>
      <c r="T186" s="16" t="s">
        <v>30</v>
      </c>
      <c r="U186" s="20">
        <f>IFERROR(VLOOKUP(Table.CCSS_Base_Metrics[[#This Row],[Access_Complexity]], Lists!$F$4:$G$6, 2),"")</f>
        <v>0.71</v>
      </c>
      <c r="V186" s="16" t="s">
        <v>32</v>
      </c>
      <c r="W186" s="20">
        <f>IFERROR(VLOOKUP(Table.CCSS_Base_Metrics[[#This Row],[Confidentiality_Impact]], Lists!$H$4:$I$6, 2),"")</f>
        <v>0.27500000000000002</v>
      </c>
      <c r="X186" s="16" t="s">
        <v>32</v>
      </c>
      <c r="Y186" s="20">
        <f>IFERROR(VLOOKUP(Table.CCSS_Base_Metrics[[#This Row],[Integrity_Imapct]], Lists!$J$4:$K$6, 2),"")</f>
        <v>0.27500000000000002</v>
      </c>
      <c r="Z186" s="16" t="s">
        <v>32</v>
      </c>
      <c r="AA186" s="20">
        <f>IFERROR(VLOOKUP(Table.CCSS_Base_Metrics[[#This Row],[Availability_Impact]], Lists!$L$4:$M$6, 2),"")</f>
        <v>0.27500000000000002</v>
      </c>
    </row>
    <row r="187" spans="1:27" s="16" customFormat="1" x14ac:dyDescent="0.25">
      <c r="A187" s="1" t="s">
        <v>355</v>
      </c>
      <c r="B187" s="1" t="str">
        <f>IFERROR(VLOOKUP(TRIM(Table.CCSS_Base_Metrics[[#This Row],[Title]]), xccdf!$A$2:$C$315, 2, FALSE),"")</f>
        <v/>
      </c>
      <c r="C187" t="s">
        <v>147</v>
      </c>
      <c r="D187" s="25" t="str">
        <f>IFERROR(VLOOKUP(TRIM(Table.CCSS_Base_Metrics[[#This Row],[Title]]), xccdf!$A$2:$F$315, 3, FALSE),"")</f>
        <v/>
      </c>
      <c r="E187" s="25" t="str">
        <f>IFERROR(VLOOKUP(TRIM(Table.CCSS_Base_Metrics[[#This Row],[Title]]), xccdf!$A$2:$F$315, 4, FALSE),"")</f>
        <v/>
      </c>
      <c r="F187" s="25" t="str">
        <f>IFERROR(VLOOKUP(TRIM(Table.CCSS_Base_Metrics[[#This Row],[Title]]), xccdf!$A$2:$F$315, 5, FALSE),"")</f>
        <v/>
      </c>
      <c r="G187" s="25" t="str">
        <f>IFERROR(VLOOKUP(TRIM(Table.CCSS_Base_Metrics[[#This Row],[Title]]), xccdf!$A$2:$F$315, 6, FALSE),"")</f>
        <v/>
      </c>
      <c r="H187" s="23" t="s">
        <v>542</v>
      </c>
      <c r="I187" s="17"/>
      <c r="J187" s="17"/>
      <c r="K187" s="17" t="s">
        <v>593</v>
      </c>
      <c r="L187" s="19" t="str">
        <f>IFERROR(ROUND(((0.4 * Table.CCSS_Base_Metrics[[#This Row],[Exploitability]]) + (0.6 * Table.CCSS_Base_Metrics[[#This Row],[Impact]]) -1.5) * IF(Table.CCSS_Base_Metrics[[#This Row],[Impact]] = 0, 0, 1.176), 1),"")</f>
        <v/>
      </c>
      <c r="M187" s="19" t="str">
        <f>IFERROR(20 * Table.CCSS_Base_Metrics[[#This Row],[Access_Vector.'#]] * Table.CCSS_Base_Metrics[[#This Row],[Authentication.'#]] * Table.CCSS_Base_Metrics[[#This Row],[Access_Complexity.'#]],"")</f>
        <v/>
      </c>
      <c r="N187" s="19" t="str">
        <f>IFERROR(10.41 * (1 - (1 - Table.CCSS_Base_Metrics[[#This Row],[Confidentiality_Impact.'#]]) * (1 - Table.CCSS_Base_Metrics[[#This Row],[Integrity_Impact.'#]]) * (1 - Table.CCSS_Base_Metrics[[#This Row],[Availability_Impact.'#]])),"")</f>
        <v/>
      </c>
      <c r="Q187" s="20" t="str">
        <f>IFERROR(VLOOKUP(Table.CCSS_Base_Metrics[[#This Row],[Access_Vector]], Lists!$B$4:$C$6, 2),"")</f>
        <v/>
      </c>
      <c r="S187" s="20" t="str">
        <f>IFERROR(VLOOKUP(Table.CCSS_Base_Metrics[[#This Row],[Authentication]], Lists!$D$4:$E$6, 2),"")</f>
        <v/>
      </c>
      <c r="U187" s="20" t="str">
        <f>IFERROR(VLOOKUP(Table.CCSS_Base_Metrics[[#This Row],[Access_Complexity]], Lists!$F$4:$G$6, 2),"")</f>
        <v/>
      </c>
      <c r="W187" s="20" t="str">
        <f>IFERROR(VLOOKUP(Table.CCSS_Base_Metrics[[#This Row],[Confidentiality_Impact]], Lists!$H$4:$I$6, 2),"")</f>
        <v/>
      </c>
      <c r="Y187" s="20" t="str">
        <f>IFERROR(VLOOKUP(Table.CCSS_Base_Metrics[[#This Row],[Integrity_Imapct]], Lists!$J$4:$K$6, 2),"")</f>
        <v/>
      </c>
      <c r="AA187" s="20" t="str">
        <f>IFERROR(VLOOKUP(Table.CCSS_Base_Metrics[[#This Row],[Availability_Impact]], Lists!$L$4:$M$6, 2),"")</f>
        <v/>
      </c>
    </row>
    <row r="188" spans="1:27" s="16" customFormat="1" ht="30" x14ac:dyDescent="0.25">
      <c r="A188" s="1" t="s">
        <v>356</v>
      </c>
      <c r="B188" s="1" t="str">
        <f>IFERROR(VLOOKUP(TRIM(Table.CCSS_Base_Metrics[[#This Row],[Title]]), xccdf!$A$2:$C$315, 2, FALSE),"")</f>
        <v>rul_LocalPoliciesUserRightsAssignment32</v>
      </c>
      <c r="C188" t="s">
        <v>148</v>
      </c>
      <c r="D188" s="25" t="str">
        <f>IFERROR(VLOOKUP(TRIM(Table.CCSS_Base_Metrics[[#This Row],[Title]]), xccdf!$A$2:$F$315, 3, FALSE),"")</f>
        <v>CCE-2285-5</v>
      </c>
      <c r="E188" s="25">
        <f>IFERROR(VLOOKUP(TRIM(Table.CCSS_Base_Metrics[[#This Row],[Title]]), xccdf!$A$2:$F$315, 4, FALSE),"")</f>
        <v>0</v>
      </c>
      <c r="F188" s="25">
        <f>IFERROR(VLOOKUP(TRIM(Table.CCSS_Base_Metrics[[#This Row],[Title]]), xccdf!$A$2:$F$315, 5, FALSE),"")</f>
        <v>0</v>
      </c>
      <c r="G188" s="25">
        <f>IFERROR(VLOOKUP(TRIM(Table.CCSS_Base_Metrics[[#This Row],[Title]]), xccdf!$A$2:$F$315, 6, FALSE),"")</f>
        <v>0</v>
      </c>
      <c r="H188" s="23" t="s">
        <v>510</v>
      </c>
      <c r="I188" s="17" t="b">
        <v>1</v>
      </c>
      <c r="J188" s="17"/>
      <c r="K188" s="17" t="s">
        <v>589</v>
      </c>
      <c r="L188" s="19">
        <f>IFERROR(ROUND(((0.4 * Table.CCSS_Base_Metrics[[#This Row],[Exploitability]]) + (0.6 * Table.CCSS_Base_Metrics[[#This Row],[Impact]]) -1.5) * IF(Table.CCSS_Base_Metrics[[#This Row],[Impact]] = 0, 0, 1.176), 1),"")</f>
        <v>1.7</v>
      </c>
      <c r="M188" s="19">
        <f>IFERROR(20 * Table.CCSS_Base_Metrics[[#This Row],[Access_Vector.'#]] * Table.CCSS_Base_Metrics[[#This Row],[Authentication.'#]] * Table.CCSS_Base_Metrics[[#This Row],[Access_Complexity.'#]],"")</f>
        <v>3.1410400000000003</v>
      </c>
      <c r="N188" s="19">
        <f>IFERROR(10.41 * (1 - (1 - Table.CCSS_Base_Metrics[[#This Row],[Confidentiality_Impact.'#]]) * (1 - Table.CCSS_Base_Metrics[[#This Row],[Integrity_Impact.'#]]) * (1 - Table.CCSS_Base_Metrics[[#This Row],[Availability_Impact.'#]])),"")</f>
        <v>2.8627500000000001</v>
      </c>
      <c r="O188" s="16" t="s">
        <v>19</v>
      </c>
      <c r="P188" s="16" t="s">
        <v>21</v>
      </c>
      <c r="Q188" s="20">
        <f>IFERROR(VLOOKUP(Table.CCSS_Base_Metrics[[#This Row],[Access_Vector]], Lists!$B$4:$C$6, 2),"")</f>
        <v>0.39500000000000002</v>
      </c>
      <c r="R188" s="16" t="s">
        <v>26</v>
      </c>
      <c r="S188" s="20">
        <f>IFERROR(VLOOKUP(Table.CCSS_Base_Metrics[[#This Row],[Authentication]], Lists!$D$4:$E$6, 2),"")</f>
        <v>0.56000000000000005</v>
      </c>
      <c r="T188" s="16" t="s">
        <v>30</v>
      </c>
      <c r="U188" s="20">
        <f>IFERROR(VLOOKUP(Table.CCSS_Base_Metrics[[#This Row],[Access_Complexity]], Lists!$F$4:$G$6, 2),"")</f>
        <v>0.71</v>
      </c>
      <c r="V188" s="16" t="s">
        <v>32</v>
      </c>
      <c r="W188" s="20">
        <f>IFERROR(VLOOKUP(Table.CCSS_Base_Metrics[[#This Row],[Confidentiality_Impact]], Lists!$H$4:$I$6, 2),"")</f>
        <v>0.27500000000000002</v>
      </c>
      <c r="X188" s="16" t="s">
        <v>27</v>
      </c>
      <c r="Y188" s="20">
        <f>IFERROR(VLOOKUP(Table.CCSS_Base_Metrics[[#This Row],[Integrity_Imapct]], Lists!$J$4:$K$6, 2),"")</f>
        <v>0</v>
      </c>
      <c r="Z188" s="16" t="s">
        <v>27</v>
      </c>
      <c r="AA188" s="20">
        <f>IFERROR(VLOOKUP(Table.CCSS_Base_Metrics[[#This Row],[Availability_Impact]], Lists!$L$4:$M$6, 2),"")</f>
        <v>0</v>
      </c>
    </row>
    <row r="189" spans="1:27" s="16" customFormat="1" x14ac:dyDescent="0.25">
      <c r="A189" s="1" t="s">
        <v>356</v>
      </c>
      <c r="B189" s="1" t="str">
        <f>IFERROR(VLOOKUP(TRIM(Table.CCSS_Base_Metrics[[#This Row],[Title]]), xccdf!$A$2:$C$315, 2, FALSE),"")</f>
        <v>rul_LocalPoliciesUserRightsAssignment32</v>
      </c>
      <c r="C189" t="s">
        <v>148</v>
      </c>
      <c r="D189" s="25" t="str">
        <f>IFERROR(VLOOKUP(TRIM(Table.CCSS_Base_Metrics[[#This Row],[Title]]), xccdf!$A$2:$F$315, 3, FALSE),"")</f>
        <v>CCE-2285-5</v>
      </c>
      <c r="E189" s="25">
        <f>IFERROR(VLOOKUP(TRIM(Table.CCSS_Base_Metrics[[#This Row],[Title]]), xccdf!$A$2:$F$315, 4, FALSE),"")</f>
        <v>0</v>
      </c>
      <c r="F189" s="25">
        <f>IFERROR(VLOOKUP(TRIM(Table.CCSS_Base_Metrics[[#This Row],[Title]]), xccdf!$A$2:$F$315, 5, FALSE),"")</f>
        <v>0</v>
      </c>
      <c r="G189" s="25">
        <f>IFERROR(VLOOKUP(TRIM(Table.CCSS_Base_Metrics[[#This Row],[Title]]), xccdf!$A$2:$F$315, 6, FALSE),"")</f>
        <v>0</v>
      </c>
      <c r="H189" s="23" t="s">
        <v>542</v>
      </c>
      <c r="I189" s="17"/>
      <c r="J189" s="17"/>
      <c r="K189" s="17" t="s">
        <v>593</v>
      </c>
      <c r="L189" s="19" t="str">
        <f>IFERROR(ROUND(((0.4 * Table.CCSS_Base_Metrics[[#This Row],[Exploitability]]) + (0.6 * Table.CCSS_Base_Metrics[[#This Row],[Impact]]) -1.5) * IF(Table.CCSS_Base_Metrics[[#This Row],[Impact]] = 0, 0, 1.176), 1),"")</f>
        <v/>
      </c>
      <c r="M189" s="19" t="str">
        <f>IFERROR(20 * Table.CCSS_Base_Metrics[[#This Row],[Access_Vector.'#]] * Table.CCSS_Base_Metrics[[#This Row],[Authentication.'#]] * Table.CCSS_Base_Metrics[[#This Row],[Access_Complexity.'#]],"")</f>
        <v/>
      </c>
      <c r="N189" s="19" t="str">
        <f>IFERROR(10.41 * (1 - (1 - Table.CCSS_Base_Metrics[[#This Row],[Confidentiality_Impact.'#]]) * (1 - Table.CCSS_Base_Metrics[[#This Row],[Integrity_Impact.'#]]) * (1 - Table.CCSS_Base_Metrics[[#This Row],[Availability_Impact.'#]])),"")</f>
        <v/>
      </c>
      <c r="Q189" s="20" t="str">
        <f>IFERROR(VLOOKUP(Table.CCSS_Base_Metrics[[#This Row],[Access_Vector]], Lists!$B$4:$C$6, 2),"")</f>
        <v/>
      </c>
      <c r="S189" s="20" t="str">
        <f>IFERROR(VLOOKUP(Table.CCSS_Base_Metrics[[#This Row],[Authentication]], Lists!$D$4:$E$6, 2),"")</f>
        <v/>
      </c>
      <c r="U189" s="20" t="str">
        <f>IFERROR(VLOOKUP(Table.CCSS_Base_Metrics[[#This Row],[Access_Complexity]], Lists!$F$4:$G$6, 2),"")</f>
        <v/>
      </c>
      <c r="W189" s="20" t="str">
        <f>IFERROR(VLOOKUP(Table.CCSS_Base_Metrics[[#This Row],[Confidentiality_Impact]], Lists!$H$4:$I$6, 2),"")</f>
        <v/>
      </c>
      <c r="Y189" s="20" t="str">
        <f>IFERROR(VLOOKUP(Table.CCSS_Base_Metrics[[#This Row],[Integrity_Imapct]], Lists!$J$4:$K$6, 2),"")</f>
        <v/>
      </c>
      <c r="AA189" s="20" t="str">
        <f>IFERROR(VLOOKUP(Table.CCSS_Base_Metrics[[#This Row],[Availability_Impact]], Lists!$L$4:$M$6, 2),"")</f>
        <v/>
      </c>
    </row>
    <row r="190" spans="1:27" s="16" customFormat="1" ht="30" x14ac:dyDescent="0.25">
      <c r="A190" s="1" t="s">
        <v>357</v>
      </c>
      <c r="B190" s="1" t="str">
        <f>IFERROR(VLOOKUP(TRIM(Table.CCSS_Base_Metrics[[#This Row],[Title]]), xccdf!$A$2:$C$315, 2, FALSE),"")</f>
        <v>rul_LocalPoliciesUserRightsAssignment5</v>
      </c>
      <c r="C190" t="s">
        <v>149</v>
      </c>
      <c r="D190" s="25" t="str">
        <f>IFERROR(VLOOKUP(TRIM(Table.CCSS_Base_Metrics[[#This Row],[Title]]), xccdf!$A$2:$F$315, 3, FALSE),"")</f>
        <v>CCE-2290-5</v>
      </c>
      <c r="E190" s="25">
        <f>IFERROR(VLOOKUP(TRIM(Table.CCSS_Base_Metrics[[#This Row],[Title]]), xccdf!$A$2:$F$315, 4, FALSE),"")</f>
        <v>0</v>
      </c>
      <c r="F190" s="25">
        <f>IFERROR(VLOOKUP(TRIM(Table.CCSS_Base_Metrics[[#This Row],[Title]]), xccdf!$A$2:$F$315, 5, FALSE),"")</f>
        <v>0</v>
      </c>
      <c r="G190" s="25">
        <f>IFERROR(VLOOKUP(TRIM(Table.CCSS_Base_Metrics[[#This Row],[Title]]), xccdf!$A$2:$F$315, 6, FALSE),"")</f>
        <v>0</v>
      </c>
      <c r="H190" s="23" t="s">
        <v>510</v>
      </c>
      <c r="I190" s="17" t="b">
        <v>1</v>
      </c>
      <c r="J190" s="17"/>
      <c r="K190" s="17" t="s">
        <v>589</v>
      </c>
      <c r="L190" s="19">
        <f>IFERROR(ROUND(((0.4 * Table.CCSS_Base_Metrics[[#This Row],[Exploitability]]) + (0.6 * Table.CCSS_Base_Metrics[[#This Row],[Impact]]) -1.5) * IF(Table.CCSS_Base_Metrics[[#This Row],[Impact]] = 0, 0, 1.176), 1),"")</f>
        <v>1.7</v>
      </c>
      <c r="M190" s="19">
        <f>IFERROR(20 * Table.CCSS_Base_Metrics[[#This Row],[Access_Vector.'#]] * Table.CCSS_Base_Metrics[[#This Row],[Authentication.'#]] * Table.CCSS_Base_Metrics[[#This Row],[Access_Complexity.'#]],"")</f>
        <v>3.1410400000000003</v>
      </c>
      <c r="N190" s="19">
        <f>IFERROR(10.41 * (1 - (1 - Table.CCSS_Base_Metrics[[#This Row],[Confidentiality_Impact.'#]]) * (1 - Table.CCSS_Base_Metrics[[#This Row],[Integrity_Impact.'#]]) * (1 - Table.CCSS_Base_Metrics[[#This Row],[Availability_Impact.'#]])),"")</f>
        <v>2.8627500000000001</v>
      </c>
      <c r="O190" s="16" t="s">
        <v>19</v>
      </c>
      <c r="P190" s="16" t="s">
        <v>21</v>
      </c>
      <c r="Q190" s="20">
        <f>IFERROR(VLOOKUP(Table.CCSS_Base_Metrics[[#This Row],[Access_Vector]], Lists!$B$4:$C$6, 2),"")</f>
        <v>0.39500000000000002</v>
      </c>
      <c r="R190" s="16" t="s">
        <v>26</v>
      </c>
      <c r="S190" s="20">
        <f>IFERROR(VLOOKUP(Table.CCSS_Base_Metrics[[#This Row],[Authentication]], Lists!$D$4:$E$6, 2),"")</f>
        <v>0.56000000000000005</v>
      </c>
      <c r="T190" s="16" t="s">
        <v>30</v>
      </c>
      <c r="U190" s="20">
        <f>IFERROR(VLOOKUP(Table.CCSS_Base_Metrics[[#This Row],[Access_Complexity]], Lists!$F$4:$G$6, 2),"")</f>
        <v>0.71</v>
      </c>
      <c r="V190" s="16" t="s">
        <v>27</v>
      </c>
      <c r="W190" s="20">
        <f>IFERROR(VLOOKUP(Table.CCSS_Base_Metrics[[#This Row],[Confidentiality_Impact]], Lists!$H$4:$I$6, 2),"")</f>
        <v>0</v>
      </c>
      <c r="X190" s="16" t="s">
        <v>32</v>
      </c>
      <c r="Y190" s="20">
        <f>IFERROR(VLOOKUP(Table.CCSS_Base_Metrics[[#This Row],[Integrity_Imapct]], Lists!$J$4:$K$6, 2),"")</f>
        <v>0.27500000000000002</v>
      </c>
      <c r="Z190" s="16" t="s">
        <v>27</v>
      </c>
      <c r="AA190" s="20">
        <f>IFERROR(VLOOKUP(Table.CCSS_Base_Metrics[[#This Row],[Availability_Impact]], Lists!$L$4:$M$6, 2),"")</f>
        <v>0</v>
      </c>
    </row>
    <row r="191" spans="1:27" s="16" customFormat="1" ht="30" x14ac:dyDescent="0.25">
      <c r="A191" s="1" t="s">
        <v>357</v>
      </c>
      <c r="B191" s="1" t="str">
        <f>IFERROR(VLOOKUP(TRIM(Table.CCSS_Base_Metrics[[#This Row],[Title]]), xccdf!$A$2:$C$315, 2, FALSE),"")</f>
        <v>rul_LocalPoliciesUserRightsAssignment5</v>
      </c>
      <c r="C191" t="s">
        <v>149</v>
      </c>
      <c r="D191" s="25" t="str">
        <f>IFERROR(VLOOKUP(TRIM(Table.CCSS_Base_Metrics[[#This Row],[Title]]), xccdf!$A$2:$F$315, 3, FALSE),"")</f>
        <v>CCE-2290-5</v>
      </c>
      <c r="E191" s="25">
        <f>IFERROR(VLOOKUP(TRIM(Table.CCSS_Base_Metrics[[#This Row],[Title]]), xccdf!$A$2:$F$315, 4, FALSE),"")</f>
        <v>0</v>
      </c>
      <c r="F191" s="25">
        <f>IFERROR(VLOOKUP(TRIM(Table.CCSS_Base_Metrics[[#This Row],[Title]]), xccdf!$A$2:$F$315, 5, FALSE),"")</f>
        <v>0</v>
      </c>
      <c r="G191" s="25">
        <f>IFERROR(VLOOKUP(TRIM(Table.CCSS_Base_Metrics[[#This Row],[Title]]), xccdf!$A$2:$F$315, 6, FALSE),"")</f>
        <v>0</v>
      </c>
      <c r="H191" s="23" t="s">
        <v>559</v>
      </c>
      <c r="I191" s="17"/>
      <c r="J191" s="17"/>
      <c r="K191" s="17" t="s">
        <v>593</v>
      </c>
      <c r="L191" s="19" t="str">
        <f>IFERROR(ROUND(((0.4 * Table.CCSS_Base_Metrics[[#This Row],[Exploitability]]) + (0.6 * Table.CCSS_Base_Metrics[[#This Row],[Impact]]) -1.5) * IF(Table.CCSS_Base_Metrics[[#This Row],[Impact]] = 0, 0, 1.176), 1),"")</f>
        <v/>
      </c>
      <c r="M191" s="19" t="str">
        <f>IFERROR(20 * Table.CCSS_Base_Metrics[[#This Row],[Access_Vector.'#]] * Table.CCSS_Base_Metrics[[#This Row],[Authentication.'#]] * Table.CCSS_Base_Metrics[[#This Row],[Access_Complexity.'#]],"")</f>
        <v/>
      </c>
      <c r="N191" s="19" t="str">
        <f>IFERROR(10.41 * (1 - (1 - Table.CCSS_Base_Metrics[[#This Row],[Confidentiality_Impact.'#]]) * (1 - Table.CCSS_Base_Metrics[[#This Row],[Integrity_Impact.'#]]) * (1 - Table.CCSS_Base_Metrics[[#This Row],[Availability_Impact.'#]])),"")</f>
        <v/>
      </c>
      <c r="Q191" s="20" t="str">
        <f>IFERROR(VLOOKUP(Table.CCSS_Base_Metrics[[#This Row],[Access_Vector]], Lists!$B$4:$C$6, 2),"")</f>
        <v/>
      </c>
      <c r="S191" s="20" t="str">
        <f>IFERROR(VLOOKUP(Table.CCSS_Base_Metrics[[#This Row],[Authentication]], Lists!$D$4:$E$6, 2),"")</f>
        <v/>
      </c>
      <c r="U191" s="20" t="str">
        <f>IFERROR(VLOOKUP(Table.CCSS_Base_Metrics[[#This Row],[Access_Complexity]], Lists!$F$4:$G$6, 2),"")</f>
        <v/>
      </c>
      <c r="W191" s="20" t="str">
        <f>IFERROR(VLOOKUP(Table.CCSS_Base_Metrics[[#This Row],[Confidentiality_Impact]], Lists!$H$4:$I$6, 2),"")</f>
        <v/>
      </c>
      <c r="Y191" s="20" t="str">
        <f>IFERROR(VLOOKUP(Table.CCSS_Base_Metrics[[#This Row],[Integrity_Imapct]], Lists!$J$4:$K$6, 2),"")</f>
        <v/>
      </c>
      <c r="AA191" s="20" t="str">
        <f>IFERROR(VLOOKUP(Table.CCSS_Base_Metrics[[#This Row],[Availability_Impact]], Lists!$L$4:$M$6, 2),"")</f>
        <v/>
      </c>
    </row>
    <row r="192" spans="1:27" s="16" customFormat="1" ht="30" x14ac:dyDescent="0.25">
      <c r="A192" s="1" t="s">
        <v>358</v>
      </c>
      <c r="B192" s="1" t="str">
        <f>IFERROR(VLOOKUP(TRIM(Table.CCSS_Base_Metrics[[#This Row],[Title]]), xccdf!$A$2:$C$315, 2, FALSE),"")</f>
        <v>rul_LocalPoliciesUserRightsAssignment35</v>
      </c>
      <c r="C192" t="s">
        <v>150</v>
      </c>
      <c r="D192" s="25" t="str">
        <f>IFERROR(VLOOKUP(TRIM(Table.CCSS_Base_Metrics[[#This Row],[Title]]), xccdf!$A$2:$F$315, 3, FALSE),"")</f>
        <v>CCE-1328-4</v>
      </c>
      <c r="E192" s="25">
        <f>IFERROR(VLOOKUP(TRIM(Table.CCSS_Base_Metrics[[#This Row],[Title]]), xccdf!$A$2:$F$315, 4, FALSE),"")</f>
        <v>0</v>
      </c>
      <c r="F192" s="25">
        <f>IFERROR(VLOOKUP(TRIM(Table.CCSS_Base_Metrics[[#This Row],[Title]]), xccdf!$A$2:$F$315, 5, FALSE),"")</f>
        <v>0</v>
      </c>
      <c r="G192" s="25">
        <f>IFERROR(VLOOKUP(TRIM(Table.CCSS_Base_Metrics[[#This Row],[Title]]), xccdf!$A$2:$F$315, 6, FALSE),"")</f>
        <v>0</v>
      </c>
      <c r="H192" s="23" t="s">
        <v>510</v>
      </c>
      <c r="I192" s="17" t="b">
        <v>1</v>
      </c>
      <c r="J192" s="17"/>
      <c r="K192" s="17" t="s">
        <v>589</v>
      </c>
      <c r="L192" s="19">
        <f>IFERROR(ROUND(((0.4 * Table.CCSS_Base_Metrics[[#This Row],[Exploitability]]) + (0.6 * Table.CCSS_Base_Metrics[[#This Row],[Impact]]) -1.5) * IF(Table.CCSS_Base_Metrics[[#This Row],[Impact]] = 0, 0, 1.176), 1),"")</f>
        <v>3.2</v>
      </c>
      <c r="M192" s="19">
        <f>IFERROR(20 * Table.CCSS_Base_Metrics[[#This Row],[Access_Vector.'#]] * Table.CCSS_Base_Metrics[[#This Row],[Authentication.'#]] * Table.CCSS_Base_Metrics[[#This Row],[Access_Complexity.'#]],"")</f>
        <v>3.1410400000000003</v>
      </c>
      <c r="N192" s="19">
        <f>IFERROR(10.41 * (1 - (1 - Table.CCSS_Base_Metrics[[#This Row],[Confidentiality_Impact.'#]]) * (1 - Table.CCSS_Base_Metrics[[#This Row],[Integrity_Impact.'#]]) * (1 - Table.CCSS_Base_Metrics[[#This Row],[Availability_Impact.'#]])),"")</f>
        <v>4.9382437499999998</v>
      </c>
      <c r="O192" s="16" t="s">
        <v>19</v>
      </c>
      <c r="P192" s="16" t="s">
        <v>21</v>
      </c>
      <c r="Q192" s="20">
        <f>IFERROR(VLOOKUP(Table.CCSS_Base_Metrics[[#This Row],[Access_Vector]], Lists!$B$4:$C$6, 2),"")</f>
        <v>0.39500000000000002</v>
      </c>
      <c r="R192" s="16" t="s">
        <v>26</v>
      </c>
      <c r="S192" s="20">
        <f>IFERROR(VLOOKUP(Table.CCSS_Base_Metrics[[#This Row],[Authentication]], Lists!$D$4:$E$6, 2),"")</f>
        <v>0.56000000000000005</v>
      </c>
      <c r="T192" s="16" t="s">
        <v>30</v>
      </c>
      <c r="U192" s="20">
        <f>IFERROR(VLOOKUP(Table.CCSS_Base_Metrics[[#This Row],[Access_Complexity]], Lists!$F$4:$G$6, 2),"")</f>
        <v>0.71</v>
      </c>
      <c r="V192" s="16" t="s">
        <v>27</v>
      </c>
      <c r="W192" s="20">
        <f>IFERROR(VLOOKUP(Table.CCSS_Base_Metrics[[#This Row],[Confidentiality_Impact]], Lists!$H$4:$I$6, 2),"")</f>
        <v>0</v>
      </c>
      <c r="X192" s="16" t="s">
        <v>32</v>
      </c>
      <c r="Y192" s="20">
        <f>IFERROR(VLOOKUP(Table.CCSS_Base_Metrics[[#This Row],[Integrity_Imapct]], Lists!$J$4:$K$6, 2),"")</f>
        <v>0.27500000000000002</v>
      </c>
      <c r="Z192" s="16" t="s">
        <v>32</v>
      </c>
      <c r="AA192" s="20">
        <f>IFERROR(VLOOKUP(Table.CCSS_Base_Metrics[[#This Row],[Availability_Impact]], Lists!$L$4:$M$6, 2),"")</f>
        <v>0.27500000000000002</v>
      </c>
    </row>
    <row r="193" spans="1:27" s="16" customFormat="1" x14ac:dyDescent="0.25">
      <c r="A193" s="1" t="s">
        <v>358</v>
      </c>
      <c r="B193" s="1" t="str">
        <f>IFERROR(VLOOKUP(TRIM(Table.CCSS_Base_Metrics[[#This Row],[Title]]), xccdf!$A$2:$C$315, 2, FALSE),"")</f>
        <v>rul_LocalPoliciesUserRightsAssignment35</v>
      </c>
      <c r="C193" t="s">
        <v>150</v>
      </c>
      <c r="D193" s="25" t="str">
        <f>IFERROR(VLOOKUP(TRIM(Table.CCSS_Base_Metrics[[#This Row],[Title]]), xccdf!$A$2:$F$315, 3, FALSE),"")</f>
        <v>CCE-1328-4</v>
      </c>
      <c r="E193" s="25">
        <f>IFERROR(VLOOKUP(TRIM(Table.CCSS_Base_Metrics[[#This Row],[Title]]), xccdf!$A$2:$F$315, 4, FALSE),"")</f>
        <v>0</v>
      </c>
      <c r="F193" s="25">
        <f>IFERROR(VLOOKUP(TRIM(Table.CCSS_Base_Metrics[[#This Row],[Title]]), xccdf!$A$2:$F$315, 5, FALSE),"")</f>
        <v>0</v>
      </c>
      <c r="G193" s="25">
        <f>IFERROR(VLOOKUP(TRIM(Table.CCSS_Base_Metrics[[#This Row],[Title]]), xccdf!$A$2:$F$315, 6, FALSE),"")</f>
        <v>0</v>
      </c>
      <c r="H193" s="23" t="s">
        <v>542</v>
      </c>
      <c r="I193" s="17"/>
      <c r="J193" s="17"/>
      <c r="K193" s="17" t="s">
        <v>593</v>
      </c>
      <c r="L193" s="19" t="str">
        <f>IFERROR(ROUND(((0.4 * Table.CCSS_Base_Metrics[[#This Row],[Exploitability]]) + (0.6 * Table.CCSS_Base_Metrics[[#This Row],[Impact]]) -1.5) * IF(Table.CCSS_Base_Metrics[[#This Row],[Impact]] = 0, 0, 1.176), 1),"")</f>
        <v/>
      </c>
      <c r="M193" s="19" t="str">
        <f>IFERROR(20 * Table.CCSS_Base_Metrics[[#This Row],[Access_Vector.'#]] * Table.CCSS_Base_Metrics[[#This Row],[Authentication.'#]] * Table.CCSS_Base_Metrics[[#This Row],[Access_Complexity.'#]],"")</f>
        <v/>
      </c>
      <c r="N193" s="19" t="str">
        <f>IFERROR(10.41 * (1 - (1 - Table.CCSS_Base_Metrics[[#This Row],[Confidentiality_Impact.'#]]) * (1 - Table.CCSS_Base_Metrics[[#This Row],[Integrity_Impact.'#]]) * (1 - Table.CCSS_Base_Metrics[[#This Row],[Availability_Impact.'#]])),"")</f>
        <v/>
      </c>
      <c r="Q193" s="20" t="str">
        <f>IFERROR(VLOOKUP(Table.CCSS_Base_Metrics[[#This Row],[Access_Vector]], Lists!$B$4:$C$6, 2),"")</f>
        <v/>
      </c>
      <c r="S193" s="20" t="str">
        <f>IFERROR(VLOOKUP(Table.CCSS_Base_Metrics[[#This Row],[Authentication]], Lists!$D$4:$E$6, 2),"")</f>
        <v/>
      </c>
      <c r="U193" s="20" t="str">
        <f>IFERROR(VLOOKUP(Table.CCSS_Base_Metrics[[#This Row],[Access_Complexity]], Lists!$F$4:$G$6, 2),"")</f>
        <v/>
      </c>
      <c r="W193" s="20" t="str">
        <f>IFERROR(VLOOKUP(Table.CCSS_Base_Metrics[[#This Row],[Confidentiality_Impact]], Lists!$H$4:$I$6, 2),"")</f>
        <v/>
      </c>
      <c r="Y193" s="20" t="str">
        <f>IFERROR(VLOOKUP(Table.CCSS_Base_Metrics[[#This Row],[Integrity_Imapct]], Lists!$J$4:$K$6, 2),"")</f>
        <v/>
      </c>
      <c r="AA193" s="20" t="str">
        <f>IFERROR(VLOOKUP(Table.CCSS_Base_Metrics[[#This Row],[Availability_Impact]], Lists!$L$4:$M$6, 2),"")</f>
        <v/>
      </c>
    </row>
    <row r="194" spans="1:27" s="16" customFormat="1" ht="30" x14ac:dyDescent="0.25">
      <c r="A194" s="1" t="s">
        <v>359</v>
      </c>
      <c r="B194" s="1" t="str">
        <f>IFERROR(VLOOKUP(TRIM(Table.CCSS_Base_Metrics[[#This Row],[Title]]), xccdf!$A$2:$C$315, 2, FALSE),"")</f>
        <v>rul_LocalPoliciesUserRightsAssignment6</v>
      </c>
      <c r="C194" t="s">
        <v>151</v>
      </c>
      <c r="D194" s="25" t="str">
        <f>IFERROR(VLOOKUP(TRIM(Table.CCSS_Base_Metrics[[#This Row],[Title]]), xccdf!$A$2:$F$315, 3, FALSE),"")</f>
        <v>CCE-1491-0</v>
      </c>
      <c r="E194" s="25">
        <f>IFERROR(VLOOKUP(TRIM(Table.CCSS_Base_Metrics[[#This Row],[Title]]), xccdf!$A$2:$F$315, 4, FALSE),"")</f>
        <v>0</v>
      </c>
      <c r="F194" s="25">
        <f>IFERROR(VLOOKUP(TRIM(Table.CCSS_Base_Metrics[[#This Row],[Title]]), xccdf!$A$2:$F$315, 5, FALSE),"")</f>
        <v>0</v>
      </c>
      <c r="G194" s="25">
        <f>IFERROR(VLOOKUP(TRIM(Table.CCSS_Base_Metrics[[#This Row],[Title]]), xccdf!$A$2:$F$315, 6, FALSE),"")</f>
        <v>0</v>
      </c>
      <c r="H194" s="23" t="s">
        <v>510</v>
      </c>
      <c r="I194" s="17" t="b">
        <v>1</v>
      </c>
      <c r="J194" s="17"/>
      <c r="K194" s="17" t="s">
        <v>589</v>
      </c>
      <c r="L194" s="19">
        <f>IFERROR(ROUND(((0.4 * Table.CCSS_Base_Metrics[[#This Row],[Exploitability]]) + (0.6 * Table.CCSS_Base_Metrics[[#This Row],[Impact]]) -1.5) * IF(Table.CCSS_Base_Metrics[[#This Row],[Impact]] = 0, 0, 1.176), 1),"")</f>
        <v>6.8</v>
      </c>
      <c r="M194" s="19">
        <f>IFERROR(20 * Table.CCSS_Base_Metrics[[#This Row],[Access_Vector.'#]] * Table.CCSS_Base_Metrics[[#This Row],[Authentication.'#]] * Table.CCSS_Base_Metrics[[#This Row],[Access_Complexity.'#]],"")</f>
        <v>3.1410400000000003</v>
      </c>
      <c r="N194" s="19">
        <f>IFERROR(10.41 * (1 - (1 - Table.CCSS_Base_Metrics[[#This Row],[Confidentiality_Impact.'#]]) * (1 - Table.CCSS_Base_Metrics[[#This Row],[Integrity_Impact.'#]]) * (1 - Table.CCSS_Base_Metrics[[#This Row],[Availability_Impact.'#]])),"")</f>
        <v>10.00084536</v>
      </c>
      <c r="O194" s="16" t="s">
        <v>19</v>
      </c>
      <c r="P194" s="16" t="s">
        <v>21</v>
      </c>
      <c r="Q194" s="20">
        <f>IFERROR(VLOOKUP(Table.CCSS_Base_Metrics[[#This Row],[Access_Vector]], Lists!$B$4:$C$6, 2),"")</f>
        <v>0.39500000000000002</v>
      </c>
      <c r="R194" s="16" t="s">
        <v>26</v>
      </c>
      <c r="S194" s="20">
        <f>IFERROR(VLOOKUP(Table.CCSS_Base_Metrics[[#This Row],[Authentication]], Lists!$D$4:$E$6, 2),"")</f>
        <v>0.56000000000000005</v>
      </c>
      <c r="T194" s="16" t="s">
        <v>30</v>
      </c>
      <c r="U194" s="20">
        <f>IFERROR(VLOOKUP(Table.CCSS_Base_Metrics[[#This Row],[Access_Complexity]], Lists!$F$4:$G$6, 2),"")</f>
        <v>0.71</v>
      </c>
      <c r="V194" s="16" t="s">
        <v>31</v>
      </c>
      <c r="W194" s="20">
        <f>IFERROR(VLOOKUP(Table.CCSS_Base_Metrics[[#This Row],[Confidentiality_Impact]], Lists!$H$4:$I$6, 2),"")</f>
        <v>0.66</v>
      </c>
      <c r="X194" s="16" t="s">
        <v>31</v>
      </c>
      <c r="Y194" s="20">
        <f>IFERROR(VLOOKUP(Table.CCSS_Base_Metrics[[#This Row],[Integrity_Imapct]], Lists!$J$4:$K$6, 2),"")</f>
        <v>0.66</v>
      </c>
      <c r="Z194" s="16" t="s">
        <v>31</v>
      </c>
      <c r="AA194" s="20">
        <f>IFERROR(VLOOKUP(Table.CCSS_Base_Metrics[[#This Row],[Availability_Impact]], Lists!$L$4:$M$6, 2),"")</f>
        <v>0.66</v>
      </c>
    </row>
    <row r="195" spans="1:27" s="16" customFormat="1" x14ac:dyDescent="0.25">
      <c r="A195" s="1" t="s">
        <v>359</v>
      </c>
      <c r="B195" s="1" t="str">
        <f>IFERROR(VLOOKUP(TRIM(Table.CCSS_Base_Metrics[[#This Row],[Title]]), xccdf!$A$2:$C$315, 2, FALSE),"")</f>
        <v>rul_LocalPoliciesUserRightsAssignment6</v>
      </c>
      <c r="C195" t="s">
        <v>151</v>
      </c>
      <c r="D195" s="25" t="str">
        <f>IFERROR(VLOOKUP(TRIM(Table.CCSS_Base_Metrics[[#This Row],[Title]]), xccdf!$A$2:$F$315, 3, FALSE),"")</f>
        <v>CCE-1491-0</v>
      </c>
      <c r="E195" s="25">
        <f>IFERROR(VLOOKUP(TRIM(Table.CCSS_Base_Metrics[[#This Row],[Title]]), xccdf!$A$2:$F$315, 4, FALSE),"")</f>
        <v>0</v>
      </c>
      <c r="F195" s="25">
        <f>IFERROR(VLOOKUP(TRIM(Table.CCSS_Base_Metrics[[#This Row],[Title]]), xccdf!$A$2:$F$315, 5, FALSE),"")</f>
        <v>0</v>
      </c>
      <c r="G195" s="25">
        <f>IFERROR(VLOOKUP(TRIM(Table.CCSS_Base_Metrics[[#This Row],[Title]]), xccdf!$A$2:$F$315, 6, FALSE),"")</f>
        <v>0</v>
      </c>
      <c r="H195" s="23" t="s">
        <v>560</v>
      </c>
      <c r="I195" s="17"/>
      <c r="J195" s="17"/>
      <c r="K195" s="17" t="s">
        <v>593</v>
      </c>
      <c r="L195" s="19" t="str">
        <f>IFERROR(ROUND(((0.4 * Table.CCSS_Base_Metrics[[#This Row],[Exploitability]]) + (0.6 * Table.CCSS_Base_Metrics[[#This Row],[Impact]]) -1.5) * IF(Table.CCSS_Base_Metrics[[#This Row],[Impact]] = 0, 0, 1.176), 1),"")</f>
        <v/>
      </c>
      <c r="M195" s="19" t="str">
        <f>IFERROR(20 * Table.CCSS_Base_Metrics[[#This Row],[Access_Vector.'#]] * Table.CCSS_Base_Metrics[[#This Row],[Authentication.'#]] * Table.CCSS_Base_Metrics[[#This Row],[Access_Complexity.'#]],"")</f>
        <v/>
      </c>
      <c r="N195" s="19" t="str">
        <f>IFERROR(10.41 * (1 - (1 - Table.CCSS_Base_Metrics[[#This Row],[Confidentiality_Impact.'#]]) * (1 - Table.CCSS_Base_Metrics[[#This Row],[Integrity_Impact.'#]]) * (1 - Table.CCSS_Base_Metrics[[#This Row],[Availability_Impact.'#]])),"")</f>
        <v/>
      </c>
      <c r="Q195" s="20" t="str">
        <f>IFERROR(VLOOKUP(Table.CCSS_Base_Metrics[[#This Row],[Access_Vector]], Lists!$B$4:$C$6, 2),"")</f>
        <v/>
      </c>
      <c r="S195" s="20" t="str">
        <f>IFERROR(VLOOKUP(Table.CCSS_Base_Metrics[[#This Row],[Authentication]], Lists!$D$4:$E$6, 2),"")</f>
        <v/>
      </c>
      <c r="U195" s="20" t="str">
        <f>IFERROR(VLOOKUP(Table.CCSS_Base_Metrics[[#This Row],[Access_Complexity]], Lists!$F$4:$G$6, 2),"")</f>
        <v/>
      </c>
      <c r="W195" s="20" t="str">
        <f>IFERROR(VLOOKUP(Table.CCSS_Base_Metrics[[#This Row],[Confidentiality_Impact]], Lists!$H$4:$I$6, 2),"")</f>
        <v/>
      </c>
      <c r="Y195" s="20" t="str">
        <f>IFERROR(VLOOKUP(Table.CCSS_Base_Metrics[[#This Row],[Integrity_Imapct]], Lists!$J$4:$K$6, 2),"")</f>
        <v/>
      </c>
      <c r="AA195" s="20" t="str">
        <f>IFERROR(VLOOKUP(Table.CCSS_Base_Metrics[[#This Row],[Availability_Impact]], Lists!$L$4:$M$6, 2),"")</f>
        <v/>
      </c>
    </row>
    <row r="196" spans="1:27" s="16" customFormat="1" ht="30" x14ac:dyDescent="0.25">
      <c r="A196" s="1" t="s">
        <v>360</v>
      </c>
      <c r="B196" s="1" t="str">
        <f>IFERROR(VLOOKUP(TRIM(Table.CCSS_Base_Metrics[[#This Row],[Title]]), xccdf!$A$2:$C$315, 2, FALSE),"")</f>
        <v/>
      </c>
      <c r="C196" t="s">
        <v>152</v>
      </c>
      <c r="D196" s="25" t="str">
        <f>IFERROR(VLOOKUP(TRIM(Table.CCSS_Base_Metrics[[#This Row],[Title]]), xccdf!$A$2:$F$315, 3, FALSE),"")</f>
        <v/>
      </c>
      <c r="E196" s="25" t="str">
        <f>IFERROR(VLOOKUP(TRIM(Table.CCSS_Base_Metrics[[#This Row],[Title]]), xccdf!$A$2:$F$315, 4, FALSE),"")</f>
        <v/>
      </c>
      <c r="F196" s="25" t="str">
        <f>IFERROR(VLOOKUP(TRIM(Table.CCSS_Base_Metrics[[#This Row],[Title]]), xccdf!$A$2:$F$315, 5, FALSE),"")</f>
        <v/>
      </c>
      <c r="G196" s="25" t="str">
        <f>IFERROR(VLOOKUP(TRIM(Table.CCSS_Base_Metrics[[#This Row],[Title]]), xccdf!$A$2:$F$315, 6, FALSE),"")</f>
        <v/>
      </c>
      <c r="H196" s="23" t="s">
        <v>510</v>
      </c>
      <c r="I196" s="17" t="b">
        <v>1</v>
      </c>
      <c r="J196" s="17"/>
      <c r="K196" s="17" t="s">
        <v>589</v>
      </c>
      <c r="L196" s="19">
        <f>IFERROR(ROUND(((0.4 * Table.CCSS_Base_Metrics[[#This Row],[Exploitability]]) + (0.6 * Table.CCSS_Base_Metrics[[#This Row],[Impact]]) -1.5) * IF(Table.CCSS_Base_Metrics[[#This Row],[Impact]] = 0, 0, 1.176), 1),"")</f>
        <v>3.2</v>
      </c>
      <c r="M196" s="19">
        <f>IFERROR(20 * Table.CCSS_Base_Metrics[[#This Row],[Access_Vector.'#]] * Table.CCSS_Base_Metrics[[#This Row],[Authentication.'#]] * Table.CCSS_Base_Metrics[[#This Row],[Access_Complexity.'#]],"")</f>
        <v>3.1410400000000003</v>
      </c>
      <c r="N196" s="19">
        <f>IFERROR(10.41 * (1 - (1 - Table.CCSS_Base_Metrics[[#This Row],[Confidentiality_Impact.'#]]) * (1 - Table.CCSS_Base_Metrics[[#This Row],[Integrity_Impact.'#]]) * (1 - Table.CCSS_Base_Metrics[[#This Row],[Availability_Impact.'#]])),"")</f>
        <v>4.9382437499999998</v>
      </c>
      <c r="O196" s="16" t="s">
        <v>19</v>
      </c>
      <c r="P196" s="16" t="s">
        <v>21</v>
      </c>
      <c r="Q196" s="20">
        <f>IFERROR(VLOOKUP(Table.CCSS_Base_Metrics[[#This Row],[Access_Vector]], Lists!$B$4:$C$6, 2),"")</f>
        <v>0.39500000000000002</v>
      </c>
      <c r="R196" s="16" t="s">
        <v>26</v>
      </c>
      <c r="S196" s="20">
        <f>IFERROR(VLOOKUP(Table.CCSS_Base_Metrics[[#This Row],[Authentication]], Lists!$D$4:$E$6, 2),"")</f>
        <v>0.56000000000000005</v>
      </c>
      <c r="T196" s="16" t="s">
        <v>30</v>
      </c>
      <c r="U196" s="20">
        <f>IFERROR(VLOOKUP(Table.CCSS_Base_Metrics[[#This Row],[Access_Complexity]], Lists!$F$4:$G$6, 2),"")</f>
        <v>0.71</v>
      </c>
      <c r="V196" s="16" t="s">
        <v>27</v>
      </c>
      <c r="W196" s="20">
        <f>IFERROR(VLOOKUP(Table.CCSS_Base_Metrics[[#This Row],[Confidentiality_Impact]], Lists!$H$4:$I$6, 2),"")</f>
        <v>0</v>
      </c>
      <c r="X196" s="16" t="s">
        <v>32</v>
      </c>
      <c r="Y196" s="20">
        <f>IFERROR(VLOOKUP(Table.CCSS_Base_Metrics[[#This Row],[Integrity_Imapct]], Lists!$J$4:$K$6, 2),"")</f>
        <v>0.27500000000000002</v>
      </c>
      <c r="Z196" s="16" t="s">
        <v>32</v>
      </c>
      <c r="AA196" s="20">
        <f>IFERROR(VLOOKUP(Table.CCSS_Base_Metrics[[#This Row],[Availability_Impact]], Lists!$L$4:$M$6, 2),"")</f>
        <v>0.27500000000000002</v>
      </c>
    </row>
    <row r="197" spans="1:27" s="16" customFormat="1" x14ac:dyDescent="0.25">
      <c r="A197" s="1" t="s">
        <v>360</v>
      </c>
      <c r="B197" s="1" t="str">
        <f>IFERROR(VLOOKUP(TRIM(Table.CCSS_Base_Metrics[[#This Row],[Title]]), xccdf!$A$2:$C$315, 2, FALSE),"")</f>
        <v/>
      </c>
      <c r="C197" t="s">
        <v>152</v>
      </c>
      <c r="D197" s="25" t="str">
        <f>IFERROR(VLOOKUP(TRIM(Table.CCSS_Base_Metrics[[#This Row],[Title]]), xccdf!$A$2:$F$315, 3, FALSE),"")</f>
        <v/>
      </c>
      <c r="E197" s="25" t="str">
        <f>IFERROR(VLOOKUP(TRIM(Table.CCSS_Base_Metrics[[#This Row],[Title]]), xccdf!$A$2:$F$315, 4, FALSE),"")</f>
        <v/>
      </c>
      <c r="F197" s="25" t="str">
        <f>IFERROR(VLOOKUP(TRIM(Table.CCSS_Base_Metrics[[#This Row],[Title]]), xccdf!$A$2:$F$315, 5, FALSE),"")</f>
        <v/>
      </c>
      <c r="G197" s="25" t="str">
        <f>IFERROR(VLOOKUP(TRIM(Table.CCSS_Base_Metrics[[#This Row],[Title]]), xccdf!$A$2:$F$315, 6, FALSE),"")</f>
        <v/>
      </c>
      <c r="H197" s="23" t="s">
        <v>542</v>
      </c>
      <c r="I197" s="17"/>
      <c r="J197" s="17"/>
      <c r="K197" s="17" t="s">
        <v>593</v>
      </c>
      <c r="L197" s="19" t="str">
        <f>IFERROR(ROUND(((0.4 * Table.CCSS_Base_Metrics[[#This Row],[Exploitability]]) + (0.6 * Table.CCSS_Base_Metrics[[#This Row],[Impact]]) -1.5) * IF(Table.CCSS_Base_Metrics[[#This Row],[Impact]] = 0, 0, 1.176), 1),"")</f>
        <v/>
      </c>
      <c r="M197" s="19" t="str">
        <f>IFERROR(20 * Table.CCSS_Base_Metrics[[#This Row],[Access_Vector.'#]] * Table.CCSS_Base_Metrics[[#This Row],[Authentication.'#]] * Table.CCSS_Base_Metrics[[#This Row],[Access_Complexity.'#]],"")</f>
        <v/>
      </c>
      <c r="N197" s="19" t="str">
        <f>IFERROR(10.41 * (1 - (1 - Table.CCSS_Base_Metrics[[#This Row],[Confidentiality_Impact.'#]]) * (1 - Table.CCSS_Base_Metrics[[#This Row],[Integrity_Impact.'#]]) * (1 - Table.CCSS_Base_Metrics[[#This Row],[Availability_Impact.'#]])),"")</f>
        <v/>
      </c>
      <c r="Q197" s="20" t="str">
        <f>IFERROR(VLOOKUP(Table.CCSS_Base_Metrics[[#This Row],[Access_Vector]], Lists!$B$4:$C$6, 2),"")</f>
        <v/>
      </c>
      <c r="S197" s="20" t="str">
        <f>IFERROR(VLOOKUP(Table.CCSS_Base_Metrics[[#This Row],[Authentication]], Lists!$D$4:$E$6, 2),"")</f>
        <v/>
      </c>
      <c r="U197" s="20" t="str">
        <f>IFERROR(VLOOKUP(Table.CCSS_Base_Metrics[[#This Row],[Access_Complexity]], Lists!$F$4:$G$6, 2),"")</f>
        <v/>
      </c>
      <c r="W197" s="20" t="str">
        <f>IFERROR(VLOOKUP(Table.CCSS_Base_Metrics[[#This Row],[Confidentiality_Impact]], Lists!$H$4:$I$6, 2),"")</f>
        <v/>
      </c>
      <c r="Y197" s="20" t="str">
        <f>IFERROR(VLOOKUP(Table.CCSS_Base_Metrics[[#This Row],[Integrity_Imapct]], Lists!$J$4:$K$6, 2),"")</f>
        <v/>
      </c>
      <c r="AA197" s="20" t="str">
        <f>IFERROR(VLOOKUP(Table.CCSS_Base_Metrics[[#This Row],[Availability_Impact]], Lists!$L$4:$M$6, 2),"")</f>
        <v/>
      </c>
    </row>
    <row r="198" spans="1:27" s="16" customFormat="1" ht="30" x14ac:dyDescent="0.25">
      <c r="A198" s="1" t="s">
        <v>361</v>
      </c>
      <c r="B198" s="1" t="str">
        <f>IFERROR(VLOOKUP(TRIM(Table.CCSS_Base_Metrics[[#This Row],[Title]]), xccdf!$A$2:$C$315, 2, FALSE),"")</f>
        <v>rul_LocalPoliciesUserRightsAssignment7</v>
      </c>
      <c r="C198" t="s">
        <v>153</v>
      </c>
      <c r="D198" s="25" t="str">
        <f>IFERROR(VLOOKUP(TRIM(Table.CCSS_Base_Metrics[[#This Row],[Title]]), xccdf!$A$2:$F$315, 3, FALSE),"")</f>
        <v>CCE-1341-7</v>
      </c>
      <c r="E198" s="25">
        <f>IFERROR(VLOOKUP(TRIM(Table.CCSS_Base_Metrics[[#This Row],[Title]]), xccdf!$A$2:$F$315, 4, FALSE),"")</f>
        <v>0</v>
      </c>
      <c r="F198" s="25">
        <f>IFERROR(VLOOKUP(TRIM(Table.CCSS_Base_Metrics[[#This Row],[Title]]), xccdf!$A$2:$F$315, 5, FALSE),"")</f>
        <v>0</v>
      </c>
      <c r="G198" s="25">
        <f>IFERROR(VLOOKUP(TRIM(Table.CCSS_Base_Metrics[[#This Row],[Title]]), xccdf!$A$2:$F$315, 6, FALSE),"")</f>
        <v>0</v>
      </c>
      <c r="H198" s="23" t="s">
        <v>510</v>
      </c>
      <c r="I198" s="17" t="b">
        <v>1</v>
      </c>
      <c r="J198" s="17"/>
      <c r="K198" s="17" t="s">
        <v>589</v>
      </c>
      <c r="L198" s="19">
        <f>IFERROR(ROUND(((0.4 * Table.CCSS_Base_Metrics[[#This Row],[Exploitability]]) + (0.6 * Table.CCSS_Base_Metrics[[#This Row],[Impact]]) -1.5) * IF(Table.CCSS_Base_Metrics[[#This Row],[Impact]] = 0, 0, 1.176), 1),"")</f>
        <v>3.2</v>
      </c>
      <c r="M198" s="19">
        <f>IFERROR(20 * Table.CCSS_Base_Metrics[[#This Row],[Access_Vector.'#]] * Table.CCSS_Base_Metrics[[#This Row],[Authentication.'#]] * Table.CCSS_Base_Metrics[[#This Row],[Access_Complexity.'#]],"")</f>
        <v>3.1410400000000003</v>
      </c>
      <c r="N198" s="19">
        <f>IFERROR(10.41 * (1 - (1 - Table.CCSS_Base_Metrics[[#This Row],[Confidentiality_Impact.'#]]) * (1 - Table.CCSS_Base_Metrics[[#This Row],[Integrity_Impact.'#]]) * (1 - Table.CCSS_Base_Metrics[[#This Row],[Availability_Impact.'#]])),"")</f>
        <v>4.9382437499999998</v>
      </c>
      <c r="O198" s="16" t="s">
        <v>19</v>
      </c>
      <c r="P198" s="16" t="s">
        <v>21</v>
      </c>
      <c r="Q198" s="20">
        <f>IFERROR(VLOOKUP(Table.CCSS_Base_Metrics[[#This Row],[Access_Vector]], Lists!$B$4:$C$6, 2),"")</f>
        <v>0.39500000000000002</v>
      </c>
      <c r="R198" s="16" t="s">
        <v>26</v>
      </c>
      <c r="S198" s="20">
        <f>IFERROR(VLOOKUP(Table.CCSS_Base_Metrics[[#This Row],[Authentication]], Lists!$D$4:$E$6, 2),"")</f>
        <v>0.56000000000000005</v>
      </c>
      <c r="T198" s="16" t="s">
        <v>30</v>
      </c>
      <c r="U198" s="20">
        <f>IFERROR(VLOOKUP(Table.CCSS_Base_Metrics[[#This Row],[Access_Complexity]], Lists!$F$4:$G$6, 2),"")</f>
        <v>0.71</v>
      </c>
      <c r="V198" s="16" t="s">
        <v>27</v>
      </c>
      <c r="W198" s="20">
        <f>IFERROR(VLOOKUP(Table.CCSS_Base_Metrics[[#This Row],[Confidentiality_Impact]], Lists!$H$4:$I$6, 2),"")</f>
        <v>0</v>
      </c>
      <c r="X198" s="16" t="s">
        <v>32</v>
      </c>
      <c r="Y198" s="20">
        <f>IFERROR(VLOOKUP(Table.CCSS_Base_Metrics[[#This Row],[Integrity_Imapct]], Lists!$J$4:$K$6, 2),"")</f>
        <v>0.27500000000000002</v>
      </c>
      <c r="Z198" s="16" t="s">
        <v>32</v>
      </c>
      <c r="AA198" s="20">
        <f>IFERROR(VLOOKUP(Table.CCSS_Base_Metrics[[#This Row],[Availability_Impact]], Lists!$L$4:$M$6, 2),"")</f>
        <v>0.27500000000000002</v>
      </c>
    </row>
    <row r="199" spans="1:27" s="16" customFormat="1" x14ac:dyDescent="0.25">
      <c r="A199" s="1" t="s">
        <v>361</v>
      </c>
      <c r="B199" s="1" t="str">
        <f>IFERROR(VLOOKUP(TRIM(Table.CCSS_Base_Metrics[[#This Row],[Title]]), xccdf!$A$2:$C$315, 2, FALSE),"")</f>
        <v>rul_LocalPoliciesUserRightsAssignment7</v>
      </c>
      <c r="C199" t="s">
        <v>153</v>
      </c>
      <c r="D199" s="25" t="str">
        <f>IFERROR(VLOOKUP(TRIM(Table.CCSS_Base_Metrics[[#This Row],[Title]]), xccdf!$A$2:$F$315, 3, FALSE),"")</f>
        <v>CCE-1341-7</v>
      </c>
      <c r="E199" s="25">
        <f>IFERROR(VLOOKUP(TRIM(Table.CCSS_Base_Metrics[[#This Row],[Title]]), xccdf!$A$2:$F$315, 4, FALSE),"")</f>
        <v>0</v>
      </c>
      <c r="F199" s="25">
        <f>IFERROR(VLOOKUP(TRIM(Table.CCSS_Base_Metrics[[#This Row],[Title]]), xccdf!$A$2:$F$315, 5, FALSE),"")</f>
        <v>0</v>
      </c>
      <c r="G199" s="25">
        <f>IFERROR(VLOOKUP(TRIM(Table.CCSS_Base_Metrics[[#This Row],[Title]]), xccdf!$A$2:$F$315, 6, FALSE),"")</f>
        <v>0</v>
      </c>
      <c r="H199" s="23" t="s">
        <v>560</v>
      </c>
      <c r="I199" s="17"/>
      <c r="J199" s="17"/>
      <c r="K199" s="17" t="s">
        <v>593</v>
      </c>
      <c r="L199" s="19" t="str">
        <f>IFERROR(ROUND(((0.4 * Table.CCSS_Base_Metrics[[#This Row],[Exploitability]]) + (0.6 * Table.CCSS_Base_Metrics[[#This Row],[Impact]]) -1.5) * IF(Table.CCSS_Base_Metrics[[#This Row],[Impact]] = 0, 0, 1.176), 1),"")</f>
        <v/>
      </c>
      <c r="M199" s="19" t="str">
        <f>IFERROR(20 * Table.CCSS_Base_Metrics[[#This Row],[Access_Vector.'#]] * Table.CCSS_Base_Metrics[[#This Row],[Authentication.'#]] * Table.CCSS_Base_Metrics[[#This Row],[Access_Complexity.'#]],"")</f>
        <v/>
      </c>
      <c r="N199" s="19" t="str">
        <f>IFERROR(10.41 * (1 - (1 - Table.CCSS_Base_Metrics[[#This Row],[Confidentiality_Impact.'#]]) * (1 - Table.CCSS_Base_Metrics[[#This Row],[Integrity_Impact.'#]]) * (1 - Table.CCSS_Base_Metrics[[#This Row],[Availability_Impact.'#]])),"")</f>
        <v/>
      </c>
      <c r="Q199" s="20" t="str">
        <f>IFERROR(VLOOKUP(Table.CCSS_Base_Metrics[[#This Row],[Access_Vector]], Lists!$B$4:$C$6, 2),"")</f>
        <v/>
      </c>
      <c r="S199" s="20" t="str">
        <f>IFERROR(VLOOKUP(Table.CCSS_Base_Metrics[[#This Row],[Authentication]], Lists!$D$4:$E$6, 2),"")</f>
        <v/>
      </c>
      <c r="U199" s="20" t="str">
        <f>IFERROR(VLOOKUP(Table.CCSS_Base_Metrics[[#This Row],[Access_Complexity]], Lists!$F$4:$G$6, 2),"")</f>
        <v/>
      </c>
      <c r="W199" s="20" t="str">
        <f>IFERROR(VLOOKUP(Table.CCSS_Base_Metrics[[#This Row],[Confidentiality_Impact]], Lists!$H$4:$I$6, 2),"")</f>
        <v/>
      </c>
      <c r="Y199" s="20" t="str">
        <f>IFERROR(VLOOKUP(Table.CCSS_Base_Metrics[[#This Row],[Integrity_Imapct]], Lists!$J$4:$K$6, 2),"")</f>
        <v/>
      </c>
      <c r="AA199" s="20" t="str">
        <f>IFERROR(VLOOKUP(Table.CCSS_Base_Metrics[[#This Row],[Availability_Impact]], Lists!$L$4:$M$6, 2),"")</f>
        <v/>
      </c>
    </row>
    <row r="200" spans="1:27" s="16" customFormat="1" ht="30" x14ac:dyDescent="0.25">
      <c r="A200" s="1" t="s">
        <v>362</v>
      </c>
      <c r="B200" s="1" t="str">
        <f>IFERROR(VLOOKUP(TRIM(Table.CCSS_Base_Metrics[[#This Row],[Title]]), xccdf!$A$2:$C$315, 2, FALSE),"")</f>
        <v>rul_LocalPoliciesUserRightsAssignment8</v>
      </c>
      <c r="C200" t="s">
        <v>154</v>
      </c>
      <c r="D200" s="25" t="str">
        <f>IFERROR(VLOOKUP(TRIM(Table.CCSS_Base_Metrics[[#This Row],[Title]]), xccdf!$A$2:$F$315, 3, FALSE),"")</f>
        <v>CCE-2310-1</v>
      </c>
      <c r="E200" s="25" t="str">
        <f>IFERROR(VLOOKUP(TRIM(Table.CCSS_Base_Metrics[[#This Row],[Title]]), xccdf!$A$2:$F$315, 4, FALSE),"")</f>
        <v>equals</v>
      </c>
      <c r="F200" s="25" t="str">
        <f>IFERROR(VLOOKUP(TRIM(Table.CCSS_Base_Metrics[[#This Row],[Title]]), xccdf!$A$2:$F$315, 5, FALSE),"")</f>
        <v>boolean</v>
      </c>
      <c r="G200" s="25">
        <f>IFERROR(VLOOKUP(TRIM(Table.CCSS_Base_Metrics[[#This Row],[Title]]), xccdf!$A$2:$F$315, 6, FALSE),"")</f>
        <v>0</v>
      </c>
      <c r="H200" s="23" t="s">
        <v>510</v>
      </c>
      <c r="I200" s="17" t="b">
        <v>1</v>
      </c>
      <c r="J200" s="17"/>
      <c r="K200" s="17" t="s">
        <v>589</v>
      </c>
      <c r="L200" s="19">
        <f>IFERROR(ROUND(((0.4 * Table.CCSS_Base_Metrics[[#This Row],[Exploitability]]) + (0.6 * Table.CCSS_Base_Metrics[[#This Row],[Impact]]) -1.5) * IF(Table.CCSS_Base_Metrics[[#This Row],[Impact]] = 0, 0, 1.176), 1),"")</f>
        <v>6.8</v>
      </c>
      <c r="M200" s="19">
        <f>IFERROR(20 * Table.CCSS_Base_Metrics[[#This Row],[Access_Vector.'#]] * Table.CCSS_Base_Metrics[[#This Row],[Authentication.'#]] * Table.CCSS_Base_Metrics[[#This Row],[Access_Complexity.'#]],"")</f>
        <v>3.1410400000000003</v>
      </c>
      <c r="N200" s="19">
        <f>IFERROR(10.41 * (1 - (1 - Table.CCSS_Base_Metrics[[#This Row],[Confidentiality_Impact.'#]]) * (1 - Table.CCSS_Base_Metrics[[#This Row],[Integrity_Impact.'#]]) * (1 - Table.CCSS_Base_Metrics[[#This Row],[Availability_Impact.'#]])),"")</f>
        <v>10.00084536</v>
      </c>
      <c r="O200" s="16" t="s">
        <v>19</v>
      </c>
      <c r="P200" s="16" t="s">
        <v>21</v>
      </c>
      <c r="Q200" s="20">
        <f>IFERROR(VLOOKUP(Table.CCSS_Base_Metrics[[#This Row],[Access_Vector]], Lists!$B$4:$C$6, 2),"")</f>
        <v>0.39500000000000002</v>
      </c>
      <c r="R200" s="16" t="s">
        <v>26</v>
      </c>
      <c r="S200" s="20">
        <f>IFERROR(VLOOKUP(Table.CCSS_Base_Metrics[[#This Row],[Authentication]], Lists!$D$4:$E$6, 2),"")</f>
        <v>0.56000000000000005</v>
      </c>
      <c r="T200" s="16" t="s">
        <v>30</v>
      </c>
      <c r="U200" s="20">
        <f>IFERROR(VLOOKUP(Table.CCSS_Base_Metrics[[#This Row],[Access_Complexity]], Lists!$F$4:$G$6, 2),"")</f>
        <v>0.71</v>
      </c>
      <c r="V200" s="16" t="s">
        <v>31</v>
      </c>
      <c r="W200" s="20">
        <f>IFERROR(VLOOKUP(Table.CCSS_Base_Metrics[[#This Row],[Confidentiality_Impact]], Lists!$H$4:$I$6, 2),"")</f>
        <v>0.66</v>
      </c>
      <c r="X200" s="16" t="s">
        <v>31</v>
      </c>
      <c r="Y200" s="20">
        <f>IFERROR(VLOOKUP(Table.CCSS_Base_Metrics[[#This Row],[Integrity_Imapct]], Lists!$J$4:$K$6, 2),"")</f>
        <v>0.66</v>
      </c>
      <c r="Z200" s="16" t="s">
        <v>31</v>
      </c>
      <c r="AA200" s="20">
        <f>IFERROR(VLOOKUP(Table.CCSS_Base_Metrics[[#This Row],[Availability_Impact]], Lists!$L$4:$M$6, 2),"")</f>
        <v>0.66</v>
      </c>
    </row>
    <row r="201" spans="1:27" s="16" customFormat="1" x14ac:dyDescent="0.25">
      <c r="A201" s="1" t="s">
        <v>362</v>
      </c>
      <c r="B201" s="1" t="str">
        <f>IFERROR(VLOOKUP(TRIM(Table.CCSS_Base_Metrics[[#This Row],[Title]]), xccdf!$A$2:$C$315, 2, FALSE),"")</f>
        <v>rul_LocalPoliciesUserRightsAssignment8</v>
      </c>
      <c r="C201" t="s">
        <v>154</v>
      </c>
      <c r="D201" s="25" t="str">
        <f>IFERROR(VLOOKUP(TRIM(Table.CCSS_Base_Metrics[[#This Row],[Title]]), xccdf!$A$2:$F$315, 3, FALSE),"")</f>
        <v>CCE-2310-1</v>
      </c>
      <c r="E201" s="25" t="str">
        <f>IFERROR(VLOOKUP(TRIM(Table.CCSS_Base_Metrics[[#This Row],[Title]]), xccdf!$A$2:$F$315, 4, FALSE),"")</f>
        <v>equals</v>
      </c>
      <c r="F201" s="25" t="str">
        <f>IFERROR(VLOOKUP(TRIM(Table.CCSS_Base_Metrics[[#This Row],[Title]]), xccdf!$A$2:$F$315, 5, FALSE),"")</f>
        <v>boolean</v>
      </c>
      <c r="G201" s="25">
        <f>IFERROR(VLOOKUP(TRIM(Table.CCSS_Base_Metrics[[#This Row],[Title]]), xccdf!$A$2:$F$315, 6, FALSE),"")</f>
        <v>0</v>
      </c>
      <c r="H201" s="23" t="s">
        <v>561</v>
      </c>
      <c r="I201" s="17"/>
      <c r="J201" s="17"/>
      <c r="K201" s="17" t="s">
        <v>593</v>
      </c>
      <c r="L201" s="19" t="str">
        <f>IFERROR(ROUND(((0.4 * Table.CCSS_Base_Metrics[[#This Row],[Exploitability]]) + (0.6 * Table.CCSS_Base_Metrics[[#This Row],[Impact]]) -1.5) * IF(Table.CCSS_Base_Metrics[[#This Row],[Impact]] = 0, 0, 1.176), 1),"")</f>
        <v/>
      </c>
      <c r="M201" s="19" t="str">
        <f>IFERROR(20 * Table.CCSS_Base_Metrics[[#This Row],[Access_Vector.'#]] * Table.CCSS_Base_Metrics[[#This Row],[Authentication.'#]] * Table.CCSS_Base_Metrics[[#This Row],[Access_Complexity.'#]],"")</f>
        <v/>
      </c>
      <c r="N201" s="19" t="str">
        <f>IFERROR(10.41 * (1 - (1 - Table.CCSS_Base_Metrics[[#This Row],[Confidentiality_Impact.'#]]) * (1 - Table.CCSS_Base_Metrics[[#This Row],[Integrity_Impact.'#]]) * (1 - Table.CCSS_Base_Metrics[[#This Row],[Availability_Impact.'#]])),"")</f>
        <v/>
      </c>
      <c r="Q201" s="20" t="str">
        <f>IFERROR(VLOOKUP(Table.CCSS_Base_Metrics[[#This Row],[Access_Vector]], Lists!$B$4:$C$6, 2),"")</f>
        <v/>
      </c>
      <c r="S201" s="20" t="str">
        <f>IFERROR(VLOOKUP(Table.CCSS_Base_Metrics[[#This Row],[Authentication]], Lists!$D$4:$E$6, 2),"")</f>
        <v/>
      </c>
      <c r="U201" s="20" t="str">
        <f>IFERROR(VLOOKUP(Table.CCSS_Base_Metrics[[#This Row],[Access_Complexity]], Lists!$F$4:$G$6, 2),"")</f>
        <v/>
      </c>
      <c r="W201" s="20" t="str">
        <f>IFERROR(VLOOKUP(Table.CCSS_Base_Metrics[[#This Row],[Confidentiality_Impact]], Lists!$H$4:$I$6, 2),"")</f>
        <v/>
      </c>
      <c r="Y201" s="20" t="str">
        <f>IFERROR(VLOOKUP(Table.CCSS_Base_Metrics[[#This Row],[Integrity_Imapct]], Lists!$J$4:$K$6, 2),"")</f>
        <v/>
      </c>
      <c r="AA201" s="20" t="str">
        <f>IFERROR(VLOOKUP(Table.CCSS_Base_Metrics[[#This Row],[Availability_Impact]], Lists!$L$4:$M$6, 2),"")</f>
        <v/>
      </c>
    </row>
    <row r="202" spans="1:27" s="16" customFormat="1" x14ac:dyDescent="0.25">
      <c r="A202" s="1" t="s">
        <v>363</v>
      </c>
      <c r="B202" s="1" t="str">
        <f>IFERROR(VLOOKUP(TRIM(Table.CCSS_Base_Metrics[[#This Row],[Title]]), xccdf!$A$2:$C$315, 2, FALSE),"")</f>
        <v>rul_LocalPoliciesUserRightsAssignment11</v>
      </c>
      <c r="C202" t="s">
        <v>155</v>
      </c>
      <c r="D202" s="25" t="str">
        <f>IFERROR(VLOOKUP(TRIM(Table.CCSS_Base_Metrics[[#This Row],[Title]]), xccdf!$A$2:$F$315, 3, FALSE),"")</f>
        <v>CCE-2314-3</v>
      </c>
      <c r="E202" s="25">
        <f>IFERROR(VLOOKUP(TRIM(Table.CCSS_Base_Metrics[[#This Row],[Title]]), xccdf!$A$2:$F$315, 4, FALSE),"")</f>
        <v>0</v>
      </c>
      <c r="F202" s="25">
        <f>IFERROR(VLOOKUP(TRIM(Table.CCSS_Base_Metrics[[#This Row],[Title]]), xccdf!$A$2:$F$315, 5, FALSE),"")</f>
        <v>0</v>
      </c>
      <c r="G202" s="25">
        <f>IFERROR(VLOOKUP(TRIM(Table.CCSS_Base_Metrics[[#This Row],[Title]]), xccdf!$A$2:$F$315, 6, FALSE),"")</f>
        <v>0</v>
      </c>
      <c r="H202" s="23" t="s">
        <v>511</v>
      </c>
      <c r="I202" s="17" t="b">
        <v>1</v>
      </c>
      <c r="J202" s="17"/>
      <c r="K202" s="17" t="s">
        <v>589</v>
      </c>
      <c r="L202" s="19">
        <f>IFERROR(ROUND(((0.4 * Table.CCSS_Base_Metrics[[#This Row],[Exploitability]]) + (0.6 * Table.CCSS_Base_Metrics[[#This Row],[Impact]]) -1.5) * IF(Table.CCSS_Base_Metrics[[#This Row],[Impact]] = 0, 0, 1.176), 1),"")</f>
        <v>7.5</v>
      </c>
      <c r="M202" s="19">
        <f>IFERROR(20 * Table.CCSS_Base_Metrics[[#This Row],[Access_Vector.'#]] * Table.CCSS_Base_Metrics[[#This Row],[Authentication.'#]] * Table.CCSS_Base_Metrics[[#This Row],[Access_Complexity.'#]],"")</f>
        <v>9.9967999999999986</v>
      </c>
      <c r="N202" s="19">
        <f>IFERROR(10.41 * (1 - (1 - Table.CCSS_Base_Metrics[[#This Row],[Confidentiality_Impact.'#]]) * (1 - Table.CCSS_Base_Metrics[[#This Row],[Integrity_Impact.'#]]) * (1 - Table.CCSS_Base_Metrics[[#This Row],[Availability_Impact.'#]])),"")</f>
        <v>6.4429767187500007</v>
      </c>
      <c r="O202" s="16" t="s">
        <v>19</v>
      </c>
      <c r="P202" s="16" t="s">
        <v>23</v>
      </c>
      <c r="Q202" s="20">
        <f>IFERROR(VLOOKUP(Table.CCSS_Base_Metrics[[#This Row],[Access_Vector]], Lists!$B$4:$C$6, 2),"")</f>
        <v>1</v>
      </c>
      <c r="R202" s="16" t="s">
        <v>27</v>
      </c>
      <c r="S202" s="20">
        <f>IFERROR(VLOOKUP(Table.CCSS_Base_Metrics[[#This Row],[Authentication]], Lists!$D$4:$E$6, 2),"")</f>
        <v>0.70399999999999996</v>
      </c>
      <c r="T202" s="16" t="s">
        <v>30</v>
      </c>
      <c r="U202" s="20">
        <f>IFERROR(VLOOKUP(Table.CCSS_Base_Metrics[[#This Row],[Access_Complexity]], Lists!$F$4:$G$6, 2),"")</f>
        <v>0.71</v>
      </c>
      <c r="V202" s="16" t="s">
        <v>32</v>
      </c>
      <c r="W202" s="20">
        <f>IFERROR(VLOOKUP(Table.CCSS_Base_Metrics[[#This Row],[Confidentiality_Impact]], Lists!$H$4:$I$6, 2),"")</f>
        <v>0.27500000000000002</v>
      </c>
      <c r="X202" s="16" t="s">
        <v>32</v>
      </c>
      <c r="Y202" s="20">
        <f>IFERROR(VLOOKUP(Table.CCSS_Base_Metrics[[#This Row],[Integrity_Imapct]], Lists!$J$4:$K$6, 2),"")</f>
        <v>0.27500000000000002</v>
      </c>
      <c r="Z202" s="16" t="s">
        <v>32</v>
      </c>
      <c r="AA202" s="20">
        <f>IFERROR(VLOOKUP(Table.CCSS_Base_Metrics[[#This Row],[Availability_Impact]], Lists!$L$4:$M$6, 2),"")</f>
        <v>0.27500000000000002</v>
      </c>
    </row>
    <row r="203" spans="1:27" s="16" customFormat="1" x14ac:dyDescent="0.25">
      <c r="A203" s="1" t="s">
        <v>363</v>
      </c>
      <c r="B203" s="1" t="str">
        <f>IFERROR(VLOOKUP(TRIM(Table.CCSS_Base_Metrics[[#This Row],[Title]]), xccdf!$A$2:$C$315, 2, FALSE),"")</f>
        <v>rul_LocalPoliciesUserRightsAssignment11</v>
      </c>
      <c r="C203" t="s">
        <v>155</v>
      </c>
      <c r="D203" s="25" t="str">
        <f>IFERROR(VLOOKUP(TRIM(Table.CCSS_Base_Metrics[[#This Row],[Title]]), xccdf!$A$2:$F$315, 3, FALSE),"")</f>
        <v>CCE-2314-3</v>
      </c>
      <c r="E203" s="25">
        <f>IFERROR(VLOOKUP(TRIM(Table.CCSS_Base_Metrics[[#This Row],[Title]]), xccdf!$A$2:$F$315, 4, FALSE),"")</f>
        <v>0</v>
      </c>
      <c r="F203" s="25">
        <f>IFERROR(VLOOKUP(TRIM(Table.CCSS_Base_Metrics[[#This Row],[Title]]), xccdf!$A$2:$F$315, 5, FALSE),"")</f>
        <v>0</v>
      </c>
      <c r="G203" s="25">
        <f>IFERROR(VLOOKUP(TRIM(Table.CCSS_Base_Metrics[[#This Row],[Title]]), xccdf!$A$2:$F$315, 6, FALSE),"")</f>
        <v>0</v>
      </c>
      <c r="H203" s="23" t="s">
        <v>562</v>
      </c>
      <c r="I203" s="17"/>
      <c r="J203" s="17"/>
      <c r="K203" s="17" t="s">
        <v>593</v>
      </c>
      <c r="L203" s="19" t="str">
        <f>IFERROR(ROUND(((0.4 * Table.CCSS_Base_Metrics[[#This Row],[Exploitability]]) + (0.6 * Table.CCSS_Base_Metrics[[#This Row],[Impact]]) -1.5) * IF(Table.CCSS_Base_Metrics[[#This Row],[Impact]] = 0, 0, 1.176), 1),"")</f>
        <v/>
      </c>
      <c r="M203" s="19" t="str">
        <f>IFERROR(20 * Table.CCSS_Base_Metrics[[#This Row],[Access_Vector.'#]] * Table.CCSS_Base_Metrics[[#This Row],[Authentication.'#]] * Table.CCSS_Base_Metrics[[#This Row],[Access_Complexity.'#]],"")</f>
        <v/>
      </c>
      <c r="N203" s="19" t="str">
        <f>IFERROR(10.41 * (1 - (1 - Table.CCSS_Base_Metrics[[#This Row],[Confidentiality_Impact.'#]]) * (1 - Table.CCSS_Base_Metrics[[#This Row],[Integrity_Impact.'#]]) * (1 - Table.CCSS_Base_Metrics[[#This Row],[Availability_Impact.'#]])),"")</f>
        <v/>
      </c>
      <c r="Q203" s="20" t="str">
        <f>IFERROR(VLOOKUP(Table.CCSS_Base_Metrics[[#This Row],[Access_Vector]], Lists!$B$4:$C$6, 2),"")</f>
        <v/>
      </c>
      <c r="S203" s="20" t="str">
        <f>IFERROR(VLOOKUP(Table.CCSS_Base_Metrics[[#This Row],[Authentication]], Lists!$D$4:$E$6, 2),"")</f>
        <v/>
      </c>
      <c r="U203" s="20" t="str">
        <f>IFERROR(VLOOKUP(Table.CCSS_Base_Metrics[[#This Row],[Access_Complexity]], Lists!$F$4:$G$6, 2),"")</f>
        <v/>
      </c>
      <c r="W203" s="20" t="str">
        <f>IFERROR(VLOOKUP(Table.CCSS_Base_Metrics[[#This Row],[Confidentiality_Impact]], Lists!$H$4:$I$6, 2),"")</f>
        <v/>
      </c>
      <c r="Y203" s="20" t="str">
        <f>IFERROR(VLOOKUP(Table.CCSS_Base_Metrics[[#This Row],[Integrity_Imapct]], Lists!$J$4:$K$6, 2),"")</f>
        <v/>
      </c>
      <c r="AA203" s="20" t="str">
        <f>IFERROR(VLOOKUP(Table.CCSS_Base_Metrics[[#This Row],[Availability_Impact]], Lists!$L$4:$M$6, 2),"")</f>
        <v/>
      </c>
    </row>
    <row r="204" spans="1:27" s="16" customFormat="1" ht="30" x14ac:dyDescent="0.25">
      <c r="A204" s="1" t="s">
        <v>364</v>
      </c>
      <c r="B204" s="1" t="str">
        <f>IFERROR(VLOOKUP(TRIM(Table.CCSS_Base_Metrics[[#This Row],[Title]]), xccdf!$A$2:$C$315, 2, FALSE),"")</f>
        <v>rul_LocalPoliciesUserRightsAssignment12</v>
      </c>
      <c r="C204" t="s">
        <v>156</v>
      </c>
      <c r="D204" s="25" t="str">
        <f>IFERROR(VLOOKUP(TRIM(Table.CCSS_Base_Metrics[[#This Row],[Title]]), xccdf!$A$2:$F$315, 3, FALSE),"")</f>
        <v>CCE-1481-1</v>
      </c>
      <c r="E204" s="25">
        <f>IFERROR(VLOOKUP(TRIM(Table.CCSS_Base_Metrics[[#This Row],[Title]]), xccdf!$A$2:$F$315, 4, FALSE),"")</f>
        <v>0</v>
      </c>
      <c r="F204" s="25">
        <f>IFERROR(VLOOKUP(TRIM(Table.CCSS_Base_Metrics[[#This Row],[Title]]), xccdf!$A$2:$F$315, 5, FALSE),"")</f>
        <v>0</v>
      </c>
      <c r="G204" s="25">
        <f>IFERROR(VLOOKUP(TRIM(Table.CCSS_Base_Metrics[[#This Row],[Title]]), xccdf!$A$2:$F$315, 6, FALSE),"")</f>
        <v>0</v>
      </c>
      <c r="H204" s="23" t="s">
        <v>510</v>
      </c>
      <c r="I204" s="17" t="b">
        <v>1</v>
      </c>
      <c r="J204" s="17"/>
      <c r="K204" s="17" t="s">
        <v>589</v>
      </c>
      <c r="L204" s="19">
        <f>IFERROR(ROUND(((0.4 * Table.CCSS_Base_Metrics[[#This Row],[Exploitability]]) + (0.6 * Table.CCSS_Base_Metrics[[#This Row],[Impact]]) -1.5) * IF(Table.CCSS_Base_Metrics[[#This Row],[Impact]] = 0, 0, 1.176), 1),"")</f>
        <v>6.5</v>
      </c>
      <c r="M204" s="19">
        <f>IFERROR(20 * Table.CCSS_Base_Metrics[[#This Row],[Access_Vector.'#]] * Table.CCSS_Base_Metrics[[#This Row],[Authentication.'#]] * Table.CCSS_Base_Metrics[[#This Row],[Access_Complexity.'#]],"")</f>
        <v>7.952</v>
      </c>
      <c r="N204" s="19">
        <f>IFERROR(10.41 * (1 - (1 - Table.CCSS_Base_Metrics[[#This Row],[Confidentiality_Impact.'#]]) * (1 - Table.CCSS_Base_Metrics[[#This Row],[Integrity_Impact.'#]]) * (1 - Table.CCSS_Base_Metrics[[#This Row],[Availability_Impact.'#]])),"")</f>
        <v>6.4429767187500007</v>
      </c>
      <c r="O204" s="16" t="s">
        <v>19</v>
      </c>
      <c r="P204" s="16" t="s">
        <v>23</v>
      </c>
      <c r="Q204" s="20">
        <f>IFERROR(VLOOKUP(Table.CCSS_Base_Metrics[[#This Row],[Access_Vector]], Lists!$B$4:$C$6, 2),"")</f>
        <v>1</v>
      </c>
      <c r="R204" s="16" t="s">
        <v>26</v>
      </c>
      <c r="S204" s="20">
        <f>IFERROR(VLOOKUP(Table.CCSS_Base_Metrics[[#This Row],[Authentication]], Lists!$D$4:$E$6, 2),"")</f>
        <v>0.56000000000000005</v>
      </c>
      <c r="T204" s="16" t="s">
        <v>30</v>
      </c>
      <c r="U204" s="20">
        <f>IFERROR(VLOOKUP(Table.CCSS_Base_Metrics[[#This Row],[Access_Complexity]], Lists!$F$4:$G$6, 2),"")</f>
        <v>0.71</v>
      </c>
      <c r="V204" s="16" t="s">
        <v>32</v>
      </c>
      <c r="W204" s="20">
        <f>IFERROR(VLOOKUP(Table.CCSS_Base_Metrics[[#This Row],[Confidentiality_Impact]], Lists!$H$4:$I$6, 2),"")</f>
        <v>0.27500000000000002</v>
      </c>
      <c r="X204" s="16" t="s">
        <v>32</v>
      </c>
      <c r="Y204" s="20">
        <f>IFERROR(VLOOKUP(Table.CCSS_Base_Metrics[[#This Row],[Integrity_Imapct]], Lists!$J$4:$K$6, 2),"")</f>
        <v>0.27500000000000002</v>
      </c>
      <c r="Z204" s="16" t="s">
        <v>32</v>
      </c>
      <c r="AA204" s="20">
        <f>IFERROR(VLOOKUP(Table.CCSS_Base_Metrics[[#This Row],[Availability_Impact]], Lists!$L$4:$M$6, 2),"")</f>
        <v>0.27500000000000002</v>
      </c>
    </row>
    <row r="205" spans="1:27" s="16" customFormat="1" x14ac:dyDescent="0.25">
      <c r="A205" s="1" t="s">
        <v>364</v>
      </c>
      <c r="B205" s="1" t="str">
        <f>IFERROR(VLOOKUP(TRIM(Table.CCSS_Base_Metrics[[#This Row],[Title]]), xccdf!$A$2:$C$315, 2, FALSE),"")</f>
        <v>rul_LocalPoliciesUserRightsAssignment12</v>
      </c>
      <c r="C205" t="s">
        <v>156</v>
      </c>
      <c r="D205" s="25" t="str">
        <f>IFERROR(VLOOKUP(TRIM(Table.CCSS_Base_Metrics[[#This Row],[Title]]), xccdf!$A$2:$F$315, 3, FALSE),"")</f>
        <v>CCE-1481-1</v>
      </c>
      <c r="E205" s="25">
        <f>IFERROR(VLOOKUP(TRIM(Table.CCSS_Base_Metrics[[#This Row],[Title]]), xccdf!$A$2:$F$315, 4, FALSE),"")</f>
        <v>0</v>
      </c>
      <c r="F205" s="25">
        <f>IFERROR(VLOOKUP(TRIM(Table.CCSS_Base_Metrics[[#This Row],[Title]]), xccdf!$A$2:$F$315, 5, FALSE),"")</f>
        <v>0</v>
      </c>
      <c r="G205" s="25">
        <f>IFERROR(VLOOKUP(TRIM(Table.CCSS_Base_Metrics[[#This Row],[Title]]), xccdf!$A$2:$F$315, 6, FALSE),"")</f>
        <v>0</v>
      </c>
      <c r="H205" s="23" t="s">
        <v>560</v>
      </c>
      <c r="I205" s="17"/>
      <c r="J205" s="17"/>
      <c r="K205" s="17" t="s">
        <v>593</v>
      </c>
      <c r="L205" s="19" t="str">
        <f>IFERROR(ROUND(((0.4 * Table.CCSS_Base_Metrics[[#This Row],[Exploitability]]) + (0.6 * Table.CCSS_Base_Metrics[[#This Row],[Impact]]) -1.5) * IF(Table.CCSS_Base_Metrics[[#This Row],[Impact]] = 0, 0, 1.176), 1),"")</f>
        <v/>
      </c>
      <c r="M205" s="19" t="str">
        <f>IFERROR(20 * Table.CCSS_Base_Metrics[[#This Row],[Access_Vector.'#]] * Table.CCSS_Base_Metrics[[#This Row],[Authentication.'#]] * Table.CCSS_Base_Metrics[[#This Row],[Access_Complexity.'#]],"")</f>
        <v/>
      </c>
      <c r="N205" s="19" t="str">
        <f>IFERROR(10.41 * (1 - (1 - Table.CCSS_Base_Metrics[[#This Row],[Confidentiality_Impact.'#]]) * (1 - Table.CCSS_Base_Metrics[[#This Row],[Integrity_Impact.'#]]) * (1 - Table.CCSS_Base_Metrics[[#This Row],[Availability_Impact.'#]])),"")</f>
        <v/>
      </c>
      <c r="Q205" s="20" t="str">
        <f>IFERROR(VLOOKUP(Table.CCSS_Base_Metrics[[#This Row],[Access_Vector]], Lists!$B$4:$C$6, 2),"")</f>
        <v/>
      </c>
      <c r="S205" s="20" t="str">
        <f>IFERROR(VLOOKUP(Table.CCSS_Base_Metrics[[#This Row],[Authentication]], Lists!$D$4:$E$6, 2),"")</f>
        <v/>
      </c>
      <c r="U205" s="20" t="str">
        <f>IFERROR(VLOOKUP(Table.CCSS_Base_Metrics[[#This Row],[Access_Complexity]], Lists!$F$4:$G$6, 2),"")</f>
        <v/>
      </c>
      <c r="W205" s="20" t="str">
        <f>IFERROR(VLOOKUP(Table.CCSS_Base_Metrics[[#This Row],[Confidentiality_Impact]], Lists!$H$4:$I$6, 2),"")</f>
        <v/>
      </c>
      <c r="Y205" s="20" t="str">
        <f>IFERROR(VLOOKUP(Table.CCSS_Base_Metrics[[#This Row],[Integrity_Imapct]], Lists!$J$4:$K$6, 2),"")</f>
        <v/>
      </c>
      <c r="AA205" s="20" t="str">
        <f>IFERROR(VLOOKUP(Table.CCSS_Base_Metrics[[#This Row],[Availability_Impact]], Lists!$L$4:$M$6, 2),"")</f>
        <v/>
      </c>
    </row>
    <row r="206" spans="1:27" s="16" customFormat="1" ht="30" x14ac:dyDescent="0.25">
      <c r="A206" s="1" t="s">
        <v>365</v>
      </c>
      <c r="B206" s="1" t="str">
        <f>IFERROR(VLOOKUP(TRIM(Table.CCSS_Base_Metrics[[#This Row],[Title]]), xccdf!$A$2:$C$315, 2, FALSE),"")</f>
        <v/>
      </c>
      <c r="C206" t="s">
        <v>157</v>
      </c>
      <c r="D206" s="25" t="str">
        <f>IFERROR(VLOOKUP(TRIM(Table.CCSS_Base_Metrics[[#This Row],[Title]]), xccdf!$A$2:$F$315, 3, FALSE),"")</f>
        <v/>
      </c>
      <c r="E206" s="25" t="str">
        <f>IFERROR(VLOOKUP(TRIM(Table.CCSS_Base_Metrics[[#This Row],[Title]]), xccdf!$A$2:$F$315, 4, FALSE),"")</f>
        <v/>
      </c>
      <c r="F206" s="25" t="str">
        <f>IFERROR(VLOOKUP(TRIM(Table.CCSS_Base_Metrics[[#This Row],[Title]]), xccdf!$A$2:$F$315, 5, FALSE),"")</f>
        <v/>
      </c>
      <c r="G206" s="25" t="str">
        <f>IFERROR(VLOOKUP(TRIM(Table.CCSS_Base_Metrics[[#This Row],[Title]]), xccdf!$A$2:$F$315, 6, FALSE),"")</f>
        <v/>
      </c>
      <c r="H206" s="23" t="s">
        <v>510</v>
      </c>
      <c r="I206" s="17" t="b">
        <v>1</v>
      </c>
      <c r="J206" s="17"/>
      <c r="K206" s="17" t="s">
        <v>589</v>
      </c>
      <c r="L206" s="19">
        <f>IFERROR(ROUND(((0.4 * Table.CCSS_Base_Metrics[[#This Row],[Exploitability]]) + (0.6 * Table.CCSS_Base_Metrics[[#This Row],[Impact]]) -1.5) * IF(Table.CCSS_Base_Metrics[[#This Row],[Impact]] = 0, 0, 1.176), 1),"")</f>
        <v>6.8</v>
      </c>
      <c r="M206" s="19">
        <f>IFERROR(20 * Table.CCSS_Base_Metrics[[#This Row],[Access_Vector.'#]] * Table.CCSS_Base_Metrics[[#This Row],[Authentication.'#]] * Table.CCSS_Base_Metrics[[#This Row],[Access_Complexity.'#]],"")</f>
        <v>7.952</v>
      </c>
      <c r="N206" s="19">
        <f>IFERROR(10.41 * (1 - (1 - Table.CCSS_Base_Metrics[[#This Row],[Confidentiality_Impact.'#]]) * (1 - Table.CCSS_Base_Metrics[[#This Row],[Integrity_Impact.'#]]) * (1 - Table.CCSS_Base_Metrics[[#This Row],[Availability_Impact.'#]])),"")</f>
        <v>6.8706000000000005</v>
      </c>
      <c r="O206" s="16" t="s">
        <v>19</v>
      </c>
      <c r="P206" s="16" t="s">
        <v>23</v>
      </c>
      <c r="Q206" s="20">
        <f>IFERROR(VLOOKUP(Table.CCSS_Base_Metrics[[#This Row],[Access_Vector]], Lists!$B$4:$C$6, 2),"")</f>
        <v>1</v>
      </c>
      <c r="R206" s="16" t="s">
        <v>26</v>
      </c>
      <c r="S206" s="20">
        <f>IFERROR(VLOOKUP(Table.CCSS_Base_Metrics[[#This Row],[Authentication]], Lists!$D$4:$E$6, 2),"")</f>
        <v>0.56000000000000005</v>
      </c>
      <c r="T206" s="16" t="s">
        <v>30</v>
      </c>
      <c r="U206" s="20">
        <f>IFERROR(VLOOKUP(Table.CCSS_Base_Metrics[[#This Row],[Access_Complexity]], Lists!$F$4:$G$6, 2),"")</f>
        <v>0.71</v>
      </c>
      <c r="V206" s="16" t="s">
        <v>27</v>
      </c>
      <c r="W206" s="20">
        <f>IFERROR(VLOOKUP(Table.CCSS_Base_Metrics[[#This Row],[Confidentiality_Impact]], Lists!$H$4:$I$6, 2),"")</f>
        <v>0</v>
      </c>
      <c r="X206" s="16" t="s">
        <v>27</v>
      </c>
      <c r="Y206" s="20">
        <f>IFERROR(VLOOKUP(Table.CCSS_Base_Metrics[[#This Row],[Integrity_Imapct]], Lists!$J$4:$K$6, 2),"")</f>
        <v>0</v>
      </c>
      <c r="Z206" s="16" t="s">
        <v>31</v>
      </c>
      <c r="AA206" s="20">
        <f>IFERROR(VLOOKUP(Table.CCSS_Base_Metrics[[#This Row],[Availability_Impact]], Lists!$L$4:$M$6, 2),"")</f>
        <v>0.66</v>
      </c>
    </row>
    <row r="207" spans="1:27" s="16" customFormat="1" x14ac:dyDescent="0.25">
      <c r="A207" s="1" t="s">
        <v>365</v>
      </c>
      <c r="B207" s="1" t="str">
        <f>IFERROR(VLOOKUP(TRIM(Table.CCSS_Base_Metrics[[#This Row],[Title]]), xccdf!$A$2:$C$315, 2, FALSE),"")</f>
        <v/>
      </c>
      <c r="C207" t="s">
        <v>157</v>
      </c>
      <c r="D207" s="25" t="str">
        <f>IFERROR(VLOOKUP(TRIM(Table.CCSS_Base_Metrics[[#This Row],[Title]]), xccdf!$A$2:$F$315, 3, FALSE),"")</f>
        <v/>
      </c>
      <c r="E207" s="25" t="str">
        <f>IFERROR(VLOOKUP(TRIM(Table.CCSS_Base_Metrics[[#This Row],[Title]]), xccdf!$A$2:$F$315, 4, FALSE),"")</f>
        <v/>
      </c>
      <c r="F207" s="25" t="str">
        <f>IFERROR(VLOOKUP(TRIM(Table.CCSS_Base_Metrics[[#This Row],[Title]]), xccdf!$A$2:$F$315, 5, FALSE),"")</f>
        <v/>
      </c>
      <c r="G207" s="25" t="str">
        <f>IFERROR(VLOOKUP(TRIM(Table.CCSS_Base_Metrics[[#This Row],[Title]]), xccdf!$A$2:$F$315, 6, FALSE),"")</f>
        <v/>
      </c>
      <c r="H207" s="23" t="s">
        <v>542</v>
      </c>
      <c r="I207" s="17"/>
      <c r="J207" s="17"/>
      <c r="K207" s="17" t="s">
        <v>593</v>
      </c>
      <c r="L207" s="19" t="str">
        <f>IFERROR(ROUND(((0.4 * Table.CCSS_Base_Metrics[[#This Row],[Exploitability]]) + (0.6 * Table.CCSS_Base_Metrics[[#This Row],[Impact]]) -1.5) * IF(Table.CCSS_Base_Metrics[[#This Row],[Impact]] = 0, 0, 1.176), 1),"")</f>
        <v/>
      </c>
      <c r="M207" s="19" t="str">
        <f>IFERROR(20 * Table.CCSS_Base_Metrics[[#This Row],[Access_Vector.'#]] * Table.CCSS_Base_Metrics[[#This Row],[Authentication.'#]] * Table.CCSS_Base_Metrics[[#This Row],[Access_Complexity.'#]],"")</f>
        <v/>
      </c>
      <c r="N207" s="19" t="str">
        <f>IFERROR(10.41 * (1 - (1 - Table.CCSS_Base_Metrics[[#This Row],[Confidentiality_Impact.'#]]) * (1 - Table.CCSS_Base_Metrics[[#This Row],[Integrity_Impact.'#]]) * (1 - Table.CCSS_Base_Metrics[[#This Row],[Availability_Impact.'#]])),"")</f>
        <v/>
      </c>
      <c r="Q207" s="20" t="str">
        <f>IFERROR(VLOOKUP(Table.CCSS_Base_Metrics[[#This Row],[Access_Vector]], Lists!$B$4:$C$6, 2),"")</f>
        <v/>
      </c>
      <c r="S207" s="20" t="str">
        <f>IFERROR(VLOOKUP(Table.CCSS_Base_Metrics[[#This Row],[Authentication]], Lists!$D$4:$E$6, 2),"")</f>
        <v/>
      </c>
      <c r="U207" s="20" t="str">
        <f>IFERROR(VLOOKUP(Table.CCSS_Base_Metrics[[#This Row],[Access_Complexity]], Lists!$F$4:$G$6, 2),"")</f>
        <v/>
      </c>
      <c r="W207" s="20" t="str">
        <f>IFERROR(VLOOKUP(Table.CCSS_Base_Metrics[[#This Row],[Confidentiality_Impact]], Lists!$H$4:$I$6, 2),"")</f>
        <v/>
      </c>
      <c r="Y207" s="20" t="str">
        <f>IFERROR(VLOOKUP(Table.CCSS_Base_Metrics[[#This Row],[Integrity_Imapct]], Lists!$J$4:$K$6, 2),"")</f>
        <v/>
      </c>
      <c r="AA207" s="20" t="str">
        <f>IFERROR(VLOOKUP(Table.CCSS_Base_Metrics[[#This Row],[Availability_Impact]], Lists!$L$4:$M$6, 2),"")</f>
        <v/>
      </c>
    </row>
    <row r="208" spans="1:27" s="16" customFormat="1" ht="30" x14ac:dyDescent="0.25">
      <c r="A208" s="1" t="s">
        <v>366</v>
      </c>
      <c r="B208" s="1" t="str">
        <f>IFERROR(VLOOKUP(TRIM(Table.CCSS_Base_Metrics[[#This Row],[Title]]), xccdf!$A$2:$C$315, 2, FALSE),"")</f>
        <v>rul_LocalPoliciesUserRightsAssignment13</v>
      </c>
      <c r="C208" t="s">
        <v>158</v>
      </c>
      <c r="D208" s="25" t="str">
        <f>IFERROR(VLOOKUP(TRIM(Table.CCSS_Base_Metrics[[#This Row],[Title]]), xccdf!$A$2:$F$315, 3, FALSE),"")</f>
        <v>CCE-1346-6</v>
      </c>
      <c r="E208" s="25">
        <f>IFERROR(VLOOKUP(TRIM(Table.CCSS_Base_Metrics[[#This Row],[Title]]), xccdf!$A$2:$F$315, 4, FALSE),"")</f>
        <v>0</v>
      </c>
      <c r="F208" s="25">
        <f>IFERROR(VLOOKUP(TRIM(Table.CCSS_Base_Metrics[[#This Row],[Title]]), xccdf!$A$2:$F$315, 5, FALSE),"")</f>
        <v>0</v>
      </c>
      <c r="G208" s="25">
        <f>IFERROR(VLOOKUP(TRIM(Table.CCSS_Base_Metrics[[#This Row],[Title]]), xccdf!$A$2:$F$315, 6, FALSE),"")</f>
        <v>0</v>
      </c>
      <c r="H208" s="23" t="s">
        <v>510</v>
      </c>
      <c r="I208" s="17" t="b">
        <v>1</v>
      </c>
      <c r="J208" s="17"/>
      <c r="K208" s="17" t="s">
        <v>589</v>
      </c>
      <c r="L208" s="19">
        <f>IFERROR(ROUND(((0.4 * Table.CCSS_Base_Metrics[[#This Row],[Exploitability]]) + (0.6 * Table.CCSS_Base_Metrics[[#This Row],[Impact]]) -1.5) * IF(Table.CCSS_Base_Metrics[[#This Row],[Impact]] = 0, 0, 1.176), 1),"")</f>
        <v>6.8</v>
      </c>
      <c r="M208" s="19">
        <f>IFERROR(20 * Table.CCSS_Base_Metrics[[#This Row],[Access_Vector.'#]] * Table.CCSS_Base_Metrics[[#This Row],[Authentication.'#]] * Table.CCSS_Base_Metrics[[#This Row],[Access_Complexity.'#]],"")</f>
        <v>3.1410400000000003</v>
      </c>
      <c r="N208" s="19">
        <f>IFERROR(10.41 * (1 - (1 - Table.CCSS_Base_Metrics[[#This Row],[Confidentiality_Impact.'#]]) * (1 - Table.CCSS_Base_Metrics[[#This Row],[Integrity_Impact.'#]]) * (1 - Table.CCSS_Base_Metrics[[#This Row],[Availability_Impact.'#]])),"")</f>
        <v>10.00084536</v>
      </c>
      <c r="O208" s="16" t="s">
        <v>19</v>
      </c>
      <c r="P208" s="16" t="s">
        <v>21</v>
      </c>
      <c r="Q208" s="20">
        <f>IFERROR(VLOOKUP(Table.CCSS_Base_Metrics[[#This Row],[Access_Vector]], Lists!$B$4:$C$6, 2),"")</f>
        <v>0.39500000000000002</v>
      </c>
      <c r="R208" s="16" t="s">
        <v>26</v>
      </c>
      <c r="S208" s="20">
        <f>IFERROR(VLOOKUP(Table.CCSS_Base_Metrics[[#This Row],[Authentication]], Lists!$D$4:$E$6, 2),"")</f>
        <v>0.56000000000000005</v>
      </c>
      <c r="T208" s="16" t="s">
        <v>30</v>
      </c>
      <c r="U208" s="20">
        <f>IFERROR(VLOOKUP(Table.CCSS_Base_Metrics[[#This Row],[Access_Complexity]], Lists!$F$4:$G$6, 2),"")</f>
        <v>0.71</v>
      </c>
      <c r="V208" s="16" t="s">
        <v>31</v>
      </c>
      <c r="W208" s="20">
        <f>IFERROR(VLOOKUP(Table.CCSS_Base_Metrics[[#This Row],[Confidentiality_Impact]], Lists!$H$4:$I$6, 2),"")</f>
        <v>0.66</v>
      </c>
      <c r="X208" s="16" t="s">
        <v>31</v>
      </c>
      <c r="Y208" s="20">
        <f>IFERROR(VLOOKUP(Table.CCSS_Base_Metrics[[#This Row],[Integrity_Imapct]], Lists!$J$4:$K$6, 2),"")</f>
        <v>0.66</v>
      </c>
      <c r="Z208" s="16" t="s">
        <v>31</v>
      </c>
      <c r="AA208" s="20">
        <f>IFERROR(VLOOKUP(Table.CCSS_Base_Metrics[[#This Row],[Availability_Impact]], Lists!$L$4:$M$6, 2),"")</f>
        <v>0.66</v>
      </c>
    </row>
    <row r="209" spans="1:27" s="16" customFormat="1" ht="60" x14ac:dyDescent="0.25">
      <c r="A209" s="1" t="s">
        <v>366</v>
      </c>
      <c r="B209" s="1" t="str">
        <f>IFERROR(VLOOKUP(TRIM(Table.CCSS_Base_Metrics[[#This Row],[Title]]), xccdf!$A$2:$C$315, 2, FALSE),"")</f>
        <v>rul_LocalPoliciesUserRightsAssignment13</v>
      </c>
      <c r="C209" t="s">
        <v>158</v>
      </c>
      <c r="D209" s="25" t="str">
        <f>IFERROR(VLOOKUP(TRIM(Table.CCSS_Base_Metrics[[#This Row],[Title]]), xccdf!$A$2:$F$315, 3, FALSE),"")</f>
        <v>CCE-1346-6</v>
      </c>
      <c r="E209" s="25">
        <f>IFERROR(VLOOKUP(TRIM(Table.CCSS_Base_Metrics[[#This Row],[Title]]), xccdf!$A$2:$F$315, 4, FALSE),"")</f>
        <v>0</v>
      </c>
      <c r="F209" s="25">
        <f>IFERROR(VLOOKUP(TRIM(Table.CCSS_Base_Metrics[[#This Row],[Title]]), xccdf!$A$2:$F$315, 5, FALSE),"")</f>
        <v>0</v>
      </c>
      <c r="G209" s="25">
        <f>IFERROR(VLOOKUP(TRIM(Table.CCSS_Base_Metrics[[#This Row],[Title]]), xccdf!$A$2:$F$315, 6, FALSE),"")</f>
        <v>0</v>
      </c>
      <c r="H209" s="23" t="s">
        <v>563</v>
      </c>
      <c r="I209" s="17"/>
      <c r="J209" s="17"/>
      <c r="K209" s="17" t="s">
        <v>593</v>
      </c>
      <c r="L209" s="19" t="str">
        <f>IFERROR(ROUND(((0.4 * Table.CCSS_Base_Metrics[[#This Row],[Exploitability]]) + (0.6 * Table.CCSS_Base_Metrics[[#This Row],[Impact]]) -1.5) * IF(Table.CCSS_Base_Metrics[[#This Row],[Impact]] = 0, 0, 1.176), 1),"")</f>
        <v/>
      </c>
      <c r="M209" s="19" t="str">
        <f>IFERROR(20 * Table.CCSS_Base_Metrics[[#This Row],[Access_Vector.'#]] * Table.CCSS_Base_Metrics[[#This Row],[Authentication.'#]] * Table.CCSS_Base_Metrics[[#This Row],[Access_Complexity.'#]],"")</f>
        <v/>
      </c>
      <c r="N209" s="19" t="str">
        <f>IFERROR(10.41 * (1 - (1 - Table.CCSS_Base_Metrics[[#This Row],[Confidentiality_Impact.'#]]) * (1 - Table.CCSS_Base_Metrics[[#This Row],[Integrity_Impact.'#]]) * (1 - Table.CCSS_Base_Metrics[[#This Row],[Availability_Impact.'#]])),"")</f>
        <v/>
      </c>
      <c r="Q209" s="20" t="str">
        <f>IFERROR(VLOOKUP(Table.CCSS_Base_Metrics[[#This Row],[Access_Vector]], Lists!$B$4:$C$6, 2),"")</f>
        <v/>
      </c>
      <c r="S209" s="20" t="str">
        <f>IFERROR(VLOOKUP(Table.CCSS_Base_Metrics[[#This Row],[Authentication]], Lists!$D$4:$E$6, 2),"")</f>
        <v/>
      </c>
      <c r="U209" s="20" t="str">
        <f>IFERROR(VLOOKUP(Table.CCSS_Base_Metrics[[#This Row],[Access_Complexity]], Lists!$F$4:$G$6, 2),"")</f>
        <v/>
      </c>
      <c r="W209" s="20" t="str">
        <f>IFERROR(VLOOKUP(Table.CCSS_Base_Metrics[[#This Row],[Confidentiality_Impact]], Lists!$H$4:$I$6, 2),"")</f>
        <v/>
      </c>
      <c r="Y209" s="20" t="str">
        <f>IFERROR(VLOOKUP(Table.CCSS_Base_Metrics[[#This Row],[Integrity_Imapct]], Lists!$J$4:$K$6, 2),"")</f>
        <v/>
      </c>
      <c r="AA209" s="20" t="str">
        <f>IFERROR(VLOOKUP(Table.CCSS_Base_Metrics[[#This Row],[Availability_Impact]], Lists!$L$4:$M$6, 2),"")</f>
        <v/>
      </c>
    </row>
    <row r="210" spans="1:27" s="16" customFormat="1" ht="30" x14ac:dyDescent="0.25">
      <c r="A210" s="1" t="s">
        <v>367</v>
      </c>
      <c r="B210" s="1" t="str">
        <f>IFERROR(VLOOKUP(TRIM(Table.CCSS_Base_Metrics[[#This Row],[Title]]), xccdf!$A$2:$C$315, 2, FALSE),"")</f>
        <v/>
      </c>
      <c r="C210" t="s">
        <v>159</v>
      </c>
      <c r="D210" s="25" t="str">
        <f>IFERROR(VLOOKUP(TRIM(Table.CCSS_Base_Metrics[[#This Row],[Title]]), xccdf!$A$2:$F$315, 3, FALSE),"")</f>
        <v/>
      </c>
      <c r="E210" s="25" t="str">
        <f>IFERROR(VLOOKUP(TRIM(Table.CCSS_Base_Metrics[[#This Row],[Title]]), xccdf!$A$2:$F$315, 4, FALSE),"")</f>
        <v/>
      </c>
      <c r="F210" s="25" t="str">
        <f>IFERROR(VLOOKUP(TRIM(Table.CCSS_Base_Metrics[[#This Row],[Title]]), xccdf!$A$2:$F$315, 5, FALSE),"")</f>
        <v/>
      </c>
      <c r="G210" s="25" t="str">
        <f>IFERROR(VLOOKUP(TRIM(Table.CCSS_Base_Metrics[[#This Row],[Title]]), xccdf!$A$2:$F$315, 6, FALSE),"")</f>
        <v/>
      </c>
      <c r="H210" s="23" t="s">
        <v>510</v>
      </c>
      <c r="I210" s="17" t="b">
        <v>1</v>
      </c>
      <c r="J210" s="17"/>
      <c r="K210" s="17" t="s">
        <v>589</v>
      </c>
      <c r="L210" s="19">
        <f>IFERROR(ROUND(((0.4 * Table.CCSS_Base_Metrics[[#This Row],[Exploitability]]) + (0.6 * Table.CCSS_Base_Metrics[[#This Row],[Impact]]) -1.5) * IF(Table.CCSS_Base_Metrics[[#This Row],[Impact]] = 0, 0, 1.176), 1),"")</f>
        <v>3.2</v>
      </c>
      <c r="M210" s="19">
        <f>IFERROR(20 * Table.CCSS_Base_Metrics[[#This Row],[Access_Vector.'#]] * Table.CCSS_Base_Metrics[[#This Row],[Authentication.'#]] * Table.CCSS_Base_Metrics[[#This Row],[Access_Complexity.'#]],"")</f>
        <v>3.1410400000000003</v>
      </c>
      <c r="N210" s="19">
        <f>IFERROR(10.41 * (1 - (1 - Table.CCSS_Base_Metrics[[#This Row],[Confidentiality_Impact.'#]]) * (1 - Table.CCSS_Base_Metrics[[#This Row],[Integrity_Impact.'#]]) * (1 - Table.CCSS_Base_Metrics[[#This Row],[Availability_Impact.'#]])),"")</f>
        <v>4.9382437499999998</v>
      </c>
      <c r="O210" s="16" t="s">
        <v>19</v>
      </c>
      <c r="P210" s="16" t="s">
        <v>21</v>
      </c>
      <c r="Q210" s="20">
        <f>IFERROR(VLOOKUP(Table.CCSS_Base_Metrics[[#This Row],[Access_Vector]], Lists!$B$4:$C$6, 2),"")</f>
        <v>0.39500000000000002</v>
      </c>
      <c r="R210" s="16" t="s">
        <v>26</v>
      </c>
      <c r="S210" s="20">
        <f>IFERROR(VLOOKUP(Table.CCSS_Base_Metrics[[#This Row],[Authentication]], Lists!$D$4:$E$6, 2),"")</f>
        <v>0.56000000000000005</v>
      </c>
      <c r="T210" s="16" t="s">
        <v>30</v>
      </c>
      <c r="U210" s="20">
        <f>IFERROR(VLOOKUP(Table.CCSS_Base_Metrics[[#This Row],[Access_Complexity]], Lists!$F$4:$G$6, 2),"")</f>
        <v>0.71</v>
      </c>
      <c r="V210" s="16" t="s">
        <v>27</v>
      </c>
      <c r="W210" s="20">
        <f>IFERROR(VLOOKUP(Table.CCSS_Base_Metrics[[#This Row],[Confidentiality_Impact]], Lists!$H$4:$I$6, 2),"")</f>
        <v>0</v>
      </c>
      <c r="X210" s="16" t="s">
        <v>32</v>
      </c>
      <c r="Y210" s="20">
        <f>IFERROR(VLOOKUP(Table.CCSS_Base_Metrics[[#This Row],[Integrity_Imapct]], Lists!$J$4:$K$6, 2),"")</f>
        <v>0.27500000000000002</v>
      </c>
      <c r="Z210" s="16" t="s">
        <v>32</v>
      </c>
      <c r="AA210" s="20">
        <f>IFERROR(VLOOKUP(Table.CCSS_Base_Metrics[[#This Row],[Availability_Impact]], Lists!$L$4:$M$6, 2),"")</f>
        <v>0.27500000000000002</v>
      </c>
    </row>
    <row r="211" spans="1:27" s="16" customFormat="1" x14ac:dyDescent="0.25">
      <c r="A211" s="1" t="s">
        <v>367</v>
      </c>
      <c r="B211" s="1" t="str">
        <f>IFERROR(VLOOKUP(TRIM(Table.CCSS_Base_Metrics[[#This Row],[Title]]), xccdf!$A$2:$C$315, 2, FALSE),"")</f>
        <v/>
      </c>
      <c r="C211" t="s">
        <v>159</v>
      </c>
      <c r="D211" s="25" t="str">
        <f>IFERROR(VLOOKUP(TRIM(Table.CCSS_Base_Metrics[[#This Row],[Title]]), xccdf!$A$2:$F$315, 3, FALSE),"")</f>
        <v/>
      </c>
      <c r="E211" s="25" t="str">
        <f>IFERROR(VLOOKUP(TRIM(Table.CCSS_Base_Metrics[[#This Row],[Title]]), xccdf!$A$2:$F$315, 4, FALSE),"")</f>
        <v/>
      </c>
      <c r="F211" s="25" t="str">
        <f>IFERROR(VLOOKUP(TRIM(Table.CCSS_Base_Metrics[[#This Row],[Title]]), xccdf!$A$2:$F$315, 5, FALSE),"")</f>
        <v/>
      </c>
      <c r="G211" s="25" t="str">
        <f>IFERROR(VLOOKUP(TRIM(Table.CCSS_Base_Metrics[[#This Row],[Title]]), xccdf!$A$2:$F$315, 6, FALSE),"")</f>
        <v/>
      </c>
      <c r="H211" s="23" t="s">
        <v>542</v>
      </c>
      <c r="I211" s="17"/>
      <c r="J211" s="17"/>
      <c r="K211" s="17" t="s">
        <v>593</v>
      </c>
      <c r="L211" s="19" t="str">
        <f>IFERROR(ROUND(((0.4 * Table.CCSS_Base_Metrics[[#This Row],[Exploitability]]) + (0.6 * Table.CCSS_Base_Metrics[[#This Row],[Impact]]) -1.5) * IF(Table.CCSS_Base_Metrics[[#This Row],[Impact]] = 0, 0, 1.176), 1),"")</f>
        <v/>
      </c>
      <c r="M211" s="19" t="str">
        <f>IFERROR(20 * Table.CCSS_Base_Metrics[[#This Row],[Access_Vector.'#]] * Table.CCSS_Base_Metrics[[#This Row],[Authentication.'#]] * Table.CCSS_Base_Metrics[[#This Row],[Access_Complexity.'#]],"")</f>
        <v/>
      </c>
      <c r="N211" s="19" t="str">
        <f>IFERROR(10.41 * (1 - (1 - Table.CCSS_Base_Metrics[[#This Row],[Confidentiality_Impact.'#]]) * (1 - Table.CCSS_Base_Metrics[[#This Row],[Integrity_Impact.'#]]) * (1 - Table.CCSS_Base_Metrics[[#This Row],[Availability_Impact.'#]])),"")</f>
        <v/>
      </c>
      <c r="Q211" s="20" t="str">
        <f>IFERROR(VLOOKUP(Table.CCSS_Base_Metrics[[#This Row],[Access_Vector]], Lists!$B$4:$C$6, 2),"")</f>
        <v/>
      </c>
      <c r="S211" s="20" t="str">
        <f>IFERROR(VLOOKUP(Table.CCSS_Base_Metrics[[#This Row],[Authentication]], Lists!$D$4:$E$6, 2),"")</f>
        <v/>
      </c>
      <c r="U211" s="20" t="str">
        <f>IFERROR(VLOOKUP(Table.CCSS_Base_Metrics[[#This Row],[Access_Complexity]], Lists!$F$4:$G$6, 2),"")</f>
        <v/>
      </c>
      <c r="W211" s="20" t="str">
        <f>IFERROR(VLOOKUP(Table.CCSS_Base_Metrics[[#This Row],[Confidentiality_Impact]], Lists!$H$4:$I$6, 2),"")</f>
        <v/>
      </c>
      <c r="Y211" s="20" t="str">
        <f>IFERROR(VLOOKUP(Table.CCSS_Base_Metrics[[#This Row],[Integrity_Imapct]], Lists!$J$4:$K$6, 2),"")</f>
        <v/>
      </c>
      <c r="AA211" s="20" t="str">
        <f>IFERROR(VLOOKUP(Table.CCSS_Base_Metrics[[#This Row],[Availability_Impact]], Lists!$L$4:$M$6, 2),"")</f>
        <v/>
      </c>
    </row>
    <row r="212" spans="1:27" ht="30" x14ac:dyDescent="0.25">
      <c r="A212" s="1" t="s">
        <v>368</v>
      </c>
      <c r="B212" s="1" t="str">
        <f>IFERROR(VLOOKUP(TRIM(Table.CCSS_Base_Metrics[[#This Row],[Title]]), xccdf!$A$2:$C$315, 2, FALSE),"")</f>
        <v>rul_LocalPoliciesUserRightsAssignment14</v>
      </c>
      <c r="C212" t="s">
        <v>160</v>
      </c>
      <c r="D212" s="25" t="str">
        <f>IFERROR(VLOOKUP(TRIM(Table.CCSS_Base_Metrics[[#This Row],[Title]]), xccdf!$A$2:$F$315, 3, FALSE),"")</f>
        <v>CCE-1455-5</v>
      </c>
      <c r="E212" s="25">
        <f>IFERROR(VLOOKUP(TRIM(Table.CCSS_Base_Metrics[[#This Row],[Title]]), xccdf!$A$2:$F$315, 4, FALSE),"")</f>
        <v>0</v>
      </c>
      <c r="F212" s="25">
        <f>IFERROR(VLOOKUP(TRIM(Table.CCSS_Base_Metrics[[#This Row],[Title]]), xccdf!$A$2:$F$315, 5, FALSE),"")</f>
        <v>0</v>
      </c>
      <c r="G212" s="25">
        <f>IFERROR(VLOOKUP(TRIM(Table.CCSS_Base_Metrics[[#This Row],[Title]]), xccdf!$A$2:$F$315, 6, FALSE),"")</f>
        <v>0</v>
      </c>
      <c r="H212" s="23" t="s">
        <v>510</v>
      </c>
      <c r="I212" s="17" t="b">
        <v>1</v>
      </c>
      <c r="J212" s="7"/>
      <c r="K212" s="17" t="s">
        <v>589</v>
      </c>
      <c r="L212" s="9">
        <f>IFERROR(ROUND(((0.4 * Table.CCSS_Base_Metrics[[#This Row],[Exploitability]]) + (0.6 * Table.CCSS_Base_Metrics[[#This Row],[Impact]]) -1.5) * IF(Table.CCSS_Base_Metrics[[#This Row],[Impact]] = 0, 0, 1.176), 1),"")</f>
        <v>4.3</v>
      </c>
      <c r="M212" s="9">
        <f>IFERROR(20 * Table.CCSS_Base_Metrics[[#This Row],[Access_Vector.'#]] * Table.CCSS_Base_Metrics[[#This Row],[Authentication.'#]] * Table.CCSS_Base_Metrics[[#This Row],[Access_Complexity.'#]],"")</f>
        <v>3.1410400000000003</v>
      </c>
      <c r="N212" s="9">
        <f>IFERROR(10.41 * (1 - (1 - Table.CCSS_Base_Metrics[[#This Row],[Confidentiality_Impact.'#]]) * (1 - Table.CCSS_Base_Metrics[[#This Row],[Integrity_Impact.'#]]) * (1 - Table.CCSS_Base_Metrics[[#This Row],[Availability_Impact.'#]])),"")</f>
        <v>6.4429767187500007</v>
      </c>
      <c r="O212" t="s">
        <v>19</v>
      </c>
      <c r="P212" t="s">
        <v>21</v>
      </c>
      <c r="Q212" s="11">
        <f>IFERROR(VLOOKUP(Table.CCSS_Base_Metrics[[#This Row],[Access_Vector]], Lists!$B$4:$C$6, 2),"")</f>
        <v>0.39500000000000002</v>
      </c>
      <c r="R212" t="s">
        <v>26</v>
      </c>
      <c r="S212" s="11">
        <f>IFERROR(VLOOKUP(Table.CCSS_Base_Metrics[[#This Row],[Authentication]], Lists!$D$4:$E$6, 2),"")</f>
        <v>0.56000000000000005</v>
      </c>
      <c r="T212" t="s">
        <v>30</v>
      </c>
      <c r="U212" s="11">
        <f>IFERROR(VLOOKUP(Table.CCSS_Base_Metrics[[#This Row],[Access_Complexity]], Lists!$F$4:$G$6, 2),"")</f>
        <v>0.71</v>
      </c>
      <c r="V212" t="s">
        <v>32</v>
      </c>
      <c r="W212" s="11">
        <f>IFERROR(VLOOKUP(Table.CCSS_Base_Metrics[[#This Row],[Confidentiality_Impact]], Lists!$H$4:$I$6, 2),"")</f>
        <v>0.27500000000000002</v>
      </c>
      <c r="X212" t="s">
        <v>32</v>
      </c>
      <c r="Y212" s="11">
        <f>IFERROR(VLOOKUP(Table.CCSS_Base_Metrics[[#This Row],[Integrity_Imapct]], Lists!$J$4:$K$6, 2),"")</f>
        <v>0.27500000000000002</v>
      </c>
      <c r="Z212" t="s">
        <v>32</v>
      </c>
      <c r="AA212" s="11">
        <f>IFERROR(VLOOKUP(Table.CCSS_Base_Metrics[[#This Row],[Availability_Impact]], Lists!$L$4:$M$6, 2),"")</f>
        <v>0.27500000000000002</v>
      </c>
    </row>
    <row r="213" spans="1:27" x14ac:dyDescent="0.25">
      <c r="A213" s="1" t="s">
        <v>368</v>
      </c>
      <c r="B213" s="1" t="str">
        <f>IFERROR(VLOOKUP(TRIM(Table.CCSS_Base_Metrics[[#This Row],[Title]]), xccdf!$A$2:$C$315, 2, FALSE),"")</f>
        <v>rul_LocalPoliciesUserRightsAssignment14</v>
      </c>
      <c r="C213" t="s">
        <v>160</v>
      </c>
      <c r="D213" s="25" t="str">
        <f>IFERROR(VLOOKUP(TRIM(Table.CCSS_Base_Metrics[[#This Row],[Title]]), xccdf!$A$2:$F$315, 3, FALSE),"")</f>
        <v>CCE-1455-5</v>
      </c>
      <c r="E213" s="25">
        <f>IFERROR(VLOOKUP(TRIM(Table.CCSS_Base_Metrics[[#This Row],[Title]]), xccdf!$A$2:$F$315, 4, FALSE),"")</f>
        <v>0</v>
      </c>
      <c r="F213" s="25">
        <f>IFERROR(VLOOKUP(TRIM(Table.CCSS_Base_Metrics[[#This Row],[Title]]), xccdf!$A$2:$F$315, 5, FALSE),"")</f>
        <v>0</v>
      </c>
      <c r="G213" s="25">
        <f>IFERROR(VLOOKUP(TRIM(Table.CCSS_Base_Metrics[[#This Row],[Title]]), xccdf!$A$2:$F$315, 6, FALSE),"")</f>
        <v>0</v>
      </c>
      <c r="H213" s="23" t="s">
        <v>561</v>
      </c>
      <c r="I213" s="17"/>
      <c r="J213" s="7"/>
      <c r="K213" s="7" t="s">
        <v>593</v>
      </c>
      <c r="L213" s="9" t="str">
        <f>IFERROR(ROUND(((0.4 * Table.CCSS_Base_Metrics[[#This Row],[Exploitability]]) + (0.6 * Table.CCSS_Base_Metrics[[#This Row],[Impact]]) -1.5) * IF(Table.CCSS_Base_Metrics[[#This Row],[Impact]] = 0, 0, 1.176), 1),"")</f>
        <v/>
      </c>
      <c r="M213" s="9" t="str">
        <f>IFERROR(20 * Table.CCSS_Base_Metrics[[#This Row],[Access_Vector.'#]] * Table.CCSS_Base_Metrics[[#This Row],[Authentication.'#]] * Table.CCSS_Base_Metrics[[#This Row],[Access_Complexity.'#]],"")</f>
        <v/>
      </c>
      <c r="N213" s="9" t="str">
        <f>IFERROR(10.41 * (1 - (1 - Table.CCSS_Base_Metrics[[#This Row],[Confidentiality_Impact.'#]]) * (1 - Table.CCSS_Base_Metrics[[#This Row],[Integrity_Impact.'#]]) * (1 - Table.CCSS_Base_Metrics[[#This Row],[Availability_Impact.'#]])),"")</f>
        <v/>
      </c>
      <c r="Q213" s="11" t="str">
        <f>IFERROR(VLOOKUP(Table.CCSS_Base_Metrics[[#This Row],[Access_Vector]], Lists!$B$4:$C$6, 2),"")</f>
        <v/>
      </c>
      <c r="S213" s="11" t="str">
        <f>IFERROR(VLOOKUP(Table.CCSS_Base_Metrics[[#This Row],[Authentication]], Lists!$D$4:$E$6, 2),"")</f>
        <v/>
      </c>
      <c r="U213" s="11" t="str">
        <f>IFERROR(VLOOKUP(Table.CCSS_Base_Metrics[[#This Row],[Access_Complexity]], Lists!$F$4:$G$6, 2),"")</f>
        <v/>
      </c>
      <c r="W213" s="11" t="str">
        <f>IFERROR(VLOOKUP(Table.CCSS_Base_Metrics[[#This Row],[Confidentiality_Impact]], Lists!$H$4:$I$6, 2),"")</f>
        <v/>
      </c>
      <c r="Y213" s="11" t="str">
        <f>IFERROR(VLOOKUP(Table.CCSS_Base_Metrics[[#This Row],[Integrity_Imapct]], Lists!$J$4:$K$6, 2),"")</f>
        <v/>
      </c>
      <c r="AA213" s="11" t="str">
        <f>IFERROR(VLOOKUP(Table.CCSS_Base_Metrics[[#This Row],[Availability_Impact]], Lists!$L$4:$M$6, 2),"")</f>
        <v/>
      </c>
    </row>
    <row r="214" spans="1:27" ht="30" x14ac:dyDescent="0.25">
      <c r="A214" s="1" t="s">
        <v>369</v>
      </c>
      <c r="B214" s="1" t="str">
        <f>IFERROR(VLOOKUP(TRIM(Table.CCSS_Base_Metrics[[#This Row],[Title]]), xccdf!$A$2:$C$315, 2, FALSE),"")</f>
        <v/>
      </c>
      <c r="C214" t="s">
        <v>161</v>
      </c>
      <c r="D214" s="25" t="str">
        <f>IFERROR(VLOOKUP(TRIM(Table.CCSS_Base_Metrics[[#This Row],[Title]]), xccdf!$A$2:$F$315, 3, FALSE),"")</f>
        <v/>
      </c>
      <c r="E214" s="25" t="str">
        <f>IFERROR(VLOOKUP(TRIM(Table.CCSS_Base_Metrics[[#This Row],[Title]]), xccdf!$A$2:$F$315, 4, FALSE),"")</f>
        <v/>
      </c>
      <c r="F214" s="25" t="str">
        <f>IFERROR(VLOOKUP(TRIM(Table.CCSS_Base_Metrics[[#This Row],[Title]]), xccdf!$A$2:$F$315, 5, FALSE),"")</f>
        <v/>
      </c>
      <c r="G214" s="25" t="str">
        <f>IFERROR(VLOOKUP(TRIM(Table.CCSS_Base_Metrics[[#This Row],[Title]]), xccdf!$A$2:$F$315, 6, FALSE),"")</f>
        <v/>
      </c>
      <c r="H214" s="23" t="s">
        <v>510</v>
      </c>
      <c r="I214" s="17" t="b">
        <v>1</v>
      </c>
      <c r="J214" s="7"/>
      <c r="K214" s="17" t="s">
        <v>589</v>
      </c>
      <c r="L214" s="9">
        <f>IFERROR(ROUND(((0.4 * Table.CCSS_Base_Metrics[[#This Row],[Exploitability]]) + (0.6 * Table.CCSS_Base_Metrics[[#This Row],[Impact]]) -1.5) * IF(Table.CCSS_Base_Metrics[[#This Row],[Impact]] = 0, 0, 1.176), 1),"")</f>
        <v>1.7</v>
      </c>
      <c r="M214" s="9">
        <f>IFERROR(20 * Table.CCSS_Base_Metrics[[#This Row],[Access_Vector.'#]] * Table.CCSS_Base_Metrics[[#This Row],[Authentication.'#]] * Table.CCSS_Base_Metrics[[#This Row],[Access_Complexity.'#]],"")</f>
        <v>3.1410400000000003</v>
      </c>
      <c r="N214" s="9">
        <f>IFERROR(10.41 * (1 - (1 - Table.CCSS_Base_Metrics[[#This Row],[Confidentiality_Impact.'#]]) * (1 - Table.CCSS_Base_Metrics[[#This Row],[Integrity_Impact.'#]]) * (1 - Table.CCSS_Base_Metrics[[#This Row],[Availability_Impact.'#]])),"")</f>
        <v>2.8627500000000001</v>
      </c>
      <c r="O214" t="s">
        <v>19</v>
      </c>
      <c r="P214" t="s">
        <v>21</v>
      </c>
      <c r="Q214" s="11">
        <f>IFERROR(VLOOKUP(Table.CCSS_Base_Metrics[[#This Row],[Access_Vector]], Lists!$B$4:$C$6, 2),"")</f>
        <v>0.39500000000000002</v>
      </c>
      <c r="R214" t="s">
        <v>26</v>
      </c>
      <c r="S214" s="11">
        <f>IFERROR(VLOOKUP(Table.CCSS_Base_Metrics[[#This Row],[Authentication]], Lists!$D$4:$E$6, 2),"")</f>
        <v>0.56000000000000005</v>
      </c>
      <c r="T214" t="s">
        <v>30</v>
      </c>
      <c r="U214" s="11">
        <f>IFERROR(VLOOKUP(Table.CCSS_Base_Metrics[[#This Row],[Access_Complexity]], Lists!$F$4:$G$6, 2),"")</f>
        <v>0.71</v>
      </c>
      <c r="V214" t="s">
        <v>27</v>
      </c>
      <c r="W214" s="11">
        <f>IFERROR(VLOOKUP(Table.CCSS_Base_Metrics[[#This Row],[Confidentiality_Impact]], Lists!$H$4:$I$6, 2),"")</f>
        <v>0</v>
      </c>
      <c r="X214" t="s">
        <v>27</v>
      </c>
      <c r="Y214" s="11">
        <f>IFERROR(VLOOKUP(Table.CCSS_Base_Metrics[[#This Row],[Integrity_Imapct]], Lists!$J$4:$K$6, 2),"")</f>
        <v>0</v>
      </c>
      <c r="Z214" t="s">
        <v>32</v>
      </c>
      <c r="AA214" s="11">
        <f>IFERROR(VLOOKUP(Table.CCSS_Base_Metrics[[#This Row],[Availability_Impact]], Lists!$L$4:$M$6, 2),"")</f>
        <v>0.27500000000000002</v>
      </c>
    </row>
    <row r="215" spans="1:27" x14ac:dyDescent="0.25">
      <c r="A215" s="1" t="s">
        <v>369</v>
      </c>
      <c r="B215" s="1" t="str">
        <f>IFERROR(VLOOKUP(TRIM(Table.CCSS_Base_Metrics[[#This Row],[Title]]), xccdf!$A$2:$C$315, 2, FALSE),"")</f>
        <v/>
      </c>
      <c r="C215" t="s">
        <v>161</v>
      </c>
      <c r="D215" s="25" t="str">
        <f>IFERROR(VLOOKUP(TRIM(Table.CCSS_Base_Metrics[[#This Row],[Title]]), xccdf!$A$2:$F$315, 3, FALSE),"")</f>
        <v/>
      </c>
      <c r="E215" s="25" t="str">
        <f>IFERROR(VLOOKUP(TRIM(Table.CCSS_Base_Metrics[[#This Row],[Title]]), xccdf!$A$2:$F$315, 4, FALSE),"")</f>
        <v/>
      </c>
      <c r="F215" s="25" t="str">
        <f>IFERROR(VLOOKUP(TRIM(Table.CCSS_Base_Metrics[[#This Row],[Title]]), xccdf!$A$2:$F$315, 5, FALSE),"")</f>
        <v/>
      </c>
      <c r="G215" s="25" t="str">
        <f>IFERROR(VLOOKUP(TRIM(Table.CCSS_Base_Metrics[[#This Row],[Title]]), xccdf!$A$2:$F$315, 6, FALSE),"")</f>
        <v/>
      </c>
      <c r="H215" s="23" t="s">
        <v>542</v>
      </c>
      <c r="I215" s="17"/>
      <c r="J215" s="7"/>
      <c r="K215" s="7" t="s">
        <v>593</v>
      </c>
      <c r="L215" s="9" t="str">
        <f>IFERROR(ROUND(((0.4 * Table.CCSS_Base_Metrics[[#This Row],[Exploitability]]) + (0.6 * Table.CCSS_Base_Metrics[[#This Row],[Impact]]) -1.5) * IF(Table.CCSS_Base_Metrics[[#This Row],[Impact]] = 0, 0, 1.176), 1),"")</f>
        <v/>
      </c>
      <c r="M215" s="9" t="str">
        <f>IFERROR(20 * Table.CCSS_Base_Metrics[[#This Row],[Access_Vector.'#]] * Table.CCSS_Base_Metrics[[#This Row],[Authentication.'#]] * Table.CCSS_Base_Metrics[[#This Row],[Access_Complexity.'#]],"")</f>
        <v/>
      </c>
      <c r="N215" s="9" t="str">
        <f>IFERROR(10.41 * (1 - (1 - Table.CCSS_Base_Metrics[[#This Row],[Confidentiality_Impact.'#]]) * (1 - Table.CCSS_Base_Metrics[[#This Row],[Integrity_Impact.'#]]) * (1 - Table.CCSS_Base_Metrics[[#This Row],[Availability_Impact.'#]])),"")</f>
        <v/>
      </c>
      <c r="Q215" s="11" t="str">
        <f>IFERROR(VLOOKUP(Table.CCSS_Base_Metrics[[#This Row],[Access_Vector]], Lists!$B$4:$C$6, 2),"")</f>
        <v/>
      </c>
      <c r="S215" s="11" t="str">
        <f>IFERROR(VLOOKUP(Table.CCSS_Base_Metrics[[#This Row],[Authentication]], Lists!$D$4:$E$6, 2),"")</f>
        <v/>
      </c>
      <c r="U215" s="11" t="str">
        <f>IFERROR(VLOOKUP(Table.CCSS_Base_Metrics[[#This Row],[Access_Complexity]], Lists!$F$4:$G$6, 2),"")</f>
        <v/>
      </c>
      <c r="W215" s="11" t="str">
        <f>IFERROR(VLOOKUP(Table.CCSS_Base_Metrics[[#This Row],[Confidentiality_Impact]], Lists!$H$4:$I$6, 2),"")</f>
        <v/>
      </c>
      <c r="Y215" s="11" t="str">
        <f>IFERROR(VLOOKUP(Table.CCSS_Base_Metrics[[#This Row],[Integrity_Imapct]], Lists!$J$4:$K$6, 2),"")</f>
        <v/>
      </c>
      <c r="AA215" s="11" t="str">
        <f>IFERROR(VLOOKUP(Table.CCSS_Base_Metrics[[#This Row],[Availability_Impact]], Lists!$L$4:$M$6, 2),"")</f>
        <v/>
      </c>
    </row>
    <row r="216" spans="1:27" ht="30" x14ac:dyDescent="0.25">
      <c r="A216" s="1" t="s">
        <v>370</v>
      </c>
      <c r="B216" s="1" t="str">
        <f>IFERROR(VLOOKUP(TRIM(Table.CCSS_Base_Metrics[[#This Row],[Title]]), xccdf!$A$2:$C$315, 2, FALSE),"")</f>
        <v>rul_LocalPoliciesUserRightsAssignment36</v>
      </c>
      <c r="C216" t="s">
        <v>162</v>
      </c>
      <c r="D216" s="25" t="str">
        <f>IFERROR(VLOOKUP(TRIM(Table.CCSS_Base_Metrics[[#This Row],[Title]]), xccdf!$A$2:$F$315, 3, FALSE),"")</f>
        <v>CCE-1843-2</v>
      </c>
      <c r="E216" s="25">
        <f>IFERROR(VLOOKUP(TRIM(Table.CCSS_Base_Metrics[[#This Row],[Title]]), xccdf!$A$2:$F$315, 4, FALSE),"")</f>
        <v>0</v>
      </c>
      <c r="F216" s="25">
        <f>IFERROR(VLOOKUP(TRIM(Table.CCSS_Base_Metrics[[#This Row],[Title]]), xccdf!$A$2:$F$315, 5, FALSE),"")</f>
        <v>0</v>
      </c>
      <c r="G216" s="25">
        <f>IFERROR(VLOOKUP(TRIM(Table.CCSS_Base_Metrics[[#This Row],[Title]]), xccdf!$A$2:$F$315, 6, FALSE),"")</f>
        <v>0</v>
      </c>
      <c r="H216" s="23" t="s">
        <v>510</v>
      </c>
      <c r="I216" s="17" t="b">
        <v>1</v>
      </c>
      <c r="J216" s="7"/>
      <c r="K216" s="17" t="s">
        <v>589</v>
      </c>
      <c r="L216" s="9">
        <f>IFERROR(ROUND(((0.4 * Table.CCSS_Base_Metrics[[#This Row],[Exploitability]]) + (0.6 * Table.CCSS_Base_Metrics[[#This Row],[Impact]]) -1.5) * IF(Table.CCSS_Base_Metrics[[#This Row],[Impact]] = 0, 0, 1.176), 1),"")</f>
        <v>3.2</v>
      </c>
      <c r="M216" s="9">
        <f>IFERROR(20 * Table.CCSS_Base_Metrics[[#This Row],[Access_Vector.'#]] * Table.CCSS_Base_Metrics[[#This Row],[Authentication.'#]] * Table.CCSS_Base_Metrics[[#This Row],[Access_Complexity.'#]],"")</f>
        <v>3.1410400000000003</v>
      </c>
      <c r="N216" s="9">
        <f>IFERROR(10.41 * (1 - (1 - Table.CCSS_Base_Metrics[[#This Row],[Confidentiality_Impact.'#]]) * (1 - Table.CCSS_Base_Metrics[[#This Row],[Integrity_Impact.'#]]) * (1 - Table.CCSS_Base_Metrics[[#This Row],[Availability_Impact.'#]])),"")</f>
        <v>4.9382437499999998</v>
      </c>
      <c r="O216" t="s">
        <v>19</v>
      </c>
      <c r="P216" t="s">
        <v>21</v>
      </c>
      <c r="Q216" s="11">
        <f>IFERROR(VLOOKUP(Table.CCSS_Base_Metrics[[#This Row],[Access_Vector]], Lists!$B$4:$C$6, 2),"")</f>
        <v>0.39500000000000002</v>
      </c>
      <c r="R216" t="s">
        <v>26</v>
      </c>
      <c r="S216" s="11">
        <f>IFERROR(VLOOKUP(Table.CCSS_Base_Metrics[[#This Row],[Authentication]], Lists!$D$4:$E$6, 2),"")</f>
        <v>0.56000000000000005</v>
      </c>
      <c r="T216" t="s">
        <v>30</v>
      </c>
      <c r="U216" s="11">
        <f>IFERROR(VLOOKUP(Table.CCSS_Base_Metrics[[#This Row],[Access_Complexity]], Lists!$F$4:$G$6, 2),"")</f>
        <v>0.71</v>
      </c>
      <c r="V216" t="s">
        <v>32</v>
      </c>
      <c r="W216" s="11">
        <f>IFERROR(VLOOKUP(Table.CCSS_Base_Metrics[[#This Row],[Confidentiality_Impact]], Lists!$H$4:$I$6, 2),"")</f>
        <v>0.27500000000000002</v>
      </c>
      <c r="X216" t="s">
        <v>32</v>
      </c>
      <c r="Y216" s="11">
        <f>IFERROR(VLOOKUP(Table.CCSS_Base_Metrics[[#This Row],[Integrity_Imapct]], Lists!$J$4:$K$6, 2),"")</f>
        <v>0.27500000000000002</v>
      </c>
      <c r="Z216" t="s">
        <v>27</v>
      </c>
      <c r="AA216" s="11">
        <f>IFERROR(VLOOKUP(Table.CCSS_Base_Metrics[[#This Row],[Availability_Impact]], Lists!$L$4:$M$6, 2),"")</f>
        <v>0</v>
      </c>
    </row>
    <row r="217" spans="1:27" x14ac:dyDescent="0.25">
      <c r="A217" s="1" t="s">
        <v>370</v>
      </c>
      <c r="B217" s="1" t="str">
        <f>IFERROR(VLOOKUP(TRIM(Table.CCSS_Base_Metrics[[#This Row],[Title]]), xccdf!$A$2:$C$315, 2, FALSE),"")</f>
        <v>rul_LocalPoliciesUserRightsAssignment36</v>
      </c>
      <c r="C217" t="s">
        <v>162</v>
      </c>
      <c r="D217" s="25" t="str">
        <f>IFERROR(VLOOKUP(TRIM(Table.CCSS_Base_Metrics[[#This Row],[Title]]), xccdf!$A$2:$F$315, 3, FALSE),"")</f>
        <v>CCE-1843-2</v>
      </c>
      <c r="E217" s="25">
        <f>IFERROR(VLOOKUP(TRIM(Table.CCSS_Base_Metrics[[#This Row],[Title]]), xccdf!$A$2:$F$315, 4, FALSE),"")</f>
        <v>0</v>
      </c>
      <c r="F217" s="25">
        <f>IFERROR(VLOOKUP(TRIM(Table.CCSS_Base_Metrics[[#This Row],[Title]]), xccdf!$A$2:$F$315, 5, FALSE),"")</f>
        <v>0</v>
      </c>
      <c r="G217" s="25">
        <f>IFERROR(VLOOKUP(TRIM(Table.CCSS_Base_Metrics[[#This Row],[Title]]), xccdf!$A$2:$F$315, 6, FALSE),"")</f>
        <v>0</v>
      </c>
      <c r="H217" s="23" t="s">
        <v>542</v>
      </c>
      <c r="I217" s="17"/>
      <c r="J217" s="7"/>
      <c r="K217" s="7" t="s">
        <v>593</v>
      </c>
      <c r="L217" s="9" t="str">
        <f>IFERROR(ROUND(((0.4 * Table.CCSS_Base_Metrics[[#This Row],[Exploitability]]) + (0.6 * Table.CCSS_Base_Metrics[[#This Row],[Impact]]) -1.5) * IF(Table.CCSS_Base_Metrics[[#This Row],[Impact]] = 0, 0, 1.176), 1),"")</f>
        <v/>
      </c>
      <c r="M217" s="9" t="str">
        <f>IFERROR(20 * Table.CCSS_Base_Metrics[[#This Row],[Access_Vector.'#]] * Table.CCSS_Base_Metrics[[#This Row],[Authentication.'#]] * Table.CCSS_Base_Metrics[[#This Row],[Access_Complexity.'#]],"")</f>
        <v/>
      </c>
      <c r="N217" s="9" t="str">
        <f>IFERROR(10.41 * (1 - (1 - Table.CCSS_Base_Metrics[[#This Row],[Confidentiality_Impact.'#]]) * (1 - Table.CCSS_Base_Metrics[[#This Row],[Integrity_Impact.'#]]) * (1 - Table.CCSS_Base_Metrics[[#This Row],[Availability_Impact.'#]])),"")</f>
        <v/>
      </c>
      <c r="Q217" s="11" t="str">
        <f>IFERROR(VLOOKUP(Table.CCSS_Base_Metrics[[#This Row],[Access_Vector]], Lists!$B$4:$C$6, 2),"")</f>
        <v/>
      </c>
      <c r="S217" s="11" t="str">
        <f>IFERROR(VLOOKUP(Table.CCSS_Base_Metrics[[#This Row],[Authentication]], Lists!$D$4:$E$6, 2),"")</f>
        <v/>
      </c>
      <c r="U217" s="11" t="str">
        <f>IFERROR(VLOOKUP(Table.CCSS_Base_Metrics[[#This Row],[Access_Complexity]], Lists!$F$4:$G$6, 2),"")</f>
        <v/>
      </c>
      <c r="W217" s="11" t="str">
        <f>IFERROR(VLOOKUP(Table.CCSS_Base_Metrics[[#This Row],[Confidentiality_Impact]], Lists!$H$4:$I$6, 2),"")</f>
        <v/>
      </c>
      <c r="Y217" s="11" t="str">
        <f>IFERROR(VLOOKUP(Table.CCSS_Base_Metrics[[#This Row],[Integrity_Imapct]], Lists!$J$4:$K$6, 2),"")</f>
        <v/>
      </c>
      <c r="AA217" s="11" t="str">
        <f>IFERROR(VLOOKUP(Table.CCSS_Base_Metrics[[#This Row],[Availability_Impact]], Lists!$L$4:$M$6, 2),"")</f>
        <v/>
      </c>
    </row>
    <row r="218" spans="1:27" ht="30" x14ac:dyDescent="0.25">
      <c r="A218" s="1" t="s">
        <v>371</v>
      </c>
      <c r="B218" s="1" t="str">
        <f>IFERROR(VLOOKUP(TRIM(Table.CCSS_Base_Metrics[[#This Row],[Title]]), xccdf!$A$2:$C$315, 2, FALSE),"")</f>
        <v>rul_LocalPoliciesUserRightsAssignment37</v>
      </c>
      <c r="C218" t="s">
        <v>163</v>
      </c>
      <c r="D218" s="25" t="str">
        <f>IFERROR(VLOOKUP(TRIM(Table.CCSS_Base_Metrics[[#This Row],[Title]]), xccdf!$A$2:$F$315, 3, FALSE),"")</f>
        <v>CCE-2257-4</v>
      </c>
      <c r="E218" s="25">
        <f>IFERROR(VLOOKUP(TRIM(Table.CCSS_Base_Metrics[[#This Row],[Title]]), xccdf!$A$2:$F$315, 4, FALSE),"")</f>
        <v>0</v>
      </c>
      <c r="F218" s="25">
        <f>IFERROR(VLOOKUP(TRIM(Table.CCSS_Base_Metrics[[#This Row],[Title]]), xccdf!$A$2:$F$315, 5, FALSE),"")</f>
        <v>0</v>
      </c>
      <c r="G218" s="25">
        <f>IFERROR(VLOOKUP(TRIM(Table.CCSS_Base_Metrics[[#This Row],[Title]]), xccdf!$A$2:$F$315, 6, FALSE),"")</f>
        <v>0</v>
      </c>
      <c r="H218" s="23" t="s">
        <v>510</v>
      </c>
      <c r="I218" s="17" t="b">
        <v>1</v>
      </c>
      <c r="J218" s="7"/>
      <c r="K218" s="17" t="s">
        <v>589</v>
      </c>
      <c r="L218" s="9">
        <f>IFERROR(ROUND(((0.4 * Table.CCSS_Base_Metrics[[#This Row],[Exploitability]]) + (0.6 * Table.CCSS_Base_Metrics[[#This Row],[Impact]]) -1.5) * IF(Table.CCSS_Base_Metrics[[#This Row],[Impact]] = 0, 0, 1.176), 1),"")</f>
        <v>4.3</v>
      </c>
      <c r="M218" s="9">
        <f>IFERROR(20 * Table.CCSS_Base_Metrics[[#This Row],[Access_Vector.'#]] * Table.CCSS_Base_Metrics[[#This Row],[Authentication.'#]] * Table.CCSS_Base_Metrics[[#This Row],[Access_Complexity.'#]],"")</f>
        <v>3.1410400000000003</v>
      </c>
      <c r="N218" s="9">
        <f>IFERROR(10.41 * (1 - (1 - Table.CCSS_Base_Metrics[[#This Row],[Confidentiality_Impact.'#]]) * (1 - Table.CCSS_Base_Metrics[[#This Row],[Integrity_Impact.'#]]) * (1 - Table.CCSS_Base_Metrics[[#This Row],[Availability_Impact.'#]])),"")</f>
        <v>6.4429767187500007</v>
      </c>
      <c r="O218" t="s">
        <v>19</v>
      </c>
      <c r="P218" t="s">
        <v>21</v>
      </c>
      <c r="Q218" s="11">
        <f>IFERROR(VLOOKUP(Table.CCSS_Base_Metrics[[#This Row],[Access_Vector]], Lists!$B$4:$C$6, 2),"")</f>
        <v>0.39500000000000002</v>
      </c>
      <c r="R218" t="s">
        <v>26</v>
      </c>
      <c r="S218" s="11">
        <f>IFERROR(VLOOKUP(Table.CCSS_Base_Metrics[[#This Row],[Authentication]], Lists!$D$4:$E$6, 2),"")</f>
        <v>0.56000000000000005</v>
      </c>
      <c r="T218" t="s">
        <v>30</v>
      </c>
      <c r="U218" s="11">
        <f>IFERROR(VLOOKUP(Table.CCSS_Base_Metrics[[#This Row],[Access_Complexity]], Lists!$F$4:$G$6, 2),"")</f>
        <v>0.71</v>
      </c>
      <c r="V218" t="s">
        <v>32</v>
      </c>
      <c r="W218" s="11">
        <f>IFERROR(VLOOKUP(Table.CCSS_Base_Metrics[[#This Row],[Confidentiality_Impact]], Lists!$H$4:$I$6, 2),"")</f>
        <v>0.27500000000000002</v>
      </c>
      <c r="X218" t="s">
        <v>32</v>
      </c>
      <c r="Y218" s="11">
        <f>IFERROR(VLOOKUP(Table.CCSS_Base_Metrics[[#This Row],[Integrity_Imapct]], Lists!$J$4:$K$6, 2),"")</f>
        <v>0.27500000000000002</v>
      </c>
      <c r="Z218" t="s">
        <v>32</v>
      </c>
      <c r="AA218" s="11">
        <f>IFERROR(VLOOKUP(Table.CCSS_Base_Metrics[[#This Row],[Availability_Impact]], Lists!$L$4:$M$6, 2),"")</f>
        <v>0.27500000000000002</v>
      </c>
    </row>
    <row r="219" spans="1:27" x14ac:dyDescent="0.25">
      <c r="A219" s="1" t="s">
        <v>371</v>
      </c>
      <c r="B219" s="1" t="str">
        <f>IFERROR(VLOOKUP(TRIM(Table.CCSS_Base_Metrics[[#This Row],[Title]]), xccdf!$A$2:$C$315, 2, FALSE),"")</f>
        <v>rul_LocalPoliciesUserRightsAssignment37</v>
      </c>
      <c r="C219" t="s">
        <v>163</v>
      </c>
      <c r="D219" s="25" t="str">
        <f>IFERROR(VLOOKUP(TRIM(Table.CCSS_Base_Metrics[[#This Row],[Title]]), xccdf!$A$2:$F$315, 3, FALSE),"")</f>
        <v>CCE-2257-4</v>
      </c>
      <c r="E219" s="25">
        <f>IFERROR(VLOOKUP(TRIM(Table.CCSS_Base_Metrics[[#This Row],[Title]]), xccdf!$A$2:$F$315, 4, FALSE),"")</f>
        <v>0</v>
      </c>
      <c r="F219" s="25">
        <f>IFERROR(VLOOKUP(TRIM(Table.CCSS_Base_Metrics[[#This Row],[Title]]), xccdf!$A$2:$F$315, 5, FALSE),"")</f>
        <v>0</v>
      </c>
      <c r="G219" s="25">
        <f>IFERROR(VLOOKUP(TRIM(Table.CCSS_Base_Metrics[[#This Row],[Title]]), xccdf!$A$2:$F$315, 6, FALSE),"")</f>
        <v>0</v>
      </c>
      <c r="H219" s="23" t="s">
        <v>542</v>
      </c>
      <c r="I219" s="17"/>
      <c r="J219" s="7"/>
      <c r="K219" s="7" t="s">
        <v>593</v>
      </c>
      <c r="L219" s="9" t="str">
        <f>IFERROR(ROUND(((0.4 * Table.CCSS_Base_Metrics[[#This Row],[Exploitability]]) + (0.6 * Table.CCSS_Base_Metrics[[#This Row],[Impact]]) -1.5) * IF(Table.CCSS_Base_Metrics[[#This Row],[Impact]] = 0, 0, 1.176), 1),"")</f>
        <v/>
      </c>
      <c r="M219" s="9" t="str">
        <f>IFERROR(20 * Table.CCSS_Base_Metrics[[#This Row],[Access_Vector.'#]] * Table.CCSS_Base_Metrics[[#This Row],[Authentication.'#]] * Table.CCSS_Base_Metrics[[#This Row],[Access_Complexity.'#]],"")</f>
        <v/>
      </c>
      <c r="N219" s="9" t="str">
        <f>IFERROR(10.41 * (1 - (1 - Table.CCSS_Base_Metrics[[#This Row],[Confidentiality_Impact.'#]]) * (1 - Table.CCSS_Base_Metrics[[#This Row],[Integrity_Impact.'#]]) * (1 - Table.CCSS_Base_Metrics[[#This Row],[Availability_Impact.'#]])),"")</f>
        <v/>
      </c>
      <c r="Q219" s="11" t="str">
        <f>IFERROR(VLOOKUP(Table.CCSS_Base_Metrics[[#This Row],[Access_Vector]], Lists!$B$4:$C$6, 2),"")</f>
        <v/>
      </c>
      <c r="S219" s="11" t="str">
        <f>IFERROR(VLOOKUP(Table.CCSS_Base_Metrics[[#This Row],[Authentication]], Lists!$D$4:$E$6, 2),"")</f>
        <v/>
      </c>
      <c r="U219" s="11" t="str">
        <f>IFERROR(VLOOKUP(Table.CCSS_Base_Metrics[[#This Row],[Access_Complexity]], Lists!$F$4:$G$6, 2),"")</f>
        <v/>
      </c>
      <c r="W219" s="11" t="str">
        <f>IFERROR(VLOOKUP(Table.CCSS_Base_Metrics[[#This Row],[Confidentiality_Impact]], Lists!$H$4:$I$6, 2),"")</f>
        <v/>
      </c>
      <c r="Y219" s="11" t="str">
        <f>IFERROR(VLOOKUP(Table.CCSS_Base_Metrics[[#This Row],[Integrity_Imapct]], Lists!$J$4:$K$6, 2),"")</f>
        <v/>
      </c>
      <c r="AA219" s="11" t="str">
        <f>IFERROR(VLOOKUP(Table.CCSS_Base_Metrics[[#This Row],[Availability_Impact]], Lists!$L$4:$M$6, 2),"")</f>
        <v/>
      </c>
    </row>
    <row r="220" spans="1:27" ht="30" x14ac:dyDescent="0.25">
      <c r="A220" s="1" t="s">
        <v>372</v>
      </c>
      <c r="B220" s="1" t="str">
        <f>IFERROR(VLOOKUP(TRIM(Table.CCSS_Base_Metrics[[#This Row],[Title]]), xccdf!$A$2:$C$315, 2, FALSE),"")</f>
        <v/>
      </c>
      <c r="C220" t="s">
        <v>164</v>
      </c>
      <c r="D220" s="25" t="str">
        <f>IFERROR(VLOOKUP(TRIM(Table.CCSS_Base_Metrics[[#This Row],[Title]]), xccdf!$A$2:$F$315, 3, FALSE),"")</f>
        <v/>
      </c>
      <c r="E220" s="25" t="str">
        <f>IFERROR(VLOOKUP(TRIM(Table.CCSS_Base_Metrics[[#This Row],[Title]]), xccdf!$A$2:$F$315, 4, FALSE),"")</f>
        <v/>
      </c>
      <c r="F220" s="25" t="str">
        <f>IFERROR(VLOOKUP(TRIM(Table.CCSS_Base_Metrics[[#This Row],[Title]]), xccdf!$A$2:$F$315, 5, FALSE),"")</f>
        <v/>
      </c>
      <c r="G220" s="25" t="str">
        <f>IFERROR(VLOOKUP(TRIM(Table.CCSS_Base_Metrics[[#This Row],[Title]]), xccdf!$A$2:$F$315, 6, FALSE),"")</f>
        <v/>
      </c>
      <c r="H220" s="23" t="s">
        <v>510</v>
      </c>
      <c r="I220" s="17" t="b">
        <v>1</v>
      </c>
      <c r="J220" s="7"/>
      <c r="K220" s="17" t="s">
        <v>589</v>
      </c>
      <c r="L220" s="9">
        <f>IFERROR(ROUND(((0.4 * Table.CCSS_Base_Metrics[[#This Row],[Exploitability]]) + (0.6 * Table.CCSS_Base_Metrics[[#This Row],[Impact]]) -1.5) * IF(Table.CCSS_Base_Metrics[[#This Row],[Impact]] = 0, 0, 1.176), 1),"")</f>
        <v>6.2</v>
      </c>
      <c r="M220" s="9">
        <f>IFERROR(20 * Table.CCSS_Base_Metrics[[#This Row],[Access_Vector.'#]] * Table.CCSS_Base_Metrics[[#This Row],[Authentication.'#]] * Table.CCSS_Base_Metrics[[#This Row],[Access_Complexity.'#]],"")</f>
        <v>3.1410400000000003</v>
      </c>
      <c r="N220" s="9">
        <f>IFERROR(10.41 * (1 - (1 - Table.CCSS_Base_Metrics[[#This Row],[Confidentiality_Impact.'#]]) * (1 - Table.CCSS_Base_Metrics[[#This Row],[Integrity_Impact.'#]]) * (1 - Table.CCSS_Base_Metrics[[#This Row],[Availability_Impact.'#]])),"")</f>
        <v>9.2066040000000005</v>
      </c>
      <c r="O220" t="s">
        <v>19</v>
      </c>
      <c r="P220" t="s">
        <v>21</v>
      </c>
      <c r="Q220" s="11">
        <f>IFERROR(VLOOKUP(Table.CCSS_Base_Metrics[[#This Row],[Access_Vector]], Lists!$B$4:$C$6, 2),"")</f>
        <v>0.39500000000000002</v>
      </c>
      <c r="R220" t="s">
        <v>26</v>
      </c>
      <c r="S220" s="11">
        <f>IFERROR(VLOOKUP(Table.CCSS_Base_Metrics[[#This Row],[Authentication]], Lists!$D$4:$E$6, 2),"")</f>
        <v>0.56000000000000005</v>
      </c>
      <c r="T220" t="s">
        <v>30</v>
      </c>
      <c r="U220" s="11">
        <f>IFERROR(VLOOKUP(Table.CCSS_Base_Metrics[[#This Row],[Access_Complexity]], Lists!$F$4:$G$6, 2),"")</f>
        <v>0.71</v>
      </c>
      <c r="V220" t="s">
        <v>27</v>
      </c>
      <c r="W220" s="11">
        <f>IFERROR(VLOOKUP(Table.CCSS_Base_Metrics[[#This Row],[Confidentiality_Impact]], Lists!$H$4:$I$6, 2),"")</f>
        <v>0</v>
      </c>
      <c r="X220" t="s">
        <v>31</v>
      </c>
      <c r="Y220" s="11">
        <f>IFERROR(VLOOKUP(Table.CCSS_Base_Metrics[[#This Row],[Integrity_Imapct]], Lists!$J$4:$K$6, 2),"")</f>
        <v>0.66</v>
      </c>
      <c r="Z220" t="s">
        <v>31</v>
      </c>
      <c r="AA220" s="11">
        <f>IFERROR(VLOOKUP(Table.CCSS_Base_Metrics[[#This Row],[Availability_Impact]], Lists!$L$4:$M$6, 2),"")</f>
        <v>0.66</v>
      </c>
    </row>
    <row r="221" spans="1:27" x14ac:dyDescent="0.25">
      <c r="A221" s="1" t="s">
        <v>372</v>
      </c>
      <c r="B221" s="1" t="str">
        <f>IFERROR(VLOOKUP(TRIM(Table.CCSS_Base_Metrics[[#This Row],[Title]]), xccdf!$A$2:$C$315, 2, FALSE),"")</f>
        <v/>
      </c>
      <c r="C221" t="s">
        <v>164</v>
      </c>
      <c r="D221" s="25" t="str">
        <f>IFERROR(VLOOKUP(TRIM(Table.CCSS_Base_Metrics[[#This Row],[Title]]), xccdf!$A$2:$F$315, 3, FALSE),"")</f>
        <v/>
      </c>
      <c r="E221" s="25" t="str">
        <f>IFERROR(VLOOKUP(TRIM(Table.CCSS_Base_Metrics[[#This Row],[Title]]), xccdf!$A$2:$F$315, 4, FALSE),"")</f>
        <v/>
      </c>
      <c r="F221" s="25" t="str">
        <f>IFERROR(VLOOKUP(TRIM(Table.CCSS_Base_Metrics[[#This Row],[Title]]), xccdf!$A$2:$F$315, 5, FALSE),"")</f>
        <v/>
      </c>
      <c r="G221" s="25" t="str">
        <f>IFERROR(VLOOKUP(TRIM(Table.CCSS_Base_Metrics[[#This Row],[Title]]), xccdf!$A$2:$F$315, 6, FALSE),"")</f>
        <v/>
      </c>
      <c r="H221" s="23" t="s">
        <v>542</v>
      </c>
      <c r="I221" s="17"/>
      <c r="J221" s="7"/>
      <c r="K221" s="7" t="s">
        <v>593</v>
      </c>
      <c r="L221" s="9" t="str">
        <f>IFERROR(ROUND(((0.4 * Table.CCSS_Base_Metrics[[#This Row],[Exploitability]]) + (0.6 * Table.CCSS_Base_Metrics[[#This Row],[Impact]]) -1.5) * IF(Table.CCSS_Base_Metrics[[#This Row],[Impact]] = 0, 0, 1.176), 1),"")</f>
        <v/>
      </c>
      <c r="M221" s="9" t="str">
        <f>IFERROR(20 * Table.CCSS_Base_Metrics[[#This Row],[Access_Vector.'#]] * Table.CCSS_Base_Metrics[[#This Row],[Authentication.'#]] * Table.CCSS_Base_Metrics[[#This Row],[Access_Complexity.'#]],"")</f>
        <v/>
      </c>
      <c r="N221" s="9" t="str">
        <f>IFERROR(10.41 * (1 - (1 - Table.CCSS_Base_Metrics[[#This Row],[Confidentiality_Impact.'#]]) * (1 - Table.CCSS_Base_Metrics[[#This Row],[Integrity_Impact.'#]]) * (1 - Table.CCSS_Base_Metrics[[#This Row],[Availability_Impact.'#]])),"")</f>
        <v/>
      </c>
      <c r="Q221" s="11" t="str">
        <f>IFERROR(VLOOKUP(Table.CCSS_Base_Metrics[[#This Row],[Access_Vector]], Lists!$B$4:$C$6, 2),"")</f>
        <v/>
      </c>
      <c r="S221" s="11" t="str">
        <f>IFERROR(VLOOKUP(Table.CCSS_Base_Metrics[[#This Row],[Authentication]], Lists!$D$4:$E$6, 2),"")</f>
        <v/>
      </c>
      <c r="U221" s="11" t="str">
        <f>IFERROR(VLOOKUP(Table.CCSS_Base_Metrics[[#This Row],[Access_Complexity]], Lists!$F$4:$G$6, 2),"")</f>
        <v/>
      </c>
      <c r="W221" s="11" t="str">
        <f>IFERROR(VLOOKUP(Table.CCSS_Base_Metrics[[#This Row],[Confidentiality_Impact]], Lists!$H$4:$I$6, 2),"")</f>
        <v/>
      </c>
      <c r="Y221" s="11" t="str">
        <f>IFERROR(VLOOKUP(Table.CCSS_Base_Metrics[[#This Row],[Integrity_Imapct]], Lists!$J$4:$K$6, 2),"")</f>
        <v/>
      </c>
      <c r="AA221" s="11" t="str">
        <f>IFERROR(VLOOKUP(Table.CCSS_Base_Metrics[[#This Row],[Availability_Impact]], Lists!$L$4:$M$6, 2),"")</f>
        <v/>
      </c>
    </row>
    <row r="222" spans="1:27" ht="30" x14ac:dyDescent="0.25">
      <c r="A222" s="1" t="s">
        <v>373</v>
      </c>
      <c r="B222" s="1" t="str">
        <f>IFERROR(VLOOKUP(TRIM(Table.CCSS_Base_Metrics[[#This Row],[Title]]), xccdf!$A$2:$C$315, 2, FALSE),"")</f>
        <v>rul_LocalPoliciesUserRightsAssignment15</v>
      </c>
      <c r="C222" t="s">
        <v>165</v>
      </c>
      <c r="D222" s="25" t="str">
        <f>IFERROR(VLOOKUP(TRIM(Table.CCSS_Base_Metrics[[#This Row],[Title]]), xccdf!$A$2:$F$315, 3, FALSE),"")</f>
        <v>CCE-2360-6</v>
      </c>
      <c r="E222" s="25">
        <f>IFERROR(VLOOKUP(TRIM(Table.CCSS_Base_Metrics[[#This Row],[Title]]), xccdf!$A$2:$F$315, 4, FALSE),"")</f>
        <v>0</v>
      </c>
      <c r="F222" s="25">
        <f>IFERROR(VLOOKUP(TRIM(Table.CCSS_Base_Metrics[[#This Row],[Title]]), xccdf!$A$2:$F$315, 5, FALSE),"")</f>
        <v>0</v>
      </c>
      <c r="G222" s="25">
        <f>IFERROR(VLOOKUP(TRIM(Table.CCSS_Base_Metrics[[#This Row],[Title]]), xccdf!$A$2:$F$315, 6, FALSE),"")</f>
        <v>0</v>
      </c>
      <c r="H222" s="23" t="s">
        <v>510</v>
      </c>
      <c r="I222" s="17" t="b">
        <v>1</v>
      </c>
      <c r="J222" s="7"/>
      <c r="K222" s="17" t="s">
        <v>589</v>
      </c>
      <c r="L222" s="9">
        <f>IFERROR(ROUND(((0.4 * Table.CCSS_Base_Metrics[[#This Row],[Exploitability]]) + (0.6 * Table.CCSS_Base_Metrics[[#This Row],[Impact]]) -1.5) * IF(Table.CCSS_Base_Metrics[[#This Row],[Impact]] = 0, 0, 1.176), 1),"")</f>
        <v>1.7</v>
      </c>
      <c r="M222" s="9">
        <f>IFERROR(20 * Table.CCSS_Base_Metrics[[#This Row],[Access_Vector.'#]] * Table.CCSS_Base_Metrics[[#This Row],[Authentication.'#]] * Table.CCSS_Base_Metrics[[#This Row],[Access_Complexity.'#]],"")</f>
        <v>3.1410400000000003</v>
      </c>
      <c r="N222" s="9">
        <f>IFERROR(10.41 * (1 - (1 - Table.CCSS_Base_Metrics[[#This Row],[Confidentiality_Impact.'#]]) * (1 - Table.CCSS_Base_Metrics[[#This Row],[Integrity_Impact.'#]]) * (1 - Table.CCSS_Base_Metrics[[#This Row],[Availability_Impact.'#]])),"")</f>
        <v>2.8627500000000001</v>
      </c>
      <c r="O222" t="s">
        <v>19</v>
      </c>
      <c r="P222" t="s">
        <v>21</v>
      </c>
      <c r="Q222" s="11">
        <f>IFERROR(VLOOKUP(Table.CCSS_Base_Metrics[[#This Row],[Access_Vector]], Lists!$B$4:$C$6, 2),"")</f>
        <v>0.39500000000000002</v>
      </c>
      <c r="R222" t="s">
        <v>26</v>
      </c>
      <c r="S222" s="11">
        <f>IFERROR(VLOOKUP(Table.CCSS_Base_Metrics[[#This Row],[Authentication]], Lists!$D$4:$E$6, 2),"")</f>
        <v>0.56000000000000005</v>
      </c>
      <c r="T222" t="s">
        <v>30</v>
      </c>
      <c r="U222" s="11">
        <f>IFERROR(VLOOKUP(Table.CCSS_Base_Metrics[[#This Row],[Access_Complexity]], Lists!$F$4:$G$6, 2),"")</f>
        <v>0.71</v>
      </c>
      <c r="V222" t="s">
        <v>32</v>
      </c>
      <c r="W222" s="11">
        <f>IFERROR(VLOOKUP(Table.CCSS_Base_Metrics[[#This Row],[Confidentiality_Impact]], Lists!$H$4:$I$6, 2),"")</f>
        <v>0.27500000000000002</v>
      </c>
      <c r="X222" t="s">
        <v>27</v>
      </c>
      <c r="Y222" s="11">
        <f>IFERROR(VLOOKUP(Table.CCSS_Base_Metrics[[#This Row],[Integrity_Imapct]], Lists!$J$4:$K$6, 2),"")</f>
        <v>0</v>
      </c>
      <c r="Z222" t="s">
        <v>27</v>
      </c>
      <c r="AA222" s="11">
        <f>IFERROR(VLOOKUP(Table.CCSS_Base_Metrics[[#This Row],[Availability_Impact]], Lists!$L$4:$M$6, 2),"")</f>
        <v>0</v>
      </c>
    </row>
    <row r="223" spans="1:27" x14ac:dyDescent="0.25">
      <c r="A223" s="1" t="s">
        <v>373</v>
      </c>
      <c r="B223" s="1" t="str">
        <f>IFERROR(VLOOKUP(TRIM(Table.CCSS_Base_Metrics[[#This Row],[Title]]), xccdf!$A$2:$C$315, 2, FALSE),"")</f>
        <v>rul_LocalPoliciesUserRightsAssignment15</v>
      </c>
      <c r="C223" t="s">
        <v>165</v>
      </c>
      <c r="D223" s="25" t="str">
        <f>IFERROR(VLOOKUP(TRIM(Table.CCSS_Base_Metrics[[#This Row],[Title]]), xccdf!$A$2:$F$315, 3, FALSE),"")</f>
        <v>CCE-2360-6</v>
      </c>
      <c r="E223" s="25">
        <f>IFERROR(VLOOKUP(TRIM(Table.CCSS_Base_Metrics[[#This Row],[Title]]), xccdf!$A$2:$F$315, 4, FALSE),"")</f>
        <v>0</v>
      </c>
      <c r="F223" s="25">
        <f>IFERROR(VLOOKUP(TRIM(Table.CCSS_Base_Metrics[[#This Row],[Title]]), xccdf!$A$2:$F$315, 5, FALSE),"")</f>
        <v>0</v>
      </c>
      <c r="G223" s="25">
        <f>IFERROR(VLOOKUP(TRIM(Table.CCSS_Base_Metrics[[#This Row],[Title]]), xccdf!$A$2:$F$315, 6, FALSE),"")</f>
        <v>0</v>
      </c>
      <c r="H223" s="23" t="s">
        <v>561</v>
      </c>
      <c r="I223" s="17"/>
      <c r="J223" s="7"/>
      <c r="K223" s="7" t="s">
        <v>593</v>
      </c>
      <c r="L223" s="9" t="str">
        <f>IFERROR(ROUND(((0.4 * Table.CCSS_Base_Metrics[[#This Row],[Exploitability]]) + (0.6 * Table.CCSS_Base_Metrics[[#This Row],[Impact]]) -1.5) * IF(Table.CCSS_Base_Metrics[[#This Row],[Impact]] = 0, 0, 1.176), 1),"")</f>
        <v/>
      </c>
      <c r="M223" s="9" t="str">
        <f>IFERROR(20 * Table.CCSS_Base_Metrics[[#This Row],[Access_Vector.'#]] * Table.CCSS_Base_Metrics[[#This Row],[Authentication.'#]] * Table.CCSS_Base_Metrics[[#This Row],[Access_Complexity.'#]],"")</f>
        <v/>
      </c>
      <c r="N223" s="9" t="str">
        <f>IFERROR(10.41 * (1 - (1 - Table.CCSS_Base_Metrics[[#This Row],[Confidentiality_Impact.'#]]) * (1 - Table.CCSS_Base_Metrics[[#This Row],[Integrity_Impact.'#]]) * (1 - Table.CCSS_Base_Metrics[[#This Row],[Availability_Impact.'#]])),"")</f>
        <v/>
      </c>
      <c r="Q223" s="11" t="str">
        <f>IFERROR(VLOOKUP(Table.CCSS_Base_Metrics[[#This Row],[Access_Vector]], Lists!$B$4:$C$6, 2),"")</f>
        <v/>
      </c>
      <c r="S223" s="11" t="str">
        <f>IFERROR(VLOOKUP(Table.CCSS_Base_Metrics[[#This Row],[Authentication]], Lists!$D$4:$E$6, 2),"")</f>
        <v/>
      </c>
      <c r="U223" s="11" t="str">
        <f>IFERROR(VLOOKUP(Table.CCSS_Base_Metrics[[#This Row],[Access_Complexity]], Lists!$F$4:$G$6, 2),"")</f>
        <v/>
      </c>
      <c r="W223" s="11" t="str">
        <f>IFERROR(VLOOKUP(Table.CCSS_Base_Metrics[[#This Row],[Confidentiality_Impact]], Lists!$H$4:$I$6, 2),"")</f>
        <v/>
      </c>
      <c r="Y223" s="11" t="str">
        <f>IFERROR(VLOOKUP(Table.CCSS_Base_Metrics[[#This Row],[Integrity_Imapct]], Lists!$J$4:$K$6, 2),"")</f>
        <v/>
      </c>
      <c r="AA223" s="11" t="str">
        <f>IFERROR(VLOOKUP(Table.CCSS_Base_Metrics[[#This Row],[Availability_Impact]], Lists!$L$4:$M$6, 2),"")</f>
        <v/>
      </c>
    </row>
    <row r="224" spans="1:27" ht="30" x14ac:dyDescent="0.25">
      <c r="A224" s="1" t="s">
        <v>374</v>
      </c>
      <c r="B224" s="1" t="str">
        <f>IFERROR(VLOOKUP(TRIM(Table.CCSS_Base_Metrics[[#This Row],[Title]]), xccdf!$A$2:$C$315, 2, FALSE),"")</f>
        <v>rul_LocalPoliciesUserRightsAssignment16</v>
      </c>
      <c r="C224" t="s">
        <v>166</v>
      </c>
      <c r="D224" s="25" t="str">
        <f>IFERROR(VLOOKUP(TRIM(Table.CCSS_Base_Metrics[[#This Row],[Title]]), xccdf!$A$2:$F$315, 3, FALSE),"")</f>
        <v>CCE-2113-9</v>
      </c>
      <c r="E224" s="25">
        <f>IFERROR(VLOOKUP(TRIM(Table.CCSS_Base_Metrics[[#This Row],[Title]]), xccdf!$A$2:$F$315, 4, FALSE),"")</f>
        <v>0</v>
      </c>
      <c r="F224" s="25">
        <f>IFERROR(VLOOKUP(TRIM(Table.CCSS_Base_Metrics[[#This Row],[Title]]), xccdf!$A$2:$F$315, 5, FALSE),"")</f>
        <v>0</v>
      </c>
      <c r="G224" s="25">
        <f>IFERROR(VLOOKUP(TRIM(Table.CCSS_Base_Metrics[[#This Row],[Title]]), xccdf!$A$2:$F$315, 6, FALSE),"")</f>
        <v>0</v>
      </c>
      <c r="H224" s="23" t="s">
        <v>510</v>
      </c>
      <c r="I224" s="17" t="b">
        <v>1</v>
      </c>
      <c r="J224" s="7"/>
      <c r="K224" s="17" t="s">
        <v>589</v>
      </c>
      <c r="L224" s="9">
        <f>IFERROR(ROUND(((0.4 * Table.CCSS_Base_Metrics[[#This Row],[Exploitability]]) + (0.6 * Table.CCSS_Base_Metrics[[#This Row],[Impact]]) -1.5) * IF(Table.CCSS_Base_Metrics[[#This Row],[Impact]] = 0, 0, 1.176), 1),"")</f>
        <v>1.7</v>
      </c>
      <c r="M224" s="9">
        <f>IFERROR(20 * Table.CCSS_Base_Metrics[[#This Row],[Access_Vector.'#]] * Table.CCSS_Base_Metrics[[#This Row],[Authentication.'#]] * Table.CCSS_Base_Metrics[[#This Row],[Access_Complexity.'#]],"")</f>
        <v>3.1410400000000003</v>
      </c>
      <c r="N224" s="9">
        <f>IFERROR(10.41 * (1 - (1 - Table.CCSS_Base_Metrics[[#This Row],[Confidentiality_Impact.'#]]) * (1 - Table.CCSS_Base_Metrics[[#This Row],[Integrity_Impact.'#]]) * (1 - Table.CCSS_Base_Metrics[[#This Row],[Availability_Impact.'#]])),"")</f>
        <v>2.8627500000000001</v>
      </c>
      <c r="O224" t="s">
        <v>19</v>
      </c>
      <c r="P224" t="s">
        <v>21</v>
      </c>
      <c r="Q224" s="11">
        <f>IFERROR(VLOOKUP(Table.CCSS_Base_Metrics[[#This Row],[Access_Vector]], Lists!$B$4:$C$6, 2),"")</f>
        <v>0.39500000000000002</v>
      </c>
      <c r="R224" t="s">
        <v>26</v>
      </c>
      <c r="S224" s="11">
        <f>IFERROR(VLOOKUP(Table.CCSS_Base_Metrics[[#This Row],[Authentication]], Lists!$D$4:$E$6, 2),"")</f>
        <v>0.56000000000000005</v>
      </c>
      <c r="T224" t="s">
        <v>30</v>
      </c>
      <c r="U224" s="11">
        <f>IFERROR(VLOOKUP(Table.CCSS_Base_Metrics[[#This Row],[Access_Complexity]], Lists!$F$4:$G$6, 2),"")</f>
        <v>0.71</v>
      </c>
      <c r="V224" t="s">
        <v>32</v>
      </c>
      <c r="W224" s="11">
        <f>IFERROR(VLOOKUP(Table.CCSS_Base_Metrics[[#This Row],[Confidentiality_Impact]], Lists!$H$4:$I$6, 2),"")</f>
        <v>0.27500000000000002</v>
      </c>
      <c r="X224" t="s">
        <v>27</v>
      </c>
      <c r="Y224" s="11">
        <f>IFERROR(VLOOKUP(Table.CCSS_Base_Metrics[[#This Row],[Integrity_Imapct]], Lists!$J$4:$K$6, 2),"")</f>
        <v>0</v>
      </c>
      <c r="Z224" t="s">
        <v>27</v>
      </c>
      <c r="AA224" s="11">
        <f>IFERROR(VLOOKUP(Table.CCSS_Base_Metrics[[#This Row],[Availability_Impact]], Lists!$L$4:$M$6, 2),"")</f>
        <v>0</v>
      </c>
    </row>
    <row r="225" spans="1:27" x14ac:dyDescent="0.25">
      <c r="A225" s="1" t="s">
        <v>374</v>
      </c>
      <c r="B225" s="1" t="str">
        <f>IFERROR(VLOOKUP(TRIM(Table.CCSS_Base_Metrics[[#This Row],[Title]]), xccdf!$A$2:$C$315, 2, FALSE),"")</f>
        <v>rul_LocalPoliciesUserRightsAssignment16</v>
      </c>
      <c r="C225" t="s">
        <v>166</v>
      </c>
      <c r="D225" s="25" t="str">
        <f>IFERROR(VLOOKUP(TRIM(Table.CCSS_Base_Metrics[[#This Row],[Title]]), xccdf!$A$2:$F$315, 3, FALSE),"")</f>
        <v>CCE-2113-9</v>
      </c>
      <c r="E225" s="25">
        <f>IFERROR(VLOOKUP(TRIM(Table.CCSS_Base_Metrics[[#This Row],[Title]]), xccdf!$A$2:$F$315, 4, FALSE),"")</f>
        <v>0</v>
      </c>
      <c r="F225" s="25">
        <f>IFERROR(VLOOKUP(TRIM(Table.CCSS_Base_Metrics[[#This Row],[Title]]), xccdf!$A$2:$F$315, 5, FALSE),"")</f>
        <v>0</v>
      </c>
      <c r="G225" s="25">
        <f>IFERROR(VLOOKUP(TRIM(Table.CCSS_Base_Metrics[[#This Row],[Title]]), xccdf!$A$2:$F$315, 6, FALSE),"")</f>
        <v>0</v>
      </c>
      <c r="H225" s="23" t="s">
        <v>561</v>
      </c>
      <c r="I225" s="17"/>
      <c r="J225" s="7"/>
      <c r="K225" s="7" t="s">
        <v>593</v>
      </c>
      <c r="L225" s="9" t="str">
        <f>IFERROR(ROUND(((0.4 * Table.CCSS_Base_Metrics[[#This Row],[Exploitability]]) + (0.6 * Table.CCSS_Base_Metrics[[#This Row],[Impact]]) -1.5) * IF(Table.CCSS_Base_Metrics[[#This Row],[Impact]] = 0, 0, 1.176), 1),"")</f>
        <v/>
      </c>
      <c r="M225" s="9" t="str">
        <f>IFERROR(20 * Table.CCSS_Base_Metrics[[#This Row],[Access_Vector.'#]] * Table.CCSS_Base_Metrics[[#This Row],[Authentication.'#]] * Table.CCSS_Base_Metrics[[#This Row],[Access_Complexity.'#]],"")</f>
        <v/>
      </c>
      <c r="N225" s="9" t="str">
        <f>IFERROR(10.41 * (1 - (1 - Table.CCSS_Base_Metrics[[#This Row],[Confidentiality_Impact.'#]]) * (1 - Table.CCSS_Base_Metrics[[#This Row],[Integrity_Impact.'#]]) * (1 - Table.CCSS_Base_Metrics[[#This Row],[Availability_Impact.'#]])),"")</f>
        <v/>
      </c>
      <c r="Q225" s="11" t="str">
        <f>IFERROR(VLOOKUP(Table.CCSS_Base_Metrics[[#This Row],[Access_Vector]], Lists!$B$4:$C$6, 2),"")</f>
        <v/>
      </c>
      <c r="S225" s="11" t="str">
        <f>IFERROR(VLOOKUP(Table.CCSS_Base_Metrics[[#This Row],[Authentication]], Lists!$D$4:$E$6, 2),"")</f>
        <v/>
      </c>
      <c r="U225" s="11" t="str">
        <f>IFERROR(VLOOKUP(Table.CCSS_Base_Metrics[[#This Row],[Access_Complexity]], Lists!$F$4:$G$6, 2),"")</f>
        <v/>
      </c>
      <c r="W225" s="11" t="str">
        <f>IFERROR(VLOOKUP(Table.CCSS_Base_Metrics[[#This Row],[Confidentiality_Impact]], Lists!$H$4:$I$6, 2),"")</f>
        <v/>
      </c>
      <c r="Y225" s="11" t="str">
        <f>IFERROR(VLOOKUP(Table.CCSS_Base_Metrics[[#This Row],[Integrity_Imapct]], Lists!$J$4:$K$6, 2),"")</f>
        <v/>
      </c>
      <c r="AA225" s="11" t="str">
        <f>IFERROR(VLOOKUP(Table.CCSS_Base_Metrics[[#This Row],[Availability_Impact]], Lists!$L$4:$M$6, 2),"")</f>
        <v/>
      </c>
    </row>
    <row r="226" spans="1:27" ht="30" x14ac:dyDescent="0.25">
      <c r="A226" s="1" t="s">
        <v>375</v>
      </c>
      <c r="B226" s="1" t="str">
        <f>IFERROR(VLOOKUP(TRIM(Table.CCSS_Base_Metrics[[#This Row],[Title]]), xccdf!$A$2:$C$315, 2, FALSE),"")</f>
        <v>rul_LocalPoliciesUserRightsAssignment17</v>
      </c>
      <c r="C226" t="s">
        <v>167</v>
      </c>
      <c r="D226" s="25" t="str">
        <f>IFERROR(VLOOKUP(TRIM(Table.CCSS_Base_Metrics[[#This Row],[Title]]), xccdf!$A$2:$F$315, 3, FALSE),"")</f>
        <v>CCE-2382-0</v>
      </c>
      <c r="E226" s="25">
        <f>IFERROR(VLOOKUP(TRIM(Table.CCSS_Base_Metrics[[#This Row],[Title]]), xccdf!$A$2:$F$315, 4, FALSE),"")</f>
        <v>0</v>
      </c>
      <c r="F226" s="25">
        <f>IFERROR(VLOOKUP(TRIM(Table.CCSS_Base_Metrics[[#This Row],[Title]]), xccdf!$A$2:$F$315, 5, FALSE),"")</f>
        <v>0</v>
      </c>
      <c r="G226" s="25">
        <f>IFERROR(VLOOKUP(TRIM(Table.CCSS_Base_Metrics[[#This Row],[Title]]), xccdf!$A$2:$F$315, 6, FALSE),"")</f>
        <v>0</v>
      </c>
      <c r="H226" s="23" t="s">
        <v>510</v>
      </c>
      <c r="I226" s="17" t="b">
        <v>1</v>
      </c>
      <c r="J226" s="7"/>
      <c r="K226" s="17" t="s">
        <v>589</v>
      </c>
      <c r="L226" s="9">
        <f>IFERROR(ROUND(((0.4 * Table.CCSS_Base_Metrics[[#This Row],[Exploitability]]) + (0.6 * Table.CCSS_Base_Metrics[[#This Row],[Impact]]) -1.5) * IF(Table.CCSS_Base_Metrics[[#This Row],[Impact]] = 0, 0, 1.176), 1),"")</f>
        <v>4.5999999999999996</v>
      </c>
      <c r="M226" s="9">
        <f>IFERROR(20 * Table.CCSS_Base_Metrics[[#This Row],[Access_Vector.'#]] * Table.CCSS_Base_Metrics[[#This Row],[Authentication.'#]] * Table.CCSS_Base_Metrics[[#This Row],[Access_Complexity.'#]],"")</f>
        <v>3.1410400000000003</v>
      </c>
      <c r="N226" s="9">
        <f>IFERROR(10.41 * (1 - (1 - Table.CCSS_Base_Metrics[[#This Row],[Confidentiality_Impact.'#]]) * (1 - Table.CCSS_Base_Metrics[[#This Row],[Integrity_Impact.'#]]) * (1 - Table.CCSS_Base_Metrics[[#This Row],[Availability_Impact.'#]])),"")</f>
        <v>6.8706000000000005</v>
      </c>
      <c r="O226" t="s">
        <v>19</v>
      </c>
      <c r="P226" t="s">
        <v>21</v>
      </c>
      <c r="Q226" s="11">
        <f>IFERROR(VLOOKUP(Table.CCSS_Base_Metrics[[#This Row],[Access_Vector]], Lists!$B$4:$C$6, 2),"")</f>
        <v>0.39500000000000002</v>
      </c>
      <c r="R226" t="s">
        <v>26</v>
      </c>
      <c r="S226" s="11">
        <f>IFERROR(VLOOKUP(Table.CCSS_Base_Metrics[[#This Row],[Authentication]], Lists!$D$4:$E$6, 2),"")</f>
        <v>0.56000000000000005</v>
      </c>
      <c r="T226" t="s">
        <v>30</v>
      </c>
      <c r="U226" s="11">
        <f>IFERROR(VLOOKUP(Table.CCSS_Base_Metrics[[#This Row],[Access_Complexity]], Lists!$F$4:$G$6, 2),"")</f>
        <v>0.71</v>
      </c>
      <c r="V226" t="s">
        <v>27</v>
      </c>
      <c r="W226" s="11">
        <f>IFERROR(VLOOKUP(Table.CCSS_Base_Metrics[[#This Row],[Confidentiality_Impact]], Lists!$H$4:$I$6, 2),"")</f>
        <v>0</v>
      </c>
      <c r="X226" t="s">
        <v>27</v>
      </c>
      <c r="Y226" s="11">
        <f>IFERROR(VLOOKUP(Table.CCSS_Base_Metrics[[#This Row],[Integrity_Imapct]], Lists!$J$4:$K$6, 2),"")</f>
        <v>0</v>
      </c>
      <c r="Z226" t="s">
        <v>31</v>
      </c>
      <c r="AA226" s="11">
        <f>IFERROR(VLOOKUP(Table.CCSS_Base_Metrics[[#This Row],[Availability_Impact]], Lists!$L$4:$M$6, 2),"")</f>
        <v>0.66</v>
      </c>
    </row>
    <row r="227" spans="1:27" x14ac:dyDescent="0.25">
      <c r="A227" s="1" t="s">
        <v>375</v>
      </c>
      <c r="B227" s="1" t="str">
        <f>IFERROR(VLOOKUP(TRIM(Table.CCSS_Base_Metrics[[#This Row],[Title]]), xccdf!$A$2:$C$315, 2, FALSE),"")</f>
        <v>rul_LocalPoliciesUserRightsAssignment17</v>
      </c>
      <c r="C227" t="s">
        <v>167</v>
      </c>
      <c r="D227" s="25" t="str">
        <f>IFERROR(VLOOKUP(TRIM(Table.CCSS_Base_Metrics[[#This Row],[Title]]), xccdf!$A$2:$F$315, 3, FALSE),"")</f>
        <v>CCE-2382-0</v>
      </c>
      <c r="E227" s="25">
        <f>IFERROR(VLOOKUP(TRIM(Table.CCSS_Base_Metrics[[#This Row],[Title]]), xccdf!$A$2:$F$315, 4, FALSE),"")</f>
        <v>0</v>
      </c>
      <c r="F227" s="25">
        <f>IFERROR(VLOOKUP(TRIM(Table.CCSS_Base_Metrics[[#This Row],[Title]]), xccdf!$A$2:$F$315, 5, FALSE),"")</f>
        <v>0</v>
      </c>
      <c r="G227" s="25">
        <f>IFERROR(VLOOKUP(TRIM(Table.CCSS_Base_Metrics[[#This Row],[Title]]), xccdf!$A$2:$F$315, 6, FALSE),"")</f>
        <v>0</v>
      </c>
      <c r="H227" s="23" t="s">
        <v>561</v>
      </c>
      <c r="I227" s="17"/>
      <c r="J227" s="7"/>
      <c r="K227" s="7" t="s">
        <v>593</v>
      </c>
      <c r="L227" s="9" t="str">
        <f>IFERROR(ROUND(((0.4 * Table.CCSS_Base_Metrics[[#This Row],[Exploitability]]) + (0.6 * Table.CCSS_Base_Metrics[[#This Row],[Impact]]) -1.5) * IF(Table.CCSS_Base_Metrics[[#This Row],[Impact]] = 0, 0, 1.176), 1),"")</f>
        <v/>
      </c>
      <c r="M227" s="9" t="str">
        <f>IFERROR(20 * Table.CCSS_Base_Metrics[[#This Row],[Access_Vector.'#]] * Table.CCSS_Base_Metrics[[#This Row],[Authentication.'#]] * Table.CCSS_Base_Metrics[[#This Row],[Access_Complexity.'#]],"")</f>
        <v/>
      </c>
      <c r="N227" s="9" t="str">
        <f>IFERROR(10.41 * (1 - (1 - Table.CCSS_Base_Metrics[[#This Row],[Confidentiality_Impact.'#]]) * (1 - Table.CCSS_Base_Metrics[[#This Row],[Integrity_Impact.'#]]) * (1 - Table.CCSS_Base_Metrics[[#This Row],[Availability_Impact.'#]])),"")</f>
        <v/>
      </c>
      <c r="Q227" s="11" t="str">
        <f>IFERROR(VLOOKUP(Table.CCSS_Base_Metrics[[#This Row],[Access_Vector]], Lists!$B$4:$C$6, 2),"")</f>
        <v/>
      </c>
      <c r="S227" s="11" t="str">
        <f>IFERROR(VLOOKUP(Table.CCSS_Base_Metrics[[#This Row],[Authentication]], Lists!$D$4:$E$6, 2),"")</f>
        <v/>
      </c>
      <c r="U227" s="11" t="str">
        <f>IFERROR(VLOOKUP(Table.CCSS_Base_Metrics[[#This Row],[Access_Complexity]], Lists!$F$4:$G$6, 2),"")</f>
        <v/>
      </c>
      <c r="W227" s="11" t="str">
        <f>IFERROR(VLOOKUP(Table.CCSS_Base_Metrics[[#This Row],[Confidentiality_Impact]], Lists!$H$4:$I$6, 2),"")</f>
        <v/>
      </c>
      <c r="Y227" s="11" t="str">
        <f>IFERROR(VLOOKUP(Table.CCSS_Base_Metrics[[#This Row],[Integrity_Imapct]], Lists!$J$4:$K$6, 2),"")</f>
        <v/>
      </c>
      <c r="AA227" s="11" t="str">
        <f>IFERROR(VLOOKUP(Table.CCSS_Base_Metrics[[#This Row],[Availability_Impact]], Lists!$L$4:$M$6, 2),"")</f>
        <v/>
      </c>
    </row>
    <row r="228" spans="1:27" ht="30" x14ac:dyDescent="0.25">
      <c r="A228" s="1" t="s">
        <v>376</v>
      </c>
      <c r="B228" s="1" t="str">
        <f>IFERROR(VLOOKUP(TRIM(Table.CCSS_Base_Metrics[[#This Row],[Title]]), xccdf!$A$2:$C$315, 2, FALSE),"")</f>
        <v>rul_LocalPoliciesUserRightsAssignment18</v>
      </c>
      <c r="C228" t="s">
        <v>168</v>
      </c>
      <c r="D228" s="25" t="str">
        <f>IFERROR(VLOOKUP(TRIM(Table.CCSS_Base_Metrics[[#This Row],[Title]]), xccdf!$A$2:$F$315, 3, FALSE),"")</f>
        <v>CCE-1527-1</v>
      </c>
      <c r="E228" s="25">
        <f>IFERROR(VLOOKUP(TRIM(Table.CCSS_Base_Metrics[[#This Row],[Title]]), xccdf!$A$2:$F$315, 4, FALSE),"")</f>
        <v>0</v>
      </c>
      <c r="F228" s="25">
        <f>IFERROR(VLOOKUP(TRIM(Table.CCSS_Base_Metrics[[#This Row],[Title]]), xccdf!$A$2:$F$315, 5, FALSE),"")</f>
        <v>0</v>
      </c>
      <c r="G228" s="25">
        <f>IFERROR(VLOOKUP(TRIM(Table.CCSS_Base_Metrics[[#This Row],[Title]]), xccdf!$A$2:$F$315, 6, FALSE),"")</f>
        <v>0</v>
      </c>
      <c r="H228" s="23" t="s">
        <v>510</v>
      </c>
      <c r="I228" s="17" t="b">
        <v>1</v>
      </c>
      <c r="J228" s="7"/>
      <c r="K228" s="17" t="s">
        <v>589</v>
      </c>
      <c r="L228" s="9">
        <f>IFERROR(ROUND(((0.4 * Table.CCSS_Base_Metrics[[#This Row],[Exploitability]]) + (0.6 * Table.CCSS_Base_Metrics[[#This Row],[Impact]]) -1.5) * IF(Table.CCSS_Base_Metrics[[#This Row],[Impact]] = 0, 0, 1.176), 1),"")</f>
        <v>4.3</v>
      </c>
      <c r="M228" s="9">
        <f>IFERROR(20 * Table.CCSS_Base_Metrics[[#This Row],[Access_Vector.'#]] * Table.CCSS_Base_Metrics[[#This Row],[Authentication.'#]] * Table.CCSS_Base_Metrics[[#This Row],[Access_Complexity.'#]],"")</f>
        <v>3.1410400000000003</v>
      </c>
      <c r="N228" s="9">
        <f>IFERROR(10.41 * (1 - (1 - Table.CCSS_Base_Metrics[[#This Row],[Confidentiality_Impact.'#]]) * (1 - Table.CCSS_Base_Metrics[[#This Row],[Integrity_Impact.'#]]) * (1 - Table.CCSS_Base_Metrics[[#This Row],[Availability_Impact.'#]])),"")</f>
        <v>6.4429767187500007</v>
      </c>
      <c r="O228" t="s">
        <v>19</v>
      </c>
      <c r="P228" t="s">
        <v>21</v>
      </c>
      <c r="Q228" s="11">
        <f>IFERROR(VLOOKUP(Table.CCSS_Base_Metrics[[#This Row],[Access_Vector]], Lists!$B$4:$C$6, 2),"")</f>
        <v>0.39500000000000002</v>
      </c>
      <c r="R228" t="s">
        <v>26</v>
      </c>
      <c r="S228" s="11">
        <f>IFERROR(VLOOKUP(Table.CCSS_Base_Metrics[[#This Row],[Authentication]], Lists!$D$4:$E$6, 2),"")</f>
        <v>0.56000000000000005</v>
      </c>
      <c r="T228" t="s">
        <v>30</v>
      </c>
      <c r="U228" s="11">
        <f>IFERROR(VLOOKUP(Table.CCSS_Base_Metrics[[#This Row],[Access_Complexity]], Lists!$F$4:$G$6, 2),"")</f>
        <v>0.71</v>
      </c>
      <c r="V228" t="s">
        <v>32</v>
      </c>
      <c r="W228" s="11">
        <f>IFERROR(VLOOKUP(Table.CCSS_Base_Metrics[[#This Row],[Confidentiality_Impact]], Lists!$H$4:$I$6, 2),"")</f>
        <v>0.27500000000000002</v>
      </c>
      <c r="X228" t="s">
        <v>32</v>
      </c>
      <c r="Y228" s="11">
        <f>IFERROR(VLOOKUP(Table.CCSS_Base_Metrics[[#This Row],[Integrity_Imapct]], Lists!$J$4:$K$6, 2),"")</f>
        <v>0.27500000000000002</v>
      </c>
      <c r="Z228" t="s">
        <v>32</v>
      </c>
      <c r="AA228" s="11">
        <f>IFERROR(VLOOKUP(Table.CCSS_Base_Metrics[[#This Row],[Availability_Impact]], Lists!$L$4:$M$6, 2),"")</f>
        <v>0.27500000000000002</v>
      </c>
    </row>
    <row r="229" spans="1:27" ht="30" x14ac:dyDescent="0.25">
      <c r="A229" s="1" t="s">
        <v>376</v>
      </c>
      <c r="B229" s="1" t="str">
        <f>IFERROR(VLOOKUP(TRIM(Table.CCSS_Base_Metrics[[#This Row],[Title]]), xccdf!$A$2:$C$315, 2, FALSE),"")</f>
        <v>rul_LocalPoliciesUserRightsAssignment18</v>
      </c>
      <c r="C229" t="s">
        <v>168</v>
      </c>
      <c r="D229" s="25" t="str">
        <f>IFERROR(VLOOKUP(TRIM(Table.CCSS_Base_Metrics[[#This Row],[Title]]), xccdf!$A$2:$F$315, 3, FALSE),"")</f>
        <v>CCE-1527-1</v>
      </c>
      <c r="E229" s="25">
        <f>IFERROR(VLOOKUP(TRIM(Table.CCSS_Base_Metrics[[#This Row],[Title]]), xccdf!$A$2:$F$315, 4, FALSE),"")</f>
        <v>0</v>
      </c>
      <c r="F229" s="25">
        <f>IFERROR(VLOOKUP(TRIM(Table.CCSS_Base_Metrics[[#This Row],[Title]]), xccdf!$A$2:$F$315, 5, FALSE),"")</f>
        <v>0</v>
      </c>
      <c r="G229" s="25">
        <f>IFERROR(VLOOKUP(TRIM(Table.CCSS_Base_Metrics[[#This Row],[Title]]), xccdf!$A$2:$F$315, 6, FALSE),"")</f>
        <v>0</v>
      </c>
      <c r="H229" s="23" t="s">
        <v>564</v>
      </c>
      <c r="I229" s="17"/>
      <c r="J229" s="7"/>
      <c r="K229" s="7" t="s">
        <v>593</v>
      </c>
      <c r="L229" s="9" t="str">
        <f>IFERROR(ROUND(((0.4 * Table.CCSS_Base_Metrics[[#This Row],[Exploitability]]) + (0.6 * Table.CCSS_Base_Metrics[[#This Row],[Impact]]) -1.5) * IF(Table.CCSS_Base_Metrics[[#This Row],[Impact]] = 0, 0, 1.176), 1),"")</f>
        <v/>
      </c>
      <c r="M229" s="9" t="str">
        <f>IFERROR(20 * Table.CCSS_Base_Metrics[[#This Row],[Access_Vector.'#]] * Table.CCSS_Base_Metrics[[#This Row],[Authentication.'#]] * Table.CCSS_Base_Metrics[[#This Row],[Access_Complexity.'#]],"")</f>
        <v/>
      </c>
      <c r="N229" s="9" t="str">
        <f>IFERROR(10.41 * (1 - (1 - Table.CCSS_Base_Metrics[[#This Row],[Confidentiality_Impact.'#]]) * (1 - Table.CCSS_Base_Metrics[[#This Row],[Integrity_Impact.'#]]) * (1 - Table.CCSS_Base_Metrics[[#This Row],[Availability_Impact.'#]])),"")</f>
        <v/>
      </c>
      <c r="Q229" s="11" t="str">
        <f>IFERROR(VLOOKUP(Table.CCSS_Base_Metrics[[#This Row],[Access_Vector]], Lists!$B$4:$C$6, 2),"")</f>
        <v/>
      </c>
      <c r="S229" s="11" t="str">
        <f>IFERROR(VLOOKUP(Table.CCSS_Base_Metrics[[#This Row],[Authentication]], Lists!$D$4:$E$6, 2),"")</f>
        <v/>
      </c>
      <c r="U229" s="11" t="str">
        <f>IFERROR(VLOOKUP(Table.CCSS_Base_Metrics[[#This Row],[Access_Complexity]], Lists!$F$4:$G$6, 2),"")</f>
        <v/>
      </c>
      <c r="W229" s="11" t="str">
        <f>IFERROR(VLOOKUP(Table.CCSS_Base_Metrics[[#This Row],[Confidentiality_Impact]], Lists!$H$4:$I$6, 2),"")</f>
        <v/>
      </c>
      <c r="Y229" s="11" t="str">
        <f>IFERROR(VLOOKUP(Table.CCSS_Base_Metrics[[#This Row],[Integrity_Imapct]], Lists!$J$4:$K$6, 2),"")</f>
        <v/>
      </c>
      <c r="AA229" s="11" t="str">
        <f>IFERROR(VLOOKUP(Table.CCSS_Base_Metrics[[#This Row],[Availability_Impact]], Lists!$L$4:$M$6, 2),"")</f>
        <v/>
      </c>
    </row>
    <row r="230" spans="1:27" ht="30" x14ac:dyDescent="0.25">
      <c r="A230" s="1" t="s">
        <v>377</v>
      </c>
      <c r="B230" s="1" t="str">
        <f>IFERROR(VLOOKUP(TRIM(Table.CCSS_Base_Metrics[[#This Row],[Title]]), xccdf!$A$2:$C$315, 2, FALSE),"")</f>
        <v>rul_LocalPoliciesUserRightsAssignment19</v>
      </c>
      <c r="C230" t="s">
        <v>169</v>
      </c>
      <c r="D230" s="25" t="str">
        <f>IFERROR(VLOOKUP(TRIM(Table.CCSS_Base_Metrics[[#This Row],[Title]]), xccdf!$A$2:$F$315, 3, FALSE),"")</f>
        <v>CCE-2078-4</v>
      </c>
      <c r="E230" s="25">
        <f>IFERROR(VLOOKUP(TRIM(Table.CCSS_Base_Metrics[[#This Row],[Title]]), xccdf!$A$2:$F$315, 4, FALSE),"")</f>
        <v>0</v>
      </c>
      <c r="F230" s="25">
        <f>IFERROR(VLOOKUP(TRIM(Table.CCSS_Base_Metrics[[#This Row],[Title]]), xccdf!$A$2:$F$315, 5, FALSE),"")</f>
        <v>0</v>
      </c>
      <c r="G230" s="25">
        <f>IFERROR(VLOOKUP(TRIM(Table.CCSS_Base_Metrics[[#This Row],[Title]]), xccdf!$A$2:$F$315, 6, FALSE),"")</f>
        <v>0</v>
      </c>
      <c r="H230" s="23" t="s">
        <v>510</v>
      </c>
      <c r="I230" s="17" t="b">
        <v>1</v>
      </c>
      <c r="J230" s="7"/>
      <c r="K230" s="17" t="s">
        <v>589</v>
      </c>
      <c r="L230" s="9">
        <f>IFERROR(ROUND(((0.4 * Table.CCSS_Base_Metrics[[#This Row],[Exploitability]]) + (0.6 * Table.CCSS_Base_Metrics[[#This Row],[Impact]]) -1.5) * IF(Table.CCSS_Base_Metrics[[#This Row],[Impact]] = 0, 0, 1.176), 1),"")</f>
        <v>5.2</v>
      </c>
      <c r="M230" s="9">
        <f>IFERROR(20 * Table.CCSS_Base_Metrics[[#This Row],[Access_Vector.'#]] * Table.CCSS_Base_Metrics[[#This Row],[Authentication.'#]] * Table.CCSS_Base_Metrics[[#This Row],[Access_Complexity.'#]],"")</f>
        <v>3.1410400000000003</v>
      </c>
      <c r="N230" s="9">
        <f>IFERROR(10.41 * (1 - (1 - Table.CCSS_Base_Metrics[[#This Row],[Confidentiality_Impact.'#]]) * (1 - Table.CCSS_Base_Metrics[[#This Row],[Integrity_Impact.'#]]) * (1 - Table.CCSS_Base_Metrics[[#This Row],[Availability_Impact.'#]])),"")</f>
        <v>7.843935000000001</v>
      </c>
      <c r="O230" t="s">
        <v>19</v>
      </c>
      <c r="P230" t="s">
        <v>21</v>
      </c>
      <c r="Q230" s="11">
        <f>IFERROR(VLOOKUP(Table.CCSS_Base_Metrics[[#This Row],[Access_Vector]], Lists!$B$4:$C$6, 2),"")</f>
        <v>0.39500000000000002</v>
      </c>
      <c r="R230" t="s">
        <v>26</v>
      </c>
      <c r="S230" s="11">
        <f>IFERROR(VLOOKUP(Table.CCSS_Base_Metrics[[#This Row],[Authentication]], Lists!$D$4:$E$6, 2),"")</f>
        <v>0.56000000000000005</v>
      </c>
      <c r="T230" t="s">
        <v>30</v>
      </c>
      <c r="U230" s="11">
        <f>IFERROR(VLOOKUP(Table.CCSS_Base_Metrics[[#This Row],[Access_Complexity]], Lists!$F$4:$G$6, 2),"")</f>
        <v>0.71</v>
      </c>
      <c r="V230" t="s">
        <v>27</v>
      </c>
      <c r="W230" s="11">
        <f>IFERROR(VLOOKUP(Table.CCSS_Base_Metrics[[#This Row],[Confidentiality_Impact]], Lists!$H$4:$I$6, 2),"")</f>
        <v>0</v>
      </c>
      <c r="X230" t="s">
        <v>32</v>
      </c>
      <c r="Y230" s="11">
        <f>IFERROR(VLOOKUP(Table.CCSS_Base_Metrics[[#This Row],[Integrity_Imapct]], Lists!$J$4:$K$6, 2),"")</f>
        <v>0.27500000000000002</v>
      </c>
      <c r="Z230" t="s">
        <v>31</v>
      </c>
      <c r="AA230" s="11">
        <f>IFERROR(VLOOKUP(Table.CCSS_Base_Metrics[[#This Row],[Availability_Impact]], Lists!$L$4:$M$6, 2),"")</f>
        <v>0.66</v>
      </c>
    </row>
    <row r="231" spans="1:27" x14ac:dyDescent="0.25">
      <c r="A231" s="1" t="s">
        <v>377</v>
      </c>
      <c r="B231" s="1" t="str">
        <f>IFERROR(VLOOKUP(TRIM(Table.CCSS_Base_Metrics[[#This Row],[Title]]), xccdf!$A$2:$C$315, 2, FALSE),"")</f>
        <v>rul_LocalPoliciesUserRightsAssignment19</v>
      </c>
      <c r="C231" t="s">
        <v>169</v>
      </c>
      <c r="D231" s="25" t="str">
        <f>IFERROR(VLOOKUP(TRIM(Table.CCSS_Base_Metrics[[#This Row],[Title]]), xccdf!$A$2:$F$315, 3, FALSE),"")</f>
        <v>CCE-2078-4</v>
      </c>
      <c r="E231" s="25">
        <f>IFERROR(VLOOKUP(TRIM(Table.CCSS_Base_Metrics[[#This Row],[Title]]), xccdf!$A$2:$F$315, 4, FALSE),"")</f>
        <v>0</v>
      </c>
      <c r="F231" s="25">
        <f>IFERROR(VLOOKUP(TRIM(Table.CCSS_Base_Metrics[[#This Row],[Title]]), xccdf!$A$2:$F$315, 5, FALSE),"")</f>
        <v>0</v>
      </c>
      <c r="G231" s="25">
        <f>IFERROR(VLOOKUP(TRIM(Table.CCSS_Base_Metrics[[#This Row],[Title]]), xccdf!$A$2:$F$315, 6, FALSE),"")</f>
        <v>0</v>
      </c>
      <c r="H231" s="23" t="s">
        <v>561</v>
      </c>
      <c r="I231" s="17"/>
      <c r="J231" s="7"/>
      <c r="K231" s="7" t="s">
        <v>593</v>
      </c>
      <c r="L231" s="9" t="str">
        <f>IFERROR(ROUND(((0.4 * Table.CCSS_Base_Metrics[[#This Row],[Exploitability]]) + (0.6 * Table.CCSS_Base_Metrics[[#This Row],[Impact]]) -1.5) * IF(Table.CCSS_Base_Metrics[[#This Row],[Impact]] = 0, 0, 1.176), 1),"")</f>
        <v/>
      </c>
      <c r="M231" s="9" t="str">
        <f>IFERROR(20 * Table.CCSS_Base_Metrics[[#This Row],[Access_Vector.'#]] * Table.CCSS_Base_Metrics[[#This Row],[Authentication.'#]] * Table.CCSS_Base_Metrics[[#This Row],[Access_Complexity.'#]],"")</f>
        <v/>
      </c>
      <c r="N231" s="9" t="str">
        <f>IFERROR(10.41 * (1 - (1 - Table.CCSS_Base_Metrics[[#This Row],[Confidentiality_Impact.'#]]) * (1 - Table.CCSS_Base_Metrics[[#This Row],[Integrity_Impact.'#]]) * (1 - Table.CCSS_Base_Metrics[[#This Row],[Availability_Impact.'#]])),"")</f>
        <v/>
      </c>
      <c r="Q231" s="11" t="str">
        <f>IFERROR(VLOOKUP(Table.CCSS_Base_Metrics[[#This Row],[Access_Vector]], Lists!$B$4:$C$6, 2),"")</f>
        <v/>
      </c>
      <c r="S231" s="11" t="str">
        <f>IFERROR(VLOOKUP(Table.CCSS_Base_Metrics[[#This Row],[Authentication]], Lists!$D$4:$E$6, 2),"")</f>
        <v/>
      </c>
      <c r="U231" s="11" t="str">
        <f>IFERROR(VLOOKUP(Table.CCSS_Base_Metrics[[#This Row],[Access_Complexity]], Lists!$F$4:$G$6, 2),"")</f>
        <v/>
      </c>
      <c r="W231" s="11" t="str">
        <f>IFERROR(VLOOKUP(Table.CCSS_Base_Metrics[[#This Row],[Confidentiality_Impact]], Lists!$H$4:$I$6, 2),"")</f>
        <v/>
      </c>
      <c r="Y231" s="11" t="str">
        <f>IFERROR(VLOOKUP(Table.CCSS_Base_Metrics[[#This Row],[Integrity_Imapct]], Lists!$J$4:$K$6, 2),"")</f>
        <v/>
      </c>
      <c r="AA231" s="11" t="str">
        <f>IFERROR(VLOOKUP(Table.CCSS_Base_Metrics[[#This Row],[Availability_Impact]], Lists!$L$4:$M$6, 2),"")</f>
        <v/>
      </c>
    </row>
    <row r="232" spans="1:27" ht="30" x14ac:dyDescent="0.25">
      <c r="A232" s="1" t="s">
        <v>378</v>
      </c>
      <c r="B232" s="1" t="str">
        <f>IFERROR(VLOOKUP(TRIM(Table.CCSS_Base_Metrics[[#This Row],[Title]]), xccdf!$A$2:$C$315, 2, FALSE),"")</f>
        <v>rul_LocalPoliciesUserRightsAssignment20</v>
      </c>
      <c r="C232" t="s">
        <v>170</v>
      </c>
      <c r="D232" s="25" t="str">
        <f>IFERROR(VLOOKUP(TRIM(Table.CCSS_Base_Metrics[[#This Row],[Title]]), xccdf!$A$2:$F$315, 3, FALSE),"")</f>
        <v>CCE-2246-7</v>
      </c>
      <c r="E232" s="25">
        <f>IFERROR(VLOOKUP(TRIM(Table.CCSS_Base_Metrics[[#This Row],[Title]]), xccdf!$A$2:$F$315, 4, FALSE),"")</f>
        <v>0</v>
      </c>
      <c r="F232" s="25">
        <f>IFERROR(VLOOKUP(TRIM(Table.CCSS_Base_Metrics[[#This Row],[Title]]), xccdf!$A$2:$F$315, 5, FALSE),"")</f>
        <v>0</v>
      </c>
      <c r="G232" s="25">
        <f>IFERROR(VLOOKUP(TRIM(Table.CCSS_Base_Metrics[[#This Row],[Title]]), xccdf!$A$2:$F$315, 6, FALSE),"")</f>
        <v>0</v>
      </c>
      <c r="H232" s="23" t="s">
        <v>510</v>
      </c>
      <c r="I232" s="17" t="b">
        <v>1</v>
      </c>
      <c r="J232" s="7"/>
      <c r="K232" s="17" t="s">
        <v>589</v>
      </c>
      <c r="L232" s="9">
        <f>IFERROR(ROUND(((0.4 * Table.CCSS_Base_Metrics[[#This Row],[Exploitability]]) + (0.6 * Table.CCSS_Base_Metrics[[#This Row],[Impact]]) -1.5) * IF(Table.CCSS_Base_Metrics[[#This Row],[Impact]] = 0, 0, 1.176), 1),"")</f>
        <v>4.3</v>
      </c>
      <c r="M232" s="9">
        <f>IFERROR(20 * Table.CCSS_Base_Metrics[[#This Row],[Access_Vector.'#]] * Table.CCSS_Base_Metrics[[#This Row],[Authentication.'#]] * Table.CCSS_Base_Metrics[[#This Row],[Access_Complexity.'#]],"")</f>
        <v>3.1410400000000003</v>
      </c>
      <c r="N232" s="9">
        <f>IFERROR(10.41 * (1 - (1 - Table.CCSS_Base_Metrics[[#This Row],[Confidentiality_Impact.'#]]) * (1 - Table.CCSS_Base_Metrics[[#This Row],[Integrity_Impact.'#]]) * (1 - Table.CCSS_Base_Metrics[[#This Row],[Availability_Impact.'#]])),"")</f>
        <v>6.4429767187500007</v>
      </c>
      <c r="O232" t="s">
        <v>19</v>
      </c>
      <c r="P232" t="s">
        <v>21</v>
      </c>
      <c r="Q232" s="11">
        <f>IFERROR(VLOOKUP(Table.CCSS_Base_Metrics[[#This Row],[Access_Vector]], Lists!$B$4:$C$6, 2),"")</f>
        <v>0.39500000000000002</v>
      </c>
      <c r="R232" t="s">
        <v>26</v>
      </c>
      <c r="S232" s="11">
        <f>IFERROR(VLOOKUP(Table.CCSS_Base_Metrics[[#This Row],[Authentication]], Lists!$D$4:$E$6, 2),"")</f>
        <v>0.56000000000000005</v>
      </c>
      <c r="T232" t="s">
        <v>30</v>
      </c>
      <c r="U232" s="11">
        <f>IFERROR(VLOOKUP(Table.CCSS_Base_Metrics[[#This Row],[Access_Complexity]], Lists!$F$4:$G$6, 2),"")</f>
        <v>0.71</v>
      </c>
      <c r="V232" t="s">
        <v>32</v>
      </c>
      <c r="W232" s="11">
        <f>IFERROR(VLOOKUP(Table.CCSS_Base_Metrics[[#This Row],[Confidentiality_Impact]], Lists!$H$4:$I$6, 2),"")</f>
        <v>0.27500000000000002</v>
      </c>
      <c r="X232" t="s">
        <v>32</v>
      </c>
      <c r="Y232" s="11">
        <f>IFERROR(VLOOKUP(Table.CCSS_Base_Metrics[[#This Row],[Integrity_Imapct]], Lists!$J$4:$K$6, 2),"")</f>
        <v>0.27500000000000002</v>
      </c>
      <c r="Z232" t="s">
        <v>32</v>
      </c>
      <c r="AA232" s="11">
        <f>IFERROR(VLOOKUP(Table.CCSS_Base_Metrics[[#This Row],[Availability_Impact]], Lists!$L$4:$M$6, 2),"")</f>
        <v>0.27500000000000002</v>
      </c>
    </row>
    <row r="233" spans="1:27" x14ac:dyDescent="0.25">
      <c r="A233" s="1" t="s">
        <v>378</v>
      </c>
      <c r="B233" s="1" t="str">
        <f>IFERROR(VLOOKUP(TRIM(Table.CCSS_Base_Metrics[[#This Row],[Title]]), xccdf!$A$2:$C$315, 2, FALSE),"")</f>
        <v>rul_LocalPoliciesUserRightsAssignment20</v>
      </c>
      <c r="C233" t="s">
        <v>170</v>
      </c>
      <c r="D233" s="25" t="str">
        <f>IFERROR(VLOOKUP(TRIM(Table.CCSS_Base_Metrics[[#This Row],[Title]]), xccdf!$A$2:$F$315, 3, FALSE),"")</f>
        <v>CCE-2246-7</v>
      </c>
      <c r="E233" s="25">
        <f>IFERROR(VLOOKUP(TRIM(Table.CCSS_Base_Metrics[[#This Row],[Title]]), xccdf!$A$2:$F$315, 4, FALSE),"")</f>
        <v>0</v>
      </c>
      <c r="F233" s="25">
        <f>IFERROR(VLOOKUP(TRIM(Table.CCSS_Base_Metrics[[#This Row],[Title]]), xccdf!$A$2:$F$315, 5, FALSE),"")</f>
        <v>0</v>
      </c>
      <c r="G233" s="25">
        <f>IFERROR(VLOOKUP(TRIM(Table.CCSS_Base_Metrics[[#This Row],[Title]]), xccdf!$A$2:$F$315, 6, FALSE),"")</f>
        <v>0</v>
      </c>
      <c r="H233" s="23" t="s">
        <v>561</v>
      </c>
      <c r="I233" s="17"/>
      <c r="J233" s="7"/>
      <c r="K233" s="7" t="s">
        <v>593</v>
      </c>
      <c r="L233" s="9" t="str">
        <f>IFERROR(ROUND(((0.4 * Table.CCSS_Base_Metrics[[#This Row],[Exploitability]]) + (0.6 * Table.CCSS_Base_Metrics[[#This Row],[Impact]]) -1.5) * IF(Table.CCSS_Base_Metrics[[#This Row],[Impact]] = 0, 0, 1.176), 1),"")</f>
        <v/>
      </c>
      <c r="M233" s="9" t="str">
        <f>IFERROR(20 * Table.CCSS_Base_Metrics[[#This Row],[Access_Vector.'#]] * Table.CCSS_Base_Metrics[[#This Row],[Authentication.'#]] * Table.CCSS_Base_Metrics[[#This Row],[Access_Complexity.'#]],"")</f>
        <v/>
      </c>
      <c r="N233" s="9" t="str">
        <f>IFERROR(10.41 * (1 - (1 - Table.CCSS_Base_Metrics[[#This Row],[Confidentiality_Impact.'#]]) * (1 - Table.CCSS_Base_Metrics[[#This Row],[Integrity_Impact.'#]]) * (1 - Table.CCSS_Base_Metrics[[#This Row],[Availability_Impact.'#]])),"")</f>
        <v/>
      </c>
      <c r="Q233" s="11" t="str">
        <f>IFERROR(VLOOKUP(Table.CCSS_Base_Metrics[[#This Row],[Access_Vector]], Lists!$B$4:$C$6, 2),"")</f>
        <v/>
      </c>
      <c r="S233" s="11" t="str">
        <f>IFERROR(VLOOKUP(Table.CCSS_Base_Metrics[[#This Row],[Authentication]], Lists!$D$4:$E$6, 2),"")</f>
        <v/>
      </c>
      <c r="U233" s="11" t="str">
        <f>IFERROR(VLOOKUP(Table.CCSS_Base_Metrics[[#This Row],[Access_Complexity]], Lists!$F$4:$G$6, 2),"")</f>
        <v/>
      </c>
      <c r="W233" s="11" t="str">
        <f>IFERROR(VLOOKUP(Table.CCSS_Base_Metrics[[#This Row],[Confidentiality_Impact]], Lists!$H$4:$I$6, 2),"")</f>
        <v/>
      </c>
      <c r="Y233" s="11" t="str">
        <f>IFERROR(VLOOKUP(Table.CCSS_Base_Metrics[[#This Row],[Integrity_Imapct]], Lists!$J$4:$K$6, 2),"")</f>
        <v/>
      </c>
      <c r="AA233" s="11" t="str">
        <f>IFERROR(VLOOKUP(Table.CCSS_Base_Metrics[[#This Row],[Availability_Impact]], Lists!$L$4:$M$6, 2),"")</f>
        <v/>
      </c>
    </row>
    <row r="234" spans="1:27" ht="30" x14ac:dyDescent="0.25">
      <c r="A234" s="1" t="s">
        <v>379</v>
      </c>
      <c r="B234" s="1" t="str">
        <f>IFERROR(VLOOKUP(TRIM(Table.CCSS_Base_Metrics[[#This Row],[Title]]), xccdf!$A$2:$C$315, 2, FALSE),"")</f>
        <v>rul_LocalPoliciesUserRightsAssignment21</v>
      </c>
      <c r="C234" t="s">
        <v>171</v>
      </c>
      <c r="D234" s="25" t="str">
        <f>IFERROR(VLOOKUP(TRIM(Table.CCSS_Base_Metrics[[#This Row],[Title]]), xccdf!$A$2:$F$315, 3, FALSE),"")</f>
        <v>CCE-2286-3</v>
      </c>
      <c r="E234" s="25">
        <f>IFERROR(VLOOKUP(TRIM(Table.CCSS_Base_Metrics[[#This Row],[Title]]), xccdf!$A$2:$F$315, 4, FALSE),"")</f>
        <v>0</v>
      </c>
      <c r="F234" s="25">
        <f>IFERROR(VLOOKUP(TRIM(Table.CCSS_Base_Metrics[[#This Row],[Title]]), xccdf!$A$2:$F$315, 5, FALSE),"")</f>
        <v>0</v>
      </c>
      <c r="G234" s="25">
        <f>IFERROR(VLOOKUP(TRIM(Table.CCSS_Base_Metrics[[#This Row],[Title]]), xccdf!$A$2:$F$315, 6, FALSE),"")</f>
        <v>0</v>
      </c>
      <c r="H234" s="23" t="s">
        <v>510</v>
      </c>
      <c r="I234" s="17" t="b">
        <v>1</v>
      </c>
      <c r="J234" s="7"/>
      <c r="K234" s="17" t="s">
        <v>589</v>
      </c>
      <c r="L234" s="9">
        <f>IFERROR(ROUND(((0.4 * Table.CCSS_Base_Metrics[[#This Row],[Exploitability]]) + (0.6 * Table.CCSS_Base_Metrics[[#This Row],[Impact]]) -1.5) * IF(Table.CCSS_Base_Metrics[[#This Row],[Impact]] = 0, 0, 1.176), 1),"")</f>
        <v>4.3</v>
      </c>
      <c r="M234" s="9">
        <f>IFERROR(20 * Table.CCSS_Base_Metrics[[#This Row],[Access_Vector.'#]] * Table.CCSS_Base_Metrics[[#This Row],[Authentication.'#]] * Table.CCSS_Base_Metrics[[#This Row],[Access_Complexity.'#]],"")</f>
        <v>3.1410400000000003</v>
      </c>
      <c r="N234" s="9">
        <f>IFERROR(10.41 * (1 - (1 - Table.CCSS_Base_Metrics[[#This Row],[Confidentiality_Impact.'#]]) * (1 - Table.CCSS_Base_Metrics[[#This Row],[Integrity_Impact.'#]]) * (1 - Table.CCSS_Base_Metrics[[#This Row],[Availability_Impact.'#]])),"")</f>
        <v>6.4429767187500007</v>
      </c>
      <c r="O234" t="s">
        <v>19</v>
      </c>
      <c r="P234" t="s">
        <v>21</v>
      </c>
      <c r="Q234" s="11">
        <f>IFERROR(VLOOKUP(Table.CCSS_Base_Metrics[[#This Row],[Access_Vector]], Lists!$B$4:$C$6, 2),"")</f>
        <v>0.39500000000000002</v>
      </c>
      <c r="R234" t="s">
        <v>26</v>
      </c>
      <c r="S234" s="11">
        <f>IFERROR(VLOOKUP(Table.CCSS_Base_Metrics[[#This Row],[Authentication]], Lists!$D$4:$E$6, 2),"")</f>
        <v>0.56000000000000005</v>
      </c>
      <c r="T234" t="s">
        <v>30</v>
      </c>
      <c r="U234" s="11">
        <f>IFERROR(VLOOKUP(Table.CCSS_Base_Metrics[[#This Row],[Access_Complexity]], Lists!$F$4:$G$6, 2),"")</f>
        <v>0.71</v>
      </c>
      <c r="V234" t="s">
        <v>32</v>
      </c>
      <c r="W234" s="11">
        <f>IFERROR(VLOOKUP(Table.CCSS_Base_Metrics[[#This Row],[Confidentiality_Impact]], Lists!$H$4:$I$6, 2),"")</f>
        <v>0.27500000000000002</v>
      </c>
      <c r="X234" t="s">
        <v>32</v>
      </c>
      <c r="Y234" s="11">
        <f>IFERROR(VLOOKUP(Table.CCSS_Base_Metrics[[#This Row],[Integrity_Imapct]], Lists!$J$4:$K$6, 2),"")</f>
        <v>0.27500000000000002</v>
      </c>
      <c r="Z234" t="s">
        <v>32</v>
      </c>
      <c r="AA234" s="11">
        <f>IFERROR(VLOOKUP(Table.CCSS_Base_Metrics[[#This Row],[Availability_Impact]], Lists!$L$4:$M$6, 2),"")</f>
        <v>0.27500000000000002</v>
      </c>
    </row>
    <row r="235" spans="1:27" x14ac:dyDescent="0.25">
      <c r="A235" s="1" t="s">
        <v>379</v>
      </c>
      <c r="B235" s="1" t="str">
        <f>IFERROR(VLOOKUP(TRIM(Table.CCSS_Base_Metrics[[#This Row],[Title]]), xccdf!$A$2:$C$315, 2, FALSE),"")</f>
        <v>rul_LocalPoliciesUserRightsAssignment21</v>
      </c>
      <c r="C235" t="s">
        <v>171</v>
      </c>
      <c r="D235" s="25" t="str">
        <f>IFERROR(VLOOKUP(TRIM(Table.CCSS_Base_Metrics[[#This Row],[Title]]), xccdf!$A$2:$F$315, 3, FALSE),"")</f>
        <v>CCE-2286-3</v>
      </c>
      <c r="E235" s="25">
        <f>IFERROR(VLOOKUP(TRIM(Table.CCSS_Base_Metrics[[#This Row],[Title]]), xccdf!$A$2:$F$315, 4, FALSE),"")</f>
        <v>0</v>
      </c>
      <c r="F235" s="25">
        <f>IFERROR(VLOOKUP(TRIM(Table.CCSS_Base_Metrics[[#This Row],[Title]]), xccdf!$A$2:$F$315, 5, FALSE),"")</f>
        <v>0</v>
      </c>
      <c r="G235" s="25">
        <f>IFERROR(VLOOKUP(TRIM(Table.CCSS_Base_Metrics[[#This Row],[Title]]), xccdf!$A$2:$F$315, 6, FALSE),"")</f>
        <v>0</v>
      </c>
      <c r="H235" s="23" t="s">
        <v>561</v>
      </c>
      <c r="I235" s="17"/>
      <c r="J235" s="7"/>
      <c r="K235" s="7" t="s">
        <v>593</v>
      </c>
      <c r="L235" s="9" t="str">
        <f>IFERROR(ROUND(((0.4 * Table.CCSS_Base_Metrics[[#This Row],[Exploitability]]) + (0.6 * Table.CCSS_Base_Metrics[[#This Row],[Impact]]) -1.5) * IF(Table.CCSS_Base_Metrics[[#This Row],[Impact]] = 0, 0, 1.176), 1),"")</f>
        <v/>
      </c>
      <c r="M235" s="9" t="str">
        <f>IFERROR(20 * Table.CCSS_Base_Metrics[[#This Row],[Access_Vector.'#]] * Table.CCSS_Base_Metrics[[#This Row],[Authentication.'#]] * Table.CCSS_Base_Metrics[[#This Row],[Access_Complexity.'#]],"")</f>
        <v/>
      </c>
      <c r="N235" s="9" t="str">
        <f>IFERROR(10.41 * (1 - (1 - Table.CCSS_Base_Metrics[[#This Row],[Confidentiality_Impact.'#]]) * (1 - Table.CCSS_Base_Metrics[[#This Row],[Integrity_Impact.'#]]) * (1 - Table.CCSS_Base_Metrics[[#This Row],[Availability_Impact.'#]])),"")</f>
        <v/>
      </c>
      <c r="Q235" s="11" t="str">
        <f>IFERROR(VLOOKUP(Table.CCSS_Base_Metrics[[#This Row],[Access_Vector]], Lists!$B$4:$C$6, 2),"")</f>
        <v/>
      </c>
      <c r="S235" s="11" t="str">
        <f>IFERROR(VLOOKUP(Table.CCSS_Base_Metrics[[#This Row],[Authentication]], Lists!$D$4:$E$6, 2),"")</f>
        <v/>
      </c>
      <c r="U235" s="11" t="str">
        <f>IFERROR(VLOOKUP(Table.CCSS_Base_Metrics[[#This Row],[Access_Complexity]], Lists!$F$4:$G$6, 2),"")</f>
        <v/>
      </c>
      <c r="W235" s="11" t="str">
        <f>IFERROR(VLOOKUP(Table.CCSS_Base_Metrics[[#This Row],[Confidentiality_Impact]], Lists!$H$4:$I$6, 2),"")</f>
        <v/>
      </c>
      <c r="Y235" s="11" t="str">
        <f>IFERROR(VLOOKUP(Table.CCSS_Base_Metrics[[#This Row],[Integrity_Imapct]], Lists!$J$4:$K$6, 2),"")</f>
        <v/>
      </c>
      <c r="AA235" s="11" t="str">
        <f>IFERROR(VLOOKUP(Table.CCSS_Base_Metrics[[#This Row],[Availability_Impact]], Lists!$L$4:$M$6, 2),"")</f>
        <v/>
      </c>
    </row>
    <row r="236" spans="1:27" ht="30" x14ac:dyDescent="0.25">
      <c r="A236" s="1" t="s">
        <v>380</v>
      </c>
      <c r="B236" s="1" t="str">
        <f>IFERROR(VLOOKUP(TRIM(Table.CCSS_Base_Metrics[[#This Row],[Title]]), xccdf!$A$2:$C$315, 2, FALSE),"")</f>
        <v>rul_LocalPoliciesUserRightsAssignment22</v>
      </c>
      <c r="C236" t="s">
        <v>172</v>
      </c>
      <c r="D236" s="25" t="str">
        <f>IFERROR(VLOOKUP(TRIM(Table.CCSS_Base_Metrics[[#This Row],[Title]]), xccdf!$A$2:$F$315, 3, FALSE),"")</f>
        <v>CCE-2308-5</v>
      </c>
      <c r="E236" s="25">
        <f>IFERROR(VLOOKUP(TRIM(Table.CCSS_Base_Metrics[[#This Row],[Title]]), xccdf!$A$2:$F$315, 4, FALSE),"")</f>
        <v>0</v>
      </c>
      <c r="F236" s="25">
        <f>IFERROR(VLOOKUP(TRIM(Table.CCSS_Base_Metrics[[#This Row],[Title]]), xccdf!$A$2:$F$315, 5, FALSE),"")</f>
        <v>0</v>
      </c>
      <c r="G236" s="25">
        <f>IFERROR(VLOOKUP(TRIM(Table.CCSS_Base_Metrics[[#This Row],[Title]]), xccdf!$A$2:$F$315, 6, FALSE),"")</f>
        <v>0</v>
      </c>
      <c r="H236" s="23" t="s">
        <v>510</v>
      </c>
      <c r="I236" s="17" t="b">
        <v>1</v>
      </c>
      <c r="J236" s="7"/>
      <c r="K236" s="17" t="s">
        <v>589</v>
      </c>
      <c r="L236" s="9">
        <f>IFERROR(ROUND(((0.4 * Table.CCSS_Base_Metrics[[#This Row],[Exploitability]]) + (0.6 * Table.CCSS_Base_Metrics[[#This Row],[Impact]]) -1.5) * IF(Table.CCSS_Base_Metrics[[#This Row],[Impact]] = 0, 0, 1.176), 1),"")</f>
        <v>4.3</v>
      </c>
      <c r="M236" s="9">
        <f>IFERROR(20 * Table.CCSS_Base_Metrics[[#This Row],[Access_Vector.'#]] * Table.CCSS_Base_Metrics[[#This Row],[Authentication.'#]] * Table.CCSS_Base_Metrics[[#This Row],[Access_Complexity.'#]],"")</f>
        <v>3.1410400000000003</v>
      </c>
      <c r="N236" s="9">
        <f>IFERROR(10.41 * (1 - (1 - Table.CCSS_Base_Metrics[[#This Row],[Confidentiality_Impact.'#]]) * (1 - Table.CCSS_Base_Metrics[[#This Row],[Integrity_Impact.'#]]) * (1 - Table.CCSS_Base_Metrics[[#This Row],[Availability_Impact.'#]])),"")</f>
        <v>6.4429767187500007</v>
      </c>
      <c r="O236" t="s">
        <v>19</v>
      </c>
      <c r="P236" t="s">
        <v>21</v>
      </c>
      <c r="Q236" s="11">
        <f>IFERROR(VLOOKUP(Table.CCSS_Base_Metrics[[#This Row],[Access_Vector]], Lists!$B$4:$C$6, 2),"")</f>
        <v>0.39500000000000002</v>
      </c>
      <c r="R236" t="s">
        <v>26</v>
      </c>
      <c r="S236" s="11">
        <f>IFERROR(VLOOKUP(Table.CCSS_Base_Metrics[[#This Row],[Authentication]], Lists!$D$4:$E$6, 2),"")</f>
        <v>0.56000000000000005</v>
      </c>
      <c r="T236" t="s">
        <v>30</v>
      </c>
      <c r="U236" s="11">
        <f>IFERROR(VLOOKUP(Table.CCSS_Base_Metrics[[#This Row],[Access_Complexity]], Lists!$F$4:$G$6, 2),"")</f>
        <v>0.71</v>
      </c>
      <c r="V236" t="s">
        <v>32</v>
      </c>
      <c r="W236" s="11">
        <f>IFERROR(VLOOKUP(Table.CCSS_Base_Metrics[[#This Row],[Confidentiality_Impact]], Lists!$H$4:$I$6, 2),"")</f>
        <v>0.27500000000000002</v>
      </c>
      <c r="X236" t="s">
        <v>32</v>
      </c>
      <c r="Y236" s="11">
        <f>IFERROR(VLOOKUP(Table.CCSS_Base_Metrics[[#This Row],[Integrity_Imapct]], Lists!$J$4:$K$6, 2),"")</f>
        <v>0.27500000000000002</v>
      </c>
      <c r="Z236" t="s">
        <v>32</v>
      </c>
      <c r="AA236" s="11">
        <f>IFERROR(VLOOKUP(Table.CCSS_Base_Metrics[[#This Row],[Availability_Impact]], Lists!$L$4:$M$6, 2),"")</f>
        <v>0.27500000000000002</v>
      </c>
    </row>
    <row r="237" spans="1:27" x14ac:dyDescent="0.25">
      <c r="A237" s="1" t="s">
        <v>380</v>
      </c>
      <c r="B237" s="1" t="str">
        <f>IFERROR(VLOOKUP(TRIM(Table.CCSS_Base_Metrics[[#This Row],[Title]]), xccdf!$A$2:$C$315, 2, FALSE),"")</f>
        <v>rul_LocalPoliciesUserRightsAssignment22</v>
      </c>
      <c r="C237" t="s">
        <v>172</v>
      </c>
      <c r="D237" s="25" t="str">
        <f>IFERROR(VLOOKUP(TRIM(Table.CCSS_Base_Metrics[[#This Row],[Title]]), xccdf!$A$2:$F$315, 3, FALSE),"")</f>
        <v>CCE-2308-5</v>
      </c>
      <c r="E237" s="25">
        <f>IFERROR(VLOOKUP(TRIM(Table.CCSS_Base_Metrics[[#This Row],[Title]]), xccdf!$A$2:$F$315, 4, FALSE),"")</f>
        <v>0</v>
      </c>
      <c r="F237" s="25">
        <f>IFERROR(VLOOKUP(TRIM(Table.CCSS_Base_Metrics[[#This Row],[Title]]), xccdf!$A$2:$F$315, 5, FALSE),"")</f>
        <v>0</v>
      </c>
      <c r="G237" s="25">
        <f>IFERROR(VLOOKUP(TRIM(Table.CCSS_Base_Metrics[[#This Row],[Title]]), xccdf!$A$2:$F$315, 6, FALSE),"")</f>
        <v>0</v>
      </c>
      <c r="H237" s="23" t="s">
        <v>565</v>
      </c>
      <c r="I237" s="17"/>
      <c r="J237" s="7"/>
      <c r="K237" s="7" t="s">
        <v>593</v>
      </c>
      <c r="L237" s="9" t="str">
        <f>IFERROR(ROUND(((0.4 * Table.CCSS_Base_Metrics[[#This Row],[Exploitability]]) + (0.6 * Table.CCSS_Base_Metrics[[#This Row],[Impact]]) -1.5) * IF(Table.CCSS_Base_Metrics[[#This Row],[Impact]] = 0, 0, 1.176), 1),"")</f>
        <v/>
      </c>
      <c r="M237" s="9" t="str">
        <f>IFERROR(20 * Table.CCSS_Base_Metrics[[#This Row],[Access_Vector.'#]] * Table.CCSS_Base_Metrics[[#This Row],[Authentication.'#]] * Table.CCSS_Base_Metrics[[#This Row],[Access_Complexity.'#]],"")</f>
        <v/>
      </c>
      <c r="N237" s="9" t="str">
        <f>IFERROR(10.41 * (1 - (1 - Table.CCSS_Base_Metrics[[#This Row],[Confidentiality_Impact.'#]]) * (1 - Table.CCSS_Base_Metrics[[#This Row],[Integrity_Impact.'#]]) * (1 - Table.CCSS_Base_Metrics[[#This Row],[Availability_Impact.'#]])),"")</f>
        <v/>
      </c>
      <c r="Q237" s="11" t="str">
        <f>IFERROR(VLOOKUP(Table.CCSS_Base_Metrics[[#This Row],[Access_Vector]], Lists!$B$4:$C$6, 2),"")</f>
        <v/>
      </c>
      <c r="S237" s="11" t="str">
        <f>IFERROR(VLOOKUP(Table.CCSS_Base_Metrics[[#This Row],[Authentication]], Lists!$D$4:$E$6, 2),"")</f>
        <v/>
      </c>
      <c r="U237" s="11" t="str">
        <f>IFERROR(VLOOKUP(Table.CCSS_Base_Metrics[[#This Row],[Access_Complexity]], Lists!$F$4:$G$6, 2),"")</f>
        <v/>
      </c>
      <c r="W237" s="11" t="str">
        <f>IFERROR(VLOOKUP(Table.CCSS_Base_Metrics[[#This Row],[Confidentiality_Impact]], Lists!$H$4:$I$6, 2),"")</f>
        <v/>
      </c>
      <c r="Y237" s="11" t="str">
        <f>IFERROR(VLOOKUP(Table.CCSS_Base_Metrics[[#This Row],[Integrity_Imapct]], Lists!$J$4:$K$6, 2),"")</f>
        <v/>
      </c>
      <c r="AA237" s="11" t="str">
        <f>IFERROR(VLOOKUP(Table.CCSS_Base_Metrics[[#This Row],[Availability_Impact]], Lists!$L$4:$M$6, 2),"")</f>
        <v/>
      </c>
    </row>
    <row r="238" spans="1:27" ht="30" x14ac:dyDescent="0.25">
      <c r="A238" s="1" t="s">
        <v>381</v>
      </c>
      <c r="B238" s="1" t="str">
        <f>IFERROR(VLOOKUP(TRIM(Table.CCSS_Base_Metrics[[#This Row],[Title]]), xccdf!$A$2:$C$315, 2, FALSE),"")</f>
        <v>rul_LocalPoliciesUserRightsAssignment23</v>
      </c>
      <c r="C238" t="s">
        <v>173</v>
      </c>
      <c r="D238" s="25" t="str">
        <f>IFERROR(VLOOKUP(TRIM(Table.CCSS_Base_Metrics[[#This Row],[Title]]), xccdf!$A$2:$F$315, 3, FALSE),"")</f>
        <v>CCE-2171-7</v>
      </c>
      <c r="E238" s="25">
        <f>IFERROR(VLOOKUP(TRIM(Table.CCSS_Base_Metrics[[#This Row],[Title]]), xccdf!$A$2:$F$315, 4, FALSE),"")</f>
        <v>0</v>
      </c>
      <c r="F238" s="25">
        <f>IFERROR(VLOOKUP(TRIM(Table.CCSS_Base_Metrics[[#This Row],[Title]]), xccdf!$A$2:$F$315, 5, FALSE),"")</f>
        <v>0</v>
      </c>
      <c r="G238" s="25">
        <f>IFERROR(VLOOKUP(TRIM(Table.CCSS_Base_Metrics[[#This Row],[Title]]), xccdf!$A$2:$F$315, 6, FALSE),"")</f>
        <v>0</v>
      </c>
      <c r="H238" s="23" t="s">
        <v>510</v>
      </c>
      <c r="I238" s="17" t="b">
        <v>1</v>
      </c>
      <c r="J238" s="7"/>
      <c r="K238" s="17" t="s">
        <v>589</v>
      </c>
      <c r="L238" s="9">
        <f>IFERROR(ROUND(((0.4 * Table.CCSS_Base_Metrics[[#This Row],[Exploitability]]) + (0.6 * Table.CCSS_Base_Metrics[[#This Row],[Impact]]) -1.5) * IF(Table.CCSS_Base_Metrics[[#This Row],[Impact]] = 0, 0, 1.176), 1),"")</f>
        <v>1.7</v>
      </c>
      <c r="M238" s="9">
        <f>IFERROR(20 * Table.CCSS_Base_Metrics[[#This Row],[Access_Vector.'#]] * Table.CCSS_Base_Metrics[[#This Row],[Authentication.'#]] * Table.CCSS_Base_Metrics[[#This Row],[Access_Complexity.'#]],"")</f>
        <v>3.1410400000000003</v>
      </c>
      <c r="N238" s="9">
        <f>IFERROR(10.41 * (1 - (1 - Table.CCSS_Base_Metrics[[#This Row],[Confidentiality_Impact.'#]]) * (1 - Table.CCSS_Base_Metrics[[#This Row],[Integrity_Impact.'#]]) * (1 - Table.CCSS_Base_Metrics[[#This Row],[Availability_Impact.'#]])),"")</f>
        <v>2.8627500000000001</v>
      </c>
      <c r="O238" t="s">
        <v>19</v>
      </c>
      <c r="P238" t="s">
        <v>21</v>
      </c>
      <c r="Q238" s="11">
        <f>IFERROR(VLOOKUP(Table.CCSS_Base_Metrics[[#This Row],[Access_Vector]], Lists!$B$4:$C$6, 2),"")</f>
        <v>0.39500000000000002</v>
      </c>
      <c r="R238" t="s">
        <v>26</v>
      </c>
      <c r="S238" s="11">
        <f>IFERROR(VLOOKUP(Table.CCSS_Base_Metrics[[#This Row],[Authentication]], Lists!$D$4:$E$6, 2),"")</f>
        <v>0.56000000000000005</v>
      </c>
      <c r="T238" t="s">
        <v>30</v>
      </c>
      <c r="U238" s="11">
        <f>IFERROR(VLOOKUP(Table.CCSS_Base_Metrics[[#This Row],[Access_Complexity]], Lists!$F$4:$G$6, 2),"")</f>
        <v>0.71</v>
      </c>
      <c r="V238" t="s">
        <v>27</v>
      </c>
      <c r="W238" s="11">
        <f>IFERROR(VLOOKUP(Table.CCSS_Base_Metrics[[#This Row],[Confidentiality_Impact]], Lists!$H$4:$I$6, 2),"")</f>
        <v>0</v>
      </c>
      <c r="X238" t="s">
        <v>32</v>
      </c>
      <c r="Y238" s="11">
        <f>IFERROR(VLOOKUP(Table.CCSS_Base_Metrics[[#This Row],[Integrity_Imapct]], Lists!$J$4:$K$6, 2),"")</f>
        <v>0.27500000000000002</v>
      </c>
      <c r="Z238" t="s">
        <v>27</v>
      </c>
      <c r="AA238" s="11">
        <f>IFERROR(VLOOKUP(Table.CCSS_Base_Metrics[[#This Row],[Availability_Impact]], Lists!$L$4:$M$6, 2),"")</f>
        <v>0</v>
      </c>
    </row>
    <row r="239" spans="1:27" ht="30" x14ac:dyDescent="0.25">
      <c r="A239" s="1" t="s">
        <v>381</v>
      </c>
      <c r="B239" s="1" t="str">
        <f>IFERROR(VLOOKUP(TRIM(Table.CCSS_Base_Metrics[[#This Row],[Title]]), xccdf!$A$2:$C$315, 2, FALSE),"")</f>
        <v>rul_LocalPoliciesUserRightsAssignment23</v>
      </c>
      <c r="C239" t="s">
        <v>173</v>
      </c>
      <c r="D239" s="25" t="str">
        <f>IFERROR(VLOOKUP(TRIM(Table.CCSS_Base_Metrics[[#This Row],[Title]]), xccdf!$A$2:$F$315, 3, FALSE),"")</f>
        <v>CCE-2171-7</v>
      </c>
      <c r="E239" s="25">
        <f>IFERROR(VLOOKUP(TRIM(Table.CCSS_Base_Metrics[[#This Row],[Title]]), xccdf!$A$2:$F$315, 4, FALSE),"")</f>
        <v>0</v>
      </c>
      <c r="F239" s="25">
        <f>IFERROR(VLOOKUP(TRIM(Table.CCSS_Base_Metrics[[#This Row],[Title]]), xccdf!$A$2:$F$315, 5, FALSE),"")</f>
        <v>0</v>
      </c>
      <c r="G239" s="25">
        <f>IFERROR(VLOOKUP(TRIM(Table.CCSS_Base_Metrics[[#This Row],[Title]]), xccdf!$A$2:$F$315, 6, FALSE),"")</f>
        <v>0</v>
      </c>
      <c r="H239" s="23" t="s">
        <v>559</v>
      </c>
      <c r="I239" s="17"/>
      <c r="J239" s="7"/>
      <c r="K239" s="7" t="s">
        <v>593</v>
      </c>
      <c r="L239" s="9" t="str">
        <f>IFERROR(ROUND(((0.4 * Table.CCSS_Base_Metrics[[#This Row],[Exploitability]]) + (0.6 * Table.CCSS_Base_Metrics[[#This Row],[Impact]]) -1.5) * IF(Table.CCSS_Base_Metrics[[#This Row],[Impact]] = 0, 0, 1.176), 1),"")</f>
        <v/>
      </c>
      <c r="M239" s="9" t="str">
        <f>IFERROR(20 * Table.CCSS_Base_Metrics[[#This Row],[Access_Vector.'#]] * Table.CCSS_Base_Metrics[[#This Row],[Authentication.'#]] * Table.CCSS_Base_Metrics[[#This Row],[Access_Complexity.'#]],"")</f>
        <v/>
      </c>
      <c r="N239" s="9" t="str">
        <f>IFERROR(10.41 * (1 - (1 - Table.CCSS_Base_Metrics[[#This Row],[Confidentiality_Impact.'#]]) * (1 - Table.CCSS_Base_Metrics[[#This Row],[Integrity_Impact.'#]]) * (1 - Table.CCSS_Base_Metrics[[#This Row],[Availability_Impact.'#]])),"")</f>
        <v/>
      </c>
      <c r="Q239" s="11" t="str">
        <f>IFERROR(VLOOKUP(Table.CCSS_Base_Metrics[[#This Row],[Access_Vector]], Lists!$B$4:$C$6, 2),"")</f>
        <v/>
      </c>
      <c r="S239" s="11" t="str">
        <f>IFERROR(VLOOKUP(Table.CCSS_Base_Metrics[[#This Row],[Authentication]], Lists!$D$4:$E$6, 2),"")</f>
        <v/>
      </c>
      <c r="U239" s="11" t="str">
        <f>IFERROR(VLOOKUP(Table.CCSS_Base_Metrics[[#This Row],[Access_Complexity]], Lists!$F$4:$G$6, 2),"")</f>
        <v/>
      </c>
      <c r="W239" s="11" t="str">
        <f>IFERROR(VLOOKUP(Table.CCSS_Base_Metrics[[#This Row],[Confidentiality_Impact]], Lists!$H$4:$I$6, 2),"")</f>
        <v/>
      </c>
      <c r="Y239" s="11" t="str">
        <f>IFERROR(VLOOKUP(Table.CCSS_Base_Metrics[[#This Row],[Integrity_Imapct]], Lists!$J$4:$K$6, 2),"")</f>
        <v/>
      </c>
      <c r="AA239" s="11" t="str">
        <f>IFERROR(VLOOKUP(Table.CCSS_Base_Metrics[[#This Row],[Availability_Impact]], Lists!$L$4:$M$6, 2),"")</f>
        <v/>
      </c>
    </row>
    <row r="240" spans="1:27" ht="30" x14ac:dyDescent="0.25">
      <c r="A240" s="1" t="s">
        <v>382</v>
      </c>
      <c r="B240" s="1" t="str">
        <f>IFERROR(VLOOKUP(TRIM(Table.CCSS_Base_Metrics[[#This Row],[Title]]), xccdf!$A$2:$C$315, 2, FALSE),"")</f>
        <v/>
      </c>
      <c r="C240" t="s">
        <v>174</v>
      </c>
      <c r="D240" s="25" t="str">
        <f>IFERROR(VLOOKUP(TRIM(Table.CCSS_Base_Metrics[[#This Row],[Title]]), xccdf!$A$2:$F$315, 3, FALSE),"")</f>
        <v/>
      </c>
      <c r="E240" s="25" t="str">
        <f>IFERROR(VLOOKUP(TRIM(Table.CCSS_Base_Metrics[[#This Row],[Title]]), xccdf!$A$2:$F$315, 4, FALSE),"")</f>
        <v/>
      </c>
      <c r="F240" s="25" t="str">
        <f>IFERROR(VLOOKUP(TRIM(Table.CCSS_Base_Metrics[[#This Row],[Title]]), xccdf!$A$2:$F$315, 5, FALSE),"")</f>
        <v/>
      </c>
      <c r="G240" s="25" t="str">
        <f>IFERROR(VLOOKUP(TRIM(Table.CCSS_Base_Metrics[[#This Row],[Title]]), xccdf!$A$2:$F$315, 6, FALSE),"")</f>
        <v/>
      </c>
      <c r="H240" s="23" t="s">
        <v>510</v>
      </c>
      <c r="I240" s="17" t="b">
        <v>1</v>
      </c>
      <c r="J240" s="7"/>
      <c r="K240" s="17" t="s">
        <v>589</v>
      </c>
      <c r="L240" s="9">
        <f>IFERROR(ROUND(((0.4 * Table.CCSS_Base_Metrics[[#This Row],[Exploitability]]) + (0.6 * Table.CCSS_Base_Metrics[[#This Row],[Impact]]) -1.5) * IF(Table.CCSS_Base_Metrics[[#This Row],[Impact]] = 0, 0, 1.176), 1),"")</f>
        <v>4.3</v>
      </c>
      <c r="M240" s="9">
        <f>IFERROR(20 * Table.CCSS_Base_Metrics[[#This Row],[Access_Vector.'#]] * Table.CCSS_Base_Metrics[[#This Row],[Authentication.'#]] * Table.CCSS_Base_Metrics[[#This Row],[Access_Complexity.'#]],"")</f>
        <v>3.1410400000000003</v>
      </c>
      <c r="N240" s="9">
        <f>IFERROR(10.41 * (1 - (1 - Table.CCSS_Base_Metrics[[#This Row],[Confidentiality_Impact.'#]]) * (1 - Table.CCSS_Base_Metrics[[#This Row],[Integrity_Impact.'#]]) * (1 - Table.CCSS_Base_Metrics[[#This Row],[Availability_Impact.'#]])),"")</f>
        <v>6.4429767187500007</v>
      </c>
      <c r="O240" t="s">
        <v>19</v>
      </c>
      <c r="P240" t="s">
        <v>21</v>
      </c>
      <c r="Q240" s="11">
        <f>IFERROR(VLOOKUP(Table.CCSS_Base_Metrics[[#This Row],[Access_Vector]], Lists!$B$4:$C$6, 2),"")</f>
        <v>0.39500000000000002</v>
      </c>
      <c r="R240" t="s">
        <v>26</v>
      </c>
      <c r="S240" s="11">
        <f>IFERROR(VLOOKUP(Table.CCSS_Base_Metrics[[#This Row],[Authentication]], Lists!$D$4:$E$6, 2),"")</f>
        <v>0.56000000000000005</v>
      </c>
      <c r="T240" t="s">
        <v>30</v>
      </c>
      <c r="U240" s="11">
        <f>IFERROR(VLOOKUP(Table.CCSS_Base_Metrics[[#This Row],[Access_Complexity]], Lists!$F$4:$G$6, 2),"")</f>
        <v>0.71</v>
      </c>
      <c r="V240" t="s">
        <v>32</v>
      </c>
      <c r="W240" s="11">
        <f>IFERROR(VLOOKUP(Table.CCSS_Base_Metrics[[#This Row],[Confidentiality_Impact]], Lists!$H$4:$I$6, 2),"")</f>
        <v>0.27500000000000002</v>
      </c>
      <c r="X240" t="s">
        <v>32</v>
      </c>
      <c r="Y240" s="11">
        <f>IFERROR(VLOOKUP(Table.CCSS_Base_Metrics[[#This Row],[Integrity_Imapct]], Lists!$J$4:$K$6, 2),"")</f>
        <v>0.27500000000000002</v>
      </c>
      <c r="Z240" t="s">
        <v>32</v>
      </c>
      <c r="AA240" s="11">
        <f>IFERROR(VLOOKUP(Table.CCSS_Base_Metrics[[#This Row],[Availability_Impact]], Lists!$L$4:$M$6, 2),"")</f>
        <v>0.27500000000000002</v>
      </c>
    </row>
    <row r="241" spans="1:27" x14ac:dyDescent="0.25">
      <c r="A241" s="1" t="s">
        <v>382</v>
      </c>
      <c r="B241" s="1" t="str">
        <f>IFERROR(VLOOKUP(TRIM(Table.CCSS_Base_Metrics[[#This Row],[Title]]), xccdf!$A$2:$C$315, 2, FALSE),"")</f>
        <v/>
      </c>
      <c r="C241" t="s">
        <v>174</v>
      </c>
      <c r="D241" s="25" t="str">
        <f>IFERROR(VLOOKUP(TRIM(Table.CCSS_Base_Metrics[[#This Row],[Title]]), xccdf!$A$2:$F$315, 3, FALSE),"")</f>
        <v/>
      </c>
      <c r="E241" s="25" t="str">
        <f>IFERROR(VLOOKUP(TRIM(Table.CCSS_Base_Metrics[[#This Row],[Title]]), xccdf!$A$2:$F$315, 4, FALSE),"")</f>
        <v/>
      </c>
      <c r="F241" s="25" t="str">
        <f>IFERROR(VLOOKUP(TRIM(Table.CCSS_Base_Metrics[[#This Row],[Title]]), xccdf!$A$2:$F$315, 5, FALSE),"")</f>
        <v/>
      </c>
      <c r="G241" s="25" t="str">
        <f>IFERROR(VLOOKUP(TRIM(Table.CCSS_Base_Metrics[[#This Row],[Title]]), xccdf!$A$2:$F$315, 6, FALSE),"")</f>
        <v/>
      </c>
      <c r="H241" s="23" t="s">
        <v>542</v>
      </c>
      <c r="I241" s="17"/>
      <c r="J241" s="7"/>
      <c r="K241" s="7" t="s">
        <v>593</v>
      </c>
      <c r="L241" s="9" t="str">
        <f>IFERROR(ROUND(((0.4 * Table.CCSS_Base_Metrics[[#This Row],[Exploitability]]) + (0.6 * Table.CCSS_Base_Metrics[[#This Row],[Impact]]) -1.5) * IF(Table.CCSS_Base_Metrics[[#This Row],[Impact]] = 0, 0, 1.176), 1),"")</f>
        <v/>
      </c>
      <c r="M241" s="9" t="str">
        <f>IFERROR(20 * Table.CCSS_Base_Metrics[[#This Row],[Access_Vector.'#]] * Table.CCSS_Base_Metrics[[#This Row],[Authentication.'#]] * Table.CCSS_Base_Metrics[[#This Row],[Access_Complexity.'#]],"")</f>
        <v/>
      </c>
      <c r="N241" s="9" t="str">
        <f>IFERROR(10.41 * (1 - (1 - Table.CCSS_Base_Metrics[[#This Row],[Confidentiality_Impact.'#]]) * (1 - Table.CCSS_Base_Metrics[[#This Row],[Integrity_Impact.'#]]) * (1 - Table.CCSS_Base_Metrics[[#This Row],[Availability_Impact.'#]])),"")</f>
        <v/>
      </c>
      <c r="Q241" s="11" t="str">
        <f>IFERROR(VLOOKUP(Table.CCSS_Base_Metrics[[#This Row],[Access_Vector]], Lists!$B$4:$C$6, 2),"")</f>
        <v/>
      </c>
      <c r="S241" s="11" t="str">
        <f>IFERROR(VLOOKUP(Table.CCSS_Base_Metrics[[#This Row],[Authentication]], Lists!$D$4:$E$6, 2),"")</f>
        <v/>
      </c>
      <c r="U241" s="11" t="str">
        <f>IFERROR(VLOOKUP(Table.CCSS_Base_Metrics[[#This Row],[Access_Complexity]], Lists!$F$4:$G$6, 2),"")</f>
        <v/>
      </c>
      <c r="W241" s="11" t="str">
        <f>IFERROR(VLOOKUP(Table.CCSS_Base_Metrics[[#This Row],[Confidentiality_Impact]], Lists!$H$4:$I$6, 2),"")</f>
        <v/>
      </c>
      <c r="Y241" s="11" t="str">
        <f>IFERROR(VLOOKUP(Table.CCSS_Base_Metrics[[#This Row],[Integrity_Imapct]], Lists!$J$4:$K$6, 2),"")</f>
        <v/>
      </c>
      <c r="AA241" s="11" t="str">
        <f>IFERROR(VLOOKUP(Table.CCSS_Base_Metrics[[#This Row],[Availability_Impact]], Lists!$L$4:$M$6, 2),"")</f>
        <v/>
      </c>
    </row>
    <row r="242" spans="1:27" x14ac:dyDescent="0.25">
      <c r="A242" s="1" t="s">
        <v>383</v>
      </c>
      <c r="B242" s="1" t="str">
        <f>IFERROR(VLOOKUP(TRIM(Table.CCSS_Base_Metrics[[#This Row],[Title]]), xccdf!$A$2:$C$315, 2, FALSE),"")</f>
        <v>rul_LocalPoliciesUserRightsAssignment24</v>
      </c>
      <c r="C242" t="s">
        <v>175</v>
      </c>
      <c r="D242" s="25" t="str">
        <f>IFERROR(VLOOKUP(TRIM(Table.CCSS_Base_Metrics[[#This Row],[Title]]), xccdf!$A$2:$F$315, 3, FALSE),"")</f>
        <v>CCE-2296-2</v>
      </c>
      <c r="E242" s="25">
        <f>IFERROR(VLOOKUP(TRIM(Table.CCSS_Base_Metrics[[#This Row],[Title]]), xccdf!$A$2:$F$315, 4, FALSE),"")</f>
        <v>0</v>
      </c>
      <c r="F242" s="25">
        <f>IFERROR(VLOOKUP(TRIM(Table.CCSS_Base_Metrics[[#This Row],[Title]]), xccdf!$A$2:$F$315, 5, FALSE),"")</f>
        <v>0</v>
      </c>
      <c r="G242" s="25">
        <f>IFERROR(VLOOKUP(TRIM(Table.CCSS_Base_Metrics[[#This Row],[Title]]), xccdf!$A$2:$F$315, 6, FALSE),"")</f>
        <v>0</v>
      </c>
      <c r="H242" s="21" t="s">
        <v>511</v>
      </c>
      <c r="I242" s="17" t="b">
        <v>1</v>
      </c>
      <c r="J242" s="7"/>
      <c r="K242" s="17" t="s">
        <v>589</v>
      </c>
      <c r="L242" s="9">
        <f>IFERROR(ROUND(((0.4 * Table.CCSS_Base_Metrics[[#This Row],[Exploitability]]) + (0.6 * Table.CCSS_Base_Metrics[[#This Row],[Impact]]) -1.5) * IF(Table.CCSS_Base_Metrics[[#This Row],[Impact]] = 0, 0, 1.176), 1),"")</f>
        <v>4.3</v>
      </c>
      <c r="M242" s="9">
        <f>IFERROR(20 * Table.CCSS_Base_Metrics[[#This Row],[Access_Vector.'#]] * Table.CCSS_Base_Metrics[[#This Row],[Authentication.'#]] * Table.CCSS_Base_Metrics[[#This Row],[Access_Complexity.'#]],"")</f>
        <v>3.1410400000000003</v>
      </c>
      <c r="N242" s="9">
        <f>IFERROR(10.41 * (1 - (1 - Table.CCSS_Base_Metrics[[#This Row],[Confidentiality_Impact.'#]]) * (1 - Table.CCSS_Base_Metrics[[#This Row],[Integrity_Impact.'#]]) * (1 - Table.CCSS_Base_Metrics[[#This Row],[Availability_Impact.'#]])),"")</f>
        <v>6.4429767187500007</v>
      </c>
      <c r="O242" t="s">
        <v>19</v>
      </c>
      <c r="P242" t="s">
        <v>21</v>
      </c>
      <c r="Q242" s="11">
        <f>IFERROR(VLOOKUP(Table.CCSS_Base_Metrics[[#This Row],[Access_Vector]], Lists!$B$4:$C$6, 2),"")</f>
        <v>0.39500000000000002</v>
      </c>
      <c r="R242" t="s">
        <v>26</v>
      </c>
      <c r="S242" s="11">
        <f>IFERROR(VLOOKUP(Table.CCSS_Base_Metrics[[#This Row],[Authentication]], Lists!$D$4:$E$6, 2),"")</f>
        <v>0.56000000000000005</v>
      </c>
      <c r="T242" t="s">
        <v>30</v>
      </c>
      <c r="U242" s="11">
        <f>IFERROR(VLOOKUP(Table.CCSS_Base_Metrics[[#This Row],[Access_Complexity]], Lists!$F$4:$G$6, 2),"")</f>
        <v>0.71</v>
      </c>
      <c r="V242" t="s">
        <v>32</v>
      </c>
      <c r="W242" s="11">
        <f>IFERROR(VLOOKUP(Table.CCSS_Base_Metrics[[#This Row],[Confidentiality_Impact]], Lists!$H$4:$I$6, 2),"")</f>
        <v>0.27500000000000002</v>
      </c>
      <c r="X242" t="s">
        <v>32</v>
      </c>
      <c r="Y242" s="11">
        <f>IFERROR(VLOOKUP(Table.CCSS_Base_Metrics[[#This Row],[Integrity_Imapct]], Lists!$J$4:$K$6, 2),"")</f>
        <v>0.27500000000000002</v>
      </c>
      <c r="Z242" t="s">
        <v>32</v>
      </c>
      <c r="AA242" s="11">
        <f>IFERROR(VLOOKUP(Table.CCSS_Base_Metrics[[#This Row],[Availability_Impact]], Lists!$L$4:$M$6, 2),"")</f>
        <v>0.27500000000000002</v>
      </c>
    </row>
    <row r="243" spans="1:27" x14ac:dyDescent="0.25">
      <c r="A243" s="1" t="s">
        <v>383</v>
      </c>
      <c r="B243" s="1" t="str">
        <f>IFERROR(VLOOKUP(TRIM(Table.CCSS_Base_Metrics[[#This Row],[Title]]), xccdf!$A$2:$C$315, 2, FALSE),"")</f>
        <v>rul_LocalPoliciesUserRightsAssignment24</v>
      </c>
      <c r="C243" t="s">
        <v>175</v>
      </c>
      <c r="D243" s="25" t="str">
        <f>IFERROR(VLOOKUP(TRIM(Table.CCSS_Base_Metrics[[#This Row],[Title]]), xccdf!$A$2:$F$315, 3, FALSE),"")</f>
        <v>CCE-2296-2</v>
      </c>
      <c r="E243" s="25">
        <f>IFERROR(VLOOKUP(TRIM(Table.CCSS_Base_Metrics[[#This Row],[Title]]), xccdf!$A$2:$F$315, 4, FALSE),"")</f>
        <v>0</v>
      </c>
      <c r="F243" s="25">
        <f>IFERROR(VLOOKUP(TRIM(Table.CCSS_Base_Metrics[[#This Row],[Title]]), xccdf!$A$2:$F$315, 5, FALSE),"")</f>
        <v>0</v>
      </c>
      <c r="G243" s="25">
        <f>IFERROR(VLOOKUP(TRIM(Table.CCSS_Base_Metrics[[#This Row],[Title]]), xccdf!$A$2:$F$315, 6, FALSE),"")</f>
        <v>0</v>
      </c>
      <c r="H243" s="21" t="s">
        <v>562</v>
      </c>
      <c r="I243" s="17"/>
      <c r="J243" s="7"/>
      <c r="K243" s="7" t="s">
        <v>593</v>
      </c>
      <c r="L243" s="9" t="str">
        <f>IFERROR(ROUND(((0.4 * Table.CCSS_Base_Metrics[[#This Row],[Exploitability]]) + (0.6 * Table.CCSS_Base_Metrics[[#This Row],[Impact]]) -1.5) * IF(Table.CCSS_Base_Metrics[[#This Row],[Impact]] = 0, 0, 1.176), 1),"")</f>
        <v/>
      </c>
      <c r="M243" s="9" t="str">
        <f>IFERROR(20 * Table.CCSS_Base_Metrics[[#This Row],[Access_Vector.'#]] * Table.CCSS_Base_Metrics[[#This Row],[Authentication.'#]] * Table.CCSS_Base_Metrics[[#This Row],[Access_Complexity.'#]],"")</f>
        <v/>
      </c>
      <c r="N243" s="9" t="str">
        <f>IFERROR(10.41 * (1 - (1 - Table.CCSS_Base_Metrics[[#This Row],[Confidentiality_Impact.'#]]) * (1 - Table.CCSS_Base_Metrics[[#This Row],[Integrity_Impact.'#]]) * (1 - Table.CCSS_Base_Metrics[[#This Row],[Availability_Impact.'#]])),"")</f>
        <v/>
      </c>
      <c r="Q243" s="11" t="str">
        <f>IFERROR(VLOOKUP(Table.CCSS_Base_Metrics[[#This Row],[Access_Vector]], Lists!$B$4:$C$6, 2),"")</f>
        <v/>
      </c>
      <c r="S243" s="11" t="str">
        <f>IFERROR(VLOOKUP(Table.CCSS_Base_Metrics[[#This Row],[Authentication]], Lists!$D$4:$E$6, 2),"")</f>
        <v/>
      </c>
      <c r="U243" s="11" t="str">
        <f>IFERROR(VLOOKUP(Table.CCSS_Base_Metrics[[#This Row],[Access_Complexity]], Lists!$F$4:$G$6, 2),"")</f>
        <v/>
      </c>
      <c r="W243" s="11" t="str">
        <f>IFERROR(VLOOKUP(Table.CCSS_Base_Metrics[[#This Row],[Confidentiality_Impact]], Lists!$H$4:$I$6, 2),"")</f>
        <v/>
      </c>
      <c r="Y243" s="11" t="str">
        <f>IFERROR(VLOOKUP(Table.CCSS_Base_Metrics[[#This Row],[Integrity_Imapct]], Lists!$J$4:$K$6, 2),"")</f>
        <v/>
      </c>
      <c r="AA243" s="11" t="str">
        <f>IFERROR(VLOOKUP(Table.CCSS_Base_Metrics[[#This Row],[Availability_Impact]], Lists!$L$4:$M$6, 2),"")</f>
        <v/>
      </c>
    </row>
    <row r="244" spans="1:27" x14ac:dyDescent="0.25">
      <c r="A244" s="1" t="s">
        <v>384</v>
      </c>
      <c r="B244" s="1" t="str">
        <f>IFERROR(VLOOKUP(TRIM(Table.CCSS_Base_Metrics[[#This Row],[Title]]), xccdf!$A$2:$C$315, 2, FALSE),"")</f>
        <v>rul_LocalPoliciesUserRightsAssignment25</v>
      </c>
      <c r="C244" t="s">
        <v>176</v>
      </c>
      <c r="D244" s="25" t="str">
        <f>IFERROR(VLOOKUP(TRIM(Table.CCSS_Base_Metrics[[#This Row],[Title]]), xccdf!$A$2:$F$315, 3, FALSE),"")</f>
        <v>CCE-2102-2</v>
      </c>
      <c r="E244" s="25">
        <f>IFERROR(VLOOKUP(TRIM(Table.CCSS_Base_Metrics[[#This Row],[Title]]), xccdf!$A$2:$F$315, 4, FALSE),"")</f>
        <v>0</v>
      </c>
      <c r="F244" s="25">
        <f>IFERROR(VLOOKUP(TRIM(Table.CCSS_Base_Metrics[[#This Row],[Title]]), xccdf!$A$2:$F$315, 5, FALSE),"")</f>
        <v>0</v>
      </c>
      <c r="G244" s="25">
        <f>IFERROR(VLOOKUP(TRIM(Table.CCSS_Base_Metrics[[#This Row],[Title]]), xccdf!$A$2:$F$315, 6, FALSE),"")</f>
        <v>0</v>
      </c>
      <c r="H244" s="21" t="s">
        <v>511</v>
      </c>
      <c r="I244" s="17" t="b">
        <v>1</v>
      </c>
      <c r="J244" s="7"/>
      <c r="K244" s="17" t="s">
        <v>589</v>
      </c>
      <c r="L244" s="9">
        <f>IFERROR(ROUND(((0.4 * Table.CCSS_Base_Metrics[[#This Row],[Exploitability]]) + (0.6 * Table.CCSS_Base_Metrics[[#This Row],[Impact]]) -1.5) * IF(Table.CCSS_Base_Metrics[[#This Row],[Impact]] = 0, 0, 1.176), 1),"")</f>
        <v>4.3</v>
      </c>
      <c r="M244" s="9">
        <f>IFERROR(20 * Table.CCSS_Base_Metrics[[#This Row],[Access_Vector.'#]] * Table.CCSS_Base_Metrics[[#This Row],[Authentication.'#]] * Table.CCSS_Base_Metrics[[#This Row],[Access_Complexity.'#]],"")</f>
        <v>3.1410400000000003</v>
      </c>
      <c r="N244" s="9">
        <f>IFERROR(10.41 * (1 - (1 - Table.CCSS_Base_Metrics[[#This Row],[Confidentiality_Impact.'#]]) * (1 - Table.CCSS_Base_Metrics[[#This Row],[Integrity_Impact.'#]]) * (1 - Table.CCSS_Base_Metrics[[#This Row],[Availability_Impact.'#]])),"")</f>
        <v>6.4429767187500007</v>
      </c>
      <c r="O244" t="s">
        <v>19</v>
      </c>
      <c r="P244" t="s">
        <v>21</v>
      </c>
      <c r="Q244" s="11">
        <f>IFERROR(VLOOKUP(Table.CCSS_Base_Metrics[[#This Row],[Access_Vector]], Lists!$B$4:$C$6, 2),"")</f>
        <v>0.39500000000000002</v>
      </c>
      <c r="R244" t="s">
        <v>26</v>
      </c>
      <c r="S244" s="11">
        <f>IFERROR(VLOOKUP(Table.CCSS_Base_Metrics[[#This Row],[Authentication]], Lists!$D$4:$E$6, 2),"")</f>
        <v>0.56000000000000005</v>
      </c>
      <c r="T244" t="s">
        <v>30</v>
      </c>
      <c r="U244" s="11">
        <f>IFERROR(VLOOKUP(Table.CCSS_Base_Metrics[[#This Row],[Access_Complexity]], Lists!$F$4:$G$6, 2),"")</f>
        <v>0.71</v>
      </c>
      <c r="V244" t="s">
        <v>32</v>
      </c>
      <c r="W244" s="11">
        <f>IFERROR(VLOOKUP(Table.CCSS_Base_Metrics[[#This Row],[Confidentiality_Impact]], Lists!$H$4:$I$6, 2),"")</f>
        <v>0.27500000000000002</v>
      </c>
      <c r="X244" t="s">
        <v>32</v>
      </c>
      <c r="Y244" s="11">
        <f>IFERROR(VLOOKUP(Table.CCSS_Base_Metrics[[#This Row],[Integrity_Imapct]], Lists!$J$4:$K$6, 2),"")</f>
        <v>0.27500000000000002</v>
      </c>
      <c r="Z244" t="s">
        <v>32</v>
      </c>
      <c r="AA244" s="11">
        <f>IFERROR(VLOOKUP(Table.CCSS_Base_Metrics[[#This Row],[Availability_Impact]], Lists!$L$4:$M$6, 2),"")</f>
        <v>0.27500000000000002</v>
      </c>
    </row>
    <row r="245" spans="1:27" x14ac:dyDescent="0.25">
      <c r="A245" s="1" t="s">
        <v>384</v>
      </c>
      <c r="B245" s="1" t="str">
        <f>IFERROR(VLOOKUP(TRIM(Table.CCSS_Base_Metrics[[#This Row],[Title]]), xccdf!$A$2:$C$315, 2, FALSE),"")</f>
        <v>rul_LocalPoliciesUserRightsAssignment25</v>
      </c>
      <c r="C245" t="s">
        <v>176</v>
      </c>
      <c r="D245" s="25" t="str">
        <f>IFERROR(VLOOKUP(TRIM(Table.CCSS_Base_Metrics[[#This Row],[Title]]), xccdf!$A$2:$F$315, 3, FALSE),"")</f>
        <v>CCE-2102-2</v>
      </c>
      <c r="E245" s="25">
        <f>IFERROR(VLOOKUP(TRIM(Table.CCSS_Base_Metrics[[#This Row],[Title]]), xccdf!$A$2:$F$315, 4, FALSE),"")</f>
        <v>0</v>
      </c>
      <c r="F245" s="25">
        <f>IFERROR(VLOOKUP(TRIM(Table.CCSS_Base_Metrics[[#This Row],[Title]]), xccdf!$A$2:$F$315, 5, FALSE),"")</f>
        <v>0</v>
      </c>
      <c r="G245" s="25">
        <f>IFERROR(VLOOKUP(TRIM(Table.CCSS_Base_Metrics[[#This Row],[Title]]), xccdf!$A$2:$F$315, 6, FALSE),"")</f>
        <v>0</v>
      </c>
      <c r="H245" s="21" t="s">
        <v>562</v>
      </c>
      <c r="I245" s="17"/>
      <c r="J245" s="7"/>
      <c r="K245" s="7" t="s">
        <v>593</v>
      </c>
      <c r="L245" s="9" t="str">
        <f>IFERROR(ROUND(((0.4 * Table.CCSS_Base_Metrics[[#This Row],[Exploitability]]) + (0.6 * Table.CCSS_Base_Metrics[[#This Row],[Impact]]) -1.5) * IF(Table.CCSS_Base_Metrics[[#This Row],[Impact]] = 0, 0, 1.176), 1),"")</f>
        <v/>
      </c>
      <c r="M245" s="9" t="str">
        <f>IFERROR(20 * Table.CCSS_Base_Metrics[[#This Row],[Access_Vector.'#]] * Table.CCSS_Base_Metrics[[#This Row],[Authentication.'#]] * Table.CCSS_Base_Metrics[[#This Row],[Access_Complexity.'#]],"")</f>
        <v/>
      </c>
      <c r="N245" s="9" t="str">
        <f>IFERROR(10.41 * (1 - (1 - Table.CCSS_Base_Metrics[[#This Row],[Confidentiality_Impact.'#]]) * (1 - Table.CCSS_Base_Metrics[[#This Row],[Integrity_Impact.'#]]) * (1 - Table.CCSS_Base_Metrics[[#This Row],[Availability_Impact.'#]])),"")</f>
        <v/>
      </c>
      <c r="Q245" s="11" t="str">
        <f>IFERROR(VLOOKUP(Table.CCSS_Base_Metrics[[#This Row],[Access_Vector]], Lists!$B$4:$C$6, 2),"")</f>
        <v/>
      </c>
      <c r="S245" s="11" t="str">
        <f>IFERROR(VLOOKUP(Table.CCSS_Base_Metrics[[#This Row],[Authentication]], Lists!$D$4:$E$6, 2),"")</f>
        <v/>
      </c>
      <c r="U245" s="11" t="str">
        <f>IFERROR(VLOOKUP(Table.CCSS_Base_Metrics[[#This Row],[Access_Complexity]], Lists!$F$4:$G$6, 2),"")</f>
        <v/>
      </c>
      <c r="W245" s="11" t="str">
        <f>IFERROR(VLOOKUP(Table.CCSS_Base_Metrics[[#This Row],[Confidentiality_Impact]], Lists!$H$4:$I$6, 2),"")</f>
        <v/>
      </c>
      <c r="Y245" s="11" t="str">
        <f>IFERROR(VLOOKUP(Table.CCSS_Base_Metrics[[#This Row],[Integrity_Imapct]], Lists!$J$4:$K$6, 2),"")</f>
        <v/>
      </c>
      <c r="AA245" s="11" t="str">
        <f>IFERROR(VLOOKUP(Table.CCSS_Base_Metrics[[#This Row],[Availability_Impact]], Lists!$L$4:$M$6, 2),"")</f>
        <v/>
      </c>
    </row>
    <row r="246" spans="1:27" ht="30" x14ac:dyDescent="0.25">
      <c r="A246" s="1" t="s">
        <v>385</v>
      </c>
      <c r="B246" s="1" t="str">
        <f>IFERROR(VLOOKUP(TRIM(Table.CCSS_Base_Metrics[[#This Row],[Title]]), xccdf!$A$2:$C$315, 2, FALSE),"")</f>
        <v>rul_LocalPoliciesUserRightsAssignment38</v>
      </c>
      <c r="C246" t="s">
        <v>177</v>
      </c>
      <c r="D246" s="25" t="str">
        <f>IFERROR(VLOOKUP(TRIM(Table.CCSS_Base_Metrics[[#This Row],[Title]]), xccdf!$A$2:$F$315, 3, FALSE),"")</f>
        <v>CCE-2129-5</v>
      </c>
      <c r="E246" s="25">
        <f>IFERROR(VLOOKUP(TRIM(Table.CCSS_Base_Metrics[[#This Row],[Title]]), xccdf!$A$2:$F$315, 4, FALSE),"")</f>
        <v>0</v>
      </c>
      <c r="F246" s="25">
        <f>IFERROR(VLOOKUP(TRIM(Table.CCSS_Base_Metrics[[#This Row],[Title]]), xccdf!$A$2:$F$315, 5, FALSE),"")</f>
        <v>0</v>
      </c>
      <c r="G246" s="25">
        <f>IFERROR(VLOOKUP(TRIM(Table.CCSS_Base_Metrics[[#This Row],[Title]]), xccdf!$A$2:$F$315, 6, FALSE),"")</f>
        <v>0</v>
      </c>
      <c r="H246" s="23" t="s">
        <v>510</v>
      </c>
      <c r="I246" s="17" t="b">
        <v>1</v>
      </c>
      <c r="J246" s="7"/>
      <c r="K246" s="17" t="s">
        <v>589</v>
      </c>
      <c r="L246" s="9">
        <f>IFERROR(ROUND(((0.4 * Table.CCSS_Base_Metrics[[#This Row],[Exploitability]]) + (0.6 * Table.CCSS_Base_Metrics[[#This Row],[Impact]]) -1.5) * IF(Table.CCSS_Base_Metrics[[#This Row],[Impact]] = 0, 0, 1.176), 1),"")</f>
        <v>1.7</v>
      </c>
      <c r="M246" s="9">
        <f>IFERROR(20 * Table.CCSS_Base_Metrics[[#This Row],[Access_Vector.'#]] * Table.CCSS_Base_Metrics[[#This Row],[Authentication.'#]] * Table.CCSS_Base_Metrics[[#This Row],[Access_Complexity.'#]],"")</f>
        <v>3.1410400000000003</v>
      </c>
      <c r="N246" s="9">
        <f>IFERROR(10.41 * (1 - (1 - Table.CCSS_Base_Metrics[[#This Row],[Confidentiality_Impact.'#]]) * (1 - Table.CCSS_Base_Metrics[[#This Row],[Integrity_Impact.'#]]) * (1 - Table.CCSS_Base_Metrics[[#This Row],[Availability_Impact.'#]])),"")</f>
        <v>2.8627500000000001</v>
      </c>
      <c r="O246" t="s">
        <v>19</v>
      </c>
      <c r="P246" t="s">
        <v>21</v>
      </c>
      <c r="Q246" s="11">
        <f>IFERROR(VLOOKUP(Table.CCSS_Base_Metrics[[#This Row],[Access_Vector]], Lists!$B$4:$C$6, 2),"")</f>
        <v>0.39500000000000002</v>
      </c>
      <c r="R246" t="s">
        <v>26</v>
      </c>
      <c r="S246" s="11">
        <f>IFERROR(VLOOKUP(Table.CCSS_Base_Metrics[[#This Row],[Authentication]], Lists!$D$4:$E$6, 2),"")</f>
        <v>0.56000000000000005</v>
      </c>
      <c r="T246" t="s">
        <v>30</v>
      </c>
      <c r="U246" s="11">
        <f>IFERROR(VLOOKUP(Table.CCSS_Base_Metrics[[#This Row],[Access_Complexity]], Lists!$F$4:$G$6, 2),"")</f>
        <v>0.71</v>
      </c>
      <c r="V246" t="s">
        <v>27</v>
      </c>
      <c r="W246" s="11">
        <f>IFERROR(VLOOKUP(Table.CCSS_Base_Metrics[[#This Row],[Confidentiality_Impact]], Lists!$H$4:$I$6, 2),"")</f>
        <v>0</v>
      </c>
      <c r="X246" t="s">
        <v>32</v>
      </c>
      <c r="Y246" s="11">
        <f>IFERROR(VLOOKUP(Table.CCSS_Base_Metrics[[#This Row],[Integrity_Imapct]], Lists!$J$4:$K$6, 2),"")</f>
        <v>0.27500000000000002</v>
      </c>
      <c r="Z246" t="s">
        <v>27</v>
      </c>
      <c r="AA246" s="11">
        <f>IFERROR(VLOOKUP(Table.CCSS_Base_Metrics[[#This Row],[Availability_Impact]], Lists!$L$4:$M$6, 2),"")</f>
        <v>0</v>
      </c>
    </row>
    <row r="247" spans="1:27" x14ac:dyDescent="0.25">
      <c r="A247" s="1" t="s">
        <v>385</v>
      </c>
      <c r="B247" s="1" t="str">
        <f>IFERROR(VLOOKUP(TRIM(Table.CCSS_Base_Metrics[[#This Row],[Title]]), xccdf!$A$2:$C$315, 2, FALSE),"")</f>
        <v>rul_LocalPoliciesUserRightsAssignment38</v>
      </c>
      <c r="C247" t="s">
        <v>177</v>
      </c>
      <c r="D247" s="25" t="str">
        <f>IFERROR(VLOOKUP(TRIM(Table.CCSS_Base_Metrics[[#This Row],[Title]]), xccdf!$A$2:$F$315, 3, FALSE),"")</f>
        <v>CCE-2129-5</v>
      </c>
      <c r="E247" s="25">
        <f>IFERROR(VLOOKUP(TRIM(Table.CCSS_Base_Metrics[[#This Row],[Title]]), xccdf!$A$2:$F$315, 4, FALSE),"")</f>
        <v>0</v>
      </c>
      <c r="F247" s="25">
        <f>IFERROR(VLOOKUP(TRIM(Table.CCSS_Base_Metrics[[#This Row],[Title]]), xccdf!$A$2:$F$315, 5, FALSE),"")</f>
        <v>0</v>
      </c>
      <c r="G247" s="25">
        <f>IFERROR(VLOOKUP(TRIM(Table.CCSS_Base_Metrics[[#This Row],[Title]]), xccdf!$A$2:$F$315, 6, FALSE),"")</f>
        <v>0</v>
      </c>
      <c r="H247" s="23" t="s">
        <v>542</v>
      </c>
      <c r="I247" s="17"/>
      <c r="J247" s="7"/>
      <c r="K247" s="7" t="s">
        <v>593</v>
      </c>
      <c r="L247" s="9" t="str">
        <f>IFERROR(ROUND(((0.4 * Table.CCSS_Base_Metrics[[#This Row],[Exploitability]]) + (0.6 * Table.CCSS_Base_Metrics[[#This Row],[Impact]]) -1.5) * IF(Table.CCSS_Base_Metrics[[#This Row],[Impact]] = 0, 0, 1.176), 1),"")</f>
        <v/>
      </c>
      <c r="M247" s="9" t="str">
        <f>IFERROR(20 * Table.CCSS_Base_Metrics[[#This Row],[Access_Vector.'#]] * Table.CCSS_Base_Metrics[[#This Row],[Authentication.'#]] * Table.CCSS_Base_Metrics[[#This Row],[Access_Complexity.'#]],"")</f>
        <v/>
      </c>
      <c r="N247" s="9" t="str">
        <f>IFERROR(10.41 * (1 - (1 - Table.CCSS_Base_Metrics[[#This Row],[Confidentiality_Impact.'#]]) * (1 - Table.CCSS_Base_Metrics[[#This Row],[Integrity_Impact.'#]]) * (1 - Table.CCSS_Base_Metrics[[#This Row],[Availability_Impact.'#]])),"")</f>
        <v/>
      </c>
      <c r="Q247" s="11" t="str">
        <f>IFERROR(VLOOKUP(Table.CCSS_Base_Metrics[[#This Row],[Access_Vector]], Lists!$B$4:$C$6, 2),"")</f>
        <v/>
      </c>
      <c r="S247" s="11" t="str">
        <f>IFERROR(VLOOKUP(Table.CCSS_Base_Metrics[[#This Row],[Authentication]], Lists!$D$4:$E$6, 2),"")</f>
        <v/>
      </c>
      <c r="U247" s="11" t="str">
        <f>IFERROR(VLOOKUP(Table.CCSS_Base_Metrics[[#This Row],[Access_Complexity]], Lists!$F$4:$G$6, 2),"")</f>
        <v/>
      </c>
      <c r="W247" s="11" t="str">
        <f>IFERROR(VLOOKUP(Table.CCSS_Base_Metrics[[#This Row],[Confidentiality_Impact]], Lists!$H$4:$I$6, 2),"")</f>
        <v/>
      </c>
      <c r="Y247" s="11" t="str">
        <f>IFERROR(VLOOKUP(Table.CCSS_Base_Metrics[[#This Row],[Integrity_Imapct]], Lists!$J$4:$K$6, 2),"")</f>
        <v/>
      </c>
      <c r="AA247" s="11" t="str">
        <f>IFERROR(VLOOKUP(Table.CCSS_Base_Metrics[[#This Row],[Availability_Impact]], Lists!$L$4:$M$6, 2),"")</f>
        <v/>
      </c>
    </row>
    <row r="248" spans="1:27" ht="30" x14ac:dyDescent="0.25">
      <c r="A248" s="1" t="s">
        <v>386</v>
      </c>
      <c r="B248" s="1" t="str">
        <f>IFERROR(VLOOKUP(TRIM(Table.CCSS_Base_Metrics[[#This Row],[Title]]), xccdf!$A$2:$C$315, 2, FALSE),"")</f>
        <v/>
      </c>
      <c r="C248" t="s">
        <v>178</v>
      </c>
      <c r="D248" s="25" t="str">
        <f>IFERROR(VLOOKUP(TRIM(Table.CCSS_Base_Metrics[[#This Row],[Title]]), xccdf!$A$2:$F$315, 3, FALSE),"")</f>
        <v/>
      </c>
      <c r="E248" s="25" t="str">
        <f>IFERROR(VLOOKUP(TRIM(Table.CCSS_Base_Metrics[[#This Row],[Title]]), xccdf!$A$2:$F$315, 4, FALSE),"")</f>
        <v/>
      </c>
      <c r="F248" s="25" t="str">
        <f>IFERROR(VLOOKUP(TRIM(Table.CCSS_Base_Metrics[[#This Row],[Title]]), xccdf!$A$2:$F$315, 5, FALSE),"")</f>
        <v/>
      </c>
      <c r="G248" s="25" t="str">
        <f>IFERROR(VLOOKUP(TRIM(Table.CCSS_Base_Metrics[[#This Row],[Title]]), xccdf!$A$2:$F$315, 6, FALSE),"")</f>
        <v/>
      </c>
      <c r="H248" s="23" t="s">
        <v>510</v>
      </c>
      <c r="I248" s="17" t="b">
        <v>1</v>
      </c>
      <c r="J248" s="7"/>
      <c r="K248" s="17" t="s">
        <v>589</v>
      </c>
      <c r="L248" s="9">
        <f>IFERROR(ROUND(((0.4 * Table.CCSS_Base_Metrics[[#This Row],[Exploitability]]) + (0.6 * Table.CCSS_Base_Metrics[[#This Row],[Impact]]) -1.5) * IF(Table.CCSS_Base_Metrics[[#This Row],[Impact]] = 0, 0, 1.176), 1),"")</f>
        <v>3.2</v>
      </c>
      <c r="M248" s="9">
        <f>IFERROR(20 * Table.CCSS_Base_Metrics[[#This Row],[Access_Vector.'#]] * Table.CCSS_Base_Metrics[[#This Row],[Authentication.'#]] * Table.CCSS_Base_Metrics[[#This Row],[Access_Complexity.'#]],"")</f>
        <v>3.1410400000000003</v>
      </c>
      <c r="N248" s="9">
        <f>IFERROR(10.41 * (1 - (1 - Table.CCSS_Base_Metrics[[#This Row],[Confidentiality_Impact.'#]]) * (1 - Table.CCSS_Base_Metrics[[#This Row],[Integrity_Impact.'#]]) * (1 - Table.CCSS_Base_Metrics[[#This Row],[Availability_Impact.'#]])),"")</f>
        <v>4.9382437499999998</v>
      </c>
      <c r="O248" t="s">
        <v>19</v>
      </c>
      <c r="P248" t="s">
        <v>21</v>
      </c>
      <c r="Q248" s="11">
        <f>IFERROR(VLOOKUP(Table.CCSS_Base_Metrics[[#This Row],[Access_Vector]], Lists!$B$4:$C$6, 2),"")</f>
        <v>0.39500000000000002</v>
      </c>
      <c r="R248" t="s">
        <v>26</v>
      </c>
      <c r="S248" s="11">
        <f>IFERROR(VLOOKUP(Table.CCSS_Base_Metrics[[#This Row],[Authentication]], Lists!$D$4:$E$6, 2),"")</f>
        <v>0.56000000000000005</v>
      </c>
      <c r="T248" t="s">
        <v>30</v>
      </c>
      <c r="U248" s="11">
        <f>IFERROR(VLOOKUP(Table.CCSS_Base_Metrics[[#This Row],[Access_Complexity]], Lists!$F$4:$G$6, 2),"")</f>
        <v>0.71</v>
      </c>
      <c r="V248" t="s">
        <v>27</v>
      </c>
      <c r="W248" s="11">
        <f>IFERROR(VLOOKUP(Table.CCSS_Base_Metrics[[#This Row],[Confidentiality_Impact]], Lists!$H$4:$I$6, 2),"")</f>
        <v>0</v>
      </c>
      <c r="X248" t="s">
        <v>32</v>
      </c>
      <c r="Y248" s="11">
        <f>IFERROR(VLOOKUP(Table.CCSS_Base_Metrics[[#This Row],[Integrity_Imapct]], Lists!$J$4:$K$6, 2),"")</f>
        <v>0.27500000000000002</v>
      </c>
      <c r="Z248" t="s">
        <v>32</v>
      </c>
      <c r="AA248" s="11">
        <f>IFERROR(VLOOKUP(Table.CCSS_Base_Metrics[[#This Row],[Availability_Impact]], Lists!$L$4:$M$6, 2),"")</f>
        <v>0.27500000000000002</v>
      </c>
    </row>
    <row r="249" spans="1:27" x14ac:dyDescent="0.25">
      <c r="A249" s="1" t="s">
        <v>386</v>
      </c>
      <c r="B249" s="1" t="str">
        <f>IFERROR(VLOOKUP(TRIM(Table.CCSS_Base_Metrics[[#This Row],[Title]]), xccdf!$A$2:$C$315, 2, FALSE),"")</f>
        <v/>
      </c>
      <c r="C249" t="s">
        <v>178</v>
      </c>
      <c r="D249" s="25" t="str">
        <f>IFERROR(VLOOKUP(TRIM(Table.CCSS_Base_Metrics[[#This Row],[Title]]), xccdf!$A$2:$F$315, 3, FALSE),"")</f>
        <v/>
      </c>
      <c r="E249" s="25" t="str">
        <f>IFERROR(VLOOKUP(TRIM(Table.CCSS_Base_Metrics[[#This Row],[Title]]), xccdf!$A$2:$F$315, 4, FALSE),"")</f>
        <v/>
      </c>
      <c r="F249" s="25" t="str">
        <f>IFERROR(VLOOKUP(TRIM(Table.CCSS_Base_Metrics[[#This Row],[Title]]), xccdf!$A$2:$F$315, 5, FALSE),"")</f>
        <v/>
      </c>
      <c r="G249" s="25" t="str">
        <f>IFERROR(VLOOKUP(TRIM(Table.CCSS_Base_Metrics[[#This Row],[Title]]), xccdf!$A$2:$F$315, 6, FALSE),"")</f>
        <v/>
      </c>
      <c r="H249" s="23" t="s">
        <v>542</v>
      </c>
      <c r="I249" s="17"/>
      <c r="J249" s="7"/>
      <c r="K249" s="7" t="s">
        <v>593</v>
      </c>
      <c r="L249" s="9" t="str">
        <f>IFERROR(ROUND(((0.4 * Table.CCSS_Base_Metrics[[#This Row],[Exploitability]]) + (0.6 * Table.CCSS_Base_Metrics[[#This Row],[Impact]]) -1.5) * IF(Table.CCSS_Base_Metrics[[#This Row],[Impact]] = 0, 0, 1.176), 1),"")</f>
        <v/>
      </c>
      <c r="M249" s="9" t="str">
        <f>IFERROR(20 * Table.CCSS_Base_Metrics[[#This Row],[Access_Vector.'#]] * Table.CCSS_Base_Metrics[[#This Row],[Authentication.'#]] * Table.CCSS_Base_Metrics[[#This Row],[Access_Complexity.'#]],"")</f>
        <v/>
      </c>
      <c r="N249" s="9" t="str">
        <f>IFERROR(10.41 * (1 - (1 - Table.CCSS_Base_Metrics[[#This Row],[Confidentiality_Impact.'#]]) * (1 - Table.CCSS_Base_Metrics[[#This Row],[Integrity_Impact.'#]]) * (1 - Table.CCSS_Base_Metrics[[#This Row],[Availability_Impact.'#]])),"")</f>
        <v/>
      </c>
      <c r="Q249" s="11" t="str">
        <f>IFERROR(VLOOKUP(Table.CCSS_Base_Metrics[[#This Row],[Access_Vector]], Lists!$B$4:$C$6, 2),"")</f>
        <v/>
      </c>
      <c r="S249" s="11" t="str">
        <f>IFERROR(VLOOKUP(Table.CCSS_Base_Metrics[[#This Row],[Authentication]], Lists!$D$4:$E$6, 2),"")</f>
        <v/>
      </c>
      <c r="U249" s="11" t="str">
        <f>IFERROR(VLOOKUP(Table.CCSS_Base_Metrics[[#This Row],[Access_Complexity]], Lists!$F$4:$G$6, 2),"")</f>
        <v/>
      </c>
      <c r="W249" s="11" t="str">
        <f>IFERROR(VLOOKUP(Table.CCSS_Base_Metrics[[#This Row],[Confidentiality_Impact]], Lists!$H$4:$I$6, 2),"")</f>
        <v/>
      </c>
      <c r="Y249" s="11" t="str">
        <f>IFERROR(VLOOKUP(Table.CCSS_Base_Metrics[[#This Row],[Integrity_Imapct]], Lists!$J$4:$K$6, 2),"")</f>
        <v/>
      </c>
      <c r="AA249" s="11" t="str">
        <f>IFERROR(VLOOKUP(Table.CCSS_Base_Metrics[[#This Row],[Availability_Impact]], Lists!$L$4:$M$6, 2),"")</f>
        <v/>
      </c>
    </row>
    <row r="250" spans="1:27" ht="30" x14ac:dyDescent="0.25">
      <c r="A250" s="1" t="s">
        <v>387</v>
      </c>
      <c r="B250" s="1" t="str">
        <f>IFERROR(VLOOKUP(TRIM(Table.CCSS_Base_Metrics[[#This Row],[Title]]), xccdf!$A$2:$C$315, 2, FALSE),"")</f>
        <v>rul_LocalPoliciesUserRightsAssignment26</v>
      </c>
      <c r="C250" t="s">
        <v>179</v>
      </c>
      <c r="D250" s="25" t="str">
        <f>IFERROR(VLOOKUP(TRIM(Table.CCSS_Base_Metrics[[#This Row],[Title]]), xccdf!$A$2:$F$315, 3, FALSE),"")</f>
        <v>CCE-1975-2</v>
      </c>
      <c r="E250" s="25">
        <f>IFERROR(VLOOKUP(TRIM(Table.CCSS_Base_Metrics[[#This Row],[Title]]), xccdf!$A$2:$F$315, 4, FALSE),"")</f>
        <v>0</v>
      </c>
      <c r="F250" s="25">
        <f>IFERROR(VLOOKUP(TRIM(Table.CCSS_Base_Metrics[[#This Row],[Title]]), xccdf!$A$2:$F$315, 5, FALSE),"")</f>
        <v>0</v>
      </c>
      <c r="G250" s="25">
        <f>IFERROR(VLOOKUP(TRIM(Table.CCSS_Base_Metrics[[#This Row],[Title]]), xccdf!$A$2:$F$315, 6, FALSE),"")</f>
        <v>0</v>
      </c>
      <c r="H250" s="23" t="s">
        <v>510</v>
      </c>
      <c r="I250" s="17" t="b">
        <v>1</v>
      </c>
      <c r="J250" s="7"/>
      <c r="K250" s="17" t="s">
        <v>589</v>
      </c>
      <c r="L250" s="9">
        <f>IFERROR(ROUND(((0.4 * Table.CCSS_Base_Metrics[[#This Row],[Exploitability]]) + (0.6 * Table.CCSS_Base_Metrics[[#This Row],[Impact]]) -1.5) * IF(Table.CCSS_Base_Metrics[[#This Row],[Impact]] = 0, 0, 1.176), 1),"")</f>
        <v>0</v>
      </c>
      <c r="M250" s="9">
        <f>IFERROR(20 * Table.CCSS_Base_Metrics[[#This Row],[Access_Vector.'#]] * Table.CCSS_Base_Metrics[[#This Row],[Authentication.'#]] * Table.CCSS_Base_Metrics[[#This Row],[Access_Complexity.'#]],"")</f>
        <v>3.1410400000000003</v>
      </c>
      <c r="N250" s="9">
        <f>IFERROR(10.41 * (1 - (1 - Table.CCSS_Base_Metrics[[#This Row],[Confidentiality_Impact.'#]]) * (1 - Table.CCSS_Base_Metrics[[#This Row],[Integrity_Impact.'#]]) * (1 - Table.CCSS_Base_Metrics[[#This Row],[Availability_Impact.'#]])),"")</f>
        <v>0</v>
      </c>
      <c r="O250" t="s">
        <v>19</v>
      </c>
      <c r="P250" t="s">
        <v>21</v>
      </c>
      <c r="Q250" s="11">
        <f>IFERROR(VLOOKUP(Table.CCSS_Base_Metrics[[#This Row],[Access_Vector]], Lists!$B$4:$C$6, 2),"")</f>
        <v>0.39500000000000002</v>
      </c>
      <c r="R250" t="s">
        <v>26</v>
      </c>
      <c r="S250" s="11">
        <f>IFERROR(VLOOKUP(Table.CCSS_Base_Metrics[[#This Row],[Authentication]], Lists!$D$4:$E$6, 2),"")</f>
        <v>0.56000000000000005</v>
      </c>
      <c r="T250" t="s">
        <v>30</v>
      </c>
      <c r="U250" s="11">
        <f>IFERROR(VLOOKUP(Table.CCSS_Base_Metrics[[#This Row],[Access_Complexity]], Lists!$F$4:$G$6, 2),"")</f>
        <v>0.71</v>
      </c>
      <c r="V250" t="s">
        <v>27</v>
      </c>
      <c r="W250" s="11">
        <f>IFERROR(VLOOKUP(Table.CCSS_Base_Metrics[[#This Row],[Confidentiality_Impact]], Lists!$H$4:$I$6, 2),"")</f>
        <v>0</v>
      </c>
      <c r="X250" t="s">
        <v>27</v>
      </c>
      <c r="Y250" s="11">
        <f>IFERROR(VLOOKUP(Table.CCSS_Base_Metrics[[#This Row],[Integrity_Imapct]], Lists!$J$4:$K$6, 2),"")</f>
        <v>0</v>
      </c>
      <c r="Z250" t="s">
        <v>27</v>
      </c>
      <c r="AA250" s="11">
        <f>IFERROR(VLOOKUP(Table.CCSS_Base_Metrics[[#This Row],[Availability_Impact]], Lists!$L$4:$M$6, 2),"")</f>
        <v>0</v>
      </c>
    </row>
    <row r="251" spans="1:27" x14ac:dyDescent="0.25">
      <c r="A251" s="1" t="s">
        <v>387</v>
      </c>
      <c r="B251" s="1" t="str">
        <f>IFERROR(VLOOKUP(TRIM(Table.CCSS_Base_Metrics[[#This Row],[Title]]), xccdf!$A$2:$C$315, 2, FALSE),"")</f>
        <v>rul_LocalPoliciesUserRightsAssignment26</v>
      </c>
      <c r="C251" t="s">
        <v>179</v>
      </c>
      <c r="D251" s="25" t="str">
        <f>IFERROR(VLOOKUP(TRIM(Table.CCSS_Base_Metrics[[#This Row],[Title]]), xccdf!$A$2:$F$315, 3, FALSE),"")</f>
        <v>CCE-1975-2</v>
      </c>
      <c r="E251" s="25">
        <f>IFERROR(VLOOKUP(TRIM(Table.CCSS_Base_Metrics[[#This Row],[Title]]), xccdf!$A$2:$F$315, 4, FALSE),"")</f>
        <v>0</v>
      </c>
      <c r="F251" s="25">
        <f>IFERROR(VLOOKUP(TRIM(Table.CCSS_Base_Metrics[[#This Row],[Title]]), xccdf!$A$2:$F$315, 5, FALSE),"")</f>
        <v>0</v>
      </c>
      <c r="G251" s="25">
        <f>IFERROR(VLOOKUP(TRIM(Table.CCSS_Base_Metrics[[#This Row],[Title]]), xccdf!$A$2:$F$315, 6, FALSE),"")</f>
        <v>0</v>
      </c>
      <c r="H251" s="23" t="s">
        <v>511</v>
      </c>
      <c r="I251" s="17"/>
      <c r="J251" s="7"/>
      <c r="K251" s="7" t="s">
        <v>593</v>
      </c>
      <c r="L251" s="9" t="str">
        <f>IFERROR(ROUND(((0.4 * Table.CCSS_Base_Metrics[[#This Row],[Exploitability]]) + (0.6 * Table.CCSS_Base_Metrics[[#This Row],[Impact]]) -1.5) * IF(Table.CCSS_Base_Metrics[[#This Row],[Impact]] = 0, 0, 1.176), 1),"")</f>
        <v/>
      </c>
      <c r="M251" s="9" t="str">
        <f>IFERROR(20 * Table.CCSS_Base_Metrics[[#This Row],[Access_Vector.'#]] * Table.CCSS_Base_Metrics[[#This Row],[Authentication.'#]] * Table.CCSS_Base_Metrics[[#This Row],[Access_Complexity.'#]],"")</f>
        <v/>
      </c>
      <c r="N251" s="9" t="str">
        <f>IFERROR(10.41 * (1 - (1 - Table.CCSS_Base_Metrics[[#This Row],[Confidentiality_Impact.'#]]) * (1 - Table.CCSS_Base_Metrics[[#This Row],[Integrity_Impact.'#]]) * (1 - Table.CCSS_Base_Metrics[[#This Row],[Availability_Impact.'#]])),"")</f>
        <v/>
      </c>
      <c r="Q251" s="11" t="str">
        <f>IFERROR(VLOOKUP(Table.CCSS_Base_Metrics[[#This Row],[Access_Vector]], Lists!$B$4:$C$6, 2),"")</f>
        <v/>
      </c>
      <c r="S251" s="11" t="str">
        <f>IFERROR(VLOOKUP(Table.CCSS_Base_Metrics[[#This Row],[Authentication]], Lists!$D$4:$E$6, 2),"")</f>
        <v/>
      </c>
      <c r="U251" s="11" t="str">
        <f>IFERROR(VLOOKUP(Table.CCSS_Base_Metrics[[#This Row],[Access_Complexity]], Lists!$F$4:$G$6, 2),"")</f>
        <v/>
      </c>
      <c r="W251" s="11" t="str">
        <f>IFERROR(VLOOKUP(Table.CCSS_Base_Metrics[[#This Row],[Confidentiality_Impact]], Lists!$H$4:$I$6, 2),"")</f>
        <v/>
      </c>
      <c r="Y251" s="11" t="str">
        <f>IFERROR(VLOOKUP(Table.CCSS_Base_Metrics[[#This Row],[Integrity_Imapct]], Lists!$J$4:$K$6, 2),"")</f>
        <v/>
      </c>
      <c r="AA251" s="11" t="str">
        <f>IFERROR(VLOOKUP(Table.CCSS_Base_Metrics[[#This Row],[Availability_Impact]], Lists!$L$4:$M$6, 2),"")</f>
        <v/>
      </c>
    </row>
    <row r="252" spans="1:27" ht="30" x14ac:dyDescent="0.25">
      <c r="A252" s="1" t="s">
        <v>388</v>
      </c>
      <c r="B252" s="1" t="str">
        <f>IFERROR(VLOOKUP(TRIM(Table.CCSS_Base_Metrics[[#This Row],[Title]]), xccdf!$A$2:$C$315, 2, FALSE),"")</f>
        <v>rul_LocalPoliciesUserRightsAssignment27</v>
      </c>
      <c r="C252" t="s">
        <v>180</v>
      </c>
      <c r="D252" s="25" t="str">
        <f>IFERROR(VLOOKUP(TRIM(Table.CCSS_Base_Metrics[[#This Row],[Title]]), xccdf!$A$2:$F$315, 3, FALSE),"")</f>
        <v>CCE-2294-7</v>
      </c>
      <c r="E252" s="25">
        <f>IFERROR(VLOOKUP(TRIM(Table.CCSS_Base_Metrics[[#This Row],[Title]]), xccdf!$A$2:$F$315, 4, FALSE),"")</f>
        <v>0</v>
      </c>
      <c r="F252" s="25">
        <f>IFERROR(VLOOKUP(TRIM(Table.CCSS_Base_Metrics[[#This Row],[Title]]), xccdf!$A$2:$F$315, 5, FALSE),"")</f>
        <v>0</v>
      </c>
      <c r="G252" s="25">
        <f>IFERROR(VLOOKUP(TRIM(Table.CCSS_Base_Metrics[[#This Row],[Title]]), xccdf!$A$2:$F$315, 6, FALSE),"")</f>
        <v>0</v>
      </c>
      <c r="H252" s="23" t="s">
        <v>510</v>
      </c>
      <c r="I252" s="17" t="b">
        <v>1</v>
      </c>
      <c r="J252" s="7"/>
      <c r="K252" s="17" t="s">
        <v>589</v>
      </c>
      <c r="L252" s="9">
        <f>IFERROR(ROUND(((0.4 * Table.CCSS_Base_Metrics[[#This Row],[Exploitability]]) + (0.6 * Table.CCSS_Base_Metrics[[#This Row],[Impact]]) -1.5) * IF(Table.CCSS_Base_Metrics[[#This Row],[Impact]] = 0, 0, 1.176), 1),"")</f>
        <v>4.3</v>
      </c>
      <c r="M252" s="9">
        <f>IFERROR(20 * Table.CCSS_Base_Metrics[[#This Row],[Access_Vector.'#]] * Table.CCSS_Base_Metrics[[#This Row],[Authentication.'#]] * Table.CCSS_Base_Metrics[[#This Row],[Access_Complexity.'#]],"")</f>
        <v>3.1410400000000003</v>
      </c>
      <c r="N252" s="9">
        <f>IFERROR(10.41 * (1 - (1 - Table.CCSS_Base_Metrics[[#This Row],[Confidentiality_Impact.'#]]) * (1 - Table.CCSS_Base_Metrics[[#This Row],[Integrity_Impact.'#]]) * (1 - Table.CCSS_Base_Metrics[[#This Row],[Availability_Impact.'#]])),"")</f>
        <v>6.4429767187500007</v>
      </c>
      <c r="O252" t="s">
        <v>19</v>
      </c>
      <c r="P252" t="s">
        <v>21</v>
      </c>
      <c r="Q252" s="11">
        <f>IFERROR(VLOOKUP(Table.CCSS_Base_Metrics[[#This Row],[Access_Vector]], Lists!$B$4:$C$6, 2),"")</f>
        <v>0.39500000000000002</v>
      </c>
      <c r="R252" t="s">
        <v>26</v>
      </c>
      <c r="S252" s="11">
        <f>IFERROR(VLOOKUP(Table.CCSS_Base_Metrics[[#This Row],[Authentication]], Lists!$D$4:$E$6, 2),"")</f>
        <v>0.56000000000000005</v>
      </c>
      <c r="T252" t="s">
        <v>30</v>
      </c>
      <c r="U252" s="11">
        <f>IFERROR(VLOOKUP(Table.CCSS_Base_Metrics[[#This Row],[Access_Complexity]], Lists!$F$4:$G$6, 2),"")</f>
        <v>0.71</v>
      </c>
      <c r="V252" t="s">
        <v>32</v>
      </c>
      <c r="W252" s="11">
        <f>IFERROR(VLOOKUP(Table.CCSS_Base_Metrics[[#This Row],[Confidentiality_Impact]], Lists!$H$4:$I$6, 2),"")</f>
        <v>0.27500000000000002</v>
      </c>
      <c r="X252" t="s">
        <v>32</v>
      </c>
      <c r="Y252" s="11">
        <f>IFERROR(VLOOKUP(Table.CCSS_Base_Metrics[[#This Row],[Integrity_Imapct]], Lists!$J$4:$K$6, 2),"")</f>
        <v>0.27500000000000002</v>
      </c>
      <c r="Z252" t="s">
        <v>32</v>
      </c>
      <c r="AA252" s="11">
        <f>IFERROR(VLOOKUP(Table.CCSS_Base_Metrics[[#This Row],[Availability_Impact]], Lists!$L$4:$M$6, 2),"")</f>
        <v>0.27500000000000002</v>
      </c>
    </row>
    <row r="253" spans="1:27" ht="30" x14ac:dyDescent="0.25">
      <c r="A253" s="1" t="s">
        <v>388</v>
      </c>
      <c r="B253" s="1" t="str">
        <f>IFERROR(VLOOKUP(TRIM(Table.CCSS_Base_Metrics[[#This Row],[Title]]), xccdf!$A$2:$C$315, 2, FALSE),"")</f>
        <v>rul_LocalPoliciesUserRightsAssignment27</v>
      </c>
      <c r="C253" t="s">
        <v>180</v>
      </c>
      <c r="D253" s="25" t="str">
        <f>IFERROR(VLOOKUP(TRIM(Table.CCSS_Base_Metrics[[#This Row],[Title]]), xccdf!$A$2:$F$315, 3, FALSE),"")</f>
        <v>CCE-2294-7</v>
      </c>
      <c r="E253" s="25">
        <f>IFERROR(VLOOKUP(TRIM(Table.CCSS_Base_Metrics[[#This Row],[Title]]), xccdf!$A$2:$F$315, 4, FALSE),"")</f>
        <v>0</v>
      </c>
      <c r="F253" s="25">
        <f>IFERROR(VLOOKUP(TRIM(Table.CCSS_Base_Metrics[[#This Row],[Title]]), xccdf!$A$2:$F$315, 5, FALSE),"")</f>
        <v>0</v>
      </c>
      <c r="G253" s="25">
        <f>IFERROR(VLOOKUP(TRIM(Table.CCSS_Base_Metrics[[#This Row],[Title]]), xccdf!$A$2:$F$315, 6, FALSE),"")</f>
        <v>0</v>
      </c>
      <c r="H253" s="23" t="s">
        <v>566</v>
      </c>
      <c r="I253" s="17"/>
      <c r="J253" s="7"/>
      <c r="K253" s="7" t="s">
        <v>593</v>
      </c>
      <c r="L253" s="9" t="str">
        <f>IFERROR(ROUND(((0.4 * Table.CCSS_Base_Metrics[[#This Row],[Exploitability]]) + (0.6 * Table.CCSS_Base_Metrics[[#This Row],[Impact]]) -1.5) * IF(Table.CCSS_Base_Metrics[[#This Row],[Impact]] = 0, 0, 1.176), 1),"")</f>
        <v/>
      </c>
      <c r="M253" s="9" t="str">
        <f>IFERROR(20 * Table.CCSS_Base_Metrics[[#This Row],[Access_Vector.'#]] * Table.CCSS_Base_Metrics[[#This Row],[Authentication.'#]] * Table.CCSS_Base_Metrics[[#This Row],[Access_Complexity.'#]],"")</f>
        <v/>
      </c>
      <c r="N253" s="9" t="str">
        <f>IFERROR(10.41 * (1 - (1 - Table.CCSS_Base_Metrics[[#This Row],[Confidentiality_Impact.'#]]) * (1 - Table.CCSS_Base_Metrics[[#This Row],[Integrity_Impact.'#]]) * (1 - Table.CCSS_Base_Metrics[[#This Row],[Availability_Impact.'#]])),"")</f>
        <v/>
      </c>
      <c r="Q253" s="11" t="str">
        <f>IFERROR(VLOOKUP(Table.CCSS_Base_Metrics[[#This Row],[Access_Vector]], Lists!$B$4:$C$6, 2),"")</f>
        <v/>
      </c>
      <c r="S253" s="11" t="str">
        <f>IFERROR(VLOOKUP(Table.CCSS_Base_Metrics[[#This Row],[Authentication]], Lists!$D$4:$E$6, 2),"")</f>
        <v/>
      </c>
      <c r="U253" s="11" t="str">
        <f>IFERROR(VLOOKUP(Table.CCSS_Base_Metrics[[#This Row],[Access_Complexity]], Lists!$F$4:$G$6, 2),"")</f>
        <v/>
      </c>
      <c r="W253" s="11" t="str">
        <f>IFERROR(VLOOKUP(Table.CCSS_Base_Metrics[[#This Row],[Confidentiality_Impact]], Lists!$H$4:$I$6, 2),"")</f>
        <v/>
      </c>
      <c r="Y253" s="11" t="str">
        <f>IFERROR(VLOOKUP(Table.CCSS_Base_Metrics[[#This Row],[Integrity_Imapct]], Lists!$J$4:$K$6, 2),"")</f>
        <v/>
      </c>
      <c r="AA253" s="11" t="str">
        <f>IFERROR(VLOOKUP(Table.CCSS_Base_Metrics[[#This Row],[Availability_Impact]], Lists!$L$4:$M$6, 2),"")</f>
        <v/>
      </c>
    </row>
    <row r="254" spans="1:27" ht="30" x14ac:dyDescent="0.25">
      <c r="A254" s="1" t="s">
        <v>389</v>
      </c>
      <c r="B254" s="1" t="str">
        <f>IFERROR(VLOOKUP(TRIM(Table.CCSS_Base_Metrics[[#This Row],[Title]]), xccdf!$A$2:$C$315, 2, FALSE),"")</f>
        <v>rul_LocalPoliciesUserRightsAssignment30</v>
      </c>
      <c r="C254" t="s">
        <v>181</v>
      </c>
      <c r="D254" s="25" t="str">
        <f>IFERROR(VLOOKUP(TRIM(Table.CCSS_Base_Metrics[[#This Row],[Title]]), xccdf!$A$2:$F$315, 3, FALSE),"")</f>
        <v>CCE-2506-4</v>
      </c>
      <c r="E254" s="25">
        <f>IFERROR(VLOOKUP(TRIM(Table.CCSS_Base_Metrics[[#This Row],[Title]]), xccdf!$A$2:$F$315, 4, FALSE),"")</f>
        <v>0</v>
      </c>
      <c r="F254" s="25">
        <f>IFERROR(VLOOKUP(TRIM(Table.CCSS_Base_Metrics[[#This Row],[Title]]), xccdf!$A$2:$F$315, 5, FALSE),"")</f>
        <v>0</v>
      </c>
      <c r="G254" s="25">
        <f>IFERROR(VLOOKUP(TRIM(Table.CCSS_Base_Metrics[[#This Row],[Title]]), xccdf!$A$2:$F$315, 6, FALSE),"")</f>
        <v>0</v>
      </c>
      <c r="H254" s="23" t="s">
        <v>510</v>
      </c>
      <c r="I254" s="17" t="b">
        <v>1</v>
      </c>
      <c r="J254" s="7"/>
      <c r="K254" s="17" t="s">
        <v>589</v>
      </c>
      <c r="L254" s="9">
        <f>IFERROR(ROUND(((0.4 * Table.CCSS_Base_Metrics[[#This Row],[Exploitability]]) + (0.6 * Table.CCSS_Base_Metrics[[#This Row],[Impact]]) -1.5) * IF(Table.CCSS_Base_Metrics[[#This Row],[Impact]] = 0, 0, 1.176), 1),"")</f>
        <v>6.8</v>
      </c>
      <c r="M254" s="9">
        <f>IFERROR(20 * Table.CCSS_Base_Metrics[[#This Row],[Access_Vector.'#]] * Table.CCSS_Base_Metrics[[#This Row],[Authentication.'#]] * Table.CCSS_Base_Metrics[[#This Row],[Access_Complexity.'#]],"")</f>
        <v>3.1410400000000003</v>
      </c>
      <c r="N254" s="9">
        <f>IFERROR(10.41 * (1 - (1 - Table.CCSS_Base_Metrics[[#This Row],[Confidentiality_Impact.'#]]) * (1 - Table.CCSS_Base_Metrics[[#This Row],[Integrity_Impact.'#]]) * (1 - Table.CCSS_Base_Metrics[[#This Row],[Availability_Impact.'#]])),"")</f>
        <v>10.00084536</v>
      </c>
      <c r="O254" t="s">
        <v>19</v>
      </c>
      <c r="P254" t="s">
        <v>21</v>
      </c>
      <c r="Q254" s="11">
        <f>IFERROR(VLOOKUP(Table.CCSS_Base_Metrics[[#This Row],[Access_Vector]], Lists!$B$4:$C$6, 2),"")</f>
        <v>0.39500000000000002</v>
      </c>
      <c r="R254" t="s">
        <v>26</v>
      </c>
      <c r="S254" s="11">
        <f>IFERROR(VLOOKUP(Table.CCSS_Base_Metrics[[#This Row],[Authentication]], Lists!$D$4:$E$6, 2),"")</f>
        <v>0.56000000000000005</v>
      </c>
      <c r="T254" t="s">
        <v>30</v>
      </c>
      <c r="U254" s="11">
        <f>IFERROR(VLOOKUP(Table.CCSS_Base_Metrics[[#This Row],[Access_Complexity]], Lists!$F$4:$G$6, 2),"")</f>
        <v>0.71</v>
      </c>
      <c r="V254" t="s">
        <v>31</v>
      </c>
      <c r="W254" s="11">
        <f>IFERROR(VLOOKUP(Table.CCSS_Base_Metrics[[#This Row],[Confidentiality_Impact]], Lists!$H$4:$I$6, 2),"")</f>
        <v>0.66</v>
      </c>
      <c r="X254" t="s">
        <v>31</v>
      </c>
      <c r="Y254" s="11">
        <f>IFERROR(VLOOKUP(Table.CCSS_Base_Metrics[[#This Row],[Integrity_Imapct]], Lists!$J$4:$K$6, 2),"")</f>
        <v>0.66</v>
      </c>
      <c r="Z254" t="s">
        <v>31</v>
      </c>
      <c r="AA254" s="11">
        <f>IFERROR(VLOOKUP(Table.CCSS_Base_Metrics[[#This Row],[Availability_Impact]], Lists!$L$4:$M$6, 2),"")</f>
        <v>0.66</v>
      </c>
    </row>
    <row r="255" spans="1:27" x14ac:dyDescent="0.25">
      <c r="A255" s="1" t="s">
        <v>389</v>
      </c>
      <c r="B255" s="1" t="str">
        <f>IFERROR(VLOOKUP(TRIM(Table.CCSS_Base_Metrics[[#This Row],[Title]]), xccdf!$A$2:$C$315, 2, FALSE),"")</f>
        <v>rul_LocalPoliciesUserRightsAssignment30</v>
      </c>
      <c r="C255" t="s">
        <v>181</v>
      </c>
      <c r="D255" s="25" t="str">
        <f>IFERROR(VLOOKUP(TRIM(Table.CCSS_Base_Metrics[[#This Row],[Title]]), xccdf!$A$2:$F$315, 3, FALSE),"")</f>
        <v>CCE-2506-4</v>
      </c>
      <c r="E255" s="25">
        <f>IFERROR(VLOOKUP(TRIM(Table.CCSS_Base_Metrics[[#This Row],[Title]]), xccdf!$A$2:$F$315, 4, FALSE),"")</f>
        <v>0</v>
      </c>
      <c r="F255" s="25">
        <f>IFERROR(VLOOKUP(TRIM(Table.CCSS_Base_Metrics[[#This Row],[Title]]), xccdf!$A$2:$F$315, 5, FALSE),"")</f>
        <v>0</v>
      </c>
      <c r="G255" s="25">
        <f>IFERROR(VLOOKUP(TRIM(Table.CCSS_Base_Metrics[[#This Row],[Title]]), xccdf!$A$2:$F$315, 6, FALSE),"")</f>
        <v>0</v>
      </c>
      <c r="H255" s="23" t="s">
        <v>561</v>
      </c>
      <c r="I255" s="17"/>
      <c r="J255" s="7"/>
      <c r="K255" s="7" t="s">
        <v>593</v>
      </c>
      <c r="L255" s="9" t="str">
        <f>IFERROR(ROUND(((0.4 * Table.CCSS_Base_Metrics[[#This Row],[Exploitability]]) + (0.6 * Table.CCSS_Base_Metrics[[#This Row],[Impact]]) -1.5) * IF(Table.CCSS_Base_Metrics[[#This Row],[Impact]] = 0, 0, 1.176), 1),"")</f>
        <v/>
      </c>
      <c r="M255" s="9" t="str">
        <f>IFERROR(20 * Table.CCSS_Base_Metrics[[#This Row],[Access_Vector.'#]] * Table.CCSS_Base_Metrics[[#This Row],[Authentication.'#]] * Table.CCSS_Base_Metrics[[#This Row],[Access_Complexity.'#]],"")</f>
        <v/>
      </c>
      <c r="N255" s="9" t="str">
        <f>IFERROR(10.41 * (1 - (1 - Table.CCSS_Base_Metrics[[#This Row],[Confidentiality_Impact.'#]]) * (1 - Table.CCSS_Base_Metrics[[#This Row],[Integrity_Impact.'#]]) * (1 - Table.CCSS_Base_Metrics[[#This Row],[Availability_Impact.'#]])),"")</f>
        <v/>
      </c>
      <c r="Q255" s="11" t="str">
        <f>IFERROR(VLOOKUP(Table.CCSS_Base_Metrics[[#This Row],[Access_Vector]], Lists!$B$4:$C$6, 2),"")</f>
        <v/>
      </c>
      <c r="S255" s="11" t="str">
        <f>IFERROR(VLOOKUP(Table.CCSS_Base_Metrics[[#This Row],[Authentication]], Lists!$D$4:$E$6, 2),"")</f>
        <v/>
      </c>
      <c r="U255" s="11" t="str">
        <f>IFERROR(VLOOKUP(Table.CCSS_Base_Metrics[[#This Row],[Access_Complexity]], Lists!$F$4:$G$6, 2),"")</f>
        <v/>
      </c>
      <c r="W255" s="11" t="str">
        <f>IFERROR(VLOOKUP(Table.CCSS_Base_Metrics[[#This Row],[Confidentiality_Impact]], Lists!$H$4:$I$6, 2),"")</f>
        <v/>
      </c>
      <c r="Y255" s="11" t="str">
        <f>IFERROR(VLOOKUP(Table.CCSS_Base_Metrics[[#This Row],[Integrity_Imapct]], Lists!$J$4:$K$6, 2),"")</f>
        <v/>
      </c>
      <c r="AA255" s="11" t="str">
        <f>IFERROR(VLOOKUP(Table.CCSS_Base_Metrics[[#This Row],[Availability_Impact]], Lists!$L$4:$M$6, 2),"")</f>
        <v/>
      </c>
    </row>
    <row r="256" spans="1:27" ht="30" x14ac:dyDescent="0.25">
      <c r="A256" s="1" t="s">
        <v>390</v>
      </c>
      <c r="B256" s="1" t="str">
        <f>IFERROR(VLOOKUP(TRIM(Table.CCSS_Base_Metrics[[#This Row],[Title]]), xccdf!$A$2:$C$315, 2, FALSE),"")</f>
        <v>rul_LocalPoliciesUserRightsAssignment31</v>
      </c>
      <c r="C256" t="s">
        <v>182</v>
      </c>
      <c r="D256" s="25" t="str">
        <f>IFERROR(VLOOKUP(TRIM(Table.CCSS_Base_Metrics[[#This Row],[Title]]), xccdf!$A$2:$F$315, 3, FALSE),"")</f>
        <v>CCE-2026-3</v>
      </c>
      <c r="E256" s="25" t="str">
        <f>IFERROR(VLOOKUP(TRIM(Table.CCSS_Base_Metrics[[#This Row],[Title]]), xccdf!$A$2:$F$315, 4, FALSE),"")</f>
        <v>equals</v>
      </c>
      <c r="F256" s="25" t="str">
        <f>IFERROR(VLOOKUP(TRIM(Table.CCSS_Base_Metrics[[#This Row],[Title]]), xccdf!$A$2:$F$315, 5, FALSE),"")</f>
        <v>string</v>
      </c>
      <c r="G256" s="25">
        <f>IFERROR(VLOOKUP(TRIM(Table.CCSS_Base_Metrics[[#This Row],[Title]]), xccdf!$A$2:$F$315, 6, FALSE),"")</f>
        <v>0</v>
      </c>
      <c r="H256" s="23" t="s">
        <v>510</v>
      </c>
      <c r="I256" s="17" t="b">
        <v>1</v>
      </c>
      <c r="J256" s="7"/>
      <c r="K256" s="17" t="s">
        <v>589</v>
      </c>
      <c r="L256" s="9">
        <f>IFERROR(ROUND(((0.4 * Table.CCSS_Base_Metrics[[#This Row],[Exploitability]]) + (0.6 * Table.CCSS_Base_Metrics[[#This Row],[Impact]]) -1.5) * IF(Table.CCSS_Base_Metrics[[#This Row],[Impact]] = 0, 0, 1.176), 1),"")</f>
        <v>6.8</v>
      </c>
      <c r="M256" s="9">
        <f>IFERROR(20 * Table.CCSS_Base_Metrics[[#This Row],[Access_Vector.'#]] * Table.CCSS_Base_Metrics[[#This Row],[Authentication.'#]] * Table.CCSS_Base_Metrics[[#This Row],[Access_Complexity.'#]],"")</f>
        <v>3.1410400000000003</v>
      </c>
      <c r="N256" s="9">
        <f>IFERROR(10.41 * (1 - (1 - Table.CCSS_Base_Metrics[[#This Row],[Confidentiality_Impact.'#]]) * (1 - Table.CCSS_Base_Metrics[[#This Row],[Integrity_Impact.'#]]) * (1 - Table.CCSS_Base_Metrics[[#This Row],[Availability_Impact.'#]])),"")</f>
        <v>10.00084536</v>
      </c>
      <c r="O256" t="s">
        <v>19</v>
      </c>
      <c r="P256" t="s">
        <v>21</v>
      </c>
      <c r="Q256" s="11">
        <f>IFERROR(VLOOKUP(Table.CCSS_Base_Metrics[[#This Row],[Access_Vector]], Lists!$B$4:$C$6, 2),"")</f>
        <v>0.39500000000000002</v>
      </c>
      <c r="R256" t="s">
        <v>26</v>
      </c>
      <c r="S256" s="11">
        <f>IFERROR(VLOOKUP(Table.CCSS_Base_Metrics[[#This Row],[Authentication]], Lists!$D$4:$E$6, 2),"")</f>
        <v>0.56000000000000005</v>
      </c>
      <c r="T256" t="s">
        <v>30</v>
      </c>
      <c r="U256" s="11">
        <f>IFERROR(VLOOKUP(Table.CCSS_Base_Metrics[[#This Row],[Access_Complexity]], Lists!$F$4:$G$6, 2),"")</f>
        <v>0.71</v>
      </c>
      <c r="V256" t="s">
        <v>31</v>
      </c>
      <c r="W256" s="11">
        <f>IFERROR(VLOOKUP(Table.CCSS_Base_Metrics[[#This Row],[Confidentiality_Impact]], Lists!$H$4:$I$6, 2),"")</f>
        <v>0.66</v>
      </c>
      <c r="X256" t="s">
        <v>31</v>
      </c>
      <c r="Y256" s="11">
        <f>IFERROR(VLOOKUP(Table.CCSS_Base_Metrics[[#This Row],[Integrity_Imapct]], Lists!$J$4:$K$6, 2),"")</f>
        <v>0.66</v>
      </c>
      <c r="Z256" t="s">
        <v>31</v>
      </c>
      <c r="AA256" s="11">
        <f>IFERROR(VLOOKUP(Table.CCSS_Base_Metrics[[#This Row],[Availability_Impact]], Lists!$L$4:$M$6, 2),"")</f>
        <v>0.66</v>
      </c>
    </row>
    <row r="257" spans="1:27" x14ac:dyDescent="0.25">
      <c r="A257" s="1" t="s">
        <v>390</v>
      </c>
      <c r="B257" s="1" t="str">
        <f>IFERROR(VLOOKUP(TRIM(Table.CCSS_Base_Metrics[[#This Row],[Title]]), xccdf!$A$2:$C$315, 2, FALSE),"")</f>
        <v>rul_LocalPoliciesUserRightsAssignment31</v>
      </c>
      <c r="C257" t="s">
        <v>182</v>
      </c>
      <c r="D257" s="25" t="str">
        <f>IFERROR(VLOOKUP(TRIM(Table.CCSS_Base_Metrics[[#This Row],[Title]]), xccdf!$A$2:$F$315, 3, FALSE),"")</f>
        <v>CCE-2026-3</v>
      </c>
      <c r="E257" s="25" t="str">
        <f>IFERROR(VLOOKUP(TRIM(Table.CCSS_Base_Metrics[[#This Row],[Title]]), xccdf!$A$2:$F$315, 4, FALSE),"")</f>
        <v>equals</v>
      </c>
      <c r="F257" s="25" t="str">
        <f>IFERROR(VLOOKUP(TRIM(Table.CCSS_Base_Metrics[[#This Row],[Title]]), xccdf!$A$2:$F$315, 5, FALSE),"")</f>
        <v>string</v>
      </c>
      <c r="G257" s="25">
        <f>IFERROR(VLOOKUP(TRIM(Table.CCSS_Base_Metrics[[#This Row],[Title]]), xccdf!$A$2:$F$315, 6, FALSE),"")</f>
        <v>0</v>
      </c>
      <c r="H257" s="23" t="s">
        <v>560</v>
      </c>
      <c r="I257" s="17"/>
      <c r="J257" s="7"/>
      <c r="K257" s="7" t="s">
        <v>593</v>
      </c>
      <c r="L257" s="9" t="str">
        <f>IFERROR(ROUND(((0.4 * Table.CCSS_Base_Metrics[[#This Row],[Exploitability]]) + (0.6 * Table.CCSS_Base_Metrics[[#This Row],[Impact]]) -1.5) * IF(Table.CCSS_Base_Metrics[[#This Row],[Impact]] = 0, 0, 1.176), 1),"")</f>
        <v/>
      </c>
      <c r="M257" s="9" t="str">
        <f>IFERROR(20 * Table.CCSS_Base_Metrics[[#This Row],[Access_Vector.'#]] * Table.CCSS_Base_Metrics[[#This Row],[Authentication.'#]] * Table.CCSS_Base_Metrics[[#This Row],[Access_Complexity.'#]],"")</f>
        <v/>
      </c>
      <c r="N257" s="9" t="str">
        <f>IFERROR(10.41 * (1 - (1 - Table.CCSS_Base_Metrics[[#This Row],[Confidentiality_Impact.'#]]) * (1 - Table.CCSS_Base_Metrics[[#This Row],[Integrity_Impact.'#]]) * (1 - Table.CCSS_Base_Metrics[[#This Row],[Availability_Impact.'#]])),"")</f>
        <v/>
      </c>
      <c r="Q257" s="11" t="str">
        <f>IFERROR(VLOOKUP(Table.CCSS_Base_Metrics[[#This Row],[Access_Vector]], Lists!$B$4:$C$6, 2),"")</f>
        <v/>
      </c>
      <c r="S257" s="11" t="str">
        <f>IFERROR(VLOOKUP(Table.CCSS_Base_Metrics[[#This Row],[Authentication]], Lists!$D$4:$E$6, 2),"")</f>
        <v/>
      </c>
      <c r="U257" s="11" t="str">
        <f>IFERROR(VLOOKUP(Table.CCSS_Base_Metrics[[#This Row],[Access_Complexity]], Lists!$F$4:$G$6, 2),"")</f>
        <v/>
      </c>
      <c r="W257" s="11" t="str">
        <f>IFERROR(VLOOKUP(Table.CCSS_Base_Metrics[[#This Row],[Confidentiality_Impact]], Lists!$H$4:$I$6, 2),"")</f>
        <v/>
      </c>
      <c r="Y257" s="11" t="str">
        <f>IFERROR(VLOOKUP(Table.CCSS_Base_Metrics[[#This Row],[Integrity_Imapct]], Lists!$J$4:$K$6, 2),"")</f>
        <v/>
      </c>
      <c r="AA257" s="11" t="str">
        <f>IFERROR(VLOOKUP(Table.CCSS_Base_Metrics[[#This Row],[Availability_Impact]], Lists!$L$4:$M$6, 2),"")</f>
        <v/>
      </c>
    </row>
    <row r="258" spans="1:27" ht="30" x14ac:dyDescent="0.25">
      <c r="A258" s="1" t="s">
        <v>391</v>
      </c>
      <c r="B258" s="1" t="str">
        <f>IFERROR(VLOOKUP(TRIM(Table.CCSS_Base_Metrics[[#This Row],[Title]]), xccdf!$A$2:$C$315, 2, FALSE),"")</f>
        <v>rul_LocalPoliciesUserRightsAssignment29</v>
      </c>
      <c r="C258" t="s">
        <v>183</v>
      </c>
      <c r="D258" s="25" t="str">
        <f>IFERROR(VLOOKUP(TRIM(Table.CCSS_Base_Metrics[[#This Row],[Title]]), xccdf!$A$2:$F$315, 3, FALSE),"")</f>
        <v>CCE-2137-8</v>
      </c>
      <c r="E258" s="25">
        <f>IFERROR(VLOOKUP(TRIM(Table.CCSS_Base_Metrics[[#This Row],[Title]]), xccdf!$A$2:$F$315, 4, FALSE),"")</f>
        <v>0</v>
      </c>
      <c r="F258" s="25">
        <f>IFERROR(VLOOKUP(TRIM(Table.CCSS_Base_Metrics[[#This Row],[Title]]), xccdf!$A$2:$F$315, 5, FALSE),"")</f>
        <v>0</v>
      </c>
      <c r="G258" s="25">
        <f>IFERROR(VLOOKUP(TRIM(Table.CCSS_Base_Metrics[[#This Row],[Title]]), xccdf!$A$2:$F$315, 6, FALSE),"")</f>
        <v>0</v>
      </c>
      <c r="H258" s="23" t="s">
        <v>510</v>
      </c>
      <c r="I258" s="17" t="b">
        <v>1</v>
      </c>
      <c r="J258" s="7"/>
      <c r="K258" s="17" t="s">
        <v>589</v>
      </c>
      <c r="L258" s="9">
        <f>IFERROR(ROUND(((0.4 * Table.CCSS_Base_Metrics[[#This Row],[Exploitability]]) + (0.6 * Table.CCSS_Base_Metrics[[#This Row],[Impact]]) -1.5) * IF(Table.CCSS_Base_Metrics[[#This Row],[Impact]] = 0, 0, 1.176), 1),"")</f>
        <v>6.8</v>
      </c>
      <c r="M258" s="9">
        <f>IFERROR(20 * Table.CCSS_Base_Metrics[[#This Row],[Access_Vector.'#]] * Table.CCSS_Base_Metrics[[#This Row],[Authentication.'#]] * Table.CCSS_Base_Metrics[[#This Row],[Access_Complexity.'#]],"")</f>
        <v>3.1410400000000003</v>
      </c>
      <c r="N258" s="9">
        <f>IFERROR(10.41 * (1 - (1 - Table.CCSS_Base_Metrics[[#This Row],[Confidentiality_Impact.'#]]) * (1 - Table.CCSS_Base_Metrics[[#This Row],[Integrity_Impact.'#]]) * (1 - Table.CCSS_Base_Metrics[[#This Row],[Availability_Impact.'#]])),"")</f>
        <v>10.00084536</v>
      </c>
      <c r="O258" t="s">
        <v>19</v>
      </c>
      <c r="P258" t="s">
        <v>21</v>
      </c>
      <c r="Q258" s="11">
        <f>IFERROR(VLOOKUP(Table.CCSS_Base_Metrics[[#This Row],[Access_Vector]], Lists!$B$4:$C$6, 2),"")</f>
        <v>0.39500000000000002</v>
      </c>
      <c r="R258" t="s">
        <v>26</v>
      </c>
      <c r="S258" s="11">
        <f>IFERROR(VLOOKUP(Table.CCSS_Base_Metrics[[#This Row],[Authentication]], Lists!$D$4:$E$6, 2),"")</f>
        <v>0.56000000000000005</v>
      </c>
      <c r="T258" t="s">
        <v>30</v>
      </c>
      <c r="U258" s="11">
        <f>IFERROR(VLOOKUP(Table.CCSS_Base_Metrics[[#This Row],[Access_Complexity]], Lists!$F$4:$G$6, 2),"")</f>
        <v>0.71</v>
      </c>
      <c r="V258" t="s">
        <v>31</v>
      </c>
      <c r="W258" s="11">
        <f>IFERROR(VLOOKUP(Table.CCSS_Base_Metrics[[#This Row],[Confidentiality_Impact]], Lists!$H$4:$I$6, 2),"")</f>
        <v>0.66</v>
      </c>
      <c r="X258" t="s">
        <v>31</v>
      </c>
      <c r="Y258" s="11">
        <f>IFERROR(VLOOKUP(Table.CCSS_Base_Metrics[[#This Row],[Integrity_Imapct]], Lists!$J$4:$K$6, 2),"")</f>
        <v>0.66</v>
      </c>
      <c r="Z258" t="s">
        <v>31</v>
      </c>
      <c r="AA258" s="11">
        <f>IFERROR(VLOOKUP(Table.CCSS_Base_Metrics[[#This Row],[Availability_Impact]], Lists!$L$4:$M$6, 2),"")</f>
        <v>0.66</v>
      </c>
    </row>
    <row r="259" spans="1:27" x14ac:dyDescent="0.25">
      <c r="A259" s="1" t="s">
        <v>391</v>
      </c>
      <c r="B259" s="1" t="str">
        <f>IFERROR(VLOOKUP(TRIM(Table.CCSS_Base_Metrics[[#This Row],[Title]]), xccdf!$A$2:$C$315, 2, FALSE),"")</f>
        <v>rul_LocalPoliciesUserRightsAssignment29</v>
      </c>
      <c r="C259" t="s">
        <v>183</v>
      </c>
      <c r="D259" s="25" t="str">
        <f>IFERROR(VLOOKUP(TRIM(Table.CCSS_Base_Metrics[[#This Row],[Title]]), xccdf!$A$2:$F$315, 3, FALSE),"")</f>
        <v>CCE-2137-8</v>
      </c>
      <c r="E259" s="25">
        <f>IFERROR(VLOOKUP(TRIM(Table.CCSS_Base_Metrics[[#This Row],[Title]]), xccdf!$A$2:$F$315, 4, FALSE),"")</f>
        <v>0</v>
      </c>
      <c r="F259" s="25">
        <f>IFERROR(VLOOKUP(TRIM(Table.CCSS_Base_Metrics[[#This Row],[Title]]), xccdf!$A$2:$F$315, 5, FALSE),"")</f>
        <v>0</v>
      </c>
      <c r="G259" s="25">
        <f>IFERROR(VLOOKUP(TRIM(Table.CCSS_Base_Metrics[[#This Row],[Title]]), xccdf!$A$2:$F$315, 6, FALSE),"")</f>
        <v>0</v>
      </c>
      <c r="H259" s="23" t="s">
        <v>560</v>
      </c>
      <c r="I259" s="17"/>
      <c r="J259" s="7"/>
      <c r="K259" s="7" t="s">
        <v>593</v>
      </c>
      <c r="L259" s="9" t="str">
        <f>IFERROR(ROUND(((0.4 * Table.CCSS_Base_Metrics[[#This Row],[Exploitability]]) + (0.6 * Table.CCSS_Base_Metrics[[#This Row],[Impact]]) -1.5) * IF(Table.CCSS_Base_Metrics[[#This Row],[Impact]] = 0, 0, 1.176), 1),"")</f>
        <v/>
      </c>
      <c r="M259" s="9" t="str">
        <f>IFERROR(20 * Table.CCSS_Base_Metrics[[#This Row],[Access_Vector.'#]] * Table.CCSS_Base_Metrics[[#This Row],[Authentication.'#]] * Table.CCSS_Base_Metrics[[#This Row],[Access_Complexity.'#]],"")</f>
        <v/>
      </c>
      <c r="N259" s="9" t="str">
        <f>IFERROR(10.41 * (1 - (1 - Table.CCSS_Base_Metrics[[#This Row],[Confidentiality_Impact.'#]]) * (1 - Table.CCSS_Base_Metrics[[#This Row],[Integrity_Impact.'#]]) * (1 - Table.CCSS_Base_Metrics[[#This Row],[Availability_Impact.'#]])),"")</f>
        <v/>
      </c>
      <c r="Q259" s="11" t="str">
        <f>IFERROR(VLOOKUP(Table.CCSS_Base_Metrics[[#This Row],[Access_Vector]], Lists!$B$4:$C$6, 2),"")</f>
        <v/>
      </c>
      <c r="S259" s="11" t="str">
        <f>IFERROR(VLOOKUP(Table.CCSS_Base_Metrics[[#This Row],[Authentication]], Lists!$D$4:$E$6, 2),"")</f>
        <v/>
      </c>
      <c r="U259" s="11" t="str">
        <f>IFERROR(VLOOKUP(Table.CCSS_Base_Metrics[[#This Row],[Access_Complexity]], Lists!$F$4:$G$6, 2),"")</f>
        <v/>
      </c>
      <c r="W259" s="11" t="str">
        <f>IFERROR(VLOOKUP(Table.CCSS_Base_Metrics[[#This Row],[Confidentiality_Impact]], Lists!$H$4:$I$6, 2),"")</f>
        <v/>
      </c>
      <c r="Y259" s="11" t="str">
        <f>IFERROR(VLOOKUP(Table.CCSS_Base_Metrics[[#This Row],[Integrity_Imapct]], Lists!$J$4:$K$6, 2),"")</f>
        <v/>
      </c>
      <c r="AA259" s="11" t="str">
        <f>IFERROR(VLOOKUP(Table.CCSS_Base_Metrics[[#This Row],[Availability_Impact]], Lists!$L$4:$M$6, 2),"")</f>
        <v/>
      </c>
    </row>
    <row r="260" spans="1:27" x14ac:dyDescent="0.25">
      <c r="A260" s="1">
        <v>1.9</v>
      </c>
      <c r="B260" s="1" t="str">
        <f>IFERROR(VLOOKUP(TRIM(Table.CCSS_Base_Metrics[[#This Row],[Title]]), xccdf!$A$2:$C$315, 2, FALSE),"")</f>
        <v/>
      </c>
      <c r="C260" t="s">
        <v>392</v>
      </c>
      <c r="D260" s="25" t="str">
        <f>IFERROR(VLOOKUP(TRIM(Table.CCSS_Base_Metrics[[#This Row],[Title]]), xccdf!$A$2:$F$315, 3, FALSE),"")</f>
        <v/>
      </c>
      <c r="E260" s="25" t="str">
        <f>IFERROR(VLOOKUP(TRIM(Table.CCSS_Base_Metrics[[#This Row],[Title]]), xccdf!$A$2:$F$315, 4, FALSE),"")</f>
        <v/>
      </c>
      <c r="F260" s="25" t="str">
        <f>IFERROR(VLOOKUP(TRIM(Table.CCSS_Base_Metrics[[#This Row],[Title]]), xccdf!$A$2:$F$315, 5, FALSE),"")</f>
        <v/>
      </c>
      <c r="G260" s="25" t="str">
        <f>IFERROR(VLOOKUP(TRIM(Table.CCSS_Base_Metrics[[#This Row],[Title]]), xccdf!$A$2:$F$315, 6, FALSE),"")</f>
        <v/>
      </c>
      <c r="H260" s="21" t="e">
        <f>NA()</f>
        <v>#N/A</v>
      </c>
      <c r="I260" s="7" t="b">
        <v>0</v>
      </c>
      <c r="J260" s="7"/>
      <c r="K260" s="7"/>
      <c r="L260" s="9" t="str">
        <f>IFERROR(ROUND(((0.4 * Table.CCSS_Base_Metrics[[#This Row],[Exploitability]]) + (0.6 * Table.CCSS_Base_Metrics[[#This Row],[Impact]]) -1.5) * IF(Table.CCSS_Base_Metrics[[#This Row],[Impact]] = 0, 0, 1.176), 1),"")</f>
        <v/>
      </c>
      <c r="M260" s="9" t="str">
        <f>IFERROR(20 * Table.CCSS_Base_Metrics[[#This Row],[Access_Vector.'#]] * Table.CCSS_Base_Metrics[[#This Row],[Authentication.'#]] * Table.CCSS_Base_Metrics[[#This Row],[Access_Complexity.'#]],"")</f>
        <v/>
      </c>
      <c r="N260" s="9" t="str">
        <f>IFERROR(10.41 * (1 - (1 - Table.CCSS_Base_Metrics[[#This Row],[Confidentiality_Impact.'#]]) * (1 - Table.CCSS_Base_Metrics[[#This Row],[Integrity_Impact.'#]]) * (1 - Table.CCSS_Base_Metrics[[#This Row],[Availability_Impact.'#]])),"")</f>
        <v/>
      </c>
      <c r="Q260" s="11" t="str">
        <f>IFERROR(VLOOKUP(Table.CCSS_Base_Metrics[[#This Row],[Access_Vector]], Lists!$B$4:$C$6, 2),"")</f>
        <v/>
      </c>
      <c r="S260" s="11" t="str">
        <f>IFERROR(VLOOKUP(Table.CCSS_Base_Metrics[[#This Row],[Authentication]], Lists!$D$4:$E$6, 2),"")</f>
        <v/>
      </c>
      <c r="U260" s="11" t="str">
        <f>IFERROR(VLOOKUP(Table.CCSS_Base_Metrics[[#This Row],[Access_Complexity]], Lists!$F$4:$G$6, 2),"")</f>
        <v/>
      </c>
      <c r="W260" s="11" t="str">
        <f>IFERROR(VLOOKUP(Table.CCSS_Base_Metrics[[#This Row],[Confidentiality_Impact]], Lists!$H$4:$I$6, 2),"")</f>
        <v/>
      </c>
      <c r="Y260" s="11" t="str">
        <f>IFERROR(VLOOKUP(Table.CCSS_Base_Metrics[[#This Row],[Integrity_Imapct]], Lists!$J$4:$K$6, 2),"")</f>
        <v/>
      </c>
      <c r="AA260" s="11" t="str">
        <f>IFERROR(VLOOKUP(Table.CCSS_Base_Metrics[[#This Row],[Availability_Impact]], Lists!$L$4:$M$6, 2),"")</f>
        <v/>
      </c>
    </row>
    <row r="261" spans="1:27" x14ac:dyDescent="0.25">
      <c r="A261" s="1" t="s">
        <v>393</v>
      </c>
      <c r="B261" s="1" t="str">
        <f>IFERROR(VLOOKUP(TRIM(Table.CCSS_Base_Metrics[[#This Row],[Title]]), xccdf!$A$2:$C$315, 2, FALSE),"")</f>
        <v>rul_LocalPoliciesSecurityOptions1</v>
      </c>
      <c r="C261" t="s">
        <v>268</v>
      </c>
      <c r="D261" s="25" t="str">
        <f>IFERROR(VLOOKUP(TRIM(Table.CCSS_Base_Metrics[[#This Row],[Title]]), xccdf!$A$2:$F$315, 3, FALSE),"")</f>
        <v>CCE-2410-9</v>
      </c>
      <c r="E261" s="25" t="str">
        <f>IFERROR(VLOOKUP(TRIM(Table.CCSS_Base_Metrics[[#This Row],[Title]]), xccdf!$A$2:$F$315, 4, FALSE),"")</f>
        <v>equals</v>
      </c>
      <c r="F261" s="25" t="str">
        <f>IFERROR(VLOOKUP(TRIM(Table.CCSS_Base_Metrics[[#This Row],[Title]]), xccdf!$A$2:$F$315, 5, FALSE),"")</f>
        <v>number</v>
      </c>
      <c r="G261" s="25">
        <f>IFERROR(VLOOKUP(TRIM(Table.CCSS_Base_Metrics[[#This Row],[Title]]), xccdf!$A$2:$F$315, 6, FALSE),"")</f>
        <v>537395200</v>
      </c>
      <c r="H261" s="21" t="s">
        <v>512</v>
      </c>
      <c r="I261" s="7" t="b">
        <v>1</v>
      </c>
      <c r="J261" s="7"/>
      <c r="K261" s="17" t="s">
        <v>589</v>
      </c>
      <c r="L261" s="9">
        <f>IFERROR(ROUND(((0.4 * Table.CCSS_Base_Metrics[[#This Row],[Exploitability]]) + (0.6 * Table.CCSS_Base_Metrics[[#This Row],[Impact]]) -1.5) * IF(Table.CCSS_Base_Metrics[[#This Row],[Impact]] = 0, 0, 1.176), 1),"")</f>
        <v>4.3</v>
      </c>
      <c r="M261" s="9">
        <f>IFERROR(20 * Table.CCSS_Base_Metrics[[#This Row],[Access_Vector.'#]] * Table.CCSS_Base_Metrics[[#This Row],[Authentication.'#]] * Table.CCSS_Base_Metrics[[#This Row],[Access_Complexity.'#]],"")</f>
        <v>5.5483647999999999</v>
      </c>
      <c r="N261" s="9">
        <f>IFERROR(10.41 * (1 - (1 - Table.CCSS_Base_Metrics[[#This Row],[Confidentiality_Impact.'#]]) * (1 - Table.CCSS_Base_Metrics[[#This Row],[Integrity_Impact.'#]]) * (1 - Table.CCSS_Base_Metrics[[#This Row],[Availability_Impact.'#]])),"")</f>
        <v>4.9382437499999998</v>
      </c>
      <c r="O261" t="s">
        <v>20</v>
      </c>
      <c r="P261" t="s">
        <v>22</v>
      </c>
      <c r="Q261" s="11">
        <f>IFERROR(VLOOKUP(Table.CCSS_Base_Metrics[[#This Row],[Access_Vector]], Lists!$B$4:$C$6, 2),"")</f>
        <v>0.64600000000000002</v>
      </c>
      <c r="R261" t="s">
        <v>27</v>
      </c>
      <c r="S261" s="11">
        <f>IFERROR(VLOOKUP(Table.CCSS_Base_Metrics[[#This Row],[Authentication]], Lists!$D$4:$E$6, 2),"")</f>
        <v>0.70399999999999996</v>
      </c>
      <c r="T261" t="s">
        <v>29</v>
      </c>
      <c r="U261" s="11">
        <f>IFERROR(VLOOKUP(Table.CCSS_Base_Metrics[[#This Row],[Access_Complexity]], Lists!$F$4:$G$6, 2),"")</f>
        <v>0.61</v>
      </c>
      <c r="V261" t="s">
        <v>32</v>
      </c>
      <c r="W261" s="11">
        <f>IFERROR(VLOOKUP(Table.CCSS_Base_Metrics[[#This Row],[Confidentiality_Impact]], Lists!$H$4:$I$6, 2),"")</f>
        <v>0.27500000000000002</v>
      </c>
      <c r="X261" t="s">
        <v>32</v>
      </c>
      <c r="Y261" s="11">
        <f>IFERROR(VLOOKUP(Table.CCSS_Base_Metrics[[#This Row],[Integrity_Imapct]], Lists!$J$4:$K$6, 2),"")</f>
        <v>0.27500000000000002</v>
      </c>
      <c r="Z261" t="s">
        <v>27</v>
      </c>
      <c r="AA261" s="11">
        <f>IFERROR(VLOOKUP(Table.CCSS_Base_Metrics[[#This Row],[Availability_Impact]], Lists!$L$4:$M$6, 2),"")</f>
        <v>0</v>
      </c>
    </row>
    <row r="262" spans="1:27" ht="60" x14ac:dyDescent="0.25">
      <c r="A262" s="1" t="s">
        <v>393</v>
      </c>
      <c r="B262" s="1" t="str">
        <f>IFERROR(VLOOKUP(TRIM(Table.CCSS_Base_Metrics[[#This Row],[Title]]), xccdf!$A$2:$C$315, 2, FALSE),"")</f>
        <v>rul_LocalPoliciesSecurityOptions1</v>
      </c>
      <c r="C262" t="s">
        <v>268</v>
      </c>
      <c r="D262" s="25" t="str">
        <f>IFERROR(VLOOKUP(TRIM(Table.CCSS_Base_Metrics[[#This Row],[Title]]), xccdf!$A$2:$F$315, 3, FALSE),"")</f>
        <v>CCE-2410-9</v>
      </c>
      <c r="E262" s="25" t="str">
        <f>IFERROR(VLOOKUP(TRIM(Table.CCSS_Base_Metrics[[#This Row],[Title]]), xccdf!$A$2:$F$315, 4, FALSE),"")</f>
        <v>equals</v>
      </c>
      <c r="F262" s="25" t="str">
        <f>IFERROR(VLOOKUP(TRIM(Table.CCSS_Base_Metrics[[#This Row],[Title]]), xccdf!$A$2:$F$315, 5, FALSE),"")</f>
        <v>number</v>
      </c>
      <c r="G262" s="25">
        <f>IFERROR(VLOOKUP(TRIM(Table.CCSS_Base_Metrics[[#This Row],[Title]]), xccdf!$A$2:$F$315, 6, FALSE),"")</f>
        <v>537395200</v>
      </c>
      <c r="H262" s="21" t="s">
        <v>567</v>
      </c>
      <c r="J262" s="7"/>
      <c r="K262" s="7" t="s">
        <v>593</v>
      </c>
      <c r="L262" s="9" t="str">
        <f>IFERROR(ROUND(((0.4 * Table.CCSS_Base_Metrics[[#This Row],[Exploitability]]) + (0.6 * Table.CCSS_Base_Metrics[[#This Row],[Impact]]) -1.5) * IF(Table.CCSS_Base_Metrics[[#This Row],[Impact]] = 0, 0, 1.176), 1),"")</f>
        <v/>
      </c>
      <c r="M262" s="9" t="str">
        <f>IFERROR(20 * Table.CCSS_Base_Metrics[[#This Row],[Access_Vector.'#]] * Table.CCSS_Base_Metrics[[#This Row],[Authentication.'#]] * Table.CCSS_Base_Metrics[[#This Row],[Access_Complexity.'#]],"")</f>
        <v/>
      </c>
      <c r="N262" s="9" t="str">
        <f>IFERROR(10.41 * (1 - (1 - Table.CCSS_Base_Metrics[[#This Row],[Confidentiality_Impact.'#]]) * (1 - Table.CCSS_Base_Metrics[[#This Row],[Integrity_Impact.'#]]) * (1 - Table.CCSS_Base_Metrics[[#This Row],[Availability_Impact.'#]])),"")</f>
        <v/>
      </c>
      <c r="Q262" s="11" t="str">
        <f>IFERROR(VLOOKUP(Table.CCSS_Base_Metrics[[#This Row],[Access_Vector]], Lists!$B$4:$C$6, 2),"")</f>
        <v/>
      </c>
      <c r="S262" s="11" t="str">
        <f>IFERROR(VLOOKUP(Table.CCSS_Base_Metrics[[#This Row],[Authentication]], Lists!$D$4:$E$6, 2),"")</f>
        <v/>
      </c>
      <c r="U262" s="11" t="str">
        <f>IFERROR(VLOOKUP(Table.CCSS_Base_Metrics[[#This Row],[Access_Complexity]], Lists!$F$4:$G$6, 2),"")</f>
        <v/>
      </c>
      <c r="W262" s="11" t="str">
        <f>IFERROR(VLOOKUP(Table.CCSS_Base_Metrics[[#This Row],[Confidentiality_Impact]], Lists!$H$4:$I$6, 2),"")</f>
        <v/>
      </c>
      <c r="Y262" s="11" t="str">
        <f>IFERROR(VLOOKUP(Table.CCSS_Base_Metrics[[#This Row],[Integrity_Imapct]], Lists!$J$4:$K$6, 2),"")</f>
        <v/>
      </c>
      <c r="AA262" s="11" t="str">
        <f>IFERROR(VLOOKUP(Table.CCSS_Base_Metrics[[#This Row],[Availability_Impact]], Lists!$L$4:$M$6, 2),"")</f>
        <v/>
      </c>
    </row>
    <row r="263" spans="1:27" ht="45" x14ac:dyDescent="0.25">
      <c r="A263" s="1" t="s">
        <v>394</v>
      </c>
      <c r="B263" s="1" t="str">
        <f>IFERROR(VLOOKUP(TRIM(Table.CCSS_Base_Metrics[[#This Row],[Title]]), xccdf!$A$2:$C$315, 2, FALSE),"")</f>
        <v/>
      </c>
      <c r="C263" t="s">
        <v>184</v>
      </c>
      <c r="D263" s="25" t="str">
        <f>IFERROR(VLOOKUP(TRIM(Table.CCSS_Base_Metrics[[#This Row],[Title]]), xccdf!$A$2:$F$315, 3, FALSE),"")</f>
        <v/>
      </c>
      <c r="E263" s="25" t="str">
        <f>IFERROR(VLOOKUP(TRIM(Table.CCSS_Base_Metrics[[#This Row],[Title]]), xccdf!$A$2:$F$315, 4, FALSE),"")</f>
        <v/>
      </c>
      <c r="F263" s="25" t="str">
        <f>IFERROR(VLOOKUP(TRIM(Table.CCSS_Base_Metrics[[#This Row],[Title]]), xccdf!$A$2:$F$315, 5, FALSE),"")</f>
        <v/>
      </c>
      <c r="G263" s="25" t="str">
        <f>IFERROR(VLOOKUP(TRIM(Table.CCSS_Base_Metrics[[#This Row],[Title]]), xccdf!$A$2:$F$315, 6, FALSE),"")</f>
        <v/>
      </c>
      <c r="H263" s="21" t="s">
        <v>513</v>
      </c>
      <c r="I263" s="7" t="b">
        <v>1</v>
      </c>
      <c r="J263" s="7"/>
      <c r="K263" s="17" t="s">
        <v>589</v>
      </c>
      <c r="L263" s="9">
        <f>IFERROR(ROUND(((0.4 * Table.CCSS_Base_Metrics[[#This Row],[Exploitability]]) + (0.6 * Table.CCSS_Base_Metrics[[#This Row],[Impact]]) -1.5) * IF(Table.CCSS_Base_Metrics[[#This Row],[Impact]] = 0, 0, 1.176), 1),"")</f>
        <v>6.5</v>
      </c>
      <c r="M263" s="9">
        <f>IFERROR(20 * Table.CCSS_Base_Metrics[[#This Row],[Access_Vector.'#]] * Table.CCSS_Base_Metrics[[#This Row],[Authentication.'#]] * Table.CCSS_Base_Metrics[[#This Row],[Access_Complexity.'#]],"")</f>
        <v>7.952</v>
      </c>
      <c r="N263" s="9">
        <f>IFERROR(10.41 * (1 - (1 - Table.CCSS_Base_Metrics[[#This Row],[Confidentiality_Impact.'#]]) * (1 - Table.CCSS_Base_Metrics[[#This Row],[Integrity_Impact.'#]]) * (1 - Table.CCSS_Base_Metrics[[#This Row],[Availability_Impact.'#]])),"")</f>
        <v>6.4429767187500007</v>
      </c>
      <c r="O263" t="s">
        <v>19</v>
      </c>
      <c r="P263" t="s">
        <v>23</v>
      </c>
      <c r="Q263" s="11">
        <f>IFERROR(VLOOKUP(Table.CCSS_Base_Metrics[[#This Row],[Access_Vector]], Lists!$B$4:$C$6, 2),"")</f>
        <v>1</v>
      </c>
      <c r="R263" t="s">
        <v>26</v>
      </c>
      <c r="S263" s="11">
        <f>IFERROR(VLOOKUP(Table.CCSS_Base_Metrics[[#This Row],[Authentication]], Lists!$D$4:$E$6, 2),"")</f>
        <v>0.56000000000000005</v>
      </c>
      <c r="T263" t="s">
        <v>30</v>
      </c>
      <c r="U263" s="11">
        <f>IFERROR(VLOOKUP(Table.CCSS_Base_Metrics[[#This Row],[Access_Complexity]], Lists!$F$4:$G$6, 2),"")</f>
        <v>0.71</v>
      </c>
      <c r="V263" t="s">
        <v>32</v>
      </c>
      <c r="W263" s="11">
        <f>IFERROR(VLOOKUP(Table.CCSS_Base_Metrics[[#This Row],[Confidentiality_Impact]], Lists!$H$4:$I$6, 2),"")</f>
        <v>0.27500000000000002</v>
      </c>
      <c r="X263" t="s">
        <v>32</v>
      </c>
      <c r="Y263" s="11">
        <f>IFERROR(VLOOKUP(Table.CCSS_Base_Metrics[[#This Row],[Integrity_Imapct]], Lists!$J$4:$K$6, 2),"")</f>
        <v>0.27500000000000002</v>
      </c>
      <c r="Z263" t="s">
        <v>32</v>
      </c>
      <c r="AA263" s="11">
        <f>IFERROR(VLOOKUP(Table.CCSS_Base_Metrics[[#This Row],[Availability_Impact]], Lists!$L$4:$M$6, 2),"")</f>
        <v>0.27500000000000002</v>
      </c>
    </row>
    <row r="264" spans="1:27" x14ac:dyDescent="0.25">
      <c r="A264" s="1" t="s">
        <v>394</v>
      </c>
      <c r="B264" s="1" t="str">
        <f>IFERROR(VLOOKUP(TRIM(Table.CCSS_Base_Metrics[[#This Row],[Title]]), xccdf!$A$2:$C$315, 2, FALSE),"")</f>
        <v/>
      </c>
      <c r="C264" t="s">
        <v>184</v>
      </c>
      <c r="D264" s="25" t="str">
        <f>IFERROR(VLOOKUP(TRIM(Table.CCSS_Base_Metrics[[#This Row],[Title]]), xccdf!$A$2:$F$315, 3, FALSE),"")</f>
        <v/>
      </c>
      <c r="E264" s="25" t="str">
        <f>IFERROR(VLOOKUP(TRIM(Table.CCSS_Base_Metrics[[#This Row],[Title]]), xccdf!$A$2:$F$315, 4, FALSE),"")</f>
        <v/>
      </c>
      <c r="F264" s="25" t="str">
        <f>IFERROR(VLOOKUP(TRIM(Table.CCSS_Base_Metrics[[#This Row],[Title]]), xccdf!$A$2:$F$315, 5, FALSE),"")</f>
        <v/>
      </c>
      <c r="G264" s="25" t="str">
        <f>IFERROR(VLOOKUP(TRIM(Table.CCSS_Base_Metrics[[#This Row],[Title]]), xccdf!$A$2:$F$315, 6, FALSE),"")</f>
        <v/>
      </c>
      <c r="H264" s="21" t="s">
        <v>542</v>
      </c>
      <c r="J264" s="7"/>
      <c r="K264" s="7" t="s">
        <v>593</v>
      </c>
      <c r="L264" s="9" t="str">
        <f>IFERROR(ROUND(((0.4 * Table.CCSS_Base_Metrics[[#This Row],[Exploitability]]) + (0.6 * Table.CCSS_Base_Metrics[[#This Row],[Impact]]) -1.5) * IF(Table.CCSS_Base_Metrics[[#This Row],[Impact]] = 0, 0, 1.176), 1),"")</f>
        <v/>
      </c>
      <c r="M264" s="9" t="str">
        <f>IFERROR(20 * Table.CCSS_Base_Metrics[[#This Row],[Access_Vector.'#]] * Table.CCSS_Base_Metrics[[#This Row],[Authentication.'#]] * Table.CCSS_Base_Metrics[[#This Row],[Access_Complexity.'#]],"")</f>
        <v/>
      </c>
      <c r="N264" s="9" t="str">
        <f>IFERROR(10.41 * (1 - (1 - Table.CCSS_Base_Metrics[[#This Row],[Confidentiality_Impact.'#]]) * (1 - Table.CCSS_Base_Metrics[[#This Row],[Integrity_Impact.'#]]) * (1 - Table.CCSS_Base_Metrics[[#This Row],[Availability_Impact.'#]])),"")</f>
        <v/>
      </c>
      <c r="Q264" s="11" t="str">
        <f>IFERROR(VLOOKUP(Table.CCSS_Base_Metrics[[#This Row],[Access_Vector]], Lists!$B$4:$C$6, 2),"")</f>
        <v/>
      </c>
      <c r="S264" s="11" t="str">
        <f>IFERROR(VLOOKUP(Table.CCSS_Base_Metrics[[#This Row],[Authentication]], Lists!$D$4:$E$6, 2),"")</f>
        <v/>
      </c>
      <c r="U264" s="11" t="str">
        <f>IFERROR(VLOOKUP(Table.CCSS_Base_Metrics[[#This Row],[Access_Complexity]], Lists!$F$4:$G$6, 2),"")</f>
        <v/>
      </c>
      <c r="W264" s="11" t="str">
        <f>IFERROR(VLOOKUP(Table.CCSS_Base_Metrics[[#This Row],[Confidentiality_Impact]], Lists!$H$4:$I$6, 2),"")</f>
        <v/>
      </c>
      <c r="Y264" s="11" t="str">
        <f>IFERROR(VLOOKUP(Table.CCSS_Base_Metrics[[#This Row],[Integrity_Imapct]], Lists!$J$4:$K$6, 2),"")</f>
        <v/>
      </c>
      <c r="AA264" s="11" t="str">
        <f>IFERROR(VLOOKUP(Table.CCSS_Base_Metrics[[#This Row],[Availability_Impact]], Lists!$L$4:$M$6, 2),"")</f>
        <v/>
      </c>
    </row>
    <row r="265" spans="1:27" x14ac:dyDescent="0.25">
      <c r="A265" s="1" t="s">
        <v>395</v>
      </c>
      <c r="B265" s="1" t="str">
        <f>IFERROR(VLOOKUP(TRIM(Table.CCSS_Base_Metrics[[#This Row],[Title]]), xccdf!$A$2:$C$315, 2, FALSE),"")</f>
        <v>rul_LocalPoliciesSecurityOptions21</v>
      </c>
      <c r="C265" t="s">
        <v>185</v>
      </c>
      <c r="D265" s="25" t="str">
        <f>IFERROR(VLOOKUP(TRIM(Table.CCSS_Base_Metrics[[#This Row],[Title]]), xccdf!$A$2:$F$315, 3, FALSE),"")</f>
        <v>CCE-2227-7</v>
      </c>
      <c r="E265" s="25">
        <f>IFERROR(VLOOKUP(TRIM(Table.CCSS_Base_Metrics[[#This Row],[Title]]), xccdf!$A$2:$F$315, 4, FALSE),"")</f>
        <v>0</v>
      </c>
      <c r="F265" s="25">
        <f>IFERROR(VLOOKUP(TRIM(Table.CCSS_Base_Metrics[[#This Row],[Title]]), xccdf!$A$2:$F$315, 5, FALSE),"")</f>
        <v>0</v>
      </c>
      <c r="G265" s="25">
        <f>IFERROR(VLOOKUP(TRIM(Table.CCSS_Base_Metrics[[#This Row],[Title]]), xccdf!$A$2:$F$315, 6, FALSE),"")</f>
        <v>0</v>
      </c>
      <c r="H265" s="21" t="s">
        <v>514</v>
      </c>
      <c r="I265" s="7" t="b">
        <v>1</v>
      </c>
      <c r="J265" s="7"/>
      <c r="K265" s="17" t="s">
        <v>589</v>
      </c>
      <c r="L265" s="9">
        <f>IFERROR(ROUND(((0.4 * Table.CCSS_Base_Metrics[[#This Row],[Exploitability]]) + (0.6 * Table.CCSS_Base_Metrics[[#This Row],[Impact]]) -1.5) * IF(Table.CCSS_Base_Metrics[[#This Row],[Impact]] = 0, 0, 1.176), 1),"")</f>
        <v>9</v>
      </c>
      <c r="M265" s="9">
        <f>IFERROR(20 * Table.CCSS_Base_Metrics[[#This Row],[Access_Vector.'#]] * Table.CCSS_Base_Metrics[[#This Row],[Authentication.'#]] * Table.CCSS_Base_Metrics[[#This Row],[Access_Complexity.'#]],"")</f>
        <v>7.952</v>
      </c>
      <c r="N265" s="9">
        <f>IFERROR(10.41 * (1 - (1 - Table.CCSS_Base_Metrics[[#This Row],[Confidentiality_Impact.'#]]) * (1 - Table.CCSS_Base_Metrics[[#This Row],[Integrity_Impact.'#]]) * (1 - Table.CCSS_Base_Metrics[[#This Row],[Availability_Impact.'#]])),"")</f>
        <v>10.00084536</v>
      </c>
      <c r="O265" t="s">
        <v>19</v>
      </c>
      <c r="P265" t="s">
        <v>23</v>
      </c>
      <c r="Q265" s="11">
        <f>IFERROR(VLOOKUP(Table.CCSS_Base_Metrics[[#This Row],[Access_Vector]], Lists!$B$4:$C$6, 2),"")</f>
        <v>1</v>
      </c>
      <c r="R265" t="s">
        <v>26</v>
      </c>
      <c r="S265" s="11">
        <f>IFERROR(VLOOKUP(Table.CCSS_Base_Metrics[[#This Row],[Authentication]], Lists!$D$4:$E$6, 2),"")</f>
        <v>0.56000000000000005</v>
      </c>
      <c r="T265" t="s">
        <v>30</v>
      </c>
      <c r="U265" s="11">
        <f>IFERROR(VLOOKUP(Table.CCSS_Base_Metrics[[#This Row],[Access_Complexity]], Lists!$F$4:$G$6, 2),"")</f>
        <v>0.71</v>
      </c>
      <c r="V265" t="s">
        <v>31</v>
      </c>
      <c r="W265" s="11">
        <f>IFERROR(VLOOKUP(Table.CCSS_Base_Metrics[[#This Row],[Confidentiality_Impact]], Lists!$H$4:$I$6, 2),"")</f>
        <v>0.66</v>
      </c>
      <c r="X265" t="s">
        <v>31</v>
      </c>
      <c r="Y265" s="11">
        <f>IFERROR(VLOOKUP(Table.CCSS_Base_Metrics[[#This Row],[Integrity_Imapct]], Lists!$J$4:$K$6, 2),"")</f>
        <v>0.66</v>
      </c>
      <c r="Z265" t="s">
        <v>31</v>
      </c>
      <c r="AA265" s="11">
        <f>IFERROR(VLOOKUP(Table.CCSS_Base_Metrics[[#This Row],[Availability_Impact]], Lists!$L$4:$M$6, 2),"")</f>
        <v>0.66</v>
      </c>
    </row>
    <row r="266" spans="1:27" ht="45" x14ac:dyDescent="0.25">
      <c r="A266" s="1" t="s">
        <v>395</v>
      </c>
      <c r="B266" s="1" t="str">
        <f>IFERROR(VLOOKUP(TRIM(Table.CCSS_Base_Metrics[[#This Row],[Title]]), xccdf!$A$2:$C$315, 2, FALSE),"")</f>
        <v>rul_LocalPoliciesSecurityOptions21</v>
      </c>
      <c r="C266" t="s">
        <v>185</v>
      </c>
      <c r="D266" s="25" t="str">
        <f>IFERROR(VLOOKUP(TRIM(Table.CCSS_Base_Metrics[[#This Row],[Title]]), xccdf!$A$2:$F$315, 3, FALSE),"")</f>
        <v>CCE-2227-7</v>
      </c>
      <c r="E266" s="25">
        <f>IFERROR(VLOOKUP(TRIM(Table.CCSS_Base_Metrics[[#This Row],[Title]]), xccdf!$A$2:$F$315, 4, FALSE),"")</f>
        <v>0</v>
      </c>
      <c r="F266" s="25">
        <f>IFERROR(VLOOKUP(TRIM(Table.CCSS_Base_Metrics[[#This Row],[Title]]), xccdf!$A$2:$F$315, 5, FALSE),"")</f>
        <v>0</v>
      </c>
      <c r="G266" s="25">
        <f>IFERROR(VLOOKUP(TRIM(Table.CCSS_Base_Metrics[[#This Row],[Title]]), xccdf!$A$2:$F$315, 6, FALSE),"")</f>
        <v>0</v>
      </c>
      <c r="H266" s="21" t="s">
        <v>568</v>
      </c>
      <c r="J266" s="7"/>
      <c r="K266" s="7" t="s">
        <v>593</v>
      </c>
      <c r="L266" s="9" t="str">
        <f>IFERROR(ROUND(((0.4 * Table.CCSS_Base_Metrics[[#This Row],[Exploitability]]) + (0.6 * Table.CCSS_Base_Metrics[[#This Row],[Impact]]) -1.5) * IF(Table.CCSS_Base_Metrics[[#This Row],[Impact]] = 0, 0, 1.176), 1),"")</f>
        <v/>
      </c>
      <c r="M266" s="9" t="str">
        <f>IFERROR(20 * Table.CCSS_Base_Metrics[[#This Row],[Access_Vector.'#]] * Table.CCSS_Base_Metrics[[#This Row],[Authentication.'#]] * Table.CCSS_Base_Metrics[[#This Row],[Access_Complexity.'#]],"")</f>
        <v/>
      </c>
      <c r="N266" s="9" t="str">
        <f>IFERROR(10.41 * (1 - (1 - Table.CCSS_Base_Metrics[[#This Row],[Confidentiality_Impact.'#]]) * (1 - Table.CCSS_Base_Metrics[[#This Row],[Integrity_Impact.'#]]) * (1 - Table.CCSS_Base_Metrics[[#This Row],[Availability_Impact.'#]])),"")</f>
        <v/>
      </c>
      <c r="Q266" s="11" t="str">
        <f>IFERROR(VLOOKUP(Table.CCSS_Base_Metrics[[#This Row],[Access_Vector]], Lists!$B$4:$C$6, 2),"")</f>
        <v/>
      </c>
      <c r="S266" s="11" t="str">
        <f>IFERROR(VLOOKUP(Table.CCSS_Base_Metrics[[#This Row],[Authentication]], Lists!$D$4:$E$6, 2),"")</f>
        <v/>
      </c>
      <c r="U266" s="11" t="str">
        <f>IFERROR(VLOOKUP(Table.CCSS_Base_Metrics[[#This Row],[Access_Complexity]], Lists!$F$4:$G$6, 2),"")</f>
        <v/>
      </c>
      <c r="W266" s="11" t="str">
        <f>IFERROR(VLOOKUP(Table.CCSS_Base_Metrics[[#This Row],[Confidentiality_Impact]], Lists!$H$4:$I$6, 2),"")</f>
        <v/>
      </c>
      <c r="Y266" s="11" t="str">
        <f>IFERROR(VLOOKUP(Table.CCSS_Base_Metrics[[#This Row],[Integrity_Imapct]], Lists!$J$4:$K$6, 2),"")</f>
        <v/>
      </c>
      <c r="AA266" s="11" t="str">
        <f>IFERROR(VLOOKUP(Table.CCSS_Base_Metrics[[#This Row],[Availability_Impact]], Lists!$L$4:$M$6, 2),"")</f>
        <v/>
      </c>
    </row>
    <row r="267" spans="1:27" x14ac:dyDescent="0.25">
      <c r="A267" s="1" t="s">
        <v>396</v>
      </c>
      <c r="B267" s="1" t="str">
        <f>IFERROR(VLOOKUP(TRIM(Table.CCSS_Base_Metrics[[#This Row],[Title]]), xccdf!$A$2:$C$315, 2, FALSE),"")</f>
        <v>rul_LocalPoliciesSecurityOptions22</v>
      </c>
      <c r="C267" t="s">
        <v>186</v>
      </c>
      <c r="D267" s="25" t="str">
        <f>IFERROR(VLOOKUP(TRIM(Table.CCSS_Base_Metrics[[#This Row],[Title]]), xccdf!$A$2:$F$315, 3, FALSE),"")</f>
        <v>CCE-2372-1</v>
      </c>
      <c r="E267" s="25">
        <f>IFERROR(VLOOKUP(TRIM(Table.CCSS_Base_Metrics[[#This Row],[Title]]), xccdf!$A$2:$F$315, 4, FALSE),"")</f>
        <v>0</v>
      </c>
      <c r="F267" s="25">
        <f>IFERROR(VLOOKUP(TRIM(Table.CCSS_Base_Metrics[[#This Row],[Title]]), xccdf!$A$2:$F$315, 5, FALSE),"")</f>
        <v>0</v>
      </c>
      <c r="G267" s="25">
        <f>IFERROR(VLOOKUP(TRIM(Table.CCSS_Base_Metrics[[#This Row],[Title]]), xccdf!$A$2:$F$315, 6, FALSE),"")</f>
        <v>0</v>
      </c>
      <c r="H267" s="21" t="s">
        <v>514</v>
      </c>
      <c r="I267" s="7" t="b">
        <v>1</v>
      </c>
      <c r="J267" s="7"/>
      <c r="K267" s="17" t="s">
        <v>589</v>
      </c>
      <c r="L267" s="9">
        <f>IFERROR(ROUND(((0.4 * Table.CCSS_Base_Metrics[[#This Row],[Exploitability]]) + (0.6 * Table.CCSS_Base_Metrics[[#This Row],[Impact]]) -1.5) * IF(Table.CCSS_Base_Metrics[[#This Row],[Impact]] = 0, 0, 1.176), 1),"")</f>
        <v>6.5</v>
      </c>
      <c r="M267" s="9">
        <f>IFERROR(20 * Table.CCSS_Base_Metrics[[#This Row],[Access_Vector.'#]] * Table.CCSS_Base_Metrics[[#This Row],[Authentication.'#]] * Table.CCSS_Base_Metrics[[#This Row],[Access_Complexity.'#]],"")</f>
        <v>7.952</v>
      </c>
      <c r="N267" s="9">
        <f>IFERROR(10.41 * (1 - (1 - Table.CCSS_Base_Metrics[[#This Row],[Confidentiality_Impact.'#]]) * (1 - Table.CCSS_Base_Metrics[[#This Row],[Integrity_Impact.'#]]) * (1 - Table.CCSS_Base_Metrics[[#This Row],[Availability_Impact.'#]])),"")</f>
        <v>6.4429767187500007</v>
      </c>
      <c r="O267" t="s">
        <v>19</v>
      </c>
      <c r="P267" t="s">
        <v>23</v>
      </c>
      <c r="Q267" s="11">
        <f>IFERROR(VLOOKUP(Table.CCSS_Base_Metrics[[#This Row],[Access_Vector]], Lists!$B$4:$C$6, 2),"")</f>
        <v>1</v>
      </c>
      <c r="R267" t="s">
        <v>26</v>
      </c>
      <c r="S267" s="11">
        <f>IFERROR(VLOOKUP(Table.CCSS_Base_Metrics[[#This Row],[Authentication]], Lists!$D$4:$E$6, 2),"")</f>
        <v>0.56000000000000005</v>
      </c>
      <c r="T267" t="s">
        <v>30</v>
      </c>
      <c r="U267" s="11">
        <f>IFERROR(VLOOKUP(Table.CCSS_Base_Metrics[[#This Row],[Access_Complexity]], Lists!$F$4:$G$6, 2),"")</f>
        <v>0.71</v>
      </c>
      <c r="V267" t="s">
        <v>32</v>
      </c>
      <c r="W267" s="11">
        <f>IFERROR(VLOOKUP(Table.CCSS_Base_Metrics[[#This Row],[Confidentiality_Impact]], Lists!$H$4:$I$6, 2),"")</f>
        <v>0.27500000000000002</v>
      </c>
      <c r="X267" t="s">
        <v>32</v>
      </c>
      <c r="Y267" s="11">
        <f>IFERROR(VLOOKUP(Table.CCSS_Base_Metrics[[#This Row],[Integrity_Imapct]], Lists!$J$4:$K$6, 2),"")</f>
        <v>0.27500000000000002</v>
      </c>
      <c r="Z267" t="s">
        <v>32</v>
      </c>
      <c r="AA267" s="11">
        <f>IFERROR(VLOOKUP(Table.CCSS_Base_Metrics[[#This Row],[Availability_Impact]], Lists!$L$4:$M$6, 2),"")</f>
        <v>0.27500000000000002</v>
      </c>
    </row>
    <row r="268" spans="1:27" ht="45" x14ac:dyDescent="0.25">
      <c r="A268" s="1" t="s">
        <v>396</v>
      </c>
      <c r="B268" s="1" t="str">
        <f>IFERROR(VLOOKUP(TRIM(Table.CCSS_Base_Metrics[[#This Row],[Title]]), xccdf!$A$2:$C$315, 2, FALSE),"")</f>
        <v>rul_LocalPoliciesSecurityOptions22</v>
      </c>
      <c r="C268" t="s">
        <v>186</v>
      </c>
      <c r="D268" s="25" t="str">
        <f>IFERROR(VLOOKUP(TRIM(Table.CCSS_Base_Metrics[[#This Row],[Title]]), xccdf!$A$2:$F$315, 3, FALSE),"")</f>
        <v>CCE-2372-1</v>
      </c>
      <c r="E268" s="25">
        <f>IFERROR(VLOOKUP(TRIM(Table.CCSS_Base_Metrics[[#This Row],[Title]]), xccdf!$A$2:$F$315, 4, FALSE),"")</f>
        <v>0</v>
      </c>
      <c r="F268" s="25">
        <f>IFERROR(VLOOKUP(TRIM(Table.CCSS_Base_Metrics[[#This Row],[Title]]), xccdf!$A$2:$F$315, 5, FALSE),"")</f>
        <v>0</v>
      </c>
      <c r="G268" s="25">
        <f>IFERROR(VLOOKUP(TRIM(Table.CCSS_Base_Metrics[[#This Row],[Title]]), xccdf!$A$2:$F$315, 6, FALSE),"")</f>
        <v>0</v>
      </c>
      <c r="H268" s="21" t="s">
        <v>569</v>
      </c>
      <c r="J268" s="7"/>
      <c r="K268" s="7" t="s">
        <v>593</v>
      </c>
      <c r="L268" s="9" t="str">
        <f>IFERROR(ROUND(((0.4 * Table.CCSS_Base_Metrics[[#This Row],[Exploitability]]) + (0.6 * Table.CCSS_Base_Metrics[[#This Row],[Impact]]) -1.5) * IF(Table.CCSS_Base_Metrics[[#This Row],[Impact]] = 0, 0, 1.176), 1),"")</f>
        <v/>
      </c>
      <c r="M268" s="9" t="str">
        <f>IFERROR(20 * Table.CCSS_Base_Metrics[[#This Row],[Access_Vector.'#]] * Table.CCSS_Base_Metrics[[#This Row],[Authentication.'#]] * Table.CCSS_Base_Metrics[[#This Row],[Access_Complexity.'#]],"")</f>
        <v/>
      </c>
      <c r="N268" s="9" t="str">
        <f>IFERROR(10.41 * (1 - (1 - Table.CCSS_Base_Metrics[[#This Row],[Confidentiality_Impact.'#]]) * (1 - Table.CCSS_Base_Metrics[[#This Row],[Integrity_Impact.'#]]) * (1 - Table.CCSS_Base_Metrics[[#This Row],[Availability_Impact.'#]])),"")</f>
        <v/>
      </c>
      <c r="Q268" s="11" t="str">
        <f>IFERROR(VLOOKUP(Table.CCSS_Base_Metrics[[#This Row],[Access_Vector]], Lists!$B$4:$C$6, 2),"")</f>
        <v/>
      </c>
      <c r="S268" s="11" t="str">
        <f>IFERROR(VLOOKUP(Table.CCSS_Base_Metrics[[#This Row],[Authentication]], Lists!$D$4:$E$6, 2),"")</f>
        <v/>
      </c>
      <c r="U268" s="11" t="str">
        <f>IFERROR(VLOOKUP(Table.CCSS_Base_Metrics[[#This Row],[Access_Complexity]], Lists!$F$4:$G$6, 2),"")</f>
        <v/>
      </c>
      <c r="W268" s="11" t="str">
        <f>IFERROR(VLOOKUP(Table.CCSS_Base_Metrics[[#This Row],[Confidentiality_Impact]], Lists!$H$4:$I$6, 2),"")</f>
        <v/>
      </c>
      <c r="Y268" s="11" t="str">
        <f>IFERROR(VLOOKUP(Table.CCSS_Base_Metrics[[#This Row],[Integrity_Imapct]], Lists!$J$4:$K$6, 2),"")</f>
        <v/>
      </c>
      <c r="AA268" s="11" t="str">
        <f>IFERROR(VLOOKUP(Table.CCSS_Base_Metrics[[#This Row],[Availability_Impact]], Lists!$L$4:$M$6, 2),"")</f>
        <v/>
      </c>
    </row>
    <row r="269" spans="1:27" x14ac:dyDescent="0.25">
      <c r="A269" s="1" t="s">
        <v>397</v>
      </c>
      <c r="B269" s="1" t="str">
        <f>IFERROR(VLOOKUP(TRIM(Table.CCSS_Base_Metrics[[#This Row],[Title]]), xccdf!$A$2:$C$315, 2, FALSE),"")</f>
        <v>accounts--guest-account-status</v>
      </c>
      <c r="C269" t="s">
        <v>187</v>
      </c>
      <c r="D269" s="25" t="str">
        <f>IFERROR(VLOOKUP(TRIM(Table.CCSS_Base_Metrics[[#This Row],[Title]]), xccdf!$A$2:$F$315, 3, FALSE),"")</f>
        <v>CCE-2342-4</v>
      </c>
      <c r="E269" s="25" t="str">
        <f>IFERROR(VLOOKUP(TRIM(Table.CCSS_Base_Metrics[[#This Row],[Title]]), xccdf!$A$2:$F$315, 4, FALSE),"")</f>
        <v>equals</v>
      </c>
      <c r="F269" s="25" t="str">
        <f>IFERROR(VLOOKUP(TRIM(Table.CCSS_Base_Metrics[[#This Row],[Title]]), xccdf!$A$2:$F$315, 5, FALSE),"")</f>
        <v>boolean</v>
      </c>
      <c r="G269" s="25">
        <f>IFERROR(VLOOKUP(TRIM(Table.CCSS_Base_Metrics[[#This Row],[Title]]), xccdf!$A$2:$F$315, 6, FALSE),"")</f>
        <v>0</v>
      </c>
      <c r="H269" s="21" t="s">
        <v>39</v>
      </c>
      <c r="I269" s="7" t="b">
        <v>1</v>
      </c>
      <c r="J269" s="7"/>
      <c r="K269" s="17" t="s">
        <v>589</v>
      </c>
      <c r="L269" s="9">
        <f>IFERROR(ROUND(((0.4 * Table.CCSS_Base_Metrics[[#This Row],[Exploitability]]) + (0.6 * Table.CCSS_Base_Metrics[[#This Row],[Impact]]) -1.5) * IF(Table.CCSS_Base_Metrics[[#This Row],[Impact]] = 0, 0, 1.176), 1),"")</f>
        <v>6.5</v>
      </c>
      <c r="M269" s="9">
        <f>IFERROR(20 * Table.CCSS_Base_Metrics[[#This Row],[Access_Vector.'#]] * Table.CCSS_Base_Metrics[[#This Row],[Authentication.'#]] * Table.CCSS_Base_Metrics[[#This Row],[Access_Complexity.'#]],"")</f>
        <v>7.952</v>
      </c>
      <c r="N269" s="9">
        <f>IFERROR(10.41 * (1 - (1 - Table.CCSS_Base_Metrics[[#This Row],[Confidentiality_Impact.'#]]) * (1 - Table.CCSS_Base_Metrics[[#This Row],[Integrity_Impact.'#]]) * (1 - Table.CCSS_Base_Metrics[[#This Row],[Availability_Impact.'#]])),"")</f>
        <v>6.4429767187500007</v>
      </c>
      <c r="O269" t="s">
        <v>19</v>
      </c>
      <c r="P269" t="s">
        <v>23</v>
      </c>
      <c r="Q269" s="11">
        <f>IFERROR(VLOOKUP(Table.CCSS_Base_Metrics[[#This Row],[Access_Vector]], Lists!$B$4:$C$6, 2),"")</f>
        <v>1</v>
      </c>
      <c r="R269" t="s">
        <v>26</v>
      </c>
      <c r="S269" s="11">
        <f>IFERROR(VLOOKUP(Table.CCSS_Base_Metrics[[#This Row],[Authentication]], Lists!$D$4:$E$6, 2),"")</f>
        <v>0.56000000000000005</v>
      </c>
      <c r="T269" t="s">
        <v>30</v>
      </c>
      <c r="U269" s="11">
        <f>IFERROR(VLOOKUP(Table.CCSS_Base_Metrics[[#This Row],[Access_Complexity]], Lists!$F$4:$G$6, 2),"")</f>
        <v>0.71</v>
      </c>
      <c r="V269" t="s">
        <v>32</v>
      </c>
      <c r="W269" s="11">
        <f>IFERROR(VLOOKUP(Table.CCSS_Base_Metrics[[#This Row],[Confidentiality_Impact]], Lists!$H$4:$I$6, 2),"")</f>
        <v>0.27500000000000002</v>
      </c>
      <c r="X269" t="s">
        <v>32</v>
      </c>
      <c r="Y269" s="11">
        <f>IFERROR(VLOOKUP(Table.CCSS_Base_Metrics[[#This Row],[Integrity_Imapct]], Lists!$J$4:$K$6, 2),"")</f>
        <v>0.27500000000000002</v>
      </c>
      <c r="Z269" t="s">
        <v>32</v>
      </c>
      <c r="AA269" s="11">
        <f>IFERROR(VLOOKUP(Table.CCSS_Base_Metrics[[#This Row],[Availability_Impact]], Lists!$L$4:$M$6, 2),"")</f>
        <v>0.27500000000000002</v>
      </c>
    </row>
    <row r="270" spans="1:27" x14ac:dyDescent="0.25">
      <c r="A270" s="1" t="s">
        <v>397</v>
      </c>
      <c r="B270" s="1" t="str">
        <f>IFERROR(VLOOKUP(TRIM(Table.CCSS_Base_Metrics[[#This Row],[Title]]), xccdf!$A$2:$C$315, 2, FALSE),"")</f>
        <v>accounts--guest-account-status</v>
      </c>
      <c r="C270" t="s">
        <v>187</v>
      </c>
      <c r="D270" s="25" t="str">
        <f>IFERROR(VLOOKUP(TRIM(Table.CCSS_Base_Metrics[[#This Row],[Title]]), xccdf!$A$2:$F$315, 3, FALSE),"")</f>
        <v>CCE-2342-4</v>
      </c>
      <c r="E270" s="25" t="str">
        <f>IFERROR(VLOOKUP(TRIM(Table.CCSS_Base_Metrics[[#This Row],[Title]]), xccdf!$A$2:$F$315, 4, FALSE),"")</f>
        <v>equals</v>
      </c>
      <c r="F270" s="25" t="str">
        <f>IFERROR(VLOOKUP(TRIM(Table.CCSS_Base_Metrics[[#This Row],[Title]]), xccdf!$A$2:$F$315, 5, FALSE),"")</f>
        <v>boolean</v>
      </c>
      <c r="G270" s="25">
        <f>IFERROR(VLOOKUP(TRIM(Table.CCSS_Base_Metrics[[#This Row],[Title]]), xccdf!$A$2:$F$315, 6, FALSE),"")</f>
        <v>0</v>
      </c>
      <c r="H270" s="21" t="s">
        <v>40</v>
      </c>
      <c r="J270" s="7"/>
      <c r="K270" s="7" t="s">
        <v>593</v>
      </c>
      <c r="L270" s="9" t="str">
        <f>IFERROR(ROUND(((0.4 * Table.CCSS_Base_Metrics[[#This Row],[Exploitability]]) + (0.6 * Table.CCSS_Base_Metrics[[#This Row],[Impact]]) -1.5) * IF(Table.CCSS_Base_Metrics[[#This Row],[Impact]] = 0, 0, 1.176), 1),"")</f>
        <v/>
      </c>
      <c r="M270" s="9" t="str">
        <f>IFERROR(20 * Table.CCSS_Base_Metrics[[#This Row],[Access_Vector.'#]] * Table.CCSS_Base_Metrics[[#This Row],[Authentication.'#]] * Table.CCSS_Base_Metrics[[#This Row],[Access_Complexity.'#]],"")</f>
        <v/>
      </c>
      <c r="N270" s="9" t="str">
        <f>IFERROR(10.41 * (1 - (1 - Table.CCSS_Base_Metrics[[#This Row],[Confidentiality_Impact.'#]]) * (1 - Table.CCSS_Base_Metrics[[#This Row],[Integrity_Impact.'#]]) * (1 - Table.CCSS_Base_Metrics[[#This Row],[Availability_Impact.'#]])),"")</f>
        <v/>
      </c>
      <c r="Q270" s="11" t="str">
        <f>IFERROR(VLOOKUP(Table.CCSS_Base_Metrics[[#This Row],[Access_Vector]], Lists!$B$4:$C$6, 2),"")</f>
        <v/>
      </c>
      <c r="S270" s="11" t="str">
        <f>IFERROR(VLOOKUP(Table.CCSS_Base_Metrics[[#This Row],[Authentication]], Lists!$D$4:$E$6, 2),"")</f>
        <v/>
      </c>
      <c r="U270" s="11" t="str">
        <f>IFERROR(VLOOKUP(Table.CCSS_Base_Metrics[[#This Row],[Access_Complexity]], Lists!$F$4:$G$6, 2),"")</f>
        <v/>
      </c>
      <c r="W270" s="11" t="str">
        <f>IFERROR(VLOOKUP(Table.CCSS_Base_Metrics[[#This Row],[Confidentiality_Impact]], Lists!$H$4:$I$6, 2),"")</f>
        <v/>
      </c>
      <c r="Y270" s="11" t="str">
        <f>IFERROR(VLOOKUP(Table.CCSS_Base_Metrics[[#This Row],[Integrity_Imapct]], Lists!$J$4:$K$6, 2),"")</f>
        <v/>
      </c>
      <c r="AA270" s="11" t="str">
        <f>IFERROR(VLOOKUP(Table.CCSS_Base_Metrics[[#This Row],[Availability_Impact]], Lists!$L$4:$M$6, 2),"")</f>
        <v/>
      </c>
    </row>
    <row r="271" spans="1:27" x14ac:dyDescent="0.25">
      <c r="A271" s="1" t="s">
        <v>398</v>
      </c>
      <c r="B271" s="1" t="str">
        <f>IFERROR(VLOOKUP(TRIM(Table.CCSS_Base_Metrics[[#This Row],[Title]]), xccdf!$A$2:$C$315, 2, FALSE),"")</f>
        <v>rul_LocalPoliciesSecurityOptions2</v>
      </c>
      <c r="C271" t="s">
        <v>188</v>
      </c>
      <c r="D271" s="25" t="str">
        <f>IFERROR(VLOOKUP(TRIM(Table.CCSS_Base_Metrics[[#This Row],[Title]]), xccdf!$A$2:$F$315, 3, FALSE),"")</f>
        <v>CCE-2318-4</v>
      </c>
      <c r="E271" s="25" t="str">
        <f>IFERROR(VLOOKUP(TRIM(Table.CCSS_Base_Metrics[[#This Row],[Title]]), xccdf!$A$2:$F$315, 4, FALSE),"")</f>
        <v>equals</v>
      </c>
      <c r="F271" s="25" t="str">
        <f>IFERROR(VLOOKUP(TRIM(Table.CCSS_Base_Metrics[[#This Row],[Title]]), xccdf!$A$2:$F$315, 5, FALSE),"")</f>
        <v>string</v>
      </c>
      <c r="G271" s="25" t="b">
        <f>IFERROR(VLOOKUP(TRIM(Table.CCSS_Base_Metrics[[#This Row],[Title]]), xccdf!$A$2:$F$315, 6, FALSE),"")</f>
        <v>0</v>
      </c>
      <c r="H271" s="21" t="s">
        <v>39</v>
      </c>
      <c r="I271" s="7" t="b">
        <v>1</v>
      </c>
      <c r="J271" s="7"/>
      <c r="K271" s="17" t="s">
        <v>589</v>
      </c>
      <c r="L271" s="9">
        <f>IFERROR(ROUND(((0.4 * Table.CCSS_Base_Metrics[[#This Row],[Exploitability]]) + (0.6 * Table.CCSS_Base_Metrics[[#This Row],[Impact]]) -1.5) * IF(Table.CCSS_Base_Metrics[[#This Row],[Impact]] = 0, 0, 1.176), 1),"")</f>
        <v>7.5</v>
      </c>
      <c r="M271" s="9">
        <f>IFERROR(20 * Table.CCSS_Base_Metrics[[#This Row],[Access_Vector.'#]] * Table.CCSS_Base_Metrics[[#This Row],[Authentication.'#]] * Table.CCSS_Base_Metrics[[#This Row],[Access_Complexity.'#]],"")</f>
        <v>9.9967999999999986</v>
      </c>
      <c r="N271" s="9">
        <f>IFERROR(10.41 * (1 - (1 - Table.CCSS_Base_Metrics[[#This Row],[Confidentiality_Impact.'#]]) * (1 - Table.CCSS_Base_Metrics[[#This Row],[Integrity_Impact.'#]]) * (1 - Table.CCSS_Base_Metrics[[#This Row],[Availability_Impact.'#]])),"")</f>
        <v>6.4429767187500007</v>
      </c>
      <c r="O271" t="s">
        <v>19</v>
      </c>
      <c r="P271" t="s">
        <v>23</v>
      </c>
      <c r="Q271" s="11">
        <f>IFERROR(VLOOKUP(Table.CCSS_Base_Metrics[[#This Row],[Access_Vector]], Lists!$B$4:$C$6, 2),"")</f>
        <v>1</v>
      </c>
      <c r="R271" t="s">
        <v>27</v>
      </c>
      <c r="S271" s="11">
        <f>IFERROR(VLOOKUP(Table.CCSS_Base_Metrics[[#This Row],[Authentication]], Lists!$D$4:$E$6, 2),"")</f>
        <v>0.70399999999999996</v>
      </c>
      <c r="T271" t="s">
        <v>30</v>
      </c>
      <c r="U271" s="11">
        <f>IFERROR(VLOOKUP(Table.CCSS_Base_Metrics[[#This Row],[Access_Complexity]], Lists!$F$4:$G$6, 2),"")</f>
        <v>0.71</v>
      </c>
      <c r="V271" t="s">
        <v>32</v>
      </c>
      <c r="W271" s="11">
        <f>IFERROR(VLOOKUP(Table.CCSS_Base_Metrics[[#This Row],[Confidentiality_Impact]], Lists!$H$4:$I$6, 2),"")</f>
        <v>0.27500000000000002</v>
      </c>
      <c r="X271" t="s">
        <v>32</v>
      </c>
      <c r="Y271" s="11">
        <f>IFERROR(VLOOKUP(Table.CCSS_Base_Metrics[[#This Row],[Integrity_Imapct]], Lists!$J$4:$K$6, 2),"")</f>
        <v>0.27500000000000002</v>
      </c>
      <c r="Z271" t="s">
        <v>32</v>
      </c>
      <c r="AA271" s="11">
        <f>IFERROR(VLOOKUP(Table.CCSS_Base_Metrics[[#This Row],[Availability_Impact]], Lists!$L$4:$M$6, 2),"")</f>
        <v>0.27500000000000002</v>
      </c>
    </row>
    <row r="272" spans="1:27" x14ac:dyDescent="0.25">
      <c r="A272" s="1" t="s">
        <v>398</v>
      </c>
      <c r="B272" s="1" t="str">
        <f>IFERROR(VLOOKUP(TRIM(Table.CCSS_Base_Metrics[[#This Row],[Title]]), xccdf!$A$2:$C$315, 2, FALSE),"")</f>
        <v>rul_LocalPoliciesSecurityOptions2</v>
      </c>
      <c r="C272" t="s">
        <v>188</v>
      </c>
      <c r="D272" s="25" t="str">
        <f>IFERROR(VLOOKUP(TRIM(Table.CCSS_Base_Metrics[[#This Row],[Title]]), xccdf!$A$2:$F$315, 3, FALSE),"")</f>
        <v>CCE-2318-4</v>
      </c>
      <c r="E272" s="25" t="str">
        <f>IFERROR(VLOOKUP(TRIM(Table.CCSS_Base_Metrics[[#This Row],[Title]]), xccdf!$A$2:$F$315, 4, FALSE),"")</f>
        <v>equals</v>
      </c>
      <c r="F272" s="25" t="str">
        <f>IFERROR(VLOOKUP(TRIM(Table.CCSS_Base_Metrics[[#This Row],[Title]]), xccdf!$A$2:$F$315, 5, FALSE),"")</f>
        <v>string</v>
      </c>
      <c r="G272" s="25" t="b">
        <f>IFERROR(VLOOKUP(TRIM(Table.CCSS_Base_Metrics[[#This Row],[Title]]), xccdf!$A$2:$F$315, 6, FALSE),"")</f>
        <v>0</v>
      </c>
      <c r="H272" s="21" t="s">
        <v>40</v>
      </c>
      <c r="J272" s="7"/>
      <c r="K272" s="7" t="s">
        <v>593</v>
      </c>
      <c r="L272" s="9" t="str">
        <f>IFERROR(ROUND(((0.4 * Table.CCSS_Base_Metrics[[#This Row],[Exploitability]]) + (0.6 * Table.CCSS_Base_Metrics[[#This Row],[Impact]]) -1.5) * IF(Table.CCSS_Base_Metrics[[#This Row],[Impact]] = 0, 0, 1.176), 1),"")</f>
        <v/>
      </c>
      <c r="M272" s="9" t="str">
        <f>IFERROR(20 * Table.CCSS_Base_Metrics[[#This Row],[Access_Vector.'#]] * Table.CCSS_Base_Metrics[[#This Row],[Authentication.'#]] * Table.CCSS_Base_Metrics[[#This Row],[Access_Complexity.'#]],"")</f>
        <v/>
      </c>
      <c r="N272" s="9" t="str">
        <f>IFERROR(10.41 * (1 - (1 - Table.CCSS_Base_Metrics[[#This Row],[Confidentiality_Impact.'#]]) * (1 - Table.CCSS_Base_Metrics[[#This Row],[Integrity_Impact.'#]]) * (1 - Table.CCSS_Base_Metrics[[#This Row],[Availability_Impact.'#]])),"")</f>
        <v/>
      </c>
      <c r="Q272" s="11" t="str">
        <f>IFERROR(VLOOKUP(Table.CCSS_Base_Metrics[[#This Row],[Access_Vector]], Lists!$B$4:$C$6, 2),"")</f>
        <v/>
      </c>
      <c r="S272" s="11" t="str">
        <f>IFERROR(VLOOKUP(Table.CCSS_Base_Metrics[[#This Row],[Authentication]], Lists!$D$4:$E$6, 2),"")</f>
        <v/>
      </c>
      <c r="U272" s="11" t="str">
        <f>IFERROR(VLOOKUP(Table.CCSS_Base_Metrics[[#This Row],[Access_Complexity]], Lists!$F$4:$G$6, 2),"")</f>
        <v/>
      </c>
      <c r="W272" s="11" t="str">
        <f>IFERROR(VLOOKUP(Table.CCSS_Base_Metrics[[#This Row],[Confidentiality_Impact]], Lists!$H$4:$I$6, 2),"")</f>
        <v/>
      </c>
      <c r="Y272" s="11" t="str">
        <f>IFERROR(VLOOKUP(Table.CCSS_Base_Metrics[[#This Row],[Integrity_Imapct]], Lists!$J$4:$K$6, 2),"")</f>
        <v/>
      </c>
      <c r="AA272" s="11" t="str">
        <f>IFERROR(VLOOKUP(Table.CCSS_Base_Metrics[[#This Row],[Availability_Impact]], Lists!$L$4:$M$6, 2),"")</f>
        <v/>
      </c>
    </row>
    <row r="273" spans="1:27" x14ac:dyDescent="0.25">
      <c r="A273" s="1" t="s">
        <v>399</v>
      </c>
      <c r="B273" s="1" t="str">
        <f>IFERROR(VLOOKUP(TRIM(Table.CCSS_Base_Metrics[[#This Row],[Title]]), xccdf!$A$2:$C$315, 2, FALSE),"")</f>
        <v>rul_LocalPoliciesSecurityOptions3</v>
      </c>
      <c r="C273" t="s">
        <v>189</v>
      </c>
      <c r="D273" s="25" t="str">
        <f>IFERROR(VLOOKUP(TRIM(Table.CCSS_Base_Metrics[[#This Row],[Title]]), xccdf!$A$2:$F$315, 3, FALSE),"")</f>
        <v>CCE-2364-8</v>
      </c>
      <c r="E273" s="25" t="str">
        <f>IFERROR(VLOOKUP(TRIM(Table.CCSS_Base_Metrics[[#This Row],[Title]]), xccdf!$A$2:$F$315, 4, FALSE),"")</f>
        <v>equals</v>
      </c>
      <c r="F273" s="25" t="str">
        <f>IFERROR(VLOOKUP(TRIM(Table.CCSS_Base_Metrics[[#This Row],[Title]]), xccdf!$A$2:$F$315, 5, FALSE),"")</f>
        <v>string</v>
      </c>
      <c r="G273" s="25">
        <f>IFERROR(VLOOKUP(TRIM(Table.CCSS_Base_Metrics[[#This Row],[Title]]), xccdf!$A$2:$F$315, 6, FALSE),"")</f>
        <v>1</v>
      </c>
      <c r="H273" s="21" t="s">
        <v>40</v>
      </c>
      <c r="I273" s="7" t="b">
        <v>1</v>
      </c>
      <c r="J273" s="7"/>
      <c r="K273" s="17" t="s">
        <v>589</v>
      </c>
      <c r="L273" s="9">
        <f>IFERROR(ROUND(((0.4 * Table.CCSS_Base_Metrics[[#This Row],[Exploitability]]) + (0.6 * Table.CCSS_Base_Metrics[[#This Row],[Impact]]) -1.5) * IF(Table.CCSS_Base_Metrics[[#This Row],[Impact]] = 0, 0, 1.176), 1),"")</f>
        <v>7.5</v>
      </c>
      <c r="M273" s="9">
        <f>IFERROR(20 * Table.CCSS_Base_Metrics[[#This Row],[Access_Vector.'#]] * Table.CCSS_Base_Metrics[[#This Row],[Authentication.'#]] * Table.CCSS_Base_Metrics[[#This Row],[Access_Complexity.'#]],"")</f>
        <v>9.9967999999999986</v>
      </c>
      <c r="N273" s="9">
        <f>IFERROR(10.41 * (1 - (1 - Table.CCSS_Base_Metrics[[#This Row],[Confidentiality_Impact.'#]]) * (1 - Table.CCSS_Base_Metrics[[#This Row],[Integrity_Impact.'#]]) * (1 - Table.CCSS_Base_Metrics[[#This Row],[Availability_Impact.'#]])),"")</f>
        <v>6.4429767187500007</v>
      </c>
      <c r="O273" t="s">
        <v>19</v>
      </c>
      <c r="P273" t="s">
        <v>23</v>
      </c>
      <c r="Q273" s="11">
        <f>IFERROR(VLOOKUP(Table.CCSS_Base_Metrics[[#This Row],[Access_Vector]], Lists!$B$4:$C$6, 2),"")</f>
        <v>1</v>
      </c>
      <c r="R273" t="s">
        <v>27</v>
      </c>
      <c r="S273" s="11">
        <f>IFERROR(VLOOKUP(Table.CCSS_Base_Metrics[[#This Row],[Authentication]], Lists!$D$4:$E$6, 2),"")</f>
        <v>0.70399999999999996</v>
      </c>
      <c r="T273" t="s">
        <v>30</v>
      </c>
      <c r="U273" s="11">
        <f>IFERROR(VLOOKUP(Table.CCSS_Base_Metrics[[#This Row],[Access_Complexity]], Lists!$F$4:$G$6, 2),"")</f>
        <v>0.71</v>
      </c>
      <c r="V273" t="s">
        <v>32</v>
      </c>
      <c r="W273" s="11">
        <f>IFERROR(VLOOKUP(Table.CCSS_Base_Metrics[[#This Row],[Confidentiality_Impact]], Lists!$H$4:$I$6, 2),"")</f>
        <v>0.27500000000000002</v>
      </c>
      <c r="X273" t="s">
        <v>32</v>
      </c>
      <c r="Y273" s="11">
        <f>IFERROR(VLOOKUP(Table.CCSS_Base_Metrics[[#This Row],[Integrity_Imapct]], Lists!$J$4:$K$6, 2),"")</f>
        <v>0.27500000000000002</v>
      </c>
      <c r="Z273" t="s">
        <v>32</v>
      </c>
      <c r="AA273" s="11">
        <f>IFERROR(VLOOKUP(Table.CCSS_Base_Metrics[[#This Row],[Availability_Impact]], Lists!$L$4:$M$6, 2),"")</f>
        <v>0.27500000000000002</v>
      </c>
    </row>
    <row r="274" spans="1:27" x14ac:dyDescent="0.25">
      <c r="A274" s="1" t="s">
        <v>399</v>
      </c>
      <c r="B274" s="1" t="str">
        <f>IFERROR(VLOOKUP(TRIM(Table.CCSS_Base_Metrics[[#This Row],[Title]]), xccdf!$A$2:$C$315, 2, FALSE),"")</f>
        <v>rul_LocalPoliciesSecurityOptions3</v>
      </c>
      <c r="C274" t="s">
        <v>189</v>
      </c>
      <c r="D274" s="25" t="str">
        <f>IFERROR(VLOOKUP(TRIM(Table.CCSS_Base_Metrics[[#This Row],[Title]]), xccdf!$A$2:$F$315, 3, FALSE),"")</f>
        <v>CCE-2364-8</v>
      </c>
      <c r="E274" s="25" t="str">
        <f>IFERROR(VLOOKUP(TRIM(Table.CCSS_Base_Metrics[[#This Row],[Title]]), xccdf!$A$2:$F$315, 4, FALSE),"")</f>
        <v>equals</v>
      </c>
      <c r="F274" s="25" t="str">
        <f>IFERROR(VLOOKUP(TRIM(Table.CCSS_Base_Metrics[[#This Row],[Title]]), xccdf!$A$2:$F$315, 5, FALSE),"")</f>
        <v>string</v>
      </c>
      <c r="G274" s="25">
        <f>IFERROR(VLOOKUP(TRIM(Table.CCSS_Base_Metrics[[#This Row],[Title]]), xccdf!$A$2:$F$315, 6, FALSE),"")</f>
        <v>1</v>
      </c>
      <c r="H274" s="21" t="s">
        <v>39</v>
      </c>
      <c r="J274" s="7"/>
      <c r="K274" s="7" t="s">
        <v>593</v>
      </c>
      <c r="L274" s="9" t="str">
        <f>IFERROR(ROUND(((0.4 * Table.CCSS_Base_Metrics[[#This Row],[Exploitability]]) + (0.6 * Table.CCSS_Base_Metrics[[#This Row],[Impact]]) -1.5) * IF(Table.CCSS_Base_Metrics[[#This Row],[Impact]] = 0, 0, 1.176), 1),"")</f>
        <v/>
      </c>
      <c r="M274" s="9" t="str">
        <f>IFERROR(20 * Table.CCSS_Base_Metrics[[#This Row],[Access_Vector.'#]] * Table.CCSS_Base_Metrics[[#This Row],[Authentication.'#]] * Table.CCSS_Base_Metrics[[#This Row],[Access_Complexity.'#]],"")</f>
        <v/>
      </c>
      <c r="N274" s="9" t="str">
        <f>IFERROR(10.41 * (1 - (1 - Table.CCSS_Base_Metrics[[#This Row],[Confidentiality_Impact.'#]]) * (1 - Table.CCSS_Base_Metrics[[#This Row],[Integrity_Impact.'#]]) * (1 - Table.CCSS_Base_Metrics[[#This Row],[Availability_Impact.'#]])),"")</f>
        <v/>
      </c>
      <c r="Q274" s="11" t="str">
        <f>IFERROR(VLOOKUP(Table.CCSS_Base_Metrics[[#This Row],[Access_Vector]], Lists!$B$4:$C$6, 2),"")</f>
        <v/>
      </c>
      <c r="S274" s="11" t="str">
        <f>IFERROR(VLOOKUP(Table.CCSS_Base_Metrics[[#This Row],[Authentication]], Lists!$D$4:$E$6, 2),"")</f>
        <v/>
      </c>
      <c r="U274" s="11" t="str">
        <f>IFERROR(VLOOKUP(Table.CCSS_Base_Metrics[[#This Row],[Access_Complexity]], Lists!$F$4:$G$6, 2),"")</f>
        <v/>
      </c>
      <c r="W274" s="11" t="str">
        <f>IFERROR(VLOOKUP(Table.CCSS_Base_Metrics[[#This Row],[Confidentiality_Impact]], Lists!$H$4:$I$6, 2),"")</f>
        <v/>
      </c>
      <c r="Y274" s="11" t="str">
        <f>IFERROR(VLOOKUP(Table.CCSS_Base_Metrics[[#This Row],[Integrity_Imapct]], Lists!$J$4:$K$6, 2),"")</f>
        <v/>
      </c>
      <c r="AA274" s="11" t="str">
        <f>IFERROR(VLOOKUP(Table.CCSS_Base_Metrics[[#This Row],[Availability_Impact]], Lists!$L$4:$M$6, 2),"")</f>
        <v/>
      </c>
    </row>
    <row r="275" spans="1:27" ht="30" x14ac:dyDescent="0.25">
      <c r="A275" s="1" t="s">
        <v>400</v>
      </c>
      <c r="B275" s="1" t="str">
        <f>IFERROR(VLOOKUP(TRIM(Table.CCSS_Base_Metrics[[#This Row],[Title]]), xccdf!$A$2:$C$315, 2, FALSE),"")</f>
        <v>rul_LocalPoliciesSecurityOptions4</v>
      </c>
      <c r="C275" t="s">
        <v>190</v>
      </c>
      <c r="D275" s="25" t="str">
        <f>IFERROR(VLOOKUP(TRIM(Table.CCSS_Base_Metrics[[#This Row],[Title]]), xccdf!$A$2:$F$315, 3, FALSE),"")</f>
        <v>CCE-2377-0</v>
      </c>
      <c r="E275" s="25" t="str">
        <f>IFERROR(VLOOKUP(TRIM(Table.CCSS_Base_Metrics[[#This Row],[Title]]), xccdf!$A$2:$F$315, 4, FALSE),"")</f>
        <v>equals</v>
      </c>
      <c r="F275" s="25" t="str">
        <f>IFERROR(VLOOKUP(TRIM(Table.CCSS_Base_Metrics[[#This Row],[Title]]), xccdf!$A$2:$F$315, 5, FALSE),"")</f>
        <v>string</v>
      </c>
      <c r="G275" s="25">
        <f>IFERROR(VLOOKUP(TRIM(Table.CCSS_Base_Metrics[[#This Row],[Title]]), xccdf!$A$2:$F$315, 6, FALSE),"")</f>
        <v>0</v>
      </c>
      <c r="H275" s="21" t="s">
        <v>515</v>
      </c>
      <c r="I275" s="7" t="b">
        <v>1</v>
      </c>
      <c r="J275" s="7"/>
      <c r="K275" s="17" t="s">
        <v>589</v>
      </c>
      <c r="L275" s="9">
        <f>IFERROR(ROUND(((0.4 * Table.CCSS_Base_Metrics[[#This Row],[Exploitability]]) + (0.6 * Table.CCSS_Base_Metrics[[#This Row],[Impact]]) -1.5) * IF(Table.CCSS_Base_Metrics[[#This Row],[Impact]] = 0, 0, 1.176), 1),"")</f>
        <v>4.3</v>
      </c>
      <c r="M275" s="9">
        <f>IFERROR(20 * Table.CCSS_Base_Metrics[[#This Row],[Access_Vector.'#]] * Table.CCSS_Base_Metrics[[#This Row],[Authentication.'#]] * Table.CCSS_Base_Metrics[[#This Row],[Access_Complexity.'#]],"")</f>
        <v>3.1410400000000003</v>
      </c>
      <c r="N275" s="9">
        <f>IFERROR(10.41 * (1 - (1 - Table.CCSS_Base_Metrics[[#This Row],[Confidentiality_Impact.'#]]) * (1 - Table.CCSS_Base_Metrics[[#This Row],[Integrity_Impact.'#]]) * (1 - Table.CCSS_Base_Metrics[[#This Row],[Availability_Impact.'#]])),"")</f>
        <v>6.4429767187500007</v>
      </c>
      <c r="O275" t="s">
        <v>19</v>
      </c>
      <c r="P275" t="s">
        <v>21</v>
      </c>
      <c r="Q275" s="11">
        <f>IFERROR(VLOOKUP(Table.CCSS_Base_Metrics[[#This Row],[Access_Vector]], Lists!$B$4:$C$6, 2),"")</f>
        <v>0.39500000000000002</v>
      </c>
      <c r="R275" t="s">
        <v>26</v>
      </c>
      <c r="S275" s="11">
        <f>IFERROR(VLOOKUP(Table.CCSS_Base_Metrics[[#This Row],[Authentication]], Lists!$D$4:$E$6, 2),"")</f>
        <v>0.56000000000000005</v>
      </c>
      <c r="T275" t="s">
        <v>30</v>
      </c>
      <c r="U275" s="11">
        <f>IFERROR(VLOOKUP(Table.CCSS_Base_Metrics[[#This Row],[Access_Complexity]], Lists!$F$4:$G$6, 2),"")</f>
        <v>0.71</v>
      </c>
      <c r="V275" t="s">
        <v>32</v>
      </c>
      <c r="W275" s="11">
        <f>IFERROR(VLOOKUP(Table.CCSS_Base_Metrics[[#This Row],[Confidentiality_Impact]], Lists!$H$4:$I$6, 2),"")</f>
        <v>0.27500000000000002</v>
      </c>
      <c r="X275" t="s">
        <v>32</v>
      </c>
      <c r="Y275" s="11">
        <f>IFERROR(VLOOKUP(Table.CCSS_Base_Metrics[[#This Row],[Integrity_Imapct]], Lists!$J$4:$K$6, 2),"")</f>
        <v>0.27500000000000002</v>
      </c>
      <c r="Z275" t="s">
        <v>32</v>
      </c>
      <c r="AA275" s="11">
        <f>IFERROR(VLOOKUP(Table.CCSS_Base_Metrics[[#This Row],[Availability_Impact]], Lists!$L$4:$M$6, 2),"")</f>
        <v>0.27500000000000002</v>
      </c>
    </row>
    <row r="276" spans="1:27" x14ac:dyDescent="0.25">
      <c r="A276" s="1" t="s">
        <v>400</v>
      </c>
      <c r="B276" s="1" t="str">
        <f>IFERROR(VLOOKUP(TRIM(Table.CCSS_Base_Metrics[[#This Row],[Title]]), xccdf!$A$2:$C$315, 2, FALSE),"")</f>
        <v>rul_LocalPoliciesSecurityOptions4</v>
      </c>
      <c r="C276" t="s">
        <v>190</v>
      </c>
      <c r="D276" s="25" t="str">
        <f>IFERROR(VLOOKUP(TRIM(Table.CCSS_Base_Metrics[[#This Row],[Title]]), xccdf!$A$2:$F$315, 3, FALSE),"")</f>
        <v>CCE-2377-0</v>
      </c>
      <c r="E276" s="25" t="str">
        <f>IFERROR(VLOOKUP(TRIM(Table.CCSS_Base_Metrics[[#This Row],[Title]]), xccdf!$A$2:$F$315, 4, FALSE),"")</f>
        <v>equals</v>
      </c>
      <c r="F276" s="25" t="str">
        <f>IFERROR(VLOOKUP(TRIM(Table.CCSS_Base_Metrics[[#This Row],[Title]]), xccdf!$A$2:$F$315, 5, FALSE),"")</f>
        <v>string</v>
      </c>
      <c r="G276" s="25">
        <f>IFERROR(VLOOKUP(TRIM(Table.CCSS_Base_Metrics[[#This Row],[Title]]), xccdf!$A$2:$F$315, 6, FALSE),"")</f>
        <v>0</v>
      </c>
      <c r="H276" s="21" t="s">
        <v>561</v>
      </c>
      <c r="J276" s="7"/>
      <c r="K276" s="7" t="s">
        <v>593</v>
      </c>
      <c r="L276" s="9" t="str">
        <f>IFERROR(ROUND(((0.4 * Table.CCSS_Base_Metrics[[#This Row],[Exploitability]]) + (0.6 * Table.CCSS_Base_Metrics[[#This Row],[Impact]]) -1.5) * IF(Table.CCSS_Base_Metrics[[#This Row],[Impact]] = 0, 0, 1.176), 1),"")</f>
        <v/>
      </c>
      <c r="M276" s="9" t="str">
        <f>IFERROR(20 * Table.CCSS_Base_Metrics[[#This Row],[Access_Vector.'#]] * Table.CCSS_Base_Metrics[[#This Row],[Authentication.'#]] * Table.CCSS_Base_Metrics[[#This Row],[Access_Complexity.'#]],"")</f>
        <v/>
      </c>
      <c r="N276" s="9" t="str">
        <f>IFERROR(10.41 * (1 - (1 - Table.CCSS_Base_Metrics[[#This Row],[Confidentiality_Impact.'#]]) * (1 - Table.CCSS_Base_Metrics[[#This Row],[Integrity_Impact.'#]]) * (1 - Table.CCSS_Base_Metrics[[#This Row],[Availability_Impact.'#]])),"")</f>
        <v/>
      </c>
      <c r="Q276" s="11" t="str">
        <f>IFERROR(VLOOKUP(Table.CCSS_Base_Metrics[[#This Row],[Access_Vector]], Lists!$B$4:$C$6, 2),"")</f>
        <v/>
      </c>
      <c r="S276" s="11" t="str">
        <f>IFERROR(VLOOKUP(Table.CCSS_Base_Metrics[[#This Row],[Authentication]], Lists!$D$4:$E$6, 2),"")</f>
        <v/>
      </c>
      <c r="U276" s="11" t="str">
        <f>IFERROR(VLOOKUP(Table.CCSS_Base_Metrics[[#This Row],[Access_Complexity]], Lists!$F$4:$G$6, 2),"")</f>
        <v/>
      </c>
      <c r="W276" s="11" t="str">
        <f>IFERROR(VLOOKUP(Table.CCSS_Base_Metrics[[#This Row],[Confidentiality_Impact]], Lists!$H$4:$I$6, 2),"")</f>
        <v/>
      </c>
      <c r="Y276" s="11" t="str">
        <f>IFERROR(VLOOKUP(Table.CCSS_Base_Metrics[[#This Row],[Integrity_Imapct]], Lists!$J$4:$K$6, 2),"")</f>
        <v/>
      </c>
      <c r="AA276" s="11" t="str">
        <f>IFERROR(VLOOKUP(Table.CCSS_Base_Metrics[[#This Row],[Availability_Impact]], Lists!$L$4:$M$6, 2),"")</f>
        <v/>
      </c>
    </row>
    <row r="277" spans="1:27" x14ac:dyDescent="0.25">
      <c r="A277" s="1" t="s">
        <v>401</v>
      </c>
      <c r="B277" s="1" t="str">
        <f>IFERROR(VLOOKUP(TRIM(Table.CCSS_Base_Metrics[[#This Row],[Title]]), xccdf!$A$2:$C$315, 2, FALSE),"")</f>
        <v>rul_LocalPoliciesSecurityOptions5</v>
      </c>
      <c r="C277" t="s">
        <v>191</v>
      </c>
      <c r="D277" s="25" t="str">
        <f>IFERROR(VLOOKUP(TRIM(Table.CCSS_Base_Metrics[[#This Row],[Title]]), xccdf!$A$2:$F$315, 3, FALSE),"")</f>
        <v>CCE-2152-7</v>
      </c>
      <c r="E277" s="25" t="str">
        <f>IFERROR(VLOOKUP(TRIM(Table.CCSS_Base_Metrics[[#This Row],[Title]]), xccdf!$A$2:$F$315, 4, FALSE),"")</f>
        <v>equals</v>
      </c>
      <c r="F277" s="25" t="str">
        <f>IFERROR(VLOOKUP(TRIM(Table.CCSS_Base_Metrics[[#This Row],[Title]]), xccdf!$A$2:$F$315, 5, FALSE),"")</f>
        <v>number</v>
      </c>
      <c r="G277" s="25">
        <f>IFERROR(VLOOKUP(TRIM(Table.CCSS_Base_Metrics[[#This Row],[Title]]), xccdf!$A$2:$F$315, 6, FALSE),"")</f>
        <v>1</v>
      </c>
      <c r="H277" s="21" t="s">
        <v>40</v>
      </c>
      <c r="I277" s="7" t="b">
        <v>1</v>
      </c>
      <c r="J277" s="7"/>
      <c r="K277" s="17" t="s">
        <v>589</v>
      </c>
      <c r="L277" s="9">
        <f>IFERROR(ROUND(((0.4 * Table.CCSS_Base_Metrics[[#This Row],[Exploitability]]) + (0.6 * Table.CCSS_Base_Metrics[[#This Row],[Impact]]) -1.5) * IF(Table.CCSS_Base_Metrics[[#This Row],[Impact]] = 0, 0, 1.176), 1),"")</f>
        <v>4.3</v>
      </c>
      <c r="M277" s="9">
        <f>IFERROR(20 * Table.CCSS_Base_Metrics[[#This Row],[Access_Vector.'#]] * Table.CCSS_Base_Metrics[[#This Row],[Authentication.'#]] * Table.CCSS_Base_Metrics[[#This Row],[Access_Complexity.'#]],"")</f>
        <v>3.1410400000000003</v>
      </c>
      <c r="N277" s="9">
        <f>IFERROR(10.41 * (1 - (1 - Table.CCSS_Base_Metrics[[#This Row],[Confidentiality_Impact.'#]]) * (1 - Table.CCSS_Base_Metrics[[#This Row],[Integrity_Impact.'#]]) * (1 - Table.CCSS_Base_Metrics[[#This Row],[Availability_Impact.'#]])),"")</f>
        <v>6.4429767187500007</v>
      </c>
      <c r="O277" t="s">
        <v>19</v>
      </c>
      <c r="P277" t="s">
        <v>21</v>
      </c>
      <c r="Q277" s="11">
        <f>IFERROR(VLOOKUP(Table.CCSS_Base_Metrics[[#This Row],[Access_Vector]], Lists!$B$4:$C$6, 2),"")</f>
        <v>0.39500000000000002</v>
      </c>
      <c r="R277" t="s">
        <v>26</v>
      </c>
      <c r="S277" s="11">
        <f>IFERROR(VLOOKUP(Table.CCSS_Base_Metrics[[#This Row],[Authentication]], Lists!$D$4:$E$6, 2),"")</f>
        <v>0.56000000000000005</v>
      </c>
      <c r="T277" t="s">
        <v>30</v>
      </c>
      <c r="U277" s="11">
        <f>IFERROR(VLOOKUP(Table.CCSS_Base_Metrics[[#This Row],[Access_Complexity]], Lists!$F$4:$G$6, 2),"")</f>
        <v>0.71</v>
      </c>
      <c r="V277" t="s">
        <v>32</v>
      </c>
      <c r="W277" s="11">
        <f>IFERROR(VLOOKUP(Table.CCSS_Base_Metrics[[#This Row],[Confidentiality_Impact]], Lists!$H$4:$I$6, 2),"")</f>
        <v>0.27500000000000002</v>
      </c>
      <c r="X277" t="s">
        <v>32</v>
      </c>
      <c r="Y277" s="11">
        <f>IFERROR(VLOOKUP(Table.CCSS_Base_Metrics[[#This Row],[Integrity_Imapct]], Lists!$J$4:$K$6, 2),"")</f>
        <v>0.27500000000000002</v>
      </c>
      <c r="Z277" t="s">
        <v>32</v>
      </c>
      <c r="AA277" s="11">
        <f>IFERROR(VLOOKUP(Table.CCSS_Base_Metrics[[#This Row],[Availability_Impact]], Lists!$L$4:$M$6, 2),"")</f>
        <v>0.27500000000000002</v>
      </c>
    </row>
    <row r="278" spans="1:27" x14ac:dyDescent="0.25">
      <c r="A278" s="1" t="s">
        <v>401</v>
      </c>
      <c r="B278" s="1" t="str">
        <f>IFERROR(VLOOKUP(TRIM(Table.CCSS_Base_Metrics[[#This Row],[Title]]), xccdf!$A$2:$C$315, 2, FALSE),"")</f>
        <v>rul_LocalPoliciesSecurityOptions5</v>
      </c>
      <c r="C278" t="s">
        <v>191</v>
      </c>
      <c r="D278" s="25" t="str">
        <f>IFERROR(VLOOKUP(TRIM(Table.CCSS_Base_Metrics[[#This Row],[Title]]), xccdf!$A$2:$F$315, 3, FALSE),"")</f>
        <v>CCE-2152-7</v>
      </c>
      <c r="E278" s="25" t="str">
        <f>IFERROR(VLOOKUP(TRIM(Table.CCSS_Base_Metrics[[#This Row],[Title]]), xccdf!$A$2:$F$315, 4, FALSE),"")</f>
        <v>equals</v>
      </c>
      <c r="F278" s="25" t="str">
        <f>IFERROR(VLOOKUP(TRIM(Table.CCSS_Base_Metrics[[#This Row],[Title]]), xccdf!$A$2:$F$315, 5, FALSE),"")</f>
        <v>number</v>
      </c>
      <c r="G278" s="25">
        <f>IFERROR(VLOOKUP(TRIM(Table.CCSS_Base_Metrics[[#This Row],[Title]]), xccdf!$A$2:$F$315, 6, FALSE),"")</f>
        <v>1</v>
      </c>
      <c r="H278" s="21" t="s">
        <v>39</v>
      </c>
      <c r="J278" s="7"/>
      <c r="K278" s="7" t="s">
        <v>593</v>
      </c>
      <c r="L278" s="9" t="str">
        <f>IFERROR(ROUND(((0.4 * Table.CCSS_Base_Metrics[[#This Row],[Exploitability]]) + (0.6 * Table.CCSS_Base_Metrics[[#This Row],[Impact]]) -1.5) * IF(Table.CCSS_Base_Metrics[[#This Row],[Impact]] = 0, 0, 1.176), 1),"")</f>
        <v/>
      </c>
      <c r="M278" s="9" t="str">
        <f>IFERROR(20 * Table.CCSS_Base_Metrics[[#This Row],[Access_Vector.'#]] * Table.CCSS_Base_Metrics[[#This Row],[Authentication.'#]] * Table.CCSS_Base_Metrics[[#This Row],[Access_Complexity.'#]],"")</f>
        <v/>
      </c>
      <c r="N278" s="9" t="str">
        <f>IFERROR(10.41 * (1 - (1 - Table.CCSS_Base_Metrics[[#This Row],[Confidentiality_Impact.'#]]) * (1 - Table.CCSS_Base_Metrics[[#This Row],[Integrity_Impact.'#]]) * (1 - Table.CCSS_Base_Metrics[[#This Row],[Availability_Impact.'#]])),"")</f>
        <v/>
      </c>
      <c r="Q278" s="11" t="str">
        <f>IFERROR(VLOOKUP(Table.CCSS_Base_Metrics[[#This Row],[Access_Vector]], Lists!$B$4:$C$6, 2),"")</f>
        <v/>
      </c>
      <c r="S278" s="11" t="str">
        <f>IFERROR(VLOOKUP(Table.CCSS_Base_Metrics[[#This Row],[Authentication]], Lists!$D$4:$E$6, 2),"")</f>
        <v/>
      </c>
      <c r="U278" s="11" t="str">
        <f>IFERROR(VLOOKUP(Table.CCSS_Base_Metrics[[#This Row],[Access_Complexity]], Lists!$F$4:$G$6, 2),"")</f>
        <v/>
      </c>
      <c r="W278" s="11" t="str">
        <f>IFERROR(VLOOKUP(Table.CCSS_Base_Metrics[[#This Row],[Confidentiality_Impact]], Lists!$H$4:$I$6, 2),"")</f>
        <v/>
      </c>
      <c r="Y278" s="11" t="str">
        <f>IFERROR(VLOOKUP(Table.CCSS_Base_Metrics[[#This Row],[Integrity_Imapct]], Lists!$J$4:$K$6, 2),"")</f>
        <v/>
      </c>
      <c r="AA278" s="11" t="str">
        <f>IFERROR(VLOOKUP(Table.CCSS_Base_Metrics[[#This Row],[Availability_Impact]], Lists!$L$4:$M$6, 2),"")</f>
        <v/>
      </c>
    </row>
    <row r="279" spans="1:27" x14ac:dyDescent="0.25">
      <c r="A279" s="1" t="s">
        <v>402</v>
      </c>
      <c r="B279" s="1" t="str">
        <f>IFERROR(VLOOKUP(TRIM(Table.CCSS_Base_Metrics[[#This Row],[Title]]), xccdf!$A$2:$C$315, 2, FALSE),"")</f>
        <v/>
      </c>
      <c r="C279" t="s">
        <v>192</v>
      </c>
      <c r="D279" s="25" t="str">
        <f>IFERROR(VLOOKUP(TRIM(Table.CCSS_Base_Metrics[[#This Row],[Title]]), xccdf!$A$2:$F$315, 3, FALSE),"")</f>
        <v/>
      </c>
      <c r="E279" s="25" t="str">
        <f>IFERROR(VLOOKUP(TRIM(Table.CCSS_Base_Metrics[[#This Row],[Title]]), xccdf!$A$2:$F$315, 4, FALSE),"")</f>
        <v/>
      </c>
      <c r="F279" s="25" t="str">
        <f>IFERROR(VLOOKUP(TRIM(Table.CCSS_Base_Metrics[[#This Row],[Title]]), xccdf!$A$2:$F$315, 5, FALSE),"")</f>
        <v/>
      </c>
      <c r="G279" s="25" t="str">
        <f>IFERROR(VLOOKUP(TRIM(Table.CCSS_Base_Metrics[[#This Row],[Title]]), xccdf!$A$2:$F$315, 6, FALSE),"")</f>
        <v/>
      </c>
      <c r="H279" s="21" t="s">
        <v>40</v>
      </c>
      <c r="I279" s="7" t="b">
        <v>1</v>
      </c>
      <c r="J279" s="17"/>
      <c r="K279" s="17" t="s">
        <v>589</v>
      </c>
      <c r="L279" s="9">
        <f>IFERROR(ROUND(((0.4 * Table.CCSS_Base_Metrics[[#This Row],[Exploitability]]) + (0.6 * Table.CCSS_Base_Metrics[[#This Row],[Impact]]) -1.5) * IF(Table.CCSS_Base_Metrics[[#This Row],[Impact]] = 0, 0, 1.176), 1),"")</f>
        <v>4</v>
      </c>
      <c r="M279" s="9">
        <f>IFERROR(20 * Table.CCSS_Base_Metrics[[#This Row],[Access_Vector.'#]] * Table.CCSS_Base_Metrics[[#This Row],[Authentication.'#]] * Table.CCSS_Base_Metrics[[#This Row],[Access_Complexity.'#]],"")</f>
        <v>7.952</v>
      </c>
      <c r="N279" s="9">
        <f>IFERROR(10.41 * (1 - (1 - Table.CCSS_Base_Metrics[[#This Row],[Confidentiality_Impact.'#]]) * (1 - Table.CCSS_Base_Metrics[[#This Row],[Integrity_Impact.'#]]) * (1 - Table.CCSS_Base_Metrics[[#This Row],[Availability_Impact.'#]])),"")</f>
        <v>2.8627500000000001</v>
      </c>
      <c r="O279" t="s">
        <v>19</v>
      </c>
      <c r="P279" t="s">
        <v>23</v>
      </c>
      <c r="Q279" s="11">
        <f>IFERROR(VLOOKUP(Table.CCSS_Base_Metrics[[#This Row],[Access_Vector]], Lists!$B$4:$C$6, 2),"")</f>
        <v>1</v>
      </c>
      <c r="R279" t="s">
        <v>26</v>
      </c>
      <c r="S279" s="11">
        <f>IFERROR(VLOOKUP(Table.CCSS_Base_Metrics[[#This Row],[Authentication]], Lists!$D$4:$E$6, 2),"")</f>
        <v>0.56000000000000005</v>
      </c>
      <c r="T279" t="s">
        <v>30</v>
      </c>
      <c r="U279" s="11">
        <f>IFERROR(VLOOKUP(Table.CCSS_Base_Metrics[[#This Row],[Access_Complexity]], Lists!$F$4:$G$6, 2),"")</f>
        <v>0.71</v>
      </c>
      <c r="V279" t="s">
        <v>32</v>
      </c>
      <c r="W279" s="11">
        <f>IFERROR(VLOOKUP(Table.CCSS_Base_Metrics[[#This Row],[Confidentiality_Impact]], Lists!$H$4:$I$6, 2),"")</f>
        <v>0.27500000000000002</v>
      </c>
      <c r="X279" t="s">
        <v>27</v>
      </c>
      <c r="Y279" s="11">
        <f>IFERROR(VLOOKUP(Table.CCSS_Base_Metrics[[#This Row],[Integrity_Imapct]], Lists!$J$4:$K$6, 2),"")</f>
        <v>0</v>
      </c>
      <c r="Z279" t="s">
        <v>27</v>
      </c>
      <c r="AA279" s="11">
        <f>IFERROR(VLOOKUP(Table.CCSS_Base_Metrics[[#This Row],[Availability_Impact]], Lists!$L$4:$M$6, 2),"")</f>
        <v>0</v>
      </c>
    </row>
    <row r="280" spans="1:27" x14ac:dyDescent="0.25">
      <c r="A280" s="1" t="s">
        <v>402</v>
      </c>
      <c r="B280" s="1" t="str">
        <f>IFERROR(VLOOKUP(TRIM(Table.CCSS_Base_Metrics[[#This Row],[Title]]), xccdf!$A$2:$C$315, 2, FALSE),"")</f>
        <v/>
      </c>
      <c r="C280" t="s">
        <v>192</v>
      </c>
      <c r="D280" s="25" t="str">
        <f>IFERROR(VLOOKUP(TRIM(Table.CCSS_Base_Metrics[[#This Row],[Title]]), xccdf!$A$2:$F$315, 3, FALSE),"")</f>
        <v/>
      </c>
      <c r="E280" s="25" t="str">
        <f>IFERROR(VLOOKUP(TRIM(Table.CCSS_Base_Metrics[[#This Row],[Title]]), xccdf!$A$2:$F$315, 4, FALSE),"")</f>
        <v/>
      </c>
      <c r="F280" s="25" t="str">
        <f>IFERROR(VLOOKUP(TRIM(Table.CCSS_Base_Metrics[[#This Row],[Title]]), xccdf!$A$2:$F$315, 5, FALSE),"")</f>
        <v/>
      </c>
      <c r="G280" s="25" t="str">
        <f>IFERROR(VLOOKUP(TRIM(Table.CCSS_Base_Metrics[[#This Row],[Title]]), xccdf!$A$2:$F$315, 6, FALSE),"")</f>
        <v/>
      </c>
      <c r="H280" s="21" t="s">
        <v>542</v>
      </c>
      <c r="J280" s="17"/>
      <c r="K280" s="17" t="s">
        <v>593</v>
      </c>
      <c r="L280" s="9" t="str">
        <f>IFERROR(ROUND(((0.4 * Table.CCSS_Base_Metrics[[#This Row],[Exploitability]]) + (0.6 * Table.CCSS_Base_Metrics[[#This Row],[Impact]]) -1.5) * IF(Table.CCSS_Base_Metrics[[#This Row],[Impact]] = 0, 0, 1.176), 1),"")</f>
        <v/>
      </c>
      <c r="M280" s="9" t="str">
        <f>IFERROR(20 * Table.CCSS_Base_Metrics[[#This Row],[Access_Vector.'#]] * Table.CCSS_Base_Metrics[[#This Row],[Authentication.'#]] * Table.CCSS_Base_Metrics[[#This Row],[Access_Complexity.'#]],"")</f>
        <v/>
      </c>
      <c r="N280" s="9" t="str">
        <f>IFERROR(10.41 * (1 - (1 - Table.CCSS_Base_Metrics[[#This Row],[Confidentiality_Impact.'#]]) * (1 - Table.CCSS_Base_Metrics[[#This Row],[Integrity_Impact.'#]]) * (1 - Table.CCSS_Base_Metrics[[#This Row],[Availability_Impact.'#]])),"")</f>
        <v/>
      </c>
      <c r="Q280" s="11" t="str">
        <f>IFERROR(VLOOKUP(Table.CCSS_Base_Metrics[[#This Row],[Access_Vector]], Lists!$B$4:$C$6, 2),"")</f>
        <v/>
      </c>
      <c r="S280" s="11" t="str">
        <f>IFERROR(VLOOKUP(Table.CCSS_Base_Metrics[[#This Row],[Authentication]], Lists!$D$4:$E$6, 2),"")</f>
        <v/>
      </c>
      <c r="U280" s="11" t="str">
        <f>IFERROR(VLOOKUP(Table.CCSS_Base_Metrics[[#This Row],[Access_Complexity]], Lists!$F$4:$G$6, 2),"")</f>
        <v/>
      </c>
      <c r="W280" s="11" t="str">
        <f>IFERROR(VLOOKUP(Table.CCSS_Base_Metrics[[#This Row],[Confidentiality_Impact]], Lists!$H$4:$I$6, 2),"")</f>
        <v/>
      </c>
      <c r="Y280" s="11" t="str">
        <f>IFERROR(VLOOKUP(Table.CCSS_Base_Metrics[[#This Row],[Integrity_Imapct]], Lists!$J$4:$K$6, 2),"")</f>
        <v/>
      </c>
      <c r="AA280" s="11" t="str">
        <f>IFERROR(VLOOKUP(Table.CCSS_Base_Metrics[[#This Row],[Availability_Impact]], Lists!$L$4:$M$6, 2),"")</f>
        <v/>
      </c>
    </row>
    <row r="281" spans="1:27" x14ac:dyDescent="0.25">
      <c r="A281" s="1" t="s">
        <v>403</v>
      </c>
      <c r="B281" s="1" t="str">
        <f>IFERROR(VLOOKUP(TRIM(Table.CCSS_Base_Metrics[[#This Row],[Title]]), xccdf!$A$2:$C$315, 2, FALSE),"")</f>
        <v/>
      </c>
      <c r="C281" t="s">
        <v>193</v>
      </c>
      <c r="D281" s="25" t="str">
        <f>IFERROR(VLOOKUP(TRIM(Table.CCSS_Base_Metrics[[#This Row],[Title]]), xccdf!$A$2:$F$315, 3, FALSE),"")</f>
        <v/>
      </c>
      <c r="E281" s="25" t="str">
        <f>IFERROR(VLOOKUP(TRIM(Table.CCSS_Base_Metrics[[#This Row],[Title]]), xccdf!$A$2:$F$315, 4, FALSE),"")</f>
        <v/>
      </c>
      <c r="F281" s="25" t="str">
        <f>IFERROR(VLOOKUP(TRIM(Table.CCSS_Base_Metrics[[#This Row],[Title]]), xccdf!$A$2:$F$315, 5, FALSE),"")</f>
        <v/>
      </c>
      <c r="G281" s="25" t="str">
        <f>IFERROR(VLOOKUP(TRIM(Table.CCSS_Base_Metrics[[#This Row],[Title]]), xccdf!$A$2:$F$315, 6, FALSE),"")</f>
        <v/>
      </c>
      <c r="H281" s="21" t="s">
        <v>40</v>
      </c>
      <c r="I281" s="7" t="b">
        <v>1</v>
      </c>
      <c r="J281" s="7"/>
      <c r="K281" s="17" t="s">
        <v>589</v>
      </c>
      <c r="L281" s="9">
        <f>IFERROR(ROUND(((0.4 * Table.CCSS_Base_Metrics[[#This Row],[Exploitability]]) + (0.6 * Table.CCSS_Base_Metrics[[#This Row],[Impact]]) -1.5) * IF(Table.CCSS_Base_Metrics[[#This Row],[Impact]] = 0, 0, 1.176), 1),"")</f>
        <v>4</v>
      </c>
      <c r="M281" s="9">
        <f>IFERROR(20 * Table.CCSS_Base_Metrics[[#This Row],[Access_Vector.'#]] * Table.CCSS_Base_Metrics[[#This Row],[Authentication.'#]] * Table.CCSS_Base_Metrics[[#This Row],[Access_Complexity.'#]],"")</f>
        <v>7.952</v>
      </c>
      <c r="N281" s="9">
        <f>IFERROR(10.41 * (1 - (1 - Table.CCSS_Base_Metrics[[#This Row],[Confidentiality_Impact.'#]]) * (1 - Table.CCSS_Base_Metrics[[#This Row],[Integrity_Impact.'#]]) * (1 - Table.CCSS_Base_Metrics[[#This Row],[Availability_Impact.'#]])),"")</f>
        <v>2.8627500000000001</v>
      </c>
      <c r="O281" t="s">
        <v>19</v>
      </c>
      <c r="P281" t="s">
        <v>23</v>
      </c>
      <c r="Q281" s="11">
        <f>IFERROR(VLOOKUP(Table.CCSS_Base_Metrics[[#This Row],[Access_Vector]], Lists!$B$4:$C$6, 2),"")</f>
        <v>1</v>
      </c>
      <c r="R281" t="s">
        <v>26</v>
      </c>
      <c r="S281" s="11">
        <f>IFERROR(VLOOKUP(Table.CCSS_Base_Metrics[[#This Row],[Authentication]], Lists!$D$4:$E$6, 2),"")</f>
        <v>0.56000000000000005</v>
      </c>
      <c r="T281" t="s">
        <v>30</v>
      </c>
      <c r="U281" s="11">
        <f>IFERROR(VLOOKUP(Table.CCSS_Base_Metrics[[#This Row],[Access_Complexity]], Lists!$F$4:$G$6, 2),"")</f>
        <v>0.71</v>
      </c>
      <c r="V281" t="s">
        <v>32</v>
      </c>
      <c r="W281" s="11">
        <f>IFERROR(VLOOKUP(Table.CCSS_Base_Metrics[[#This Row],[Confidentiality_Impact]], Lists!$H$4:$I$6, 2),"")</f>
        <v>0.27500000000000002</v>
      </c>
      <c r="X281" t="s">
        <v>27</v>
      </c>
      <c r="Y281" s="11">
        <f>IFERROR(VLOOKUP(Table.CCSS_Base_Metrics[[#This Row],[Integrity_Imapct]], Lists!$J$4:$K$6, 2),"")</f>
        <v>0</v>
      </c>
      <c r="Z281" t="s">
        <v>27</v>
      </c>
      <c r="AA281" s="11">
        <f>IFERROR(VLOOKUP(Table.CCSS_Base_Metrics[[#This Row],[Availability_Impact]], Lists!$L$4:$M$6, 2),"")</f>
        <v>0</v>
      </c>
    </row>
    <row r="282" spans="1:27" x14ac:dyDescent="0.25">
      <c r="A282" s="1" t="s">
        <v>403</v>
      </c>
      <c r="B282" s="1" t="str">
        <f>IFERROR(VLOOKUP(TRIM(Table.CCSS_Base_Metrics[[#This Row],[Title]]), xccdf!$A$2:$C$315, 2, FALSE),"")</f>
        <v/>
      </c>
      <c r="C282" t="s">
        <v>193</v>
      </c>
      <c r="D282" s="25" t="str">
        <f>IFERROR(VLOOKUP(TRIM(Table.CCSS_Base_Metrics[[#This Row],[Title]]), xccdf!$A$2:$F$315, 3, FALSE),"")</f>
        <v/>
      </c>
      <c r="E282" s="25" t="str">
        <f>IFERROR(VLOOKUP(TRIM(Table.CCSS_Base_Metrics[[#This Row],[Title]]), xccdf!$A$2:$F$315, 4, FALSE),"")</f>
        <v/>
      </c>
      <c r="F282" s="25" t="str">
        <f>IFERROR(VLOOKUP(TRIM(Table.CCSS_Base_Metrics[[#This Row],[Title]]), xccdf!$A$2:$F$315, 5, FALSE),"")</f>
        <v/>
      </c>
      <c r="G282" s="25" t="str">
        <f>IFERROR(VLOOKUP(TRIM(Table.CCSS_Base_Metrics[[#This Row],[Title]]), xccdf!$A$2:$F$315, 6, FALSE),"")</f>
        <v/>
      </c>
      <c r="H282" s="21" t="s">
        <v>542</v>
      </c>
      <c r="J282" s="7"/>
      <c r="K282" s="7" t="s">
        <v>593</v>
      </c>
      <c r="L282" s="9" t="str">
        <f>IFERROR(ROUND(((0.4 * Table.CCSS_Base_Metrics[[#This Row],[Exploitability]]) + (0.6 * Table.CCSS_Base_Metrics[[#This Row],[Impact]]) -1.5) * IF(Table.CCSS_Base_Metrics[[#This Row],[Impact]] = 0, 0, 1.176), 1),"")</f>
        <v/>
      </c>
      <c r="M282" s="9" t="str">
        <f>IFERROR(20 * Table.CCSS_Base_Metrics[[#This Row],[Access_Vector.'#]] * Table.CCSS_Base_Metrics[[#This Row],[Authentication.'#]] * Table.CCSS_Base_Metrics[[#This Row],[Access_Complexity.'#]],"")</f>
        <v/>
      </c>
      <c r="N282" s="9" t="str">
        <f>IFERROR(10.41 * (1 - (1 - Table.CCSS_Base_Metrics[[#This Row],[Confidentiality_Impact.'#]]) * (1 - Table.CCSS_Base_Metrics[[#This Row],[Integrity_Impact.'#]]) * (1 - Table.CCSS_Base_Metrics[[#This Row],[Availability_Impact.'#]])),"")</f>
        <v/>
      </c>
      <c r="Q282" s="11" t="str">
        <f>IFERROR(VLOOKUP(Table.CCSS_Base_Metrics[[#This Row],[Access_Vector]], Lists!$B$4:$C$6, 2),"")</f>
        <v/>
      </c>
      <c r="S282" s="11" t="str">
        <f>IFERROR(VLOOKUP(Table.CCSS_Base_Metrics[[#This Row],[Authentication]], Lists!$D$4:$E$6, 2),"")</f>
        <v/>
      </c>
      <c r="U282" s="11" t="str">
        <f>IFERROR(VLOOKUP(Table.CCSS_Base_Metrics[[#This Row],[Access_Complexity]], Lists!$F$4:$G$6, 2),"")</f>
        <v/>
      </c>
      <c r="W282" s="11" t="str">
        <f>IFERROR(VLOOKUP(Table.CCSS_Base_Metrics[[#This Row],[Confidentiality_Impact]], Lists!$H$4:$I$6, 2),"")</f>
        <v/>
      </c>
      <c r="Y282" s="11" t="str">
        <f>IFERROR(VLOOKUP(Table.CCSS_Base_Metrics[[#This Row],[Integrity_Imapct]], Lists!$J$4:$K$6, 2),"")</f>
        <v/>
      </c>
      <c r="AA282" s="11" t="str">
        <f>IFERROR(VLOOKUP(Table.CCSS_Base_Metrics[[#This Row],[Availability_Impact]], Lists!$L$4:$M$6, 2),"")</f>
        <v/>
      </c>
    </row>
    <row r="283" spans="1:27" x14ac:dyDescent="0.25">
      <c r="A283" s="1" t="s">
        <v>404</v>
      </c>
      <c r="B283" s="1" t="str">
        <f>IFERROR(VLOOKUP(TRIM(Table.CCSS_Base_Metrics[[#This Row],[Title]]), xccdf!$A$2:$C$315, 2, FALSE),"")</f>
        <v>rul_LocalPoliciesSecurityOptions6</v>
      </c>
      <c r="C283" t="s">
        <v>194</v>
      </c>
      <c r="D283" s="25" t="str">
        <f>IFERROR(VLOOKUP(TRIM(Table.CCSS_Base_Metrics[[#This Row],[Title]]), xccdf!$A$2:$F$315, 3, FALSE),"")</f>
        <v>CCE-2203-8</v>
      </c>
      <c r="E283" s="25" t="str">
        <f>IFERROR(VLOOKUP(TRIM(Table.CCSS_Base_Metrics[[#This Row],[Title]]), xccdf!$A$2:$F$315, 4, FALSE),"")</f>
        <v>equals</v>
      </c>
      <c r="F283" s="25" t="str">
        <f>IFERROR(VLOOKUP(TRIM(Table.CCSS_Base_Metrics[[#This Row],[Title]]), xccdf!$A$2:$F$315, 5, FALSE),"")</f>
        <v>number</v>
      </c>
      <c r="G283" s="25">
        <f>IFERROR(VLOOKUP(TRIM(Table.CCSS_Base_Metrics[[#This Row],[Title]]), xccdf!$A$2:$F$315, 6, FALSE),"")</f>
        <v>1</v>
      </c>
      <c r="H283" s="21" t="s">
        <v>40</v>
      </c>
      <c r="I283" s="7" t="b">
        <v>1</v>
      </c>
      <c r="J283" s="7"/>
      <c r="K283" s="17" t="s">
        <v>589</v>
      </c>
      <c r="L283" s="9">
        <f>IFERROR(ROUND(((0.4 * Table.CCSS_Base_Metrics[[#This Row],[Exploitability]]) + (0.6 * Table.CCSS_Base_Metrics[[#This Row],[Impact]]) -1.5) * IF(Table.CCSS_Base_Metrics[[#This Row],[Impact]] = 0, 0, 1.176), 1),"")</f>
        <v>5.8</v>
      </c>
      <c r="M283" s="9">
        <f>IFERROR(20 * Table.CCSS_Base_Metrics[[#This Row],[Access_Vector.'#]] * Table.CCSS_Base_Metrics[[#This Row],[Authentication.'#]] * Table.CCSS_Base_Metrics[[#This Row],[Access_Complexity.'#]],"")</f>
        <v>8.5887999999999991</v>
      </c>
      <c r="N283" s="9">
        <f>IFERROR(10.41 * (1 - (1 - Table.CCSS_Base_Metrics[[#This Row],[Confidentiality_Impact.'#]]) * (1 - Table.CCSS_Base_Metrics[[#This Row],[Integrity_Impact.'#]]) * (1 - Table.CCSS_Base_Metrics[[#This Row],[Availability_Impact.'#]])),"")</f>
        <v>4.9382437499999998</v>
      </c>
      <c r="O283" t="s">
        <v>19</v>
      </c>
      <c r="P283" t="s">
        <v>23</v>
      </c>
      <c r="Q283" s="11">
        <f>IFERROR(VLOOKUP(Table.CCSS_Base_Metrics[[#This Row],[Access_Vector]], Lists!$B$4:$C$6, 2),"")</f>
        <v>1</v>
      </c>
      <c r="R283" t="s">
        <v>27</v>
      </c>
      <c r="S283" s="11">
        <f>IFERROR(VLOOKUP(Table.CCSS_Base_Metrics[[#This Row],[Authentication]], Lists!$D$4:$E$6, 2),"")</f>
        <v>0.70399999999999996</v>
      </c>
      <c r="T283" t="s">
        <v>29</v>
      </c>
      <c r="U283" s="11">
        <f>IFERROR(VLOOKUP(Table.CCSS_Base_Metrics[[#This Row],[Access_Complexity]], Lists!$F$4:$G$6, 2),"")</f>
        <v>0.61</v>
      </c>
      <c r="V283" t="s">
        <v>32</v>
      </c>
      <c r="W283" s="11">
        <f>IFERROR(VLOOKUP(Table.CCSS_Base_Metrics[[#This Row],[Confidentiality_Impact]], Lists!$H$4:$I$6, 2),"")</f>
        <v>0.27500000000000002</v>
      </c>
      <c r="X283" t="s">
        <v>32</v>
      </c>
      <c r="Y283" s="11">
        <f>IFERROR(VLOOKUP(Table.CCSS_Base_Metrics[[#This Row],[Integrity_Imapct]], Lists!$J$4:$K$6, 2),"")</f>
        <v>0.27500000000000002</v>
      </c>
      <c r="Z283" t="s">
        <v>27</v>
      </c>
      <c r="AA283" s="11">
        <f>IFERROR(VLOOKUP(Table.CCSS_Base_Metrics[[#This Row],[Availability_Impact]], Lists!$L$4:$M$6, 2),"")</f>
        <v>0</v>
      </c>
    </row>
    <row r="284" spans="1:27" x14ac:dyDescent="0.25">
      <c r="A284" s="1" t="s">
        <v>404</v>
      </c>
      <c r="B284" s="1" t="str">
        <f>IFERROR(VLOOKUP(TRIM(Table.CCSS_Base_Metrics[[#This Row],[Title]]), xccdf!$A$2:$C$315, 2, FALSE),"")</f>
        <v>rul_LocalPoliciesSecurityOptions6</v>
      </c>
      <c r="C284" t="s">
        <v>194</v>
      </c>
      <c r="D284" s="25" t="str">
        <f>IFERROR(VLOOKUP(TRIM(Table.CCSS_Base_Metrics[[#This Row],[Title]]), xccdf!$A$2:$F$315, 3, FALSE),"")</f>
        <v>CCE-2203-8</v>
      </c>
      <c r="E284" s="25" t="str">
        <f>IFERROR(VLOOKUP(TRIM(Table.CCSS_Base_Metrics[[#This Row],[Title]]), xccdf!$A$2:$F$315, 4, FALSE),"")</f>
        <v>equals</v>
      </c>
      <c r="F284" s="25" t="str">
        <f>IFERROR(VLOOKUP(TRIM(Table.CCSS_Base_Metrics[[#This Row],[Title]]), xccdf!$A$2:$F$315, 5, FALSE),"")</f>
        <v>number</v>
      </c>
      <c r="G284" s="25">
        <f>IFERROR(VLOOKUP(TRIM(Table.CCSS_Base_Metrics[[#This Row],[Title]]), xccdf!$A$2:$F$315, 6, FALSE),"")</f>
        <v>1</v>
      </c>
      <c r="H284" s="21" t="s">
        <v>39</v>
      </c>
      <c r="J284" s="7"/>
      <c r="K284" s="7" t="s">
        <v>593</v>
      </c>
      <c r="L284" s="9" t="str">
        <f>IFERROR(ROUND(((0.4 * Table.CCSS_Base_Metrics[[#This Row],[Exploitability]]) + (0.6 * Table.CCSS_Base_Metrics[[#This Row],[Impact]]) -1.5) * IF(Table.CCSS_Base_Metrics[[#This Row],[Impact]] = 0, 0, 1.176), 1),"")</f>
        <v/>
      </c>
      <c r="M284" s="9" t="str">
        <f>IFERROR(20 * Table.CCSS_Base_Metrics[[#This Row],[Access_Vector.'#]] * Table.CCSS_Base_Metrics[[#This Row],[Authentication.'#]] * Table.CCSS_Base_Metrics[[#This Row],[Access_Complexity.'#]],"")</f>
        <v/>
      </c>
      <c r="N284" s="9" t="str">
        <f>IFERROR(10.41 * (1 - (1 - Table.CCSS_Base_Metrics[[#This Row],[Confidentiality_Impact.'#]]) * (1 - Table.CCSS_Base_Metrics[[#This Row],[Integrity_Impact.'#]]) * (1 - Table.CCSS_Base_Metrics[[#This Row],[Availability_Impact.'#]])),"")</f>
        <v/>
      </c>
      <c r="Q284" s="11" t="str">
        <f>IFERROR(VLOOKUP(Table.CCSS_Base_Metrics[[#This Row],[Access_Vector]], Lists!$B$4:$C$6, 2),"")</f>
        <v/>
      </c>
      <c r="S284" s="11" t="str">
        <f>IFERROR(VLOOKUP(Table.CCSS_Base_Metrics[[#This Row],[Authentication]], Lists!$D$4:$E$6, 2),"")</f>
        <v/>
      </c>
      <c r="U284" s="11" t="str">
        <f>IFERROR(VLOOKUP(Table.CCSS_Base_Metrics[[#This Row],[Access_Complexity]], Lists!$F$4:$G$6, 2),"")</f>
        <v/>
      </c>
      <c r="W284" s="11" t="str">
        <f>IFERROR(VLOOKUP(Table.CCSS_Base_Metrics[[#This Row],[Confidentiality_Impact]], Lists!$H$4:$I$6, 2),"")</f>
        <v/>
      </c>
      <c r="Y284" s="11" t="str">
        <f>IFERROR(VLOOKUP(Table.CCSS_Base_Metrics[[#This Row],[Integrity_Imapct]], Lists!$J$4:$K$6, 2),"")</f>
        <v/>
      </c>
      <c r="AA284" s="11" t="str">
        <f>IFERROR(VLOOKUP(Table.CCSS_Base_Metrics[[#This Row],[Availability_Impact]], Lists!$L$4:$M$6, 2),"")</f>
        <v/>
      </c>
    </row>
    <row r="285" spans="1:27" x14ac:dyDescent="0.25">
      <c r="A285" s="1" t="s">
        <v>405</v>
      </c>
      <c r="B285" s="1" t="str">
        <f>IFERROR(VLOOKUP(TRIM(Table.CCSS_Base_Metrics[[#This Row],[Title]]), xccdf!$A$2:$C$315, 2, FALSE),"")</f>
        <v>rul_LocalPoliciesSecurityOptions7</v>
      </c>
      <c r="C285" t="s">
        <v>195</v>
      </c>
      <c r="D285" s="25" t="str">
        <f>IFERROR(VLOOKUP(TRIM(Table.CCSS_Base_Metrics[[#This Row],[Title]]), xccdf!$A$2:$F$315, 3, FALSE),"")</f>
        <v>CCE-1868-9</v>
      </c>
      <c r="E285" s="25" t="str">
        <f>IFERROR(VLOOKUP(TRIM(Table.CCSS_Base_Metrics[[#This Row],[Title]]), xccdf!$A$2:$F$315, 4, FALSE),"")</f>
        <v>equals</v>
      </c>
      <c r="F285" s="25" t="str">
        <f>IFERROR(VLOOKUP(TRIM(Table.CCSS_Base_Metrics[[#This Row],[Title]]), xccdf!$A$2:$F$315, 5, FALSE),"")</f>
        <v>number</v>
      </c>
      <c r="G285" s="25">
        <f>IFERROR(VLOOKUP(TRIM(Table.CCSS_Base_Metrics[[#This Row],[Title]]), xccdf!$A$2:$F$315, 6, FALSE),"")</f>
        <v>1</v>
      </c>
      <c r="H285" s="21" t="s">
        <v>40</v>
      </c>
      <c r="I285" s="7" t="b">
        <v>1</v>
      </c>
      <c r="J285" s="7"/>
      <c r="K285" s="17" t="s">
        <v>589</v>
      </c>
      <c r="L285" s="9">
        <f>IFERROR(ROUND(((0.4 * Table.CCSS_Base_Metrics[[#This Row],[Exploitability]]) + (0.6 * Table.CCSS_Base_Metrics[[#This Row],[Impact]]) -1.5) * IF(Table.CCSS_Base_Metrics[[#This Row],[Impact]] = 0, 0, 1.176), 1),"")</f>
        <v>3.3</v>
      </c>
      <c r="M285" s="9">
        <f>IFERROR(20 * Table.CCSS_Base_Metrics[[#This Row],[Access_Vector.'#]] * Table.CCSS_Base_Metrics[[#This Row],[Authentication.'#]] * Table.CCSS_Base_Metrics[[#This Row],[Access_Complexity.'#]],"")</f>
        <v>6.4579327999999991</v>
      </c>
      <c r="N285" s="9">
        <f>IFERROR(10.41 * (1 - (1 - Table.CCSS_Base_Metrics[[#This Row],[Confidentiality_Impact.'#]]) * (1 - Table.CCSS_Base_Metrics[[#This Row],[Integrity_Impact.'#]]) * (1 - Table.CCSS_Base_Metrics[[#This Row],[Availability_Impact.'#]])),"")</f>
        <v>2.8627500000000001</v>
      </c>
      <c r="O285" t="s">
        <v>19</v>
      </c>
      <c r="P285" t="s">
        <v>22</v>
      </c>
      <c r="Q285" s="11">
        <f>IFERROR(VLOOKUP(Table.CCSS_Base_Metrics[[#This Row],[Access_Vector]], Lists!$B$4:$C$6, 2),"")</f>
        <v>0.64600000000000002</v>
      </c>
      <c r="R285" t="s">
        <v>27</v>
      </c>
      <c r="S285" s="11">
        <f>IFERROR(VLOOKUP(Table.CCSS_Base_Metrics[[#This Row],[Authentication]], Lists!$D$4:$E$6, 2),"")</f>
        <v>0.70399999999999996</v>
      </c>
      <c r="T285" t="s">
        <v>30</v>
      </c>
      <c r="U285" s="11">
        <f>IFERROR(VLOOKUP(Table.CCSS_Base_Metrics[[#This Row],[Access_Complexity]], Lists!$F$4:$G$6, 2),"")</f>
        <v>0.71</v>
      </c>
      <c r="V285" t="s">
        <v>32</v>
      </c>
      <c r="W285" s="11">
        <f>IFERROR(VLOOKUP(Table.CCSS_Base_Metrics[[#This Row],[Confidentiality_Impact]], Lists!$H$4:$I$6, 2),"")</f>
        <v>0.27500000000000002</v>
      </c>
      <c r="X285" t="s">
        <v>27</v>
      </c>
      <c r="Y285" s="11">
        <f>IFERROR(VLOOKUP(Table.CCSS_Base_Metrics[[#This Row],[Integrity_Imapct]], Lists!$J$4:$K$6, 2),"")</f>
        <v>0</v>
      </c>
      <c r="Z285" t="s">
        <v>27</v>
      </c>
      <c r="AA285" s="11">
        <f>IFERROR(VLOOKUP(Table.CCSS_Base_Metrics[[#This Row],[Availability_Impact]], Lists!$L$4:$M$6, 2),"")</f>
        <v>0</v>
      </c>
    </row>
    <row r="286" spans="1:27" x14ac:dyDescent="0.25">
      <c r="A286" s="1" t="s">
        <v>405</v>
      </c>
      <c r="B286" s="1" t="str">
        <f>IFERROR(VLOOKUP(TRIM(Table.CCSS_Base_Metrics[[#This Row],[Title]]), xccdf!$A$2:$C$315, 2, FALSE),"")</f>
        <v>rul_LocalPoliciesSecurityOptions7</v>
      </c>
      <c r="C286" t="s">
        <v>195</v>
      </c>
      <c r="D286" s="25" t="str">
        <f>IFERROR(VLOOKUP(TRIM(Table.CCSS_Base_Metrics[[#This Row],[Title]]), xccdf!$A$2:$F$315, 3, FALSE),"")</f>
        <v>CCE-1868-9</v>
      </c>
      <c r="E286" s="25" t="str">
        <f>IFERROR(VLOOKUP(TRIM(Table.CCSS_Base_Metrics[[#This Row],[Title]]), xccdf!$A$2:$F$315, 4, FALSE),"")</f>
        <v>equals</v>
      </c>
      <c r="F286" s="25" t="str">
        <f>IFERROR(VLOOKUP(TRIM(Table.CCSS_Base_Metrics[[#This Row],[Title]]), xccdf!$A$2:$F$315, 5, FALSE),"")</f>
        <v>number</v>
      </c>
      <c r="G286" s="25">
        <f>IFERROR(VLOOKUP(TRIM(Table.CCSS_Base_Metrics[[#This Row],[Title]]), xccdf!$A$2:$F$315, 6, FALSE),"")</f>
        <v>1</v>
      </c>
      <c r="H286" s="21" t="s">
        <v>39</v>
      </c>
      <c r="J286" s="7"/>
      <c r="K286" s="7" t="s">
        <v>593</v>
      </c>
      <c r="L286" s="9" t="str">
        <f>IFERROR(ROUND(((0.4 * Table.CCSS_Base_Metrics[[#This Row],[Exploitability]]) + (0.6 * Table.CCSS_Base_Metrics[[#This Row],[Impact]]) -1.5) * IF(Table.CCSS_Base_Metrics[[#This Row],[Impact]] = 0, 0, 1.176), 1),"")</f>
        <v/>
      </c>
      <c r="M286" s="9" t="str">
        <f>IFERROR(20 * Table.CCSS_Base_Metrics[[#This Row],[Access_Vector.'#]] * Table.CCSS_Base_Metrics[[#This Row],[Authentication.'#]] * Table.CCSS_Base_Metrics[[#This Row],[Access_Complexity.'#]],"")</f>
        <v/>
      </c>
      <c r="N286" s="9" t="str">
        <f>IFERROR(10.41 * (1 - (1 - Table.CCSS_Base_Metrics[[#This Row],[Confidentiality_Impact.'#]]) * (1 - Table.CCSS_Base_Metrics[[#This Row],[Integrity_Impact.'#]]) * (1 - Table.CCSS_Base_Metrics[[#This Row],[Availability_Impact.'#]])),"")</f>
        <v/>
      </c>
      <c r="Q286" s="11" t="str">
        <f>IFERROR(VLOOKUP(Table.CCSS_Base_Metrics[[#This Row],[Access_Vector]], Lists!$B$4:$C$6, 2),"")</f>
        <v/>
      </c>
      <c r="S286" s="11" t="str">
        <f>IFERROR(VLOOKUP(Table.CCSS_Base_Metrics[[#This Row],[Authentication]], Lists!$D$4:$E$6, 2),"")</f>
        <v/>
      </c>
      <c r="U286" s="11" t="str">
        <f>IFERROR(VLOOKUP(Table.CCSS_Base_Metrics[[#This Row],[Access_Complexity]], Lists!$F$4:$G$6, 2),"")</f>
        <v/>
      </c>
      <c r="W286" s="11" t="str">
        <f>IFERROR(VLOOKUP(Table.CCSS_Base_Metrics[[#This Row],[Confidentiality_Impact]], Lists!$H$4:$I$6, 2),"")</f>
        <v/>
      </c>
      <c r="Y286" s="11" t="str">
        <f>IFERROR(VLOOKUP(Table.CCSS_Base_Metrics[[#This Row],[Integrity_Imapct]], Lists!$J$4:$K$6, 2),"")</f>
        <v/>
      </c>
      <c r="AA286" s="11" t="str">
        <f>IFERROR(VLOOKUP(Table.CCSS_Base_Metrics[[#This Row],[Availability_Impact]], Lists!$L$4:$M$6, 2),"")</f>
        <v/>
      </c>
    </row>
    <row r="287" spans="1:27" x14ac:dyDescent="0.25">
      <c r="A287" s="1" t="s">
        <v>406</v>
      </c>
      <c r="B287" s="1" t="str">
        <f>IFERROR(VLOOKUP(TRIM(Table.CCSS_Base_Metrics[[#This Row],[Title]]), xccdf!$A$2:$C$315, 2, FALSE),"")</f>
        <v>rul_LocalPoliciesSecurityOptions8</v>
      </c>
      <c r="C287" t="s">
        <v>196</v>
      </c>
      <c r="D287" s="25" t="str">
        <f>IFERROR(VLOOKUP(TRIM(Table.CCSS_Base_Metrics[[#This Row],[Title]]), xccdf!$A$2:$F$315, 3, FALSE),"")</f>
        <v>CCE-2362-2</v>
      </c>
      <c r="E287" s="25" t="str">
        <f>IFERROR(VLOOKUP(TRIM(Table.CCSS_Base_Metrics[[#This Row],[Title]]), xccdf!$A$2:$F$315, 4, FALSE),"")</f>
        <v>equals</v>
      </c>
      <c r="F287" s="25" t="str">
        <f>IFERROR(VLOOKUP(TRIM(Table.CCSS_Base_Metrics[[#This Row],[Title]]), xccdf!$A$2:$F$315, 5, FALSE),"")</f>
        <v>number</v>
      </c>
      <c r="G287" s="25">
        <f>IFERROR(VLOOKUP(TRIM(Table.CCSS_Base_Metrics[[#This Row],[Title]]), xccdf!$A$2:$F$315, 6, FALSE),"")</f>
        <v>1</v>
      </c>
      <c r="H287" s="21" t="s">
        <v>40</v>
      </c>
      <c r="I287" s="7" t="b">
        <v>1</v>
      </c>
      <c r="J287" s="7"/>
      <c r="K287" s="17" t="s">
        <v>589</v>
      </c>
      <c r="L287" s="9">
        <f>IFERROR(ROUND(((0.4 * Table.CCSS_Base_Metrics[[#This Row],[Exploitability]]) + (0.6 * Table.CCSS_Base_Metrics[[#This Row],[Impact]]) -1.5) * IF(Table.CCSS_Base_Metrics[[#This Row],[Impact]] = 0, 0, 1.176), 1),"")</f>
        <v>5.8</v>
      </c>
      <c r="M287" s="9">
        <f>IFERROR(20 * Table.CCSS_Base_Metrics[[#This Row],[Access_Vector.'#]] * Table.CCSS_Base_Metrics[[#This Row],[Authentication.'#]] * Table.CCSS_Base_Metrics[[#This Row],[Access_Complexity.'#]],"")</f>
        <v>8.5887999999999991</v>
      </c>
      <c r="N287" s="9">
        <f>IFERROR(10.41 * (1 - (1 - Table.CCSS_Base_Metrics[[#This Row],[Confidentiality_Impact.'#]]) * (1 - Table.CCSS_Base_Metrics[[#This Row],[Integrity_Impact.'#]]) * (1 - Table.CCSS_Base_Metrics[[#This Row],[Availability_Impact.'#]])),"")</f>
        <v>4.9382437499999998</v>
      </c>
      <c r="O287" t="s">
        <v>19</v>
      </c>
      <c r="P287" t="s">
        <v>23</v>
      </c>
      <c r="Q287" s="11">
        <f>IFERROR(VLOOKUP(Table.CCSS_Base_Metrics[[#This Row],[Access_Vector]], Lists!$B$4:$C$6, 2),"")</f>
        <v>1</v>
      </c>
      <c r="R287" t="s">
        <v>27</v>
      </c>
      <c r="S287" s="11">
        <f>IFERROR(VLOOKUP(Table.CCSS_Base_Metrics[[#This Row],[Authentication]], Lists!$D$4:$E$6, 2),"")</f>
        <v>0.70399999999999996</v>
      </c>
      <c r="T287" t="s">
        <v>29</v>
      </c>
      <c r="U287" s="11">
        <f>IFERROR(VLOOKUP(Table.CCSS_Base_Metrics[[#This Row],[Access_Complexity]], Lists!$F$4:$G$6, 2),"")</f>
        <v>0.61</v>
      </c>
      <c r="V287" t="s">
        <v>32</v>
      </c>
      <c r="W287" s="11">
        <f>IFERROR(VLOOKUP(Table.CCSS_Base_Metrics[[#This Row],[Confidentiality_Impact]], Lists!$H$4:$I$6, 2),"")</f>
        <v>0.27500000000000002</v>
      </c>
      <c r="X287" t="s">
        <v>32</v>
      </c>
      <c r="Y287" s="11">
        <f>IFERROR(VLOOKUP(Table.CCSS_Base_Metrics[[#This Row],[Integrity_Imapct]], Lists!$J$4:$K$6, 2),"")</f>
        <v>0.27500000000000002</v>
      </c>
      <c r="Z287" t="s">
        <v>27</v>
      </c>
      <c r="AA287" s="11">
        <f>IFERROR(VLOOKUP(Table.CCSS_Base_Metrics[[#This Row],[Availability_Impact]], Lists!$L$4:$M$6, 2),"")</f>
        <v>0</v>
      </c>
    </row>
    <row r="288" spans="1:27" x14ac:dyDescent="0.25">
      <c r="A288" s="1" t="s">
        <v>406</v>
      </c>
      <c r="B288" s="1" t="str">
        <f>IFERROR(VLOOKUP(TRIM(Table.CCSS_Base_Metrics[[#This Row],[Title]]), xccdf!$A$2:$C$315, 2, FALSE),"")</f>
        <v>rul_LocalPoliciesSecurityOptions8</v>
      </c>
      <c r="C288" t="s">
        <v>196</v>
      </c>
      <c r="D288" s="25" t="str">
        <f>IFERROR(VLOOKUP(TRIM(Table.CCSS_Base_Metrics[[#This Row],[Title]]), xccdf!$A$2:$F$315, 3, FALSE),"")</f>
        <v>CCE-2362-2</v>
      </c>
      <c r="E288" s="25" t="str">
        <f>IFERROR(VLOOKUP(TRIM(Table.CCSS_Base_Metrics[[#This Row],[Title]]), xccdf!$A$2:$F$315, 4, FALSE),"")</f>
        <v>equals</v>
      </c>
      <c r="F288" s="25" t="str">
        <f>IFERROR(VLOOKUP(TRIM(Table.CCSS_Base_Metrics[[#This Row],[Title]]), xccdf!$A$2:$F$315, 5, FALSE),"")</f>
        <v>number</v>
      </c>
      <c r="G288" s="25">
        <f>IFERROR(VLOOKUP(TRIM(Table.CCSS_Base_Metrics[[#This Row],[Title]]), xccdf!$A$2:$F$315, 6, FALSE),"")</f>
        <v>1</v>
      </c>
      <c r="H288" s="21" t="s">
        <v>39</v>
      </c>
      <c r="J288" s="7"/>
      <c r="K288" s="7" t="s">
        <v>593</v>
      </c>
      <c r="L288" s="9" t="str">
        <f>IFERROR(ROUND(((0.4 * Table.CCSS_Base_Metrics[[#This Row],[Exploitability]]) + (0.6 * Table.CCSS_Base_Metrics[[#This Row],[Impact]]) -1.5) * IF(Table.CCSS_Base_Metrics[[#This Row],[Impact]] = 0, 0, 1.176), 1),"")</f>
        <v/>
      </c>
      <c r="M288" s="9" t="str">
        <f>IFERROR(20 * Table.CCSS_Base_Metrics[[#This Row],[Access_Vector.'#]] * Table.CCSS_Base_Metrics[[#This Row],[Authentication.'#]] * Table.CCSS_Base_Metrics[[#This Row],[Access_Complexity.'#]],"")</f>
        <v/>
      </c>
      <c r="N288" s="9" t="str">
        <f>IFERROR(10.41 * (1 - (1 - Table.CCSS_Base_Metrics[[#This Row],[Confidentiality_Impact.'#]]) * (1 - Table.CCSS_Base_Metrics[[#This Row],[Integrity_Impact.'#]]) * (1 - Table.CCSS_Base_Metrics[[#This Row],[Availability_Impact.'#]])),"")</f>
        <v/>
      </c>
      <c r="Q288" s="11" t="str">
        <f>IFERROR(VLOOKUP(Table.CCSS_Base_Metrics[[#This Row],[Access_Vector]], Lists!$B$4:$C$6, 2),"")</f>
        <v/>
      </c>
      <c r="S288" s="11" t="str">
        <f>IFERROR(VLOOKUP(Table.CCSS_Base_Metrics[[#This Row],[Authentication]], Lists!$D$4:$E$6, 2),"")</f>
        <v/>
      </c>
      <c r="U288" s="11" t="str">
        <f>IFERROR(VLOOKUP(Table.CCSS_Base_Metrics[[#This Row],[Access_Complexity]], Lists!$F$4:$G$6, 2),"")</f>
        <v/>
      </c>
      <c r="W288" s="11" t="str">
        <f>IFERROR(VLOOKUP(Table.CCSS_Base_Metrics[[#This Row],[Confidentiality_Impact]], Lists!$H$4:$I$6, 2),"")</f>
        <v/>
      </c>
      <c r="Y288" s="11" t="str">
        <f>IFERROR(VLOOKUP(Table.CCSS_Base_Metrics[[#This Row],[Integrity_Imapct]], Lists!$J$4:$K$6, 2),"")</f>
        <v/>
      </c>
      <c r="AA288" s="11" t="str">
        <f>IFERROR(VLOOKUP(Table.CCSS_Base_Metrics[[#This Row],[Availability_Impact]], Lists!$L$4:$M$6, 2),"")</f>
        <v/>
      </c>
    </row>
    <row r="289" spans="1:27" x14ac:dyDescent="0.25">
      <c r="A289" s="1" t="s">
        <v>407</v>
      </c>
      <c r="B289" s="1" t="str">
        <f>IFERROR(VLOOKUP(TRIM(Table.CCSS_Base_Metrics[[#This Row],[Title]]), xccdf!$A$2:$C$315, 2, FALSE),"")</f>
        <v>rul_LocalPoliciesSecurityOptions9</v>
      </c>
      <c r="C289" t="s">
        <v>197</v>
      </c>
      <c r="D289" s="25" t="str">
        <f>IFERROR(VLOOKUP(TRIM(Table.CCSS_Base_Metrics[[#This Row],[Title]]), xccdf!$A$2:$F$315, 3, FALSE),"")</f>
        <v>CCE-2256-6</v>
      </c>
      <c r="E289" s="25" t="str">
        <f>IFERROR(VLOOKUP(TRIM(Table.CCSS_Base_Metrics[[#This Row],[Title]]), xccdf!$A$2:$F$315, 4, FALSE),"")</f>
        <v>equals</v>
      </c>
      <c r="F289" s="25" t="str">
        <f>IFERROR(VLOOKUP(TRIM(Table.CCSS_Base_Metrics[[#This Row],[Title]]), xccdf!$A$2:$F$315, 5, FALSE),"")</f>
        <v>number</v>
      </c>
      <c r="G289" s="25">
        <f>IFERROR(VLOOKUP(TRIM(Table.CCSS_Base_Metrics[[#This Row],[Title]]), xccdf!$A$2:$F$315, 6, FALSE),"")</f>
        <v>0</v>
      </c>
      <c r="H289" s="21" t="s">
        <v>39</v>
      </c>
      <c r="I289" s="7" t="b">
        <v>1</v>
      </c>
      <c r="J289" s="7"/>
      <c r="K289" s="17" t="s">
        <v>589</v>
      </c>
      <c r="L289" s="9">
        <f>IFERROR(ROUND(((0.4 * Table.CCSS_Base_Metrics[[#This Row],[Exploitability]]) + (0.6 * Table.CCSS_Base_Metrics[[#This Row],[Impact]]) -1.5) * IF(Table.CCSS_Base_Metrics[[#This Row],[Impact]] = 0, 0, 1.176), 1),"")</f>
        <v>7.5</v>
      </c>
      <c r="M289" s="9">
        <f>IFERROR(20 * Table.CCSS_Base_Metrics[[#This Row],[Access_Vector.'#]] * Table.CCSS_Base_Metrics[[#This Row],[Authentication.'#]] * Table.CCSS_Base_Metrics[[#This Row],[Access_Complexity.'#]],"")</f>
        <v>9.9967999999999986</v>
      </c>
      <c r="N289" s="9">
        <f>IFERROR(10.41 * (1 - (1 - Table.CCSS_Base_Metrics[[#This Row],[Confidentiality_Impact.'#]]) * (1 - Table.CCSS_Base_Metrics[[#This Row],[Integrity_Impact.'#]]) * (1 - Table.CCSS_Base_Metrics[[#This Row],[Availability_Impact.'#]])),"")</f>
        <v>6.4429767187500007</v>
      </c>
      <c r="O289" t="s">
        <v>19</v>
      </c>
      <c r="P289" t="s">
        <v>23</v>
      </c>
      <c r="Q289" s="11">
        <f>IFERROR(VLOOKUP(Table.CCSS_Base_Metrics[[#This Row],[Access_Vector]], Lists!$B$4:$C$6, 2),"")</f>
        <v>1</v>
      </c>
      <c r="R289" t="s">
        <v>27</v>
      </c>
      <c r="S289" s="11">
        <f>IFERROR(VLOOKUP(Table.CCSS_Base_Metrics[[#This Row],[Authentication]], Lists!$D$4:$E$6, 2),"")</f>
        <v>0.70399999999999996</v>
      </c>
      <c r="T289" t="s">
        <v>30</v>
      </c>
      <c r="U289" s="11">
        <f>IFERROR(VLOOKUP(Table.CCSS_Base_Metrics[[#This Row],[Access_Complexity]], Lists!$F$4:$G$6, 2),"")</f>
        <v>0.71</v>
      </c>
      <c r="V289" t="s">
        <v>32</v>
      </c>
      <c r="W289" s="11">
        <f>IFERROR(VLOOKUP(Table.CCSS_Base_Metrics[[#This Row],[Confidentiality_Impact]], Lists!$H$4:$I$6, 2),"")</f>
        <v>0.27500000000000002</v>
      </c>
      <c r="X289" t="s">
        <v>32</v>
      </c>
      <c r="Y289" s="11">
        <f>IFERROR(VLOOKUP(Table.CCSS_Base_Metrics[[#This Row],[Integrity_Imapct]], Lists!$J$4:$K$6, 2),"")</f>
        <v>0.27500000000000002</v>
      </c>
      <c r="Z289" t="s">
        <v>32</v>
      </c>
      <c r="AA289" s="11">
        <f>IFERROR(VLOOKUP(Table.CCSS_Base_Metrics[[#This Row],[Availability_Impact]], Lists!$L$4:$M$6, 2),"")</f>
        <v>0.27500000000000002</v>
      </c>
    </row>
    <row r="290" spans="1:27" x14ac:dyDescent="0.25">
      <c r="A290" s="1" t="s">
        <v>407</v>
      </c>
      <c r="B290" s="1" t="str">
        <f>IFERROR(VLOOKUP(TRIM(Table.CCSS_Base_Metrics[[#This Row],[Title]]), xccdf!$A$2:$C$315, 2, FALSE),"")</f>
        <v>rul_LocalPoliciesSecurityOptions9</v>
      </c>
      <c r="C290" t="s">
        <v>197</v>
      </c>
      <c r="D290" s="25" t="str">
        <f>IFERROR(VLOOKUP(TRIM(Table.CCSS_Base_Metrics[[#This Row],[Title]]), xccdf!$A$2:$F$315, 3, FALSE),"")</f>
        <v>CCE-2256-6</v>
      </c>
      <c r="E290" s="25" t="str">
        <f>IFERROR(VLOOKUP(TRIM(Table.CCSS_Base_Metrics[[#This Row],[Title]]), xccdf!$A$2:$F$315, 4, FALSE),"")</f>
        <v>equals</v>
      </c>
      <c r="F290" s="25" t="str">
        <f>IFERROR(VLOOKUP(TRIM(Table.CCSS_Base_Metrics[[#This Row],[Title]]), xccdf!$A$2:$F$315, 5, FALSE),"")</f>
        <v>number</v>
      </c>
      <c r="G290" s="25">
        <f>IFERROR(VLOOKUP(TRIM(Table.CCSS_Base_Metrics[[#This Row],[Title]]), xccdf!$A$2:$F$315, 6, FALSE),"")</f>
        <v>0</v>
      </c>
      <c r="H290" s="21" t="s">
        <v>40</v>
      </c>
      <c r="J290" s="7"/>
      <c r="K290" s="7" t="s">
        <v>593</v>
      </c>
      <c r="L290" s="9" t="str">
        <f>IFERROR(ROUND(((0.4 * Table.CCSS_Base_Metrics[[#This Row],[Exploitability]]) + (0.6 * Table.CCSS_Base_Metrics[[#This Row],[Impact]]) -1.5) * IF(Table.CCSS_Base_Metrics[[#This Row],[Impact]] = 0, 0, 1.176), 1),"")</f>
        <v/>
      </c>
      <c r="M290" s="9" t="str">
        <f>IFERROR(20 * Table.CCSS_Base_Metrics[[#This Row],[Access_Vector.'#]] * Table.CCSS_Base_Metrics[[#This Row],[Authentication.'#]] * Table.CCSS_Base_Metrics[[#This Row],[Access_Complexity.'#]],"")</f>
        <v/>
      </c>
      <c r="N290" s="9" t="str">
        <f>IFERROR(10.41 * (1 - (1 - Table.CCSS_Base_Metrics[[#This Row],[Confidentiality_Impact.'#]]) * (1 - Table.CCSS_Base_Metrics[[#This Row],[Integrity_Impact.'#]]) * (1 - Table.CCSS_Base_Metrics[[#This Row],[Availability_Impact.'#]])),"")</f>
        <v/>
      </c>
      <c r="Q290" s="11" t="str">
        <f>IFERROR(VLOOKUP(Table.CCSS_Base_Metrics[[#This Row],[Access_Vector]], Lists!$B$4:$C$6, 2),"")</f>
        <v/>
      </c>
      <c r="S290" s="11" t="str">
        <f>IFERROR(VLOOKUP(Table.CCSS_Base_Metrics[[#This Row],[Authentication]], Lists!$D$4:$E$6, 2),"")</f>
        <v/>
      </c>
      <c r="U290" s="11" t="str">
        <f>IFERROR(VLOOKUP(Table.CCSS_Base_Metrics[[#This Row],[Access_Complexity]], Lists!$F$4:$G$6, 2),"")</f>
        <v/>
      </c>
      <c r="W290" s="11" t="str">
        <f>IFERROR(VLOOKUP(Table.CCSS_Base_Metrics[[#This Row],[Confidentiality_Impact]], Lists!$H$4:$I$6, 2),"")</f>
        <v/>
      </c>
      <c r="Y290" s="11" t="str">
        <f>IFERROR(VLOOKUP(Table.CCSS_Base_Metrics[[#This Row],[Integrity_Imapct]], Lists!$J$4:$K$6, 2),"")</f>
        <v/>
      </c>
      <c r="AA290" s="11" t="str">
        <f>IFERROR(VLOOKUP(Table.CCSS_Base_Metrics[[#This Row],[Availability_Impact]], Lists!$L$4:$M$6, 2),"")</f>
        <v/>
      </c>
    </row>
    <row r="291" spans="1:27" x14ac:dyDescent="0.25">
      <c r="A291" s="1" t="s">
        <v>408</v>
      </c>
      <c r="B291" s="1" t="str">
        <f>IFERROR(VLOOKUP(TRIM(Table.CCSS_Base_Metrics[[#This Row],[Title]]), xccdf!$A$2:$C$315, 2, FALSE),"")</f>
        <v>domain-member--maximum-machine-account-password-age</v>
      </c>
      <c r="C291" t="s">
        <v>198</v>
      </c>
      <c r="D291" s="25" t="str">
        <f>IFERROR(VLOOKUP(TRIM(Table.CCSS_Base_Metrics[[#This Row],[Title]]), xccdf!$A$2:$F$315, 3, FALSE),"")</f>
        <v>CCE-2278-0</v>
      </c>
      <c r="E291" s="25" t="str">
        <f>IFERROR(VLOOKUP(TRIM(Table.CCSS_Base_Metrics[[#This Row],[Title]]), xccdf!$A$2:$F$315, 4, FALSE),"")</f>
        <v>less than or equal</v>
      </c>
      <c r="F291" s="25" t="str">
        <f>IFERROR(VLOOKUP(TRIM(Table.CCSS_Base_Metrics[[#This Row],[Title]]), xccdf!$A$2:$F$315, 5, FALSE),"")</f>
        <v>number</v>
      </c>
      <c r="G291" s="25">
        <f>IFERROR(VLOOKUP(TRIM(Table.CCSS_Base_Metrics[[#This Row],[Title]]), xccdf!$A$2:$F$315, 6, FALSE),"")</f>
        <v>30</v>
      </c>
      <c r="H291" s="21" t="s">
        <v>516</v>
      </c>
      <c r="I291" s="7" t="b">
        <v>1</v>
      </c>
      <c r="J291" s="7"/>
      <c r="K291" s="17" t="s">
        <v>589</v>
      </c>
      <c r="L291" s="9">
        <f>IFERROR(ROUND(((0.4 * Table.CCSS_Base_Metrics[[#This Row],[Exploitability]]) + (0.6 * Table.CCSS_Base_Metrics[[#This Row],[Impact]]) -1.5) * IF(Table.CCSS_Base_Metrics[[#This Row],[Impact]] = 0, 0, 1.176), 1),"")</f>
        <v>7.5</v>
      </c>
      <c r="M291" s="9">
        <f>IFERROR(20 * Table.CCSS_Base_Metrics[[#This Row],[Access_Vector.'#]] * Table.CCSS_Base_Metrics[[#This Row],[Authentication.'#]] * Table.CCSS_Base_Metrics[[#This Row],[Access_Complexity.'#]],"")</f>
        <v>9.9967999999999986</v>
      </c>
      <c r="N291" s="9">
        <f>IFERROR(10.41 * (1 - (1 - Table.CCSS_Base_Metrics[[#This Row],[Confidentiality_Impact.'#]]) * (1 - Table.CCSS_Base_Metrics[[#This Row],[Integrity_Impact.'#]]) * (1 - Table.CCSS_Base_Metrics[[#This Row],[Availability_Impact.'#]])),"")</f>
        <v>6.4429767187500007</v>
      </c>
      <c r="O291" t="s">
        <v>19</v>
      </c>
      <c r="P291" t="s">
        <v>23</v>
      </c>
      <c r="Q291" s="11">
        <f>IFERROR(VLOOKUP(Table.CCSS_Base_Metrics[[#This Row],[Access_Vector]], Lists!$B$4:$C$6, 2),"")</f>
        <v>1</v>
      </c>
      <c r="R291" t="s">
        <v>27</v>
      </c>
      <c r="S291" s="11">
        <f>IFERROR(VLOOKUP(Table.CCSS_Base_Metrics[[#This Row],[Authentication]], Lists!$D$4:$E$6, 2),"")</f>
        <v>0.70399999999999996</v>
      </c>
      <c r="T291" t="s">
        <v>30</v>
      </c>
      <c r="U291" s="11">
        <f>IFERROR(VLOOKUP(Table.CCSS_Base_Metrics[[#This Row],[Access_Complexity]], Lists!$F$4:$G$6, 2),"")</f>
        <v>0.71</v>
      </c>
      <c r="V291" t="s">
        <v>32</v>
      </c>
      <c r="W291" s="11">
        <f>IFERROR(VLOOKUP(Table.CCSS_Base_Metrics[[#This Row],[Confidentiality_Impact]], Lists!$H$4:$I$6, 2),"")</f>
        <v>0.27500000000000002</v>
      </c>
      <c r="X291" t="s">
        <v>32</v>
      </c>
      <c r="Y291" s="11">
        <f>IFERROR(VLOOKUP(Table.CCSS_Base_Metrics[[#This Row],[Integrity_Imapct]], Lists!$J$4:$K$6, 2),"")</f>
        <v>0.27500000000000002</v>
      </c>
      <c r="Z291" t="s">
        <v>32</v>
      </c>
      <c r="AA291" s="11">
        <f>IFERROR(VLOOKUP(Table.CCSS_Base_Metrics[[#This Row],[Availability_Impact]], Lists!$L$4:$M$6, 2),"")</f>
        <v>0.27500000000000002</v>
      </c>
    </row>
    <row r="292" spans="1:27" x14ac:dyDescent="0.25">
      <c r="A292" s="1" t="s">
        <v>408</v>
      </c>
      <c r="B292" s="1" t="str">
        <f>IFERROR(VLOOKUP(TRIM(Table.CCSS_Base_Metrics[[#This Row],[Title]]), xccdf!$A$2:$C$315, 2, FALSE),"")</f>
        <v>domain-member--maximum-machine-account-password-age</v>
      </c>
      <c r="C292" t="s">
        <v>198</v>
      </c>
      <c r="D292" s="25" t="str">
        <f>IFERROR(VLOOKUP(TRIM(Table.CCSS_Base_Metrics[[#This Row],[Title]]), xccdf!$A$2:$F$315, 3, FALSE),"")</f>
        <v>CCE-2278-0</v>
      </c>
      <c r="E292" s="25" t="str">
        <f>IFERROR(VLOOKUP(TRIM(Table.CCSS_Base_Metrics[[#This Row],[Title]]), xccdf!$A$2:$F$315, 4, FALSE),"")</f>
        <v>less than or equal</v>
      </c>
      <c r="F292" s="25" t="str">
        <f>IFERROR(VLOOKUP(TRIM(Table.CCSS_Base_Metrics[[#This Row],[Title]]), xccdf!$A$2:$F$315, 5, FALSE),"")</f>
        <v>number</v>
      </c>
      <c r="G292" s="25">
        <f>IFERROR(VLOOKUP(TRIM(Table.CCSS_Base_Metrics[[#This Row],[Title]]), xccdf!$A$2:$F$315, 6, FALSE),"")</f>
        <v>30</v>
      </c>
      <c r="H292" s="21" t="s">
        <v>570</v>
      </c>
      <c r="J292" s="7"/>
      <c r="K292" s="7" t="s">
        <v>593</v>
      </c>
      <c r="L292" s="9" t="str">
        <f>IFERROR(ROUND(((0.4 * Table.CCSS_Base_Metrics[[#This Row],[Exploitability]]) + (0.6 * Table.CCSS_Base_Metrics[[#This Row],[Impact]]) -1.5) * IF(Table.CCSS_Base_Metrics[[#This Row],[Impact]] = 0, 0, 1.176), 1),"")</f>
        <v/>
      </c>
      <c r="M292" s="9" t="str">
        <f>IFERROR(20 * Table.CCSS_Base_Metrics[[#This Row],[Access_Vector.'#]] * Table.CCSS_Base_Metrics[[#This Row],[Authentication.'#]] * Table.CCSS_Base_Metrics[[#This Row],[Access_Complexity.'#]],"")</f>
        <v/>
      </c>
      <c r="N292" s="9" t="str">
        <f>IFERROR(10.41 * (1 - (1 - Table.CCSS_Base_Metrics[[#This Row],[Confidentiality_Impact.'#]]) * (1 - Table.CCSS_Base_Metrics[[#This Row],[Integrity_Impact.'#]]) * (1 - Table.CCSS_Base_Metrics[[#This Row],[Availability_Impact.'#]])),"")</f>
        <v/>
      </c>
      <c r="Q292" s="11" t="str">
        <f>IFERROR(VLOOKUP(Table.CCSS_Base_Metrics[[#This Row],[Access_Vector]], Lists!$B$4:$C$6, 2),"")</f>
        <v/>
      </c>
      <c r="S292" s="11" t="str">
        <f>IFERROR(VLOOKUP(Table.CCSS_Base_Metrics[[#This Row],[Authentication]], Lists!$D$4:$E$6, 2),"")</f>
        <v/>
      </c>
      <c r="U292" s="11" t="str">
        <f>IFERROR(VLOOKUP(Table.CCSS_Base_Metrics[[#This Row],[Access_Complexity]], Lists!$F$4:$G$6, 2),"")</f>
        <v/>
      </c>
      <c r="W292" s="11" t="str">
        <f>IFERROR(VLOOKUP(Table.CCSS_Base_Metrics[[#This Row],[Confidentiality_Impact]], Lists!$H$4:$I$6, 2),"")</f>
        <v/>
      </c>
      <c r="Y292" s="11" t="str">
        <f>IFERROR(VLOOKUP(Table.CCSS_Base_Metrics[[#This Row],[Integrity_Imapct]], Lists!$J$4:$K$6, 2),"")</f>
        <v/>
      </c>
      <c r="AA292" s="11" t="str">
        <f>IFERROR(VLOOKUP(Table.CCSS_Base_Metrics[[#This Row],[Availability_Impact]], Lists!$L$4:$M$6, 2),"")</f>
        <v/>
      </c>
    </row>
    <row r="293" spans="1:27" x14ac:dyDescent="0.25">
      <c r="A293" s="1" t="s">
        <v>409</v>
      </c>
      <c r="B293" s="1" t="str">
        <f>IFERROR(VLOOKUP(TRIM(Table.CCSS_Base_Metrics[[#This Row],[Title]]), xccdf!$A$2:$C$315, 2, FALSE),"")</f>
        <v>rul_LocalPoliciesSecurityOptions10</v>
      </c>
      <c r="C293" t="s">
        <v>199</v>
      </c>
      <c r="D293" s="25" t="str">
        <f>IFERROR(VLOOKUP(TRIM(Table.CCSS_Base_Metrics[[#This Row],[Title]]), xccdf!$A$2:$F$315, 3, FALSE),"")</f>
        <v>CCE-1802-8</v>
      </c>
      <c r="E293" s="25" t="str">
        <f>IFERROR(VLOOKUP(TRIM(Table.CCSS_Base_Metrics[[#This Row],[Title]]), xccdf!$A$2:$F$315, 4, FALSE),"")</f>
        <v>equals</v>
      </c>
      <c r="F293" s="25" t="str">
        <f>IFERROR(VLOOKUP(TRIM(Table.CCSS_Base_Metrics[[#This Row],[Title]]), xccdf!$A$2:$F$315, 5, FALSE),"")</f>
        <v>number</v>
      </c>
      <c r="G293" s="25">
        <f>IFERROR(VLOOKUP(TRIM(Table.CCSS_Base_Metrics[[#This Row],[Title]]), xccdf!$A$2:$F$315, 6, FALSE),"")</f>
        <v>1</v>
      </c>
      <c r="H293" s="21" t="s">
        <v>40</v>
      </c>
      <c r="I293" s="7" t="b">
        <v>1</v>
      </c>
      <c r="J293" s="7"/>
      <c r="K293" s="17" t="s">
        <v>589</v>
      </c>
      <c r="L293" s="9">
        <f>IFERROR(ROUND(((0.4 * Table.CCSS_Base_Metrics[[#This Row],[Exploitability]]) + (0.6 * Table.CCSS_Base_Metrics[[#This Row],[Impact]]) -1.5) * IF(Table.CCSS_Base_Metrics[[#This Row],[Impact]] = 0, 0, 1.176), 1),"")</f>
        <v>5.8</v>
      </c>
      <c r="M293" s="9">
        <f>IFERROR(20 * Table.CCSS_Base_Metrics[[#This Row],[Access_Vector.'#]] * Table.CCSS_Base_Metrics[[#This Row],[Authentication.'#]] * Table.CCSS_Base_Metrics[[#This Row],[Access_Complexity.'#]],"")</f>
        <v>8.5887999999999991</v>
      </c>
      <c r="N293" s="9">
        <f>IFERROR(10.41 * (1 - (1 - Table.CCSS_Base_Metrics[[#This Row],[Confidentiality_Impact.'#]]) * (1 - Table.CCSS_Base_Metrics[[#This Row],[Integrity_Impact.'#]]) * (1 - Table.CCSS_Base_Metrics[[#This Row],[Availability_Impact.'#]])),"")</f>
        <v>4.9382437499999998</v>
      </c>
      <c r="O293" t="s">
        <v>19</v>
      </c>
      <c r="P293" t="s">
        <v>23</v>
      </c>
      <c r="Q293" s="11">
        <f>IFERROR(VLOOKUP(Table.CCSS_Base_Metrics[[#This Row],[Access_Vector]], Lists!$B$4:$C$6, 2),"")</f>
        <v>1</v>
      </c>
      <c r="R293" t="s">
        <v>27</v>
      </c>
      <c r="S293" s="11">
        <f>IFERROR(VLOOKUP(Table.CCSS_Base_Metrics[[#This Row],[Authentication]], Lists!$D$4:$E$6, 2),"")</f>
        <v>0.70399999999999996</v>
      </c>
      <c r="T293" t="s">
        <v>29</v>
      </c>
      <c r="U293" s="11">
        <f>IFERROR(VLOOKUP(Table.CCSS_Base_Metrics[[#This Row],[Access_Complexity]], Lists!$F$4:$G$6, 2),"")</f>
        <v>0.61</v>
      </c>
      <c r="V293" t="s">
        <v>32</v>
      </c>
      <c r="W293" s="11">
        <f>IFERROR(VLOOKUP(Table.CCSS_Base_Metrics[[#This Row],[Confidentiality_Impact]], Lists!$H$4:$I$6, 2),"")</f>
        <v>0.27500000000000002</v>
      </c>
      <c r="X293" t="s">
        <v>32</v>
      </c>
      <c r="Y293" s="11">
        <f>IFERROR(VLOOKUP(Table.CCSS_Base_Metrics[[#This Row],[Integrity_Imapct]], Lists!$J$4:$K$6, 2),"")</f>
        <v>0.27500000000000002</v>
      </c>
      <c r="Z293" t="s">
        <v>27</v>
      </c>
      <c r="AA293" s="11">
        <f>IFERROR(VLOOKUP(Table.CCSS_Base_Metrics[[#This Row],[Availability_Impact]], Lists!$L$4:$M$6, 2),"")</f>
        <v>0</v>
      </c>
    </row>
    <row r="294" spans="1:27" x14ac:dyDescent="0.25">
      <c r="A294" s="1" t="s">
        <v>409</v>
      </c>
      <c r="B294" s="1" t="str">
        <f>IFERROR(VLOOKUP(TRIM(Table.CCSS_Base_Metrics[[#This Row],[Title]]), xccdf!$A$2:$C$315, 2, FALSE),"")</f>
        <v>rul_LocalPoliciesSecurityOptions10</v>
      </c>
      <c r="C294" t="s">
        <v>199</v>
      </c>
      <c r="D294" s="25" t="str">
        <f>IFERROR(VLOOKUP(TRIM(Table.CCSS_Base_Metrics[[#This Row],[Title]]), xccdf!$A$2:$F$315, 3, FALSE),"")</f>
        <v>CCE-1802-8</v>
      </c>
      <c r="E294" s="25" t="str">
        <f>IFERROR(VLOOKUP(TRIM(Table.CCSS_Base_Metrics[[#This Row],[Title]]), xccdf!$A$2:$F$315, 4, FALSE),"")</f>
        <v>equals</v>
      </c>
      <c r="F294" s="25" t="str">
        <f>IFERROR(VLOOKUP(TRIM(Table.CCSS_Base_Metrics[[#This Row],[Title]]), xccdf!$A$2:$F$315, 5, FALSE),"")</f>
        <v>number</v>
      </c>
      <c r="G294" s="25">
        <f>IFERROR(VLOOKUP(TRIM(Table.CCSS_Base_Metrics[[#This Row],[Title]]), xccdf!$A$2:$F$315, 6, FALSE),"")</f>
        <v>1</v>
      </c>
      <c r="H294" s="21" t="s">
        <v>39</v>
      </c>
      <c r="J294" s="7"/>
      <c r="K294" s="7" t="s">
        <v>593</v>
      </c>
      <c r="L294" s="9" t="str">
        <f>IFERROR(ROUND(((0.4 * Table.CCSS_Base_Metrics[[#This Row],[Exploitability]]) + (0.6 * Table.CCSS_Base_Metrics[[#This Row],[Impact]]) -1.5) * IF(Table.CCSS_Base_Metrics[[#This Row],[Impact]] = 0, 0, 1.176), 1),"")</f>
        <v/>
      </c>
      <c r="M294" s="9" t="str">
        <f>IFERROR(20 * Table.CCSS_Base_Metrics[[#This Row],[Access_Vector.'#]] * Table.CCSS_Base_Metrics[[#This Row],[Authentication.'#]] * Table.CCSS_Base_Metrics[[#This Row],[Access_Complexity.'#]],"")</f>
        <v/>
      </c>
      <c r="N294" s="9" t="str">
        <f>IFERROR(10.41 * (1 - (1 - Table.CCSS_Base_Metrics[[#This Row],[Confidentiality_Impact.'#]]) * (1 - Table.CCSS_Base_Metrics[[#This Row],[Integrity_Impact.'#]]) * (1 - Table.CCSS_Base_Metrics[[#This Row],[Availability_Impact.'#]])),"")</f>
        <v/>
      </c>
      <c r="Q294" s="11" t="str">
        <f>IFERROR(VLOOKUP(Table.CCSS_Base_Metrics[[#This Row],[Access_Vector]], Lists!$B$4:$C$6, 2),"")</f>
        <v/>
      </c>
      <c r="S294" s="11" t="str">
        <f>IFERROR(VLOOKUP(Table.CCSS_Base_Metrics[[#This Row],[Authentication]], Lists!$D$4:$E$6, 2),"")</f>
        <v/>
      </c>
      <c r="U294" s="11" t="str">
        <f>IFERROR(VLOOKUP(Table.CCSS_Base_Metrics[[#This Row],[Access_Complexity]], Lists!$F$4:$G$6, 2),"")</f>
        <v/>
      </c>
      <c r="W294" s="11" t="str">
        <f>IFERROR(VLOOKUP(Table.CCSS_Base_Metrics[[#This Row],[Confidentiality_Impact]], Lists!$H$4:$I$6, 2),"")</f>
        <v/>
      </c>
      <c r="Y294" s="11" t="str">
        <f>IFERROR(VLOOKUP(Table.CCSS_Base_Metrics[[#This Row],[Integrity_Imapct]], Lists!$J$4:$K$6, 2),"")</f>
        <v/>
      </c>
      <c r="AA294" s="11" t="str">
        <f>IFERROR(VLOOKUP(Table.CCSS_Base_Metrics[[#This Row],[Availability_Impact]], Lists!$L$4:$M$6, 2),"")</f>
        <v/>
      </c>
    </row>
    <row r="295" spans="1:27" x14ac:dyDescent="0.25">
      <c r="A295" s="1" t="s">
        <v>410</v>
      </c>
      <c r="B295" s="1" t="str">
        <f>IFERROR(VLOOKUP(TRIM(Table.CCSS_Base_Metrics[[#This Row],[Title]]), xccdf!$A$2:$C$315, 2, FALSE),"")</f>
        <v>rul_LocalPoliciesSecurityOptions11</v>
      </c>
      <c r="C295" t="s">
        <v>200</v>
      </c>
      <c r="D295" s="25" t="str">
        <f>IFERROR(VLOOKUP(TRIM(Table.CCSS_Base_Metrics[[#This Row],[Title]]), xccdf!$A$2:$F$315, 3, FALSE),"")</f>
        <v>CCE-2049-5</v>
      </c>
      <c r="E295" s="25" t="str">
        <f>IFERROR(VLOOKUP(TRIM(Table.CCSS_Base_Metrics[[#This Row],[Title]]), xccdf!$A$2:$F$315, 4, FALSE),"")</f>
        <v>equals</v>
      </c>
      <c r="F295" s="25" t="str">
        <f>IFERROR(VLOOKUP(TRIM(Table.CCSS_Base_Metrics[[#This Row],[Title]]), xccdf!$A$2:$F$315, 5, FALSE),"")</f>
        <v>number</v>
      </c>
      <c r="G295" s="25">
        <f>IFERROR(VLOOKUP(TRIM(Table.CCSS_Base_Metrics[[#This Row],[Title]]), xccdf!$A$2:$F$315, 6, FALSE),"")</f>
        <v>0</v>
      </c>
      <c r="H295" s="21" t="s">
        <v>39</v>
      </c>
      <c r="I295" s="7" t="b">
        <v>1</v>
      </c>
      <c r="J295" s="7"/>
      <c r="K295" s="17" t="s">
        <v>589</v>
      </c>
      <c r="L295" s="9">
        <f>IFERROR(ROUND(((0.4 * Table.CCSS_Base_Metrics[[#This Row],[Exploitability]]) + (0.6 * Table.CCSS_Base_Metrics[[#This Row],[Impact]]) -1.5) * IF(Table.CCSS_Base_Metrics[[#This Row],[Impact]] = 0, 0, 1.176), 1),"")</f>
        <v>6.8</v>
      </c>
      <c r="M295" s="9">
        <f>IFERROR(20 * Table.CCSS_Base_Metrics[[#This Row],[Access_Vector.'#]] * Table.CCSS_Base_Metrics[[#This Row],[Authentication.'#]] * Table.CCSS_Base_Metrics[[#This Row],[Access_Complexity.'#]],"")</f>
        <v>3.1410400000000003</v>
      </c>
      <c r="N295" s="9">
        <f>IFERROR(10.41 * (1 - (1 - Table.CCSS_Base_Metrics[[#This Row],[Confidentiality_Impact.'#]]) * (1 - Table.CCSS_Base_Metrics[[#This Row],[Integrity_Impact.'#]]) * (1 - Table.CCSS_Base_Metrics[[#This Row],[Availability_Impact.'#]])),"")</f>
        <v>10.00084536</v>
      </c>
      <c r="O295" t="s">
        <v>19</v>
      </c>
      <c r="P295" t="s">
        <v>21</v>
      </c>
      <c r="Q295" s="11">
        <f>IFERROR(VLOOKUP(Table.CCSS_Base_Metrics[[#This Row],[Access_Vector]], Lists!$B$4:$C$6, 2),"")</f>
        <v>0.39500000000000002</v>
      </c>
      <c r="R295" t="s">
        <v>26</v>
      </c>
      <c r="S295" s="11">
        <f>IFERROR(VLOOKUP(Table.CCSS_Base_Metrics[[#This Row],[Authentication]], Lists!$D$4:$E$6, 2),"")</f>
        <v>0.56000000000000005</v>
      </c>
      <c r="T295" t="s">
        <v>30</v>
      </c>
      <c r="U295" s="11">
        <f>IFERROR(VLOOKUP(Table.CCSS_Base_Metrics[[#This Row],[Access_Complexity]], Lists!$F$4:$G$6, 2),"")</f>
        <v>0.71</v>
      </c>
      <c r="V295" t="s">
        <v>31</v>
      </c>
      <c r="W295" s="11">
        <f>IFERROR(VLOOKUP(Table.CCSS_Base_Metrics[[#This Row],[Confidentiality_Impact]], Lists!$H$4:$I$6, 2),"")</f>
        <v>0.66</v>
      </c>
      <c r="X295" t="s">
        <v>31</v>
      </c>
      <c r="Y295" s="11">
        <f>IFERROR(VLOOKUP(Table.CCSS_Base_Metrics[[#This Row],[Integrity_Imapct]], Lists!$J$4:$K$6, 2),"")</f>
        <v>0.66</v>
      </c>
      <c r="Z295" t="s">
        <v>31</v>
      </c>
      <c r="AA295" s="11">
        <f>IFERROR(VLOOKUP(Table.CCSS_Base_Metrics[[#This Row],[Availability_Impact]], Lists!$L$4:$M$6, 2),"")</f>
        <v>0.66</v>
      </c>
    </row>
    <row r="296" spans="1:27" x14ac:dyDescent="0.25">
      <c r="A296" s="1" t="s">
        <v>410</v>
      </c>
      <c r="B296" s="1" t="str">
        <f>IFERROR(VLOOKUP(TRIM(Table.CCSS_Base_Metrics[[#This Row],[Title]]), xccdf!$A$2:$C$315, 2, FALSE),"")</f>
        <v>rul_LocalPoliciesSecurityOptions11</v>
      </c>
      <c r="C296" t="s">
        <v>200</v>
      </c>
      <c r="D296" s="25" t="str">
        <f>IFERROR(VLOOKUP(TRIM(Table.CCSS_Base_Metrics[[#This Row],[Title]]), xccdf!$A$2:$F$315, 3, FALSE),"")</f>
        <v>CCE-2049-5</v>
      </c>
      <c r="E296" s="25" t="str">
        <f>IFERROR(VLOOKUP(TRIM(Table.CCSS_Base_Metrics[[#This Row],[Title]]), xccdf!$A$2:$F$315, 4, FALSE),"")</f>
        <v>equals</v>
      </c>
      <c r="F296" s="25" t="str">
        <f>IFERROR(VLOOKUP(TRIM(Table.CCSS_Base_Metrics[[#This Row],[Title]]), xccdf!$A$2:$F$315, 5, FALSE),"")</f>
        <v>number</v>
      </c>
      <c r="G296" s="25">
        <f>IFERROR(VLOOKUP(TRIM(Table.CCSS_Base_Metrics[[#This Row],[Title]]), xccdf!$A$2:$F$315, 6, FALSE),"")</f>
        <v>0</v>
      </c>
      <c r="H296" s="21" t="s">
        <v>40</v>
      </c>
      <c r="J296" s="7"/>
      <c r="K296" s="7" t="s">
        <v>593</v>
      </c>
      <c r="L296" s="9" t="str">
        <f>IFERROR(ROUND(((0.4 * Table.CCSS_Base_Metrics[[#This Row],[Exploitability]]) + (0.6 * Table.CCSS_Base_Metrics[[#This Row],[Impact]]) -1.5) * IF(Table.CCSS_Base_Metrics[[#This Row],[Impact]] = 0, 0, 1.176), 1),"")</f>
        <v/>
      </c>
      <c r="M296" s="9" t="str">
        <f>IFERROR(20 * Table.CCSS_Base_Metrics[[#This Row],[Access_Vector.'#]] * Table.CCSS_Base_Metrics[[#This Row],[Authentication.'#]] * Table.CCSS_Base_Metrics[[#This Row],[Access_Complexity.'#]],"")</f>
        <v/>
      </c>
      <c r="N296" s="9" t="str">
        <f>IFERROR(10.41 * (1 - (1 - Table.CCSS_Base_Metrics[[#This Row],[Confidentiality_Impact.'#]]) * (1 - Table.CCSS_Base_Metrics[[#This Row],[Integrity_Impact.'#]]) * (1 - Table.CCSS_Base_Metrics[[#This Row],[Availability_Impact.'#]])),"")</f>
        <v/>
      </c>
      <c r="Q296" s="11" t="str">
        <f>IFERROR(VLOOKUP(Table.CCSS_Base_Metrics[[#This Row],[Access_Vector]], Lists!$B$4:$C$6, 2),"")</f>
        <v/>
      </c>
      <c r="S296" s="11" t="str">
        <f>IFERROR(VLOOKUP(Table.CCSS_Base_Metrics[[#This Row],[Authentication]], Lists!$D$4:$E$6, 2),"")</f>
        <v/>
      </c>
      <c r="U296" s="11" t="str">
        <f>IFERROR(VLOOKUP(Table.CCSS_Base_Metrics[[#This Row],[Access_Complexity]], Lists!$F$4:$G$6, 2),"")</f>
        <v/>
      </c>
      <c r="W296" s="11" t="str">
        <f>IFERROR(VLOOKUP(Table.CCSS_Base_Metrics[[#This Row],[Confidentiality_Impact]], Lists!$H$4:$I$6, 2),"")</f>
        <v/>
      </c>
      <c r="Y296" s="11" t="str">
        <f>IFERROR(VLOOKUP(Table.CCSS_Base_Metrics[[#This Row],[Integrity_Imapct]], Lists!$J$4:$K$6, 2),"")</f>
        <v/>
      </c>
      <c r="AA296" s="11" t="str">
        <f>IFERROR(VLOOKUP(Table.CCSS_Base_Metrics[[#This Row],[Availability_Impact]], Lists!$L$4:$M$6, 2),"")</f>
        <v/>
      </c>
    </row>
    <row r="297" spans="1:27" x14ac:dyDescent="0.25">
      <c r="A297" s="1" t="s">
        <v>411</v>
      </c>
      <c r="B297" s="1" t="str">
        <f>IFERROR(VLOOKUP(TRIM(Table.CCSS_Base_Metrics[[#This Row],[Title]]), xccdf!$A$2:$C$315, 2, FALSE),"")</f>
        <v/>
      </c>
      <c r="C297" t="s">
        <v>201</v>
      </c>
      <c r="D297" s="25" t="str">
        <f>IFERROR(VLOOKUP(TRIM(Table.CCSS_Base_Metrics[[#This Row],[Title]]), xccdf!$A$2:$F$315, 3, FALSE),"")</f>
        <v/>
      </c>
      <c r="E297" s="25" t="str">
        <f>IFERROR(VLOOKUP(TRIM(Table.CCSS_Base_Metrics[[#This Row],[Title]]), xccdf!$A$2:$F$315, 4, FALSE),"")</f>
        <v/>
      </c>
      <c r="F297" s="25" t="str">
        <f>IFERROR(VLOOKUP(TRIM(Table.CCSS_Base_Metrics[[#This Row],[Title]]), xccdf!$A$2:$F$315, 5, FALSE),"")</f>
        <v/>
      </c>
      <c r="G297" s="25" t="str">
        <f>IFERROR(VLOOKUP(TRIM(Table.CCSS_Base_Metrics[[#This Row],[Title]]), xccdf!$A$2:$F$315, 6, FALSE),"")</f>
        <v/>
      </c>
      <c r="H297" s="21" t="s">
        <v>27</v>
      </c>
      <c r="I297" s="7" t="b">
        <v>1</v>
      </c>
      <c r="J297" s="7"/>
      <c r="K297" s="17" t="s">
        <v>589</v>
      </c>
      <c r="L297" s="9">
        <f>IFERROR(ROUND(((0.4 * Table.CCSS_Base_Metrics[[#This Row],[Exploitability]]) + (0.6 * Table.CCSS_Base_Metrics[[#This Row],[Impact]]) -1.5) * IF(Table.CCSS_Base_Metrics[[#This Row],[Impact]] = 0, 0, 1.176), 1),"")</f>
        <v>5.8</v>
      </c>
      <c r="M297" s="9">
        <f>IFERROR(20 * Table.CCSS_Base_Metrics[[#This Row],[Access_Vector.'#]] * Table.CCSS_Base_Metrics[[#This Row],[Authentication.'#]] * Table.CCSS_Base_Metrics[[#This Row],[Access_Complexity.'#]],"")</f>
        <v>8.5887999999999991</v>
      </c>
      <c r="N297" s="9">
        <f>IFERROR(10.41 * (1 - (1 - Table.CCSS_Base_Metrics[[#This Row],[Confidentiality_Impact.'#]]) * (1 - Table.CCSS_Base_Metrics[[#This Row],[Integrity_Impact.'#]]) * (1 - Table.CCSS_Base_Metrics[[#This Row],[Availability_Impact.'#]])),"")</f>
        <v>4.9382437499999998</v>
      </c>
      <c r="O297" t="s">
        <v>19</v>
      </c>
      <c r="P297" t="s">
        <v>23</v>
      </c>
      <c r="Q297" s="11">
        <f>IFERROR(VLOOKUP(Table.CCSS_Base_Metrics[[#This Row],[Access_Vector]], Lists!$B$4:$C$6, 2),"")</f>
        <v>1</v>
      </c>
      <c r="R297" t="s">
        <v>27</v>
      </c>
      <c r="S297" s="11">
        <f>IFERROR(VLOOKUP(Table.CCSS_Base_Metrics[[#This Row],[Authentication]], Lists!$D$4:$E$6, 2),"")</f>
        <v>0.70399999999999996</v>
      </c>
      <c r="T297" t="s">
        <v>29</v>
      </c>
      <c r="U297" s="11">
        <f>IFERROR(VLOOKUP(Table.CCSS_Base_Metrics[[#This Row],[Access_Complexity]], Lists!$F$4:$G$6, 2),"")</f>
        <v>0.61</v>
      </c>
      <c r="V297" t="s">
        <v>32</v>
      </c>
      <c r="W297" s="11">
        <f>IFERROR(VLOOKUP(Table.CCSS_Base_Metrics[[#This Row],[Confidentiality_Impact]], Lists!$H$4:$I$6, 2),"")</f>
        <v>0.27500000000000002</v>
      </c>
      <c r="X297" t="s">
        <v>32</v>
      </c>
      <c r="Y297" s="11">
        <f>IFERROR(VLOOKUP(Table.CCSS_Base_Metrics[[#This Row],[Integrity_Imapct]], Lists!$J$4:$K$6, 2),"")</f>
        <v>0.27500000000000002</v>
      </c>
      <c r="Z297" t="s">
        <v>27</v>
      </c>
      <c r="AA297" s="11">
        <f>IFERROR(VLOOKUP(Table.CCSS_Base_Metrics[[#This Row],[Availability_Impact]], Lists!$L$4:$M$6, 2),"")</f>
        <v>0</v>
      </c>
    </row>
    <row r="298" spans="1:27" x14ac:dyDescent="0.25">
      <c r="A298" s="1" t="s">
        <v>411</v>
      </c>
      <c r="B298" s="1" t="str">
        <f>IFERROR(VLOOKUP(TRIM(Table.CCSS_Base_Metrics[[#This Row],[Title]]), xccdf!$A$2:$C$315, 2, FALSE),"")</f>
        <v/>
      </c>
      <c r="C298" t="s">
        <v>201</v>
      </c>
      <c r="D298" s="25" t="str">
        <f>IFERROR(VLOOKUP(TRIM(Table.CCSS_Base_Metrics[[#This Row],[Title]]), xccdf!$A$2:$F$315, 3, FALSE),"")</f>
        <v/>
      </c>
      <c r="E298" s="25" t="str">
        <f>IFERROR(VLOOKUP(TRIM(Table.CCSS_Base_Metrics[[#This Row],[Title]]), xccdf!$A$2:$F$315, 4, FALSE),"")</f>
        <v/>
      </c>
      <c r="F298" s="25" t="str">
        <f>IFERROR(VLOOKUP(TRIM(Table.CCSS_Base_Metrics[[#This Row],[Title]]), xccdf!$A$2:$F$315, 5, FALSE),"")</f>
        <v/>
      </c>
      <c r="G298" s="25" t="str">
        <f>IFERROR(VLOOKUP(TRIM(Table.CCSS_Base_Metrics[[#This Row],[Title]]), xccdf!$A$2:$F$315, 6, FALSE),"")</f>
        <v/>
      </c>
      <c r="H298" s="21" t="s">
        <v>542</v>
      </c>
      <c r="J298" s="7"/>
      <c r="K298" s="7" t="s">
        <v>593</v>
      </c>
      <c r="L298" s="9" t="str">
        <f>IFERROR(ROUND(((0.4 * Table.CCSS_Base_Metrics[[#This Row],[Exploitability]]) + (0.6 * Table.CCSS_Base_Metrics[[#This Row],[Impact]]) -1.5) * IF(Table.CCSS_Base_Metrics[[#This Row],[Impact]] = 0, 0, 1.176), 1),"")</f>
        <v/>
      </c>
      <c r="M298" s="9" t="str">
        <f>IFERROR(20 * Table.CCSS_Base_Metrics[[#This Row],[Access_Vector.'#]] * Table.CCSS_Base_Metrics[[#This Row],[Authentication.'#]] * Table.CCSS_Base_Metrics[[#This Row],[Access_Complexity.'#]],"")</f>
        <v/>
      </c>
      <c r="N298" s="9" t="str">
        <f>IFERROR(10.41 * (1 - (1 - Table.CCSS_Base_Metrics[[#This Row],[Confidentiality_Impact.'#]]) * (1 - Table.CCSS_Base_Metrics[[#This Row],[Integrity_Impact.'#]]) * (1 - Table.CCSS_Base_Metrics[[#This Row],[Availability_Impact.'#]])),"")</f>
        <v/>
      </c>
      <c r="Q298" s="11" t="str">
        <f>IFERROR(VLOOKUP(Table.CCSS_Base_Metrics[[#This Row],[Access_Vector]], Lists!$B$4:$C$6, 2),"")</f>
        <v/>
      </c>
      <c r="S298" s="11" t="str">
        <f>IFERROR(VLOOKUP(Table.CCSS_Base_Metrics[[#This Row],[Authentication]], Lists!$D$4:$E$6, 2),"")</f>
        <v/>
      </c>
      <c r="U298" s="11" t="str">
        <f>IFERROR(VLOOKUP(Table.CCSS_Base_Metrics[[#This Row],[Access_Complexity]], Lists!$F$4:$G$6, 2),"")</f>
        <v/>
      </c>
      <c r="W298" s="11" t="str">
        <f>IFERROR(VLOOKUP(Table.CCSS_Base_Metrics[[#This Row],[Confidentiality_Impact]], Lists!$H$4:$I$6, 2),"")</f>
        <v/>
      </c>
      <c r="Y298" s="11" t="str">
        <f>IFERROR(VLOOKUP(Table.CCSS_Base_Metrics[[#This Row],[Integrity_Imapct]], Lists!$J$4:$K$6, 2),"")</f>
        <v/>
      </c>
      <c r="AA298" s="11" t="str">
        <f>IFERROR(VLOOKUP(Table.CCSS_Base_Metrics[[#This Row],[Availability_Impact]], Lists!$L$4:$M$6, 2),"")</f>
        <v/>
      </c>
    </row>
    <row r="299" spans="1:27" x14ac:dyDescent="0.25">
      <c r="A299" s="1" t="s">
        <v>412</v>
      </c>
      <c r="B299" s="1" t="str">
        <f>IFERROR(VLOOKUP(TRIM(Table.CCSS_Base_Metrics[[#This Row],[Title]]), xccdf!$A$2:$C$315, 2, FALSE),"")</f>
        <v>rul_LocalPoliciesSecurityOptions12</v>
      </c>
      <c r="C299" t="s">
        <v>202</v>
      </c>
      <c r="D299" s="25" t="str">
        <f>IFERROR(VLOOKUP(TRIM(Table.CCSS_Base_Metrics[[#This Row],[Title]]), xccdf!$A$2:$F$315, 3, FALSE),"")</f>
        <v>CCE-1934-9</v>
      </c>
      <c r="E299" s="25" t="str">
        <f>IFERROR(VLOOKUP(TRIM(Table.CCSS_Base_Metrics[[#This Row],[Title]]), xccdf!$A$2:$F$315, 4, FALSE),"")</f>
        <v>equals</v>
      </c>
      <c r="F299" s="25" t="str">
        <f>IFERROR(VLOOKUP(TRIM(Table.CCSS_Base_Metrics[[#This Row],[Title]]), xccdf!$A$2:$F$315, 5, FALSE),"")</f>
        <v>number</v>
      </c>
      <c r="G299" s="25">
        <f>IFERROR(VLOOKUP(TRIM(Table.CCSS_Base_Metrics[[#This Row],[Title]]), xccdf!$A$2:$F$315, 6, FALSE),"")</f>
        <v>0</v>
      </c>
      <c r="H299" s="21" t="s">
        <v>39</v>
      </c>
      <c r="I299" s="7" t="b">
        <v>1</v>
      </c>
      <c r="J299" s="7"/>
      <c r="K299" s="17" t="s">
        <v>589</v>
      </c>
      <c r="L299" s="9">
        <f>IFERROR(ROUND(((0.4 * Table.CCSS_Base_Metrics[[#This Row],[Exploitability]]) + (0.6 * Table.CCSS_Base_Metrics[[#This Row],[Impact]]) -1.5) * IF(Table.CCSS_Base_Metrics[[#This Row],[Impact]] = 0, 0, 1.176), 1),"")</f>
        <v>7.5</v>
      </c>
      <c r="M299" s="9">
        <f>IFERROR(20 * Table.CCSS_Base_Metrics[[#This Row],[Access_Vector.'#]] * Table.CCSS_Base_Metrics[[#This Row],[Authentication.'#]] * Table.CCSS_Base_Metrics[[#This Row],[Access_Complexity.'#]],"")</f>
        <v>9.9967999999999986</v>
      </c>
      <c r="N299" s="9">
        <f>IFERROR(10.41 * (1 - (1 - Table.CCSS_Base_Metrics[[#This Row],[Confidentiality_Impact.'#]]) * (1 - Table.CCSS_Base_Metrics[[#This Row],[Integrity_Impact.'#]]) * (1 - Table.CCSS_Base_Metrics[[#This Row],[Availability_Impact.'#]])),"")</f>
        <v>6.4429767187500007</v>
      </c>
      <c r="O299" t="s">
        <v>19</v>
      </c>
      <c r="P299" t="s">
        <v>23</v>
      </c>
      <c r="Q299" s="11">
        <f>IFERROR(VLOOKUP(Table.CCSS_Base_Metrics[[#This Row],[Access_Vector]], Lists!$B$4:$C$6, 2),"")</f>
        <v>1</v>
      </c>
      <c r="R299" t="s">
        <v>27</v>
      </c>
      <c r="S299" s="11">
        <f>IFERROR(VLOOKUP(Table.CCSS_Base_Metrics[[#This Row],[Authentication]], Lists!$D$4:$E$6, 2),"")</f>
        <v>0.70399999999999996</v>
      </c>
      <c r="T299" t="s">
        <v>30</v>
      </c>
      <c r="U299" s="11">
        <f>IFERROR(VLOOKUP(Table.CCSS_Base_Metrics[[#This Row],[Access_Complexity]], Lists!$F$4:$G$6, 2),"")</f>
        <v>0.71</v>
      </c>
      <c r="V299" t="s">
        <v>32</v>
      </c>
      <c r="W299" s="11">
        <f>IFERROR(VLOOKUP(Table.CCSS_Base_Metrics[[#This Row],[Confidentiality_Impact]], Lists!$H$4:$I$6, 2),"")</f>
        <v>0.27500000000000002</v>
      </c>
      <c r="X299" t="s">
        <v>32</v>
      </c>
      <c r="Y299" s="11">
        <f>IFERROR(VLOOKUP(Table.CCSS_Base_Metrics[[#This Row],[Integrity_Imapct]], Lists!$J$4:$K$6, 2),"")</f>
        <v>0.27500000000000002</v>
      </c>
      <c r="Z299" t="s">
        <v>32</v>
      </c>
      <c r="AA299" s="11">
        <f>IFERROR(VLOOKUP(Table.CCSS_Base_Metrics[[#This Row],[Availability_Impact]], Lists!$L$4:$M$6, 2),"")</f>
        <v>0.27500000000000002</v>
      </c>
    </row>
    <row r="300" spans="1:27" x14ac:dyDescent="0.25">
      <c r="A300" s="1" t="s">
        <v>412</v>
      </c>
      <c r="B300" s="1" t="str">
        <f>IFERROR(VLOOKUP(TRIM(Table.CCSS_Base_Metrics[[#This Row],[Title]]), xccdf!$A$2:$C$315, 2, FALSE),"")</f>
        <v>rul_LocalPoliciesSecurityOptions12</v>
      </c>
      <c r="C300" t="s">
        <v>202</v>
      </c>
      <c r="D300" s="25" t="str">
        <f>IFERROR(VLOOKUP(TRIM(Table.CCSS_Base_Metrics[[#This Row],[Title]]), xccdf!$A$2:$F$315, 3, FALSE),"")</f>
        <v>CCE-1934-9</v>
      </c>
      <c r="E300" s="25" t="str">
        <f>IFERROR(VLOOKUP(TRIM(Table.CCSS_Base_Metrics[[#This Row],[Title]]), xccdf!$A$2:$F$315, 4, FALSE),"")</f>
        <v>equals</v>
      </c>
      <c r="F300" s="25" t="str">
        <f>IFERROR(VLOOKUP(TRIM(Table.CCSS_Base_Metrics[[#This Row],[Title]]), xccdf!$A$2:$F$315, 5, FALSE),"")</f>
        <v>number</v>
      </c>
      <c r="G300" s="25">
        <f>IFERROR(VLOOKUP(TRIM(Table.CCSS_Base_Metrics[[#This Row],[Title]]), xccdf!$A$2:$F$315, 6, FALSE),"")</f>
        <v>0</v>
      </c>
      <c r="H300" s="21" t="s">
        <v>40</v>
      </c>
      <c r="J300" s="7"/>
      <c r="K300" s="7" t="s">
        <v>593</v>
      </c>
      <c r="L300" s="9" t="str">
        <f>IFERROR(ROUND(((0.4 * Table.CCSS_Base_Metrics[[#This Row],[Exploitability]]) + (0.6 * Table.CCSS_Base_Metrics[[#This Row],[Impact]]) -1.5) * IF(Table.CCSS_Base_Metrics[[#This Row],[Impact]] = 0, 0, 1.176), 1),"")</f>
        <v/>
      </c>
      <c r="M300" s="9" t="str">
        <f>IFERROR(20 * Table.CCSS_Base_Metrics[[#This Row],[Access_Vector.'#]] * Table.CCSS_Base_Metrics[[#This Row],[Authentication.'#]] * Table.CCSS_Base_Metrics[[#This Row],[Access_Complexity.'#]],"")</f>
        <v/>
      </c>
      <c r="N300" s="9" t="str">
        <f>IFERROR(10.41 * (1 - (1 - Table.CCSS_Base_Metrics[[#This Row],[Confidentiality_Impact.'#]]) * (1 - Table.CCSS_Base_Metrics[[#This Row],[Integrity_Impact.'#]]) * (1 - Table.CCSS_Base_Metrics[[#This Row],[Availability_Impact.'#]])),"")</f>
        <v/>
      </c>
      <c r="Q300" s="11" t="str">
        <f>IFERROR(VLOOKUP(Table.CCSS_Base_Metrics[[#This Row],[Access_Vector]], Lists!$B$4:$C$6, 2),"")</f>
        <v/>
      </c>
      <c r="S300" s="11" t="str">
        <f>IFERROR(VLOOKUP(Table.CCSS_Base_Metrics[[#This Row],[Authentication]], Lists!$D$4:$E$6, 2),"")</f>
        <v/>
      </c>
      <c r="U300" s="11" t="str">
        <f>IFERROR(VLOOKUP(Table.CCSS_Base_Metrics[[#This Row],[Access_Complexity]], Lists!$F$4:$G$6, 2),"")</f>
        <v/>
      </c>
      <c r="W300" s="11" t="str">
        <f>IFERROR(VLOOKUP(Table.CCSS_Base_Metrics[[#This Row],[Confidentiality_Impact]], Lists!$H$4:$I$6, 2),"")</f>
        <v/>
      </c>
      <c r="Y300" s="11" t="str">
        <f>IFERROR(VLOOKUP(Table.CCSS_Base_Metrics[[#This Row],[Integrity_Imapct]], Lists!$J$4:$K$6, 2),"")</f>
        <v/>
      </c>
      <c r="AA300" s="11" t="str">
        <f>IFERROR(VLOOKUP(Table.CCSS_Base_Metrics[[#This Row],[Availability_Impact]], Lists!$L$4:$M$6, 2),"")</f>
        <v/>
      </c>
    </row>
    <row r="301" spans="1:27" x14ac:dyDescent="0.25">
      <c r="A301" s="1" t="s">
        <v>413</v>
      </c>
      <c r="B301" s="1" t="str">
        <f>IFERROR(VLOOKUP(TRIM(Table.CCSS_Base_Metrics[[#This Row],[Title]]), xccdf!$A$2:$C$315, 2, FALSE),"")</f>
        <v>rul_LocalPoliciesSecurityOptions13</v>
      </c>
      <c r="C301" t="s">
        <v>203</v>
      </c>
      <c r="D301" s="25" t="str">
        <f>IFERROR(VLOOKUP(TRIM(Table.CCSS_Base_Metrics[[#This Row],[Title]]), xccdf!$A$2:$F$315, 3, FALSE),"")</f>
        <v>CCE-2199-8</v>
      </c>
      <c r="E301" s="25" t="str">
        <f>IFERROR(VLOOKUP(TRIM(Table.CCSS_Base_Metrics[[#This Row],[Title]]), xccdf!$A$2:$F$315, 4, FALSE),"")</f>
        <v>equals</v>
      </c>
      <c r="F301" s="25" t="str">
        <f>IFERROR(VLOOKUP(TRIM(Table.CCSS_Base_Metrics[[#This Row],[Title]]), xccdf!$A$2:$F$315, 5, FALSE),"")</f>
        <v>number</v>
      </c>
      <c r="G301" s="25">
        <f>IFERROR(VLOOKUP(TRIM(Table.CCSS_Base_Metrics[[#This Row],[Title]]), xccdf!$A$2:$F$315, 6, FALSE),"")</f>
        <v>1</v>
      </c>
      <c r="H301" s="21" t="s">
        <v>40</v>
      </c>
      <c r="I301" s="7" t="b">
        <v>1</v>
      </c>
      <c r="J301" s="7"/>
      <c r="K301" s="17" t="s">
        <v>589</v>
      </c>
      <c r="L301" s="9">
        <f>IFERROR(ROUND(((0.4 * Table.CCSS_Base_Metrics[[#This Row],[Exploitability]]) + (0.6 * Table.CCSS_Base_Metrics[[#This Row],[Impact]]) -1.5) * IF(Table.CCSS_Base_Metrics[[#This Row],[Impact]] = 0, 0, 1.176), 1),"")</f>
        <v>2.1</v>
      </c>
      <c r="M301" s="9">
        <f>IFERROR(20 * Table.CCSS_Base_Metrics[[#This Row],[Access_Vector.'#]] * Table.CCSS_Base_Metrics[[#This Row],[Authentication.'#]] * Table.CCSS_Base_Metrics[[#This Row],[Access_Complexity.'#]],"")</f>
        <v>3.9487360000000002</v>
      </c>
      <c r="N301" s="9">
        <f>IFERROR(10.41 * (1 - (1 - Table.CCSS_Base_Metrics[[#This Row],[Confidentiality_Impact.'#]]) * (1 - Table.CCSS_Base_Metrics[[#This Row],[Integrity_Impact.'#]]) * (1 - Table.CCSS_Base_Metrics[[#This Row],[Availability_Impact.'#]])),"")</f>
        <v>2.8627500000000001</v>
      </c>
      <c r="O301" t="s">
        <v>20</v>
      </c>
      <c r="P301" t="s">
        <v>21</v>
      </c>
      <c r="Q301" s="11">
        <f>IFERROR(VLOOKUP(Table.CCSS_Base_Metrics[[#This Row],[Access_Vector]], Lists!$B$4:$C$6, 2),"")</f>
        <v>0.39500000000000002</v>
      </c>
      <c r="R301" t="s">
        <v>27</v>
      </c>
      <c r="S301" s="11">
        <f>IFERROR(VLOOKUP(Table.CCSS_Base_Metrics[[#This Row],[Authentication]], Lists!$D$4:$E$6, 2),"")</f>
        <v>0.70399999999999996</v>
      </c>
      <c r="T301" t="s">
        <v>30</v>
      </c>
      <c r="U301" s="11">
        <f>IFERROR(VLOOKUP(Table.CCSS_Base_Metrics[[#This Row],[Access_Complexity]], Lists!$F$4:$G$6, 2),"")</f>
        <v>0.71</v>
      </c>
      <c r="V301" t="s">
        <v>32</v>
      </c>
      <c r="W301" s="11">
        <f>IFERROR(VLOOKUP(Table.CCSS_Base_Metrics[[#This Row],[Confidentiality_Impact]], Lists!$H$4:$I$6, 2),"")</f>
        <v>0.27500000000000002</v>
      </c>
      <c r="X301" t="s">
        <v>27</v>
      </c>
      <c r="Y301" s="11">
        <f>IFERROR(VLOOKUP(Table.CCSS_Base_Metrics[[#This Row],[Integrity_Imapct]], Lists!$J$4:$K$6, 2),"")</f>
        <v>0</v>
      </c>
      <c r="Z301" t="s">
        <v>27</v>
      </c>
      <c r="AA301" s="11">
        <f>IFERROR(VLOOKUP(Table.CCSS_Base_Metrics[[#This Row],[Availability_Impact]], Lists!$L$4:$M$6, 2),"")</f>
        <v>0</v>
      </c>
    </row>
    <row r="302" spans="1:27" x14ac:dyDescent="0.25">
      <c r="A302" s="1" t="s">
        <v>413</v>
      </c>
      <c r="B302" s="1" t="str">
        <f>IFERROR(VLOOKUP(TRIM(Table.CCSS_Base_Metrics[[#This Row],[Title]]), xccdf!$A$2:$C$315, 2, FALSE),"")</f>
        <v>rul_LocalPoliciesSecurityOptions13</v>
      </c>
      <c r="C302" t="s">
        <v>203</v>
      </c>
      <c r="D302" s="25" t="str">
        <f>IFERROR(VLOOKUP(TRIM(Table.CCSS_Base_Metrics[[#This Row],[Title]]), xccdf!$A$2:$F$315, 3, FALSE),"")</f>
        <v>CCE-2199-8</v>
      </c>
      <c r="E302" s="25" t="str">
        <f>IFERROR(VLOOKUP(TRIM(Table.CCSS_Base_Metrics[[#This Row],[Title]]), xccdf!$A$2:$F$315, 4, FALSE),"")</f>
        <v>equals</v>
      </c>
      <c r="F302" s="25" t="str">
        <f>IFERROR(VLOOKUP(TRIM(Table.CCSS_Base_Metrics[[#This Row],[Title]]), xccdf!$A$2:$F$315, 5, FALSE),"")</f>
        <v>number</v>
      </c>
      <c r="G302" s="25">
        <f>IFERROR(VLOOKUP(TRIM(Table.CCSS_Base_Metrics[[#This Row],[Title]]), xccdf!$A$2:$F$315, 6, FALSE),"")</f>
        <v>1</v>
      </c>
      <c r="H302" s="21" t="s">
        <v>39</v>
      </c>
      <c r="J302" s="7"/>
      <c r="K302" s="7" t="s">
        <v>593</v>
      </c>
      <c r="L302" s="9" t="str">
        <f>IFERROR(ROUND(((0.4 * Table.CCSS_Base_Metrics[[#This Row],[Exploitability]]) + (0.6 * Table.CCSS_Base_Metrics[[#This Row],[Impact]]) -1.5) * IF(Table.CCSS_Base_Metrics[[#This Row],[Impact]] = 0, 0, 1.176), 1),"")</f>
        <v/>
      </c>
      <c r="M302" s="9" t="str">
        <f>IFERROR(20 * Table.CCSS_Base_Metrics[[#This Row],[Access_Vector.'#]] * Table.CCSS_Base_Metrics[[#This Row],[Authentication.'#]] * Table.CCSS_Base_Metrics[[#This Row],[Access_Complexity.'#]],"")</f>
        <v/>
      </c>
      <c r="N302" s="9" t="str">
        <f>IFERROR(10.41 * (1 - (1 - Table.CCSS_Base_Metrics[[#This Row],[Confidentiality_Impact.'#]]) * (1 - Table.CCSS_Base_Metrics[[#This Row],[Integrity_Impact.'#]]) * (1 - Table.CCSS_Base_Metrics[[#This Row],[Availability_Impact.'#]])),"")</f>
        <v/>
      </c>
      <c r="Q302" s="11" t="str">
        <f>IFERROR(VLOOKUP(Table.CCSS_Base_Metrics[[#This Row],[Access_Vector]], Lists!$B$4:$C$6, 2),"")</f>
        <v/>
      </c>
      <c r="S302" s="11" t="str">
        <f>IFERROR(VLOOKUP(Table.CCSS_Base_Metrics[[#This Row],[Authentication]], Lists!$D$4:$E$6, 2),"")</f>
        <v/>
      </c>
      <c r="U302" s="11" t="str">
        <f>IFERROR(VLOOKUP(Table.CCSS_Base_Metrics[[#This Row],[Access_Complexity]], Lists!$F$4:$G$6, 2),"")</f>
        <v/>
      </c>
      <c r="W302" s="11" t="str">
        <f>IFERROR(VLOOKUP(Table.CCSS_Base_Metrics[[#This Row],[Confidentiality_Impact]], Lists!$H$4:$I$6, 2),"")</f>
        <v/>
      </c>
      <c r="Y302" s="11" t="str">
        <f>IFERROR(VLOOKUP(Table.CCSS_Base_Metrics[[#This Row],[Integrity_Imapct]], Lists!$J$4:$K$6, 2),"")</f>
        <v/>
      </c>
      <c r="AA302" s="11" t="str">
        <f>IFERROR(VLOOKUP(Table.CCSS_Base_Metrics[[#This Row],[Availability_Impact]], Lists!$L$4:$M$6, 2),"")</f>
        <v/>
      </c>
    </row>
    <row r="303" spans="1:27" x14ac:dyDescent="0.25">
      <c r="A303" s="1" t="s">
        <v>414</v>
      </c>
      <c r="B303" s="1" t="str">
        <f>IFERROR(VLOOKUP(TRIM(Table.CCSS_Base_Metrics[[#This Row],[Title]]), xccdf!$A$2:$C$315, 2, FALSE),"")</f>
        <v>rul_LocalPoliciesSecurityOptions14</v>
      </c>
      <c r="C303" t="s">
        <v>204</v>
      </c>
      <c r="D303" s="25" t="str">
        <f>IFERROR(VLOOKUP(TRIM(Table.CCSS_Base_Metrics[[#This Row],[Title]]), xccdf!$A$2:$F$315, 3, FALSE),"")</f>
        <v>CCE-2331-7</v>
      </c>
      <c r="E303" s="25" t="str">
        <f>IFERROR(VLOOKUP(TRIM(Table.CCSS_Base_Metrics[[#This Row],[Title]]), xccdf!$A$2:$F$315, 4, FALSE),"")</f>
        <v>equals</v>
      </c>
      <c r="F303" s="25" t="str">
        <f>IFERROR(VLOOKUP(TRIM(Table.CCSS_Base_Metrics[[#This Row],[Title]]), xccdf!$A$2:$F$315, 5, FALSE),"")</f>
        <v>number</v>
      </c>
      <c r="G303" s="25">
        <f>IFERROR(VLOOKUP(TRIM(Table.CCSS_Base_Metrics[[#This Row],[Title]]), xccdf!$A$2:$F$315, 6, FALSE),"")</f>
        <v>0</v>
      </c>
      <c r="H303" s="21" t="s">
        <v>39</v>
      </c>
      <c r="I303" s="7" t="b">
        <v>1</v>
      </c>
      <c r="J303" s="7"/>
      <c r="K303" s="17" t="s">
        <v>589</v>
      </c>
      <c r="L303" s="9">
        <f>IFERROR(ROUND(((0.4 * Table.CCSS_Base_Metrics[[#This Row],[Exploitability]]) + (0.6 * Table.CCSS_Base_Metrics[[#This Row],[Impact]]) -1.5) * IF(Table.CCSS_Base_Metrics[[#This Row],[Impact]] = 0, 0, 1.176), 1),"")</f>
        <v>4.3</v>
      </c>
      <c r="M303" s="9">
        <f>IFERROR(20 * Table.CCSS_Base_Metrics[[#This Row],[Access_Vector.'#]] * Table.CCSS_Base_Metrics[[#This Row],[Authentication.'#]] * Table.CCSS_Base_Metrics[[#This Row],[Access_Complexity.'#]],"")</f>
        <v>3.1410400000000003</v>
      </c>
      <c r="N303" s="9">
        <f>IFERROR(10.41 * (1 - (1 - Table.CCSS_Base_Metrics[[#This Row],[Confidentiality_Impact.'#]]) * (1 - Table.CCSS_Base_Metrics[[#This Row],[Integrity_Impact.'#]]) * (1 - Table.CCSS_Base_Metrics[[#This Row],[Availability_Impact.'#]])),"")</f>
        <v>6.4429767187500007</v>
      </c>
      <c r="O303" t="s">
        <v>19</v>
      </c>
      <c r="P303" t="s">
        <v>21</v>
      </c>
      <c r="Q303" s="11">
        <f>IFERROR(VLOOKUP(Table.CCSS_Base_Metrics[[#This Row],[Access_Vector]], Lists!$B$4:$C$6, 2),"")</f>
        <v>0.39500000000000002</v>
      </c>
      <c r="R303" t="s">
        <v>26</v>
      </c>
      <c r="S303" s="11">
        <f>IFERROR(VLOOKUP(Table.CCSS_Base_Metrics[[#This Row],[Authentication]], Lists!$D$4:$E$6, 2),"")</f>
        <v>0.56000000000000005</v>
      </c>
      <c r="T303" t="s">
        <v>30</v>
      </c>
      <c r="U303" s="11">
        <f>IFERROR(VLOOKUP(Table.CCSS_Base_Metrics[[#This Row],[Access_Complexity]], Lists!$F$4:$G$6, 2),"")</f>
        <v>0.71</v>
      </c>
      <c r="V303" t="s">
        <v>32</v>
      </c>
      <c r="W303" s="11">
        <f>IFERROR(VLOOKUP(Table.CCSS_Base_Metrics[[#This Row],[Confidentiality_Impact]], Lists!$H$4:$I$6, 2),"")</f>
        <v>0.27500000000000002</v>
      </c>
      <c r="X303" t="s">
        <v>32</v>
      </c>
      <c r="Y303" s="11">
        <f>IFERROR(VLOOKUP(Table.CCSS_Base_Metrics[[#This Row],[Integrity_Imapct]], Lists!$J$4:$K$6, 2),"")</f>
        <v>0.27500000000000002</v>
      </c>
      <c r="Z303" t="s">
        <v>32</v>
      </c>
      <c r="AA303" s="11">
        <f>IFERROR(VLOOKUP(Table.CCSS_Base_Metrics[[#This Row],[Availability_Impact]], Lists!$L$4:$M$6, 2),"")</f>
        <v>0.27500000000000002</v>
      </c>
    </row>
    <row r="304" spans="1:27" x14ac:dyDescent="0.25">
      <c r="A304" s="1" t="s">
        <v>414</v>
      </c>
      <c r="B304" s="1" t="str">
        <f>IFERROR(VLOOKUP(TRIM(Table.CCSS_Base_Metrics[[#This Row],[Title]]), xccdf!$A$2:$C$315, 2, FALSE),"")</f>
        <v>rul_LocalPoliciesSecurityOptions14</v>
      </c>
      <c r="C304" t="s">
        <v>204</v>
      </c>
      <c r="D304" s="25" t="str">
        <f>IFERROR(VLOOKUP(TRIM(Table.CCSS_Base_Metrics[[#This Row],[Title]]), xccdf!$A$2:$F$315, 3, FALSE),"")</f>
        <v>CCE-2331-7</v>
      </c>
      <c r="E304" s="25" t="str">
        <f>IFERROR(VLOOKUP(TRIM(Table.CCSS_Base_Metrics[[#This Row],[Title]]), xccdf!$A$2:$F$315, 4, FALSE),"")</f>
        <v>equals</v>
      </c>
      <c r="F304" s="25" t="str">
        <f>IFERROR(VLOOKUP(TRIM(Table.CCSS_Base_Metrics[[#This Row],[Title]]), xccdf!$A$2:$F$315, 5, FALSE),"")</f>
        <v>number</v>
      </c>
      <c r="G304" s="25">
        <f>IFERROR(VLOOKUP(TRIM(Table.CCSS_Base_Metrics[[#This Row],[Title]]), xccdf!$A$2:$F$315, 6, FALSE),"")</f>
        <v>0</v>
      </c>
      <c r="H304" s="21" t="s">
        <v>40</v>
      </c>
      <c r="J304" s="7"/>
      <c r="K304" s="7" t="s">
        <v>593</v>
      </c>
      <c r="L304" s="9" t="str">
        <f>IFERROR(ROUND(((0.4 * Table.CCSS_Base_Metrics[[#This Row],[Exploitability]]) + (0.6 * Table.CCSS_Base_Metrics[[#This Row],[Impact]]) -1.5) * IF(Table.CCSS_Base_Metrics[[#This Row],[Impact]] = 0, 0, 1.176), 1),"")</f>
        <v/>
      </c>
      <c r="M304" s="9" t="str">
        <f>IFERROR(20 * Table.CCSS_Base_Metrics[[#This Row],[Access_Vector.'#]] * Table.CCSS_Base_Metrics[[#This Row],[Authentication.'#]] * Table.CCSS_Base_Metrics[[#This Row],[Access_Complexity.'#]],"")</f>
        <v/>
      </c>
      <c r="N304" s="9" t="str">
        <f>IFERROR(10.41 * (1 - (1 - Table.CCSS_Base_Metrics[[#This Row],[Confidentiality_Impact.'#]]) * (1 - Table.CCSS_Base_Metrics[[#This Row],[Integrity_Impact.'#]]) * (1 - Table.CCSS_Base_Metrics[[#This Row],[Availability_Impact.'#]])),"")</f>
        <v/>
      </c>
      <c r="Q304" s="11" t="str">
        <f>IFERROR(VLOOKUP(Table.CCSS_Base_Metrics[[#This Row],[Access_Vector]], Lists!$B$4:$C$6, 2),"")</f>
        <v/>
      </c>
      <c r="S304" s="11" t="str">
        <f>IFERROR(VLOOKUP(Table.CCSS_Base_Metrics[[#This Row],[Authentication]], Lists!$D$4:$E$6, 2),"")</f>
        <v/>
      </c>
      <c r="U304" s="11" t="str">
        <f>IFERROR(VLOOKUP(Table.CCSS_Base_Metrics[[#This Row],[Access_Complexity]], Lists!$F$4:$G$6, 2),"")</f>
        <v/>
      </c>
      <c r="W304" s="11" t="str">
        <f>IFERROR(VLOOKUP(Table.CCSS_Base_Metrics[[#This Row],[Confidentiality_Impact]], Lists!$H$4:$I$6, 2),"")</f>
        <v/>
      </c>
      <c r="Y304" s="11" t="str">
        <f>IFERROR(VLOOKUP(Table.CCSS_Base_Metrics[[#This Row],[Integrity_Imapct]], Lists!$J$4:$K$6, 2),"")</f>
        <v/>
      </c>
      <c r="AA304" s="11" t="str">
        <f>IFERROR(VLOOKUP(Table.CCSS_Base_Metrics[[#This Row],[Availability_Impact]], Lists!$L$4:$M$6, 2),"")</f>
        <v/>
      </c>
    </row>
    <row r="305" spans="1:27" ht="30" x14ac:dyDescent="0.25">
      <c r="A305" s="1" t="s">
        <v>415</v>
      </c>
      <c r="B305" s="1" t="str">
        <f>IFERROR(VLOOKUP(TRIM(Table.CCSS_Base_Metrics[[#This Row],[Title]]), xccdf!$A$2:$C$315, 2, FALSE),"")</f>
        <v>rul_LocalPoliciesSecurityOptions15</v>
      </c>
      <c r="C305" t="s">
        <v>269</v>
      </c>
      <c r="D305" s="25" t="str">
        <f>IFERROR(VLOOKUP(TRIM(Table.CCSS_Base_Metrics[[#This Row],[Title]]), xccdf!$A$2:$F$315, 3, FALSE),"")</f>
        <v>CCE-2297-0</v>
      </c>
      <c r="E305" s="25" t="str">
        <f>IFERROR(VLOOKUP(TRIM(Table.CCSS_Base_Metrics[[#This Row],[Title]]), xccdf!$A$2:$F$315, 4, FALSE),"")</f>
        <v>equals</v>
      </c>
      <c r="F305" s="25" t="str">
        <f>IFERROR(VLOOKUP(TRIM(Table.CCSS_Base_Metrics[[#This Row],[Title]]), xccdf!$A$2:$F$315, 5, FALSE),"")</f>
        <v>string</v>
      </c>
      <c r="G305" s="25">
        <f>IFERROR(VLOOKUP(TRIM(Table.CCSS_Base_Metrics[[#This Row],[Title]]), xccdf!$A$2:$F$315, 6, FALSE),"")</f>
        <v>0</v>
      </c>
      <c r="H305" s="21">
        <v>50</v>
      </c>
      <c r="I305" s="7" t="b">
        <v>1</v>
      </c>
      <c r="J305" s="7" t="s">
        <v>517</v>
      </c>
      <c r="K305" s="17" t="s">
        <v>589</v>
      </c>
      <c r="L305" s="9">
        <f>IFERROR(ROUND(((0.4 * Table.CCSS_Base_Metrics[[#This Row],[Exploitability]]) + (0.6 * Table.CCSS_Base_Metrics[[#This Row],[Impact]]) -1.5) * IF(Table.CCSS_Base_Metrics[[#This Row],[Impact]] = 0, 0, 1.176), 1),"")</f>
        <v>4.5999999999999996</v>
      </c>
      <c r="M305" s="9">
        <f>IFERROR(20 * Table.CCSS_Base_Metrics[[#This Row],[Access_Vector.'#]] * Table.CCSS_Base_Metrics[[#This Row],[Authentication.'#]] * Table.CCSS_Base_Metrics[[#This Row],[Access_Complexity.'#]],"")</f>
        <v>3.9487360000000002</v>
      </c>
      <c r="N305" s="9">
        <f>IFERROR(10.41 * (1 - (1 - Table.CCSS_Base_Metrics[[#This Row],[Confidentiality_Impact.'#]]) * (1 - Table.CCSS_Base_Metrics[[#This Row],[Integrity_Impact.'#]]) * (1 - Table.CCSS_Base_Metrics[[#This Row],[Availability_Impact.'#]])),"")</f>
        <v>6.4429767187500007</v>
      </c>
      <c r="O305" t="s">
        <v>19</v>
      </c>
      <c r="P305" t="s">
        <v>21</v>
      </c>
      <c r="Q305" s="11">
        <f>IFERROR(VLOOKUP(Table.CCSS_Base_Metrics[[#This Row],[Access_Vector]], Lists!$B$4:$C$6, 2),"")</f>
        <v>0.39500000000000002</v>
      </c>
      <c r="R305" t="s">
        <v>27</v>
      </c>
      <c r="S305" s="11">
        <f>IFERROR(VLOOKUP(Table.CCSS_Base_Metrics[[#This Row],[Authentication]], Lists!$D$4:$E$6, 2),"")</f>
        <v>0.70399999999999996</v>
      </c>
      <c r="T305" t="s">
        <v>30</v>
      </c>
      <c r="U305" s="11">
        <f>IFERROR(VLOOKUP(Table.CCSS_Base_Metrics[[#This Row],[Access_Complexity]], Lists!$F$4:$G$6, 2),"")</f>
        <v>0.71</v>
      </c>
      <c r="V305" t="s">
        <v>32</v>
      </c>
      <c r="W305" s="11">
        <f>IFERROR(VLOOKUP(Table.CCSS_Base_Metrics[[#This Row],[Confidentiality_Impact]], Lists!$H$4:$I$6, 2),"")</f>
        <v>0.27500000000000002</v>
      </c>
      <c r="X305" t="s">
        <v>32</v>
      </c>
      <c r="Y305" s="11">
        <f>IFERROR(VLOOKUP(Table.CCSS_Base_Metrics[[#This Row],[Integrity_Imapct]], Lists!$J$4:$K$6, 2),"")</f>
        <v>0.27500000000000002</v>
      </c>
      <c r="Z305" t="s">
        <v>32</v>
      </c>
      <c r="AA305" s="11">
        <f>IFERROR(VLOOKUP(Table.CCSS_Base_Metrics[[#This Row],[Availability_Impact]], Lists!$L$4:$M$6, 2),"")</f>
        <v>0.27500000000000002</v>
      </c>
    </row>
    <row r="306" spans="1:27" x14ac:dyDescent="0.25">
      <c r="A306" s="1" t="s">
        <v>415</v>
      </c>
      <c r="B306" s="1" t="str">
        <f>IFERROR(VLOOKUP(TRIM(Table.CCSS_Base_Metrics[[#This Row],[Title]]), xccdf!$A$2:$C$315, 2, FALSE),"")</f>
        <v>rul_LocalPoliciesSecurityOptions15</v>
      </c>
      <c r="C306" t="s">
        <v>269</v>
      </c>
      <c r="D306" s="25" t="str">
        <f>IFERROR(VLOOKUP(TRIM(Table.CCSS_Base_Metrics[[#This Row],[Title]]), xccdf!$A$2:$F$315, 3, FALSE),"")</f>
        <v>CCE-2297-0</v>
      </c>
      <c r="E306" s="25" t="str">
        <f>IFERROR(VLOOKUP(TRIM(Table.CCSS_Base_Metrics[[#This Row],[Title]]), xccdf!$A$2:$F$315, 4, FALSE),"")</f>
        <v>equals</v>
      </c>
      <c r="F306" s="25" t="str">
        <f>IFERROR(VLOOKUP(TRIM(Table.CCSS_Base_Metrics[[#This Row],[Title]]), xccdf!$A$2:$F$315, 5, FALSE),"")</f>
        <v>string</v>
      </c>
      <c r="G306" s="25">
        <f>IFERROR(VLOOKUP(TRIM(Table.CCSS_Base_Metrics[[#This Row],[Title]]), xccdf!$A$2:$F$315, 6, FALSE),"")</f>
        <v>0</v>
      </c>
      <c r="H306" s="21" t="s">
        <v>571</v>
      </c>
      <c r="J306" s="7"/>
      <c r="K306" s="7" t="s">
        <v>593</v>
      </c>
      <c r="L306" s="9" t="str">
        <f>IFERROR(ROUND(((0.4 * Table.CCSS_Base_Metrics[[#This Row],[Exploitability]]) + (0.6 * Table.CCSS_Base_Metrics[[#This Row],[Impact]]) -1.5) * IF(Table.CCSS_Base_Metrics[[#This Row],[Impact]] = 0, 0, 1.176), 1),"")</f>
        <v/>
      </c>
      <c r="M306" s="9" t="str">
        <f>IFERROR(20 * Table.CCSS_Base_Metrics[[#This Row],[Access_Vector.'#]] * Table.CCSS_Base_Metrics[[#This Row],[Authentication.'#]] * Table.CCSS_Base_Metrics[[#This Row],[Access_Complexity.'#]],"")</f>
        <v/>
      </c>
      <c r="N306" s="9" t="str">
        <f>IFERROR(10.41 * (1 - (1 - Table.CCSS_Base_Metrics[[#This Row],[Confidentiality_Impact.'#]]) * (1 - Table.CCSS_Base_Metrics[[#This Row],[Integrity_Impact.'#]]) * (1 - Table.CCSS_Base_Metrics[[#This Row],[Availability_Impact.'#]])),"")</f>
        <v/>
      </c>
      <c r="Q306" s="11" t="str">
        <f>IFERROR(VLOOKUP(Table.CCSS_Base_Metrics[[#This Row],[Access_Vector]], Lists!$B$4:$C$6, 2),"")</f>
        <v/>
      </c>
      <c r="S306" s="11" t="str">
        <f>IFERROR(VLOOKUP(Table.CCSS_Base_Metrics[[#This Row],[Authentication]], Lists!$D$4:$E$6, 2),"")</f>
        <v/>
      </c>
      <c r="U306" s="11" t="str">
        <f>IFERROR(VLOOKUP(Table.CCSS_Base_Metrics[[#This Row],[Access_Complexity]], Lists!$F$4:$G$6, 2),"")</f>
        <v/>
      </c>
      <c r="W306" s="11" t="str">
        <f>IFERROR(VLOOKUP(Table.CCSS_Base_Metrics[[#This Row],[Confidentiality_Impact]], Lists!$H$4:$I$6, 2),"")</f>
        <v/>
      </c>
      <c r="Y306" s="11" t="str">
        <f>IFERROR(VLOOKUP(Table.CCSS_Base_Metrics[[#This Row],[Integrity_Imapct]], Lists!$J$4:$K$6, 2),"")</f>
        <v/>
      </c>
      <c r="AA306" s="11" t="str">
        <f>IFERROR(VLOOKUP(Table.CCSS_Base_Metrics[[#This Row],[Availability_Impact]], Lists!$L$4:$M$6, 2),"")</f>
        <v/>
      </c>
    </row>
    <row r="307" spans="1:27" x14ac:dyDescent="0.25">
      <c r="A307" s="1" t="s">
        <v>416</v>
      </c>
      <c r="B307" s="1" t="str">
        <f>IFERROR(VLOOKUP(TRIM(Table.CCSS_Base_Metrics[[#This Row],[Title]]), xccdf!$A$2:$C$315, 2, FALSE),"")</f>
        <v>rul_LocalPoliciesSecurityOptions16</v>
      </c>
      <c r="C307" t="s">
        <v>205</v>
      </c>
      <c r="D307" s="25" t="str">
        <f>IFERROR(VLOOKUP(TRIM(Table.CCSS_Base_Metrics[[#This Row],[Title]]), xccdf!$A$2:$F$315, 3, FALSE),"")</f>
        <v>CCE-2324-2</v>
      </c>
      <c r="E307" s="25" t="str">
        <f>IFERROR(VLOOKUP(TRIM(Table.CCSS_Base_Metrics[[#This Row],[Title]]), xccdf!$A$2:$F$315, 4, FALSE),"")</f>
        <v>equals</v>
      </c>
      <c r="F307" s="25" t="str">
        <f>IFERROR(VLOOKUP(TRIM(Table.CCSS_Base_Metrics[[#This Row],[Title]]), xccdf!$A$2:$F$315, 5, FALSE),"")</f>
        <v>number</v>
      </c>
      <c r="G307" s="25">
        <f>IFERROR(VLOOKUP(TRIM(Table.CCSS_Base_Metrics[[#This Row],[Title]]), xccdf!$A$2:$F$315, 6, FALSE),"")</f>
        <v>14</v>
      </c>
      <c r="H307" s="21">
        <v>999</v>
      </c>
      <c r="I307" s="7" t="b">
        <v>1</v>
      </c>
      <c r="J307" s="7"/>
      <c r="K307" s="17" t="s">
        <v>589</v>
      </c>
      <c r="L307" s="9">
        <f>IFERROR(ROUND(((0.4 * Table.CCSS_Base_Metrics[[#This Row],[Exploitability]]) + (0.6 * Table.CCSS_Base_Metrics[[#This Row],[Impact]]) -1.5) * IF(Table.CCSS_Base_Metrics[[#This Row],[Impact]] = 0, 0, 1.176), 1),"")</f>
        <v>6.8</v>
      </c>
      <c r="M307" s="9">
        <f>IFERROR(20 * Table.CCSS_Base_Metrics[[#This Row],[Access_Vector.'#]] * Table.CCSS_Base_Metrics[[#This Row],[Authentication.'#]] * Table.CCSS_Base_Metrics[[#This Row],[Access_Complexity.'#]],"")</f>
        <v>3.1410400000000003</v>
      </c>
      <c r="N307" s="9">
        <f>IFERROR(10.41 * (1 - (1 - Table.CCSS_Base_Metrics[[#This Row],[Confidentiality_Impact.'#]]) * (1 - Table.CCSS_Base_Metrics[[#This Row],[Integrity_Impact.'#]]) * (1 - Table.CCSS_Base_Metrics[[#This Row],[Availability_Impact.'#]])),"")</f>
        <v>10.00084536</v>
      </c>
      <c r="O307" t="s">
        <v>19</v>
      </c>
      <c r="P307" t="s">
        <v>21</v>
      </c>
      <c r="Q307" s="11">
        <f>IFERROR(VLOOKUP(Table.CCSS_Base_Metrics[[#This Row],[Access_Vector]], Lists!$B$4:$C$6, 2),"")</f>
        <v>0.39500000000000002</v>
      </c>
      <c r="R307" t="s">
        <v>26</v>
      </c>
      <c r="S307" s="11">
        <f>IFERROR(VLOOKUP(Table.CCSS_Base_Metrics[[#This Row],[Authentication]], Lists!$D$4:$E$6, 2),"")</f>
        <v>0.56000000000000005</v>
      </c>
      <c r="T307" t="s">
        <v>30</v>
      </c>
      <c r="U307" s="11">
        <f>IFERROR(VLOOKUP(Table.CCSS_Base_Metrics[[#This Row],[Access_Complexity]], Lists!$F$4:$G$6, 2),"")</f>
        <v>0.71</v>
      </c>
      <c r="V307" t="s">
        <v>31</v>
      </c>
      <c r="W307" s="11">
        <f>IFERROR(VLOOKUP(Table.CCSS_Base_Metrics[[#This Row],[Confidentiality_Impact]], Lists!$H$4:$I$6, 2),"")</f>
        <v>0.66</v>
      </c>
      <c r="X307" t="s">
        <v>31</v>
      </c>
      <c r="Y307" s="11">
        <f>IFERROR(VLOOKUP(Table.CCSS_Base_Metrics[[#This Row],[Integrity_Imapct]], Lists!$J$4:$K$6, 2),"")</f>
        <v>0.66</v>
      </c>
      <c r="Z307" t="s">
        <v>31</v>
      </c>
      <c r="AA307" s="11">
        <f>IFERROR(VLOOKUP(Table.CCSS_Base_Metrics[[#This Row],[Availability_Impact]], Lists!$L$4:$M$6, 2),"")</f>
        <v>0.66</v>
      </c>
    </row>
    <row r="308" spans="1:27" x14ac:dyDescent="0.25">
      <c r="A308" s="1" t="s">
        <v>416</v>
      </c>
      <c r="B308" s="1" t="str">
        <f>IFERROR(VLOOKUP(TRIM(Table.CCSS_Base_Metrics[[#This Row],[Title]]), xccdf!$A$2:$C$315, 2, FALSE),"")</f>
        <v>rul_LocalPoliciesSecurityOptions16</v>
      </c>
      <c r="C308" t="s">
        <v>205</v>
      </c>
      <c r="D308" s="25" t="str">
        <f>IFERROR(VLOOKUP(TRIM(Table.CCSS_Base_Metrics[[#This Row],[Title]]), xccdf!$A$2:$F$315, 3, FALSE),"")</f>
        <v>CCE-2324-2</v>
      </c>
      <c r="E308" s="25" t="str">
        <f>IFERROR(VLOOKUP(TRIM(Table.CCSS_Base_Metrics[[#This Row],[Title]]), xccdf!$A$2:$F$315, 4, FALSE),"")</f>
        <v>equals</v>
      </c>
      <c r="F308" s="25" t="str">
        <f>IFERROR(VLOOKUP(TRIM(Table.CCSS_Base_Metrics[[#This Row],[Title]]), xccdf!$A$2:$F$315, 5, FALSE),"")</f>
        <v>number</v>
      </c>
      <c r="G308" s="25">
        <f>IFERROR(VLOOKUP(TRIM(Table.CCSS_Base_Metrics[[#This Row],[Title]]), xccdf!$A$2:$F$315, 6, FALSE),"")</f>
        <v>14</v>
      </c>
      <c r="H308" s="21" t="s">
        <v>572</v>
      </c>
      <c r="J308" s="7"/>
      <c r="K308" s="7" t="s">
        <v>593</v>
      </c>
      <c r="L308" s="9" t="str">
        <f>IFERROR(ROUND(((0.4 * Table.CCSS_Base_Metrics[[#This Row],[Exploitability]]) + (0.6 * Table.CCSS_Base_Metrics[[#This Row],[Impact]]) -1.5) * IF(Table.CCSS_Base_Metrics[[#This Row],[Impact]] = 0, 0, 1.176), 1),"")</f>
        <v/>
      </c>
      <c r="M308" s="9" t="str">
        <f>IFERROR(20 * Table.CCSS_Base_Metrics[[#This Row],[Access_Vector.'#]] * Table.CCSS_Base_Metrics[[#This Row],[Authentication.'#]] * Table.CCSS_Base_Metrics[[#This Row],[Access_Complexity.'#]],"")</f>
        <v/>
      </c>
      <c r="N308" s="9" t="str">
        <f>IFERROR(10.41 * (1 - (1 - Table.CCSS_Base_Metrics[[#This Row],[Confidentiality_Impact.'#]]) * (1 - Table.CCSS_Base_Metrics[[#This Row],[Integrity_Impact.'#]]) * (1 - Table.CCSS_Base_Metrics[[#This Row],[Availability_Impact.'#]])),"")</f>
        <v/>
      </c>
      <c r="Q308" s="11" t="str">
        <f>IFERROR(VLOOKUP(Table.CCSS_Base_Metrics[[#This Row],[Access_Vector]], Lists!$B$4:$C$6, 2),"")</f>
        <v/>
      </c>
      <c r="S308" s="11" t="str">
        <f>IFERROR(VLOOKUP(Table.CCSS_Base_Metrics[[#This Row],[Authentication]], Lists!$D$4:$E$6, 2),"")</f>
        <v/>
      </c>
      <c r="U308" s="11" t="str">
        <f>IFERROR(VLOOKUP(Table.CCSS_Base_Metrics[[#This Row],[Access_Complexity]], Lists!$F$4:$G$6, 2),"")</f>
        <v/>
      </c>
      <c r="W308" s="11" t="str">
        <f>IFERROR(VLOOKUP(Table.CCSS_Base_Metrics[[#This Row],[Confidentiality_Impact]], Lists!$H$4:$I$6, 2),"")</f>
        <v/>
      </c>
      <c r="Y308" s="11" t="str">
        <f>IFERROR(VLOOKUP(Table.CCSS_Base_Metrics[[#This Row],[Integrity_Imapct]], Lists!$J$4:$K$6, 2),"")</f>
        <v/>
      </c>
      <c r="AA308" s="11" t="str">
        <f>IFERROR(VLOOKUP(Table.CCSS_Base_Metrics[[#This Row],[Availability_Impact]], Lists!$L$4:$M$6, 2),"")</f>
        <v/>
      </c>
    </row>
    <row r="309" spans="1:27" x14ac:dyDescent="0.25">
      <c r="A309" s="1" t="s">
        <v>417</v>
      </c>
      <c r="B309" s="1" t="str">
        <f>IFERROR(VLOOKUP(TRIM(Table.CCSS_Base_Metrics[[#This Row],[Title]]), xccdf!$A$2:$C$315, 2, FALSE),"")</f>
        <v>rul_LocalPoliciesSecurityOptions17</v>
      </c>
      <c r="C309" t="s">
        <v>206</v>
      </c>
      <c r="D309" s="25" t="str">
        <f>IFERROR(VLOOKUP(TRIM(Table.CCSS_Base_Metrics[[#This Row],[Title]]), xccdf!$A$2:$F$315, 3, FALSE),"")</f>
        <v>CCE-2346-5</v>
      </c>
      <c r="E309" s="25" t="str">
        <f>IFERROR(VLOOKUP(TRIM(Table.CCSS_Base_Metrics[[#This Row],[Title]]), xccdf!$A$2:$F$315, 4, FALSE),"")</f>
        <v>equals</v>
      </c>
      <c r="F309" s="25" t="str">
        <f>IFERROR(VLOOKUP(TRIM(Table.CCSS_Base_Metrics[[#This Row],[Title]]), xccdf!$A$2:$F$315, 5, FALSE),"")</f>
        <v>number</v>
      </c>
      <c r="G309" s="25">
        <f>IFERROR(VLOOKUP(TRIM(Table.CCSS_Base_Metrics[[#This Row],[Title]]), xccdf!$A$2:$F$315, 6, FALSE),"")</f>
        <v>1</v>
      </c>
      <c r="H309" s="21" t="s">
        <v>40</v>
      </c>
      <c r="I309" s="7" t="b">
        <v>1</v>
      </c>
      <c r="J309" s="7"/>
      <c r="K309" s="17" t="s">
        <v>589</v>
      </c>
      <c r="L309" s="9">
        <f>IFERROR(ROUND(((0.4 * Table.CCSS_Base_Metrics[[#This Row],[Exploitability]]) + (0.6 * Table.CCSS_Base_Metrics[[#This Row],[Impact]]) -1.5) * IF(Table.CCSS_Base_Metrics[[#This Row],[Impact]] = 0, 0, 1.176), 1),"")</f>
        <v>4.3</v>
      </c>
      <c r="M309" s="9">
        <f>IFERROR(20 * Table.CCSS_Base_Metrics[[#This Row],[Access_Vector.'#]] * Table.CCSS_Base_Metrics[[#This Row],[Authentication.'#]] * Table.CCSS_Base_Metrics[[#This Row],[Access_Complexity.'#]],"")</f>
        <v>3.1410400000000003</v>
      </c>
      <c r="N309" s="9">
        <f>IFERROR(10.41 * (1 - (1 - Table.CCSS_Base_Metrics[[#This Row],[Confidentiality_Impact.'#]]) * (1 - Table.CCSS_Base_Metrics[[#This Row],[Integrity_Impact.'#]]) * (1 - Table.CCSS_Base_Metrics[[#This Row],[Availability_Impact.'#]])),"")</f>
        <v>6.4429767187500007</v>
      </c>
      <c r="O309" t="s">
        <v>19</v>
      </c>
      <c r="P309" t="s">
        <v>21</v>
      </c>
      <c r="Q309" s="11">
        <f>IFERROR(VLOOKUP(Table.CCSS_Base_Metrics[[#This Row],[Access_Vector]], Lists!$B$4:$C$6, 2),"")</f>
        <v>0.39500000000000002</v>
      </c>
      <c r="R309" t="s">
        <v>26</v>
      </c>
      <c r="S309" s="11">
        <f>IFERROR(VLOOKUP(Table.CCSS_Base_Metrics[[#This Row],[Authentication]], Lists!$D$4:$E$6, 2),"")</f>
        <v>0.56000000000000005</v>
      </c>
      <c r="T309" t="s">
        <v>30</v>
      </c>
      <c r="U309" s="11">
        <f>IFERROR(VLOOKUP(Table.CCSS_Base_Metrics[[#This Row],[Access_Complexity]], Lists!$F$4:$G$6, 2),"")</f>
        <v>0.71</v>
      </c>
      <c r="V309" t="s">
        <v>32</v>
      </c>
      <c r="W309" s="11">
        <f>IFERROR(VLOOKUP(Table.CCSS_Base_Metrics[[#This Row],[Confidentiality_Impact]], Lists!$H$4:$I$6, 2),"")</f>
        <v>0.27500000000000002</v>
      </c>
      <c r="X309" t="s">
        <v>32</v>
      </c>
      <c r="Y309" s="11">
        <f>IFERROR(VLOOKUP(Table.CCSS_Base_Metrics[[#This Row],[Integrity_Imapct]], Lists!$J$4:$K$6, 2),"")</f>
        <v>0.27500000000000002</v>
      </c>
      <c r="Z309" t="s">
        <v>32</v>
      </c>
      <c r="AA309" s="11">
        <f>IFERROR(VLOOKUP(Table.CCSS_Base_Metrics[[#This Row],[Availability_Impact]], Lists!$L$4:$M$6, 2),"")</f>
        <v>0.27500000000000002</v>
      </c>
    </row>
    <row r="310" spans="1:27" x14ac:dyDescent="0.25">
      <c r="A310" s="1" t="s">
        <v>417</v>
      </c>
      <c r="B310" s="1" t="str">
        <f>IFERROR(VLOOKUP(TRIM(Table.CCSS_Base_Metrics[[#This Row],[Title]]), xccdf!$A$2:$C$315, 2, FALSE),"")</f>
        <v>rul_LocalPoliciesSecurityOptions17</v>
      </c>
      <c r="C310" t="s">
        <v>206</v>
      </c>
      <c r="D310" s="25" t="str">
        <f>IFERROR(VLOOKUP(TRIM(Table.CCSS_Base_Metrics[[#This Row],[Title]]), xccdf!$A$2:$F$315, 3, FALSE),"")</f>
        <v>CCE-2346-5</v>
      </c>
      <c r="E310" s="25" t="str">
        <f>IFERROR(VLOOKUP(TRIM(Table.CCSS_Base_Metrics[[#This Row],[Title]]), xccdf!$A$2:$F$315, 4, FALSE),"")</f>
        <v>equals</v>
      </c>
      <c r="F310" s="25" t="str">
        <f>IFERROR(VLOOKUP(TRIM(Table.CCSS_Base_Metrics[[#This Row],[Title]]), xccdf!$A$2:$F$315, 5, FALSE),"")</f>
        <v>number</v>
      </c>
      <c r="G310" s="25">
        <f>IFERROR(VLOOKUP(TRIM(Table.CCSS_Base_Metrics[[#This Row],[Title]]), xccdf!$A$2:$F$315, 6, FALSE),"")</f>
        <v>1</v>
      </c>
      <c r="H310" s="21" t="s">
        <v>39</v>
      </c>
      <c r="J310" s="7"/>
      <c r="K310" s="7" t="s">
        <v>593</v>
      </c>
      <c r="L310" s="9" t="str">
        <f>IFERROR(ROUND(((0.4 * Table.CCSS_Base_Metrics[[#This Row],[Exploitability]]) + (0.6 * Table.CCSS_Base_Metrics[[#This Row],[Impact]]) -1.5) * IF(Table.CCSS_Base_Metrics[[#This Row],[Impact]] = 0, 0, 1.176), 1),"")</f>
        <v/>
      </c>
      <c r="M310" s="9" t="str">
        <f>IFERROR(20 * Table.CCSS_Base_Metrics[[#This Row],[Access_Vector.'#]] * Table.CCSS_Base_Metrics[[#This Row],[Authentication.'#]] * Table.CCSS_Base_Metrics[[#This Row],[Access_Complexity.'#]],"")</f>
        <v/>
      </c>
      <c r="N310" s="9" t="str">
        <f>IFERROR(10.41 * (1 - (1 - Table.CCSS_Base_Metrics[[#This Row],[Confidentiality_Impact.'#]]) * (1 - Table.CCSS_Base_Metrics[[#This Row],[Integrity_Impact.'#]]) * (1 - Table.CCSS_Base_Metrics[[#This Row],[Availability_Impact.'#]])),"")</f>
        <v/>
      </c>
      <c r="Q310" s="11" t="str">
        <f>IFERROR(VLOOKUP(Table.CCSS_Base_Metrics[[#This Row],[Access_Vector]], Lists!$B$4:$C$6, 2),"")</f>
        <v/>
      </c>
      <c r="S310" s="11" t="str">
        <f>IFERROR(VLOOKUP(Table.CCSS_Base_Metrics[[#This Row],[Authentication]], Lists!$D$4:$E$6, 2),"")</f>
        <v/>
      </c>
      <c r="U310" s="11" t="str">
        <f>IFERROR(VLOOKUP(Table.CCSS_Base_Metrics[[#This Row],[Access_Complexity]], Lists!$F$4:$G$6, 2),"")</f>
        <v/>
      </c>
      <c r="W310" s="11" t="str">
        <f>IFERROR(VLOOKUP(Table.CCSS_Base_Metrics[[#This Row],[Confidentiality_Impact]], Lists!$H$4:$I$6, 2),"")</f>
        <v/>
      </c>
      <c r="Y310" s="11" t="str">
        <f>IFERROR(VLOOKUP(Table.CCSS_Base_Metrics[[#This Row],[Integrity_Imapct]], Lists!$J$4:$K$6, 2),"")</f>
        <v/>
      </c>
      <c r="AA310" s="11" t="str">
        <f>IFERROR(VLOOKUP(Table.CCSS_Base_Metrics[[#This Row],[Availability_Impact]], Lists!$L$4:$M$6, 2),"")</f>
        <v/>
      </c>
    </row>
    <row r="311" spans="1:27" x14ac:dyDescent="0.25">
      <c r="A311" s="1" t="s">
        <v>418</v>
      </c>
      <c r="B311" s="1" t="str">
        <f>IFERROR(VLOOKUP(TRIM(Table.CCSS_Base_Metrics[[#This Row],[Title]]), xccdf!$A$2:$C$315, 2, FALSE),"")</f>
        <v>rul_LocalPoliciesSecurityOptions18</v>
      </c>
      <c r="C311" t="s">
        <v>207</v>
      </c>
      <c r="D311" s="25" t="str">
        <f>IFERROR(VLOOKUP(TRIM(Table.CCSS_Base_Metrics[[#This Row],[Title]]), xccdf!$A$2:$F$315, 3, FALSE),"")</f>
        <v>CCE-1448-0</v>
      </c>
      <c r="E311" s="25" t="str">
        <f>IFERROR(VLOOKUP(TRIM(Table.CCSS_Base_Metrics[[#This Row],[Title]]), xccdf!$A$2:$F$315, 4, FALSE),"")</f>
        <v>equals</v>
      </c>
      <c r="F311" s="25" t="str">
        <f>IFERROR(VLOOKUP(TRIM(Table.CCSS_Base_Metrics[[#This Row],[Title]]), xccdf!$A$2:$F$315, 5, FALSE),"")</f>
        <v>string</v>
      </c>
      <c r="G311" s="25">
        <f>IFERROR(VLOOKUP(TRIM(Table.CCSS_Base_Metrics[[#This Row],[Title]]), xccdf!$A$2:$F$315, 6, FALSE),"")</f>
        <v>1</v>
      </c>
      <c r="H311" s="21" t="s">
        <v>518</v>
      </c>
      <c r="I311" s="7" t="b">
        <v>1</v>
      </c>
      <c r="J311" s="7"/>
      <c r="K311" s="17" t="s">
        <v>589</v>
      </c>
      <c r="L311" s="9">
        <f>IFERROR(ROUND(((0.4 * Table.CCSS_Base_Metrics[[#This Row],[Exploitability]]) + (0.6 * Table.CCSS_Base_Metrics[[#This Row],[Impact]]) -1.5) * IF(Table.CCSS_Base_Metrics[[#This Row],[Impact]] = 0, 0, 1.176), 1),"")</f>
        <v>4.5999999999999996</v>
      </c>
      <c r="M311" s="9">
        <f>IFERROR(20 * Table.CCSS_Base_Metrics[[#This Row],[Access_Vector.'#]] * Table.CCSS_Base_Metrics[[#This Row],[Authentication.'#]] * Table.CCSS_Base_Metrics[[#This Row],[Access_Complexity.'#]],"")</f>
        <v>3.9487360000000002</v>
      </c>
      <c r="N311" s="9">
        <f>IFERROR(10.41 * (1 - (1 - Table.CCSS_Base_Metrics[[#This Row],[Confidentiality_Impact.'#]]) * (1 - Table.CCSS_Base_Metrics[[#This Row],[Integrity_Impact.'#]]) * (1 - Table.CCSS_Base_Metrics[[#This Row],[Availability_Impact.'#]])),"")</f>
        <v>6.4429767187500007</v>
      </c>
      <c r="O311" t="s">
        <v>20</v>
      </c>
      <c r="P311" t="s">
        <v>21</v>
      </c>
      <c r="Q311" s="11">
        <f>IFERROR(VLOOKUP(Table.CCSS_Base_Metrics[[#This Row],[Access_Vector]], Lists!$B$4:$C$6, 2),"")</f>
        <v>0.39500000000000002</v>
      </c>
      <c r="R311" t="s">
        <v>27</v>
      </c>
      <c r="S311" s="11">
        <f>IFERROR(VLOOKUP(Table.CCSS_Base_Metrics[[#This Row],[Authentication]], Lists!$D$4:$E$6, 2),"")</f>
        <v>0.70399999999999996</v>
      </c>
      <c r="T311" t="s">
        <v>30</v>
      </c>
      <c r="U311" s="11">
        <f>IFERROR(VLOOKUP(Table.CCSS_Base_Metrics[[#This Row],[Access_Complexity]], Lists!$F$4:$G$6, 2),"")</f>
        <v>0.71</v>
      </c>
      <c r="V311" t="s">
        <v>32</v>
      </c>
      <c r="W311" s="11">
        <f>IFERROR(VLOOKUP(Table.CCSS_Base_Metrics[[#This Row],[Confidentiality_Impact]], Lists!$H$4:$I$6, 2),"")</f>
        <v>0.27500000000000002</v>
      </c>
      <c r="X311" t="s">
        <v>32</v>
      </c>
      <c r="Y311" s="11">
        <f>IFERROR(VLOOKUP(Table.CCSS_Base_Metrics[[#This Row],[Integrity_Imapct]], Lists!$J$4:$K$6, 2),"")</f>
        <v>0.27500000000000002</v>
      </c>
      <c r="Z311" t="s">
        <v>32</v>
      </c>
      <c r="AA311" s="11">
        <f>IFERROR(VLOOKUP(Table.CCSS_Base_Metrics[[#This Row],[Availability_Impact]], Lists!$L$4:$M$6, 2),"")</f>
        <v>0.27500000000000002</v>
      </c>
    </row>
    <row r="312" spans="1:27" x14ac:dyDescent="0.25">
      <c r="A312" s="1" t="s">
        <v>418</v>
      </c>
      <c r="B312" s="1" t="str">
        <f>IFERROR(VLOOKUP(TRIM(Table.CCSS_Base_Metrics[[#This Row],[Title]]), xccdf!$A$2:$C$315, 2, FALSE),"")</f>
        <v>rul_LocalPoliciesSecurityOptions18</v>
      </c>
      <c r="C312" t="s">
        <v>207</v>
      </c>
      <c r="D312" s="25" t="str">
        <f>IFERROR(VLOOKUP(TRIM(Table.CCSS_Base_Metrics[[#This Row],[Title]]), xccdf!$A$2:$F$315, 3, FALSE),"")</f>
        <v>CCE-1448-0</v>
      </c>
      <c r="E312" s="25" t="str">
        <f>IFERROR(VLOOKUP(TRIM(Table.CCSS_Base_Metrics[[#This Row],[Title]]), xccdf!$A$2:$F$315, 4, FALSE),"")</f>
        <v>equals</v>
      </c>
      <c r="F312" s="25" t="str">
        <f>IFERROR(VLOOKUP(TRIM(Table.CCSS_Base_Metrics[[#This Row],[Title]]), xccdf!$A$2:$F$315, 5, FALSE),"")</f>
        <v>string</v>
      </c>
      <c r="G312" s="25">
        <f>IFERROR(VLOOKUP(TRIM(Table.CCSS_Base_Metrics[[#This Row],[Title]]), xccdf!$A$2:$F$315, 6, FALSE),"")</f>
        <v>1</v>
      </c>
      <c r="H312" s="21" t="s">
        <v>573</v>
      </c>
      <c r="J312" s="7"/>
      <c r="K312" s="7" t="s">
        <v>593</v>
      </c>
      <c r="L312" s="9" t="str">
        <f>IFERROR(ROUND(((0.4 * Table.CCSS_Base_Metrics[[#This Row],[Exploitability]]) + (0.6 * Table.CCSS_Base_Metrics[[#This Row],[Impact]]) -1.5) * IF(Table.CCSS_Base_Metrics[[#This Row],[Impact]] = 0, 0, 1.176), 1),"")</f>
        <v/>
      </c>
      <c r="M312" s="9" t="str">
        <f>IFERROR(20 * Table.CCSS_Base_Metrics[[#This Row],[Access_Vector.'#]] * Table.CCSS_Base_Metrics[[#This Row],[Authentication.'#]] * Table.CCSS_Base_Metrics[[#This Row],[Access_Complexity.'#]],"")</f>
        <v/>
      </c>
      <c r="N312" s="9" t="str">
        <f>IFERROR(10.41 * (1 - (1 - Table.CCSS_Base_Metrics[[#This Row],[Confidentiality_Impact.'#]]) * (1 - Table.CCSS_Base_Metrics[[#This Row],[Integrity_Impact.'#]]) * (1 - Table.CCSS_Base_Metrics[[#This Row],[Availability_Impact.'#]])),"")</f>
        <v/>
      </c>
      <c r="Q312" s="11" t="str">
        <f>IFERROR(VLOOKUP(Table.CCSS_Base_Metrics[[#This Row],[Access_Vector]], Lists!$B$4:$C$6, 2),"")</f>
        <v/>
      </c>
      <c r="S312" s="11" t="str">
        <f>IFERROR(VLOOKUP(Table.CCSS_Base_Metrics[[#This Row],[Authentication]], Lists!$D$4:$E$6, 2),"")</f>
        <v/>
      </c>
      <c r="U312" s="11" t="str">
        <f>IFERROR(VLOOKUP(Table.CCSS_Base_Metrics[[#This Row],[Access_Complexity]], Lists!$F$4:$G$6, 2),"")</f>
        <v/>
      </c>
      <c r="W312" s="11" t="str">
        <f>IFERROR(VLOOKUP(Table.CCSS_Base_Metrics[[#This Row],[Confidentiality_Impact]], Lists!$H$4:$I$6, 2),"")</f>
        <v/>
      </c>
      <c r="Y312" s="11" t="str">
        <f>IFERROR(VLOOKUP(Table.CCSS_Base_Metrics[[#This Row],[Integrity_Imapct]], Lists!$J$4:$K$6, 2),"")</f>
        <v/>
      </c>
      <c r="AA312" s="11" t="str">
        <f>IFERROR(VLOOKUP(Table.CCSS_Base_Metrics[[#This Row],[Availability_Impact]], Lists!$L$4:$M$6, 2),"")</f>
        <v/>
      </c>
    </row>
    <row r="313" spans="1:27" x14ac:dyDescent="0.25">
      <c r="A313" s="1" t="s">
        <v>419</v>
      </c>
      <c r="B313" s="1" t="str">
        <f>IFERROR(VLOOKUP(TRIM(Table.CCSS_Base_Metrics[[#This Row],[Title]]), xccdf!$A$2:$C$315, 2, FALSE),"")</f>
        <v>rul_LocalPoliciesSecurityOptions19</v>
      </c>
      <c r="C313" t="s">
        <v>208</v>
      </c>
      <c r="D313" s="25" t="str">
        <f>IFERROR(VLOOKUP(TRIM(Table.CCSS_Base_Metrics[[#This Row],[Title]]), xccdf!$A$2:$F$315, 3, FALSE),"")</f>
        <v>CCE-2225-1</v>
      </c>
      <c r="E313" s="25">
        <f>IFERROR(VLOOKUP(TRIM(Table.CCSS_Base_Metrics[[#This Row],[Title]]), xccdf!$A$2:$F$315, 4, FALSE),"")</f>
        <v>0</v>
      </c>
      <c r="F313" s="25">
        <f>IFERROR(VLOOKUP(TRIM(Table.CCSS_Base_Metrics[[#This Row],[Title]]), xccdf!$A$2:$F$315, 5, FALSE),"")</f>
        <v>0</v>
      </c>
      <c r="G313" s="25">
        <f>IFERROR(VLOOKUP(TRIM(Table.CCSS_Base_Metrics[[#This Row],[Title]]), xccdf!$A$2:$F$315, 6, FALSE),"")</f>
        <v>0</v>
      </c>
      <c r="H313" s="21" t="s">
        <v>519</v>
      </c>
      <c r="I313" s="7" t="b">
        <v>1</v>
      </c>
      <c r="J313" s="7"/>
      <c r="K313" s="17" t="s">
        <v>589</v>
      </c>
      <c r="L313" s="9">
        <f>IFERROR(ROUND(((0.4 * Table.CCSS_Base_Metrics[[#This Row],[Exploitability]]) + (0.6 * Table.CCSS_Base_Metrics[[#This Row],[Impact]]) -1.5) * IF(Table.CCSS_Base_Metrics[[#This Row],[Impact]] = 0, 0, 1.176), 1),"")</f>
        <v>6.8</v>
      </c>
      <c r="M313" s="9">
        <f>IFERROR(20 * Table.CCSS_Base_Metrics[[#This Row],[Access_Vector.'#]] * Table.CCSS_Base_Metrics[[#This Row],[Authentication.'#]] * Table.CCSS_Base_Metrics[[#This Row],[Access_Complexity.'#]],"")</f>
        <v>3.1410400000000003</v>
      </c>
      <c r="N313" s="9">
        <f>IFERROR(10.41 * (1 - (1 - Table.CCSS_Base_Metrics[[#This Row],[Confidentiality_Impact.'#]]) * (1 - Table.CCSS_Base_Metrics[[#This Row],[Integrity_Impact.'#]]) * (1 - Table.CCSS_Base_Metrics[[#This Row],[Availability_Impact.'#]])),"")</f>
        <v>10.00084536</v>
      </c>
      <c r="O313" t="s">
        <v>19</v>
      </c>
      <c r="P313" t="s">
        <v>21</v>
      </c>
      <c r="Q313" s="11">
        <f>IFERROR(VLOOKUP(Table.CCSS_Base_Metrics[[#This Row],[Access_Vector]], Lists!$B$4:$C$6, 2),"")</f>
        <v>0.39500000000000002</v>
      </c>
      <c r="R313" t="s">
        <v>26</v>
      </c>
      <c r="S313" s="11">
        <f>IFERROR(VLOOKUP(Table.CCSS_Base_Metrics[[#This Row],[Authentication]], Lists!$D$4:$E$6, 2),"")</f>
        <v>0.56000000000000005</v>
      </c>
      <c r="T313" t="s">
        <v>30</v>
      </c>
      <c r="U313" s="11">
        <f>IFERROR(VLOOKUP(Table.CCSS_Base_Metrics[[#This Row],[Access_Complexity]], Lists!$F$4:$G$6, 2),"")</f>
        <v>0.71</v>
      </c>
      <c r="V313" t="s">
        <v>31</v>
      </c>
      <c r="W313" s="11">
        <f>IFERROR(VLOOKUP(Table.CCSS_Base_Metrics[[#This Row],[Confidentiality_Impact]], Lists!$H$4:$I$6, 2),"")</f>
        <v>0.66</v>
      </c>
      <c r="X313" t="s">
        <v>31</v>
      </c>
      <c r="Y313" s="11">
        <f>IFERROR(VLOOKUP(Table.CCSS_Base_Metrics[[#This Row],[Integrity_Imapct]], Lists!$J$4:$K$6, 2),"")</f>
        <v>0.66</v>
      </c>
      <c r="Z313" t="s">
        <v>31</v>
      </c>
      <c r="AA313" s="11">
        <f>IFERROR(VLOOKUP(Table.CCSS_Base_Metrics[[#This Row],[Availability_Impact]], Lists!$L$4:$M$6, 2),"")</f>
        <v>0.66</v>
      </c>
    </row>
    <row r="314" spans="1:27" ht="30" x14ac:dyDescent="0.25">
      <c r="A314" s="1" t="s">
        <v>419</v>
      </c>
      <c r="B314" s="1" t="str">
        <f>IFERROR(VLOOKUP(TRIM(Table.CCSS_Base_Metrics[[#This Row],[Title]]), xccdf!$A$2:$C$315, 2, FALSE),"")</f>
        <v>rul_LocalPoliciesSecurityOptions19</v>
      </c>
      <c r="C314" t="s">
        <v>208</v>
      </c>
      <c r="D314" s="25" t="str">
        <f>IFERROR(VLOOKUP(TRIM(Table.CCSS_Base_Metrics[[#This Row],[Title]]), xccdf!$A$2:$F$315, 3, FALSE),"")</f>
        <v>CCE-2225-1</v>
      </c>
      <c r="E314" s="25">
        <f>IFERROR(VLOOKUP(TRIM(Table.CCSS_Base_Metrics[[#This Row],[Title]]), xccdf!$A$2:$F$315, 4, FALSE),"")</f>
        <v>0</v>
      </c>
      <c r="F314" s="25">
        <f>IFERROR(VLOOKUP(TRIM(Table.CCSS_Base_Metrics[[#This Row],[Title]]), xccdf!$A$2:$F$315, 5, FALSE),"")</f>
        <v>0</v>
      </c>
      <c r="G314" s="25">
        <f>IFERROR(VLOOKUP(TRIM(Table.CCSS_Base_Metrics[[#This Row],[Title]]), xccdf!$A$2:$F$315, 6, FALSE),"")</f>
        <v>0</v>
      </c>
      <c r="H314" s="21" t="s">
        <v>574</v>
      </c>
      <c r="J314" s="7"/>
      <c r="K314" s="7" t="s">
        <v>593</v>
      </c>
      <c r="L314" s="9" t="str">
        <f>IFERROR(ROUND(((0.4 * Table.CCSS_Base_Metrics[[#This Row],[Exploitability]]) + (0.6 * Table.CCSS_Base_Metrics[[#This Row],[Impact]]) -1.5) * IF(Table.CCSS_Base_Metrics[[#This Row],[Impact]] = 0, 0, 1.176), 1),"")</f>
        <v/>
      </c>
      <c r="M314" s="9" t="str">
        <f>IFERROR(20 * Table.CCSS_Base_Metrics[[#This Row],[Access_Vector.'#]] * Table.CCSS_Base_Metrics[[#This Row],[Authentication.'#]] * Table.CCSS_Base_Metrics[[#This Row],[Access_Complexity.'#]],"")</f>
        <v/>
      </c>
      <c r="N314" s="9" t="str">
        <f>IFERROR(10.41 * (1 - (1 - Table.CCSS_Base_Metrics[[#This Row],[Confidentiality_Impact.'#]]) * (1 - Table.CCSS_Base_Metrics[[#This Row],[Integrity_Impact.'#]]) * (1 - Table.CCSS_Base_Metrics[[#This Row],[Availability_Impact.'#]])),"")</f>
        <v/>
      </c>
      <c r="Q314" s="11" t="str">
        <f>IFERROR(VLOOKUP(Table.CCSS_Base_Metrics[[#This Row],[Access_Vector]], Lists!$B$4:$C$6, 2),"")</f>
        <v/>
      </c>
      <c r="S314" s="11" t="str">
        <f>IFERROR(VLOOKUP(Table.CCSS_Base_Metrics[[#This Row],[Authentication]], Lists!$D$4:$E$6, 2),"")</f>
        <v/>
      </c>
      <c r="U314" s="11" t="str">
        <f>IFERROR(VLOOKUP(Table.CCSS_Base_Metrics[[#This Row],[Access_Complexity]], Lists!$F$4:$G$6, 2),"")</f>
        <v/>
      </c>
      <c r="W314" s="11" t="str">
        <f>IFERROR(VLOOKUP(Table.CCSS_Base_Metrics[[#This Row],[Confidentiality_Impact]], Lists!$H$4:$I$6, 2),"")</f>
        <v/>
      </c>
      <c r="Y314" s="11" t="str">
        <f>IFERROR(VLOOKUP(Table.CCSS_Base_Metrics[[#This Row],[Integrity_Imapct]], Lists!$J$4:$K$6, 2),"")</f>
        <v/>
      </c>
      <c r="AA314" s="11" t="str">
        <f>IFERROR(VLOOKUP(Table.CCSS_Base_Metrics[[#This Row],[Availability_Impact]], Lists!$L$4:$M$6, 2),"")</f>
        <v/>
      </c>
    </row>
    <row r="315" spans="1:27" x14ac:dyDescent="0.25">
      <c r="A315" s="1" t="s">
        <v>420</v>
      </c>
      <c r="B315" s="1" t="str">
        <f>IFERROR(VLOOKUP(TRIM(Table.CCSS_Base_Metrics[[#This Row],[Title]]), xccdf!$A$2:$C$315, 2, FALSE),"")</f>
        <v>rul_LocalPoliciesSecurityOptions20</v>
      </c>
      <c r="C315" t="s">
        <v>209</v>
      </c>
      <c r="D315" s="25" t="str">
        <f>IFERROR(VLOOKUP(TRIM(Table.CCSS_Base_Metrics[[#This Row],[Title]]), xccdf!$A$2:$F$315, 3, FALSE),"")</f>
        <v>CCE-2037-0</v>
      </c>
      <c r="E315" s="25">
        <f>IFERROR(VLOOKUP(TRIM(Table.CCSS_Base_Metrics[[#This Row],[Title]]), xccdf!$A$2:$F$315, 4, FALSE),"")</f>
        <v>0</v>
      </c>
      <c r="F315" s="25">
        <f>IFERROR(VLOOKUP(TRIM(Table.CCSS_Base_Metrics[[#This Row],[Title]]), xccdf!$A$2:$F$315, 5, FALSE),"")</f>
        <v>0</v>
      </c>
      <c r="G315" s="25">
        <f>IFERROR(VLOOKUP(TRIM(Table.CCSS_Base_Metrics[[#This Row],[Title]]), xccdf!$A$2:$F$315, 6, FALSE),"")</f>
        <v>0</v>
      </c>
      <c r="H315" s="21" t="s">
        <v>519</v>
      </c>
      <c r="I315" s="7" t="b">
        <v>1</v>
      </c>
      <c r="J315" s="7"/>
      <c r="K315" s="17" t="s">
        <v>589</v>
      </c>
      <c r="L315" s="9">
        <f>IFERROR(ROUND(((0.4 * Table.CCSS_Base_Metrics[[#This Row],[Exploitability]]) + (0.6 * Table.CCSS_Base_Metrics[[#This Row],[Impact]]) -1.5) * IF(Table.CCSS_Base_Metrics[[#This Row],[Impact]] = 0, 0, 1.176), 1),"")</f>
        <v>6.8</v>
      </c>
      <c r="M315" s="9">
        <f>IFERROR(20 * Table.CCSS_Base_Metrics[[#This Row],[Access_Vector.'#]] * Table.CCSS_Base_Metrics[[#This Row],[Authentication.'#]] * Table.CCSS_Base_Metrics[[#This Row],[Access_Complexity.'#]],"")</f>
        <v>3.1410400000000003</v>
      </c>
      <c r="N315" s="9">
        <f>IFERROR(10.41 * (1 - (1 - Table.CCSS_Base_Metrics[[#This Row],[Confidentiality_Impact.'#]]) * (1 - Table.CCSS_Base_Metrics[[#This Row],[Integrity_Impact.'#]]) * (1 - Table.CCSS_Base_Metrics[[#This Row],[Availability_Impact.'#]])),"")</f>
        <v>10.00084536</v>
      </c>
      <c r="O315" t="s">
        <v>19</v>
      </c>
      <c r="P315" t="s">
        <v>21</v>
      </c>
      <c r="Q315" s="11">
        <f>IFERROR(VLOOKUP(Table.CCSS_Base_Metrics[[#This Row],[Access_Vector]], Lists!$B$4:$C$6, 2),"")</f>
        <v>0.39500000000000002</v>
      </c>
      <c r="R315" t="s">
        <v>26</v>
      </c>
      <c r="S315" s="11">
        <f>IFERROR(VLOOKUP(Table.CCSS_Base_Metrics[[#This Row],[Authentication]], Lists!$D$4:$E$6, 2),"")</f>
        <v>0.56000000000000005</v>
      </c>
      <c r="T315" t="s">
        <v>30</v>
      </c>
      <c r="U315" s="11">
        <f>IFERROR(VLOOKUP(Table.CCSS_Base_Metrics[[#This Row],[Access_Complexity]], Lists!$F$4:$G$6, 2),"")</f>
        <v>0.71</v>
      </c>
      <c r="V315" t="s">
        <v>31</v>
      </c>
      <c r="W315" s="11">
        <f>IFERROR(VLOOKUP(Table.CCSS_Base_Metrics[[#This Row],[Confidentiality_Impact]], Lists!$H$4:$I$6, 2),"")</f>
        <v>0.66</v>
      </c>
      <c r="X315" t="s">
        <v>31</v>
      </c>
      <c r="Y315" s="11">
        <f>IFERROR(VLOOKUP(Table.CCSS_Base_Metrics[[#This Row],[Integrity_Imapct]], Lists!$J$4:$K$6, 2),"")</f>
        <v>0.66</v>
      </c>
      <c r="Z315" t="s">
        <v>31</v>
      </c>
      <c r="AA315" s="11">
        <f>IFERROR(VLOOKUP(Table.CCSS_Base_Metrics[[#This Row],[Availability_Impact]], Lists!$L$4:$M$6, 2),"")</f>
        <v>0.66</v>
      </c>
    </row>
    <row r="316" spans="1:27" ht="30" x14ac:dyDescent="0.25">
      <c r="A316" s="1" t="s">
        <v>420</v>
      </c>
      <c r="B316" s="1" t="str">
        <f>IFERROR(VLOOKUP(TRIM(Table.CCSS_Base_Metrics[[#This Row],[Title]]), xccdf!$A$2:$C$315, 2, FALSE),"")</f>
        <v>rul_LocalPoliciesSecurityOptions20</v>
      </c>
      <c r="C316" t="s">
        <v>209</v>
      </c>
      <c r="D316" s="25" t="str">
        <f>IFERROR(VLOOKUP(TRIM(Table.CCSS_Base_Metrics[[#This Row],[Title]]), xccdf!$A$2:$F$315, 3, FALSE),"")</f>
        <v>CCE-2037-0</v>
      </c>
      <c r="E316" s="25">
        <f>IFERROR(VLOOKUP(TRIM(Table.CCSS_Base_Metrics[[#This Row],[Title]]), xccdf!$A$2:$F$315, 4, FALSE),"")</f>
        <v>0</v>
      </c>
      <c r="F316" s="25">
        <f>IFERROR(VLOOKUP(TRIM(Table.CCSS_Base_Metrics[[#This Row],[Title]]), xccdf!$A$2:$F$315, 5, FALSE),"")</f>
        <v>0</v>
      </c>
      <c r="G316" s="25">
        <f>IFERROR(VLOOKUP(TRIM(Table.CCSS_Base_Metrics[[#This Row],[Title]]), xccdf!$A$2:$F$315, 6, FALSE),"")</f>
        <v>0</v>
      </c>
      <c r="H316" s="21" t="s">
        <v>574</v>
      </c>
      <c r="J316" s="7"/>
      <c r="K316" s="7" t="s">
        <v>593</v>
      </c>
      <c r="L316" s="9" t="str">
        <f>IFERROR(ROUND(((0.4 * Table.CCSS_Base_Metrics[[#This Row],[Exploitability]]) + (0.6 * Table.CCSS_Base_Metrics[[#This Row],[Impact]]) -1.5) * IF(Table.CCSS_Base_Metrics[[#This Row],[Impact]] = 0, 0, 1.176), 1),"")</f>
        <v/>
      </c>
      <c r="M316" s="9" t="str">
        <f>IFERROR(20 * Table.CCSS_Base_Metrics[[#This Row],[Access_Vector.'#]] * Table.CCSS_Base_Metrics[[#This Row],[Authentication.'#]] * Table.CCSS_Base_Metrics[[#This Row],[Access_Complexity.'#]],"")</f>
        <v/>
      </c>
      <c r="N316" s="9" t="str">
        <f>IFERROR(10.41 * (1 - (1 - Table.CCSS_Base_Metrics[[#This Row],[Confidentiality_Impact.'#]]) * (1 - Table.CCSS_Base_Metrics[[#This Row],[Integrity_Impact.'#]]) * (1 - Table.CCSS_Base_Metrics[[#This Row],[Availability_Impact.'#]])),"")</f>
        <v/>
      </c>
      <c r="Q316" s="11" t="str">
        <f>IFERROR(VLOOKUP(Table.CCSS_Base_Metrics[[#This Row],[Access_Vector]], Lists!$B$4:$C$6, 2),"")</f>
        <v/>
      </c>
      <c r="S316" s="11" t="str">
        <f>IFERROR(VLOOKUP(Table.CCSS_Base_Metrics[[#This Row],[Authentication]], Lists!$D$4:$E$6, 2),"")</f>
        <v/>
      </c>
      <c r="U316" s="11" t="str">
        <f>IFERROR(VLOOKUP(Table.CCSS_Base_Metrics[[#This Row],[Access_Complexity]], Lists!$F$4:$G$6, 2),"")</f>
        <v/>
      </c>
      <c r="W316" s="11" t="str">
        <f>IFERROR(VLOOKUP(Table.CCSS_Base_Metrics[[#This Row],[Confidentiality_Impact]], Lists!$H$4:$I$6, 2),"")</f>
        <v/>
      </c>
      <c r="Y316" s="11" t="str">
        <f>IFERROR(VLOOKUP(Table.CCSS_Base_Metrics[[#This Row],[Integrity_Imapct]], Lists!$J$4:$K$6, 2),"")</f>
        <v/>
      </c>
      <c r="AA316" s="11" t="str">
        <f>IFERROR(VLOOKUP(Table.CCSS_Base_Metrics[[#This Row],[Availability_Impact]], Lists!$L$4:$M$6, 2),"")</f>
        <v/>
      </c>
    </row>
    <row r="317" spans="1:27" x14ac:dyDescent="0.25">
      <c r="A317" s="1" t="s">
        <v>421</v>
      </c>
      <c r="B317" s="1" t="str">
        <f>IFERROR(VLOOKUP(TRIM(Table.CCSS_Base_Metrics[[#This Row],[Title]]), xccdf!$A$2:$C$315, 2, FALSE),"")</f>
        <v/>
      </c>
      <c r="C317" t="s">
        <v>210</v>
      </c>
      <c r="D317" s="25" t="str">
        <f>IFERROR(VLOOKUP(TRIM(Table.CCSS_Base_Metrics[[#This Row],[Title]]), xccdf!$A$2:$F$315, 3, FALSE),"")</f>
        <v/>
      </c>
      <c r="E317" s="25" t="str">
        <f>IFERROR(VLOOKUP(TRIM(Table.CCSS_Base_Metrics[[#This Row],[Title]]), xccdf!$A$2:$F$315, 4, FALSE),"")</f>
        <v/>
      </c>
      <c r="F317" s="25" t="str">
        <f>IFERROR(VLOOKUP(TRIM(Table.CCSS_Base_Metrics[[#This Row],[Title]]), xccdf!$A$2:$F$315, 5, FALSE),"")</f>
        <v/>
      </c>
      <c r="G317" s="25" t="str">
        <f>IFERROR(VLOOKUP(TRIM(Table.CCSS_Base_Metrics[[#This Row],[Title]]), xccdf!$A$2:$F$315, 6, FALSE),"")</f>
        <v/>
      </c>
      <c r="H317" s="21" t="s">
        <v>40</v>
      </c>
      <c r="I317" s="7" t="b">
        <v>1</v>
      </c>
      <c r="J317" s="7"/>
      <c r="K317" s="17" t="s">
        <v>589</v>
      </c>
      <c r="L317" s="9">
        <f>IFERROR(ROUND(((0.4 * Table.CCSS_Base_Metrics[[#This Row],[Exploitability]]) + (0.6 * Table.CCSS_Base_Metrics[[#This Row],[Impact]]) -1.5) * IF(Table.CCSS_Base_Metrics[[#This Row],[Impact]] = 0, 0, 1.176), 1),"")</f>
        <v>4.3</v>
      </c>
      <c r="M317" s="9">
        <f>IFERROR(20 * Table.CCSS_Base_Metrics[[#This Row],[Access_Vector.'#]] * Table.CCSS_Base_Metrics[[#This Row],[Authentication.'#]] * Table.CCSS_Base_Metrics[[#This Row],[Access_Complexity.'#]],"")</f>
        <v>3.1410400000000003</v>
      </c>
      <c r="N317" s="9">
        <f>IFERROR(10.41 * (1 - (1 - Table.CCSS_Base_Metrics[[#This Row],[Confidentiality_Impact.'#]]) * (1 - Table.CCSS_Base_Metrics[[#This Row],[Integrity_Impact.'#]]) * (1 - Table.CCSS_Base_Metrics[[#This Row],[Availability_Impact.'#]])),"")</f>
        <v>6.4429767187500007</v>
      </c>
      <c r="O317" t="s">
        <v>19</v>
      </c>
      <c r="P317" t="s">
        <v>21</v>
      </c>
      <c r="Q317" s="11">
        <f>IFERROR(VLOOKUP(Table.CCSS_Base_Metrics[[#This Row],[Access_Vector]], Lists!$B$4:$C$6, 2),"")</f>
        <v>0.39500000000000002</v>
      </c>
      <c r="R317" t="s">
        <v>26</v>
      </c>
      <c r="S317" s="11">
        <f>IFERROR(VLOOKUP(Table.CCSS_Base_Metrics[[#This Row],[Authentication]], Lists!$D$4:$E$6, 2),"")</f>
        <v>0.56000000000000005</v>
      </c>
      <c r="T317" t="s">
        <v>30</v>
      </c>
      <c r="U317" s="11">
        <f>IFERROR(VLOOKUP(Table.CCSS_Base_Metrics[[#This Row],[Access_Complexity]], Lists!$F$4:$G$6, 2),"")</f>
        <v>0.71</v>
      </c>
      <c r="V317" t="s">
        <v>32</v>
      </c>
      <c r="W317" s="11">
        <f>IFERROR(VLOOKUP(Table.CCSS_Base_Metrics[[#This Row],[Confidentiality_Impact]], Lists!$H$4:$I$6, 2),"")</f>
        <v>0.27500000000000002</v>
      </c>
      <c r="X317" t="s">
        <v>32</v>
      </c>
      <c r="Y317" s="11">
        <f>IFERROR(VLOOKUP(Table.CCSS_Base_Metrics[[#This Row],[Integrity_Imapct]], Lists!$J$4:$K$6, 2),"")</f>
        <v>0.27500000000000002</v>
      </c>
      <c r="Z317" t="s">
        <v>32</v>
      </c>
      <c r="AA317" s="11">
        <f>IFERROR(VLOOKUP(Table.CCSS_Base_Metrics[[#This Row],[Availability_Impact]], Lists!$L$4:$M$6, 2),"")</f>
        <v>0.27500000000000002</v>
      </c>
    </row>
    <row r="318" spans="1:27" x14ac:dyDescent="0.25">
      <c r="A318" s="1" t="s">
        <v>421</v>
      </c>
      <c r="B318" s="1" t="str">
        <f>IFERROR(VLOOKUP(TRIM(Table.CCSS_Base_Metrics[[#This Row],[Title]]), xccdf!$A$2:$C$315, 2, FALSE),"")</f>
        <v/>
      </c>
      <c r="C318" t="s">
        <v>210</v>
      </c>
      <c r="D318" s="25" t="str">
        <f>IFERROR(VLOOKUP(TRIM(Table.CCSS_Base_Metrics[[#This Row],[Title]]), xccdf!$A$2:$F$315, 3, FALSE),"")</f>
        <v/>
      </c>
      <c r="E318" s="25" t="str">
        <f>IFERROR(VLOOKUP(TRIM(Table.CCSS_Base_Metrics[[#This Row],[Title]]), xccdf!$A$2:$F$315, 4, FALSE),"")</f>
        <v/>
      </c>
      <c r="F318" s="25" t="str">
        <f>IFERROR(VLOOKUP(TRIM(Table.CCSS_Base_Metrics[[#This Row],[Title]]), xccdf!$A$2:$F$315, 5, FALSE),"")</f>
        <v/>
      </c>
      <c r="G318" s="25" t="str">
        <f>IFERROR(VLOOKUP(TRIM(Table.CCSS_Base_Metrics[[#This Row],[Title]]), xccdf!$A$2:$F$315, 6, FALSE),"")</f>
        <v/>
      </c>
      <c r="H318" s="21" t="s">
        <v>542</v>
      </c>
      <c r="J318" s="7"/>
      <c r="K318" s="7" t="s">
        <v>593</v>
      </c>
      <c r="L318" s="9" t="str">
        <f>IFERROR(ROUND(((0.4 * Table.CCSS_Base_Metrics[[#This Row],[Exploitability]]) + (0.6 * Table.CCSS_Base_Metrics[[#This Row],[Impact]]) -1.5) * IF(Table.CCSS_Base_Metrics[[#This Row],[Impact]] = 0, 0, 1.176), 1),"")</f>
        <v/>
      </c>
      <c r="M318" s="9" t="str">
        <f>IFERROR(20 * Table.CCSS_Base_Metrics[[#This Row],[Access_Vector.'#]] * Table.CCSS_Base_Metrics[[#This Row],[Authentication.'#]] * Table.CCSS_Base_Metrics[[#This Row],[Access_Complexity.'#]],"")</f>
        <v/>
      </c>
      <c r="N318" s="9" t="str">
        <f>IFERROR(10.41 * (1 - (1 - Table.CCSS_Base_Metrics[[#This Row],[Confidentiality_Impact.'#]]) * (1 - Table.CCSS_Base_Metrics[[#This Row],[Integrity_Impact.'#]]) * (1 - Table.CCSS_Base_Metrics[[#This Row],[Availability_Impact.'#]])),"")</f>
        <v/>
      </c>
      <c r="Q318" s="11" t="str">
        <f>IFERROR(VLOOKUP(Table.CCSS_Base_Metrics[[#This Row],[Access_Vector]], Lists!$B$4:$C$6, 2),"")</f>
        <v/>
      </c>
      <c r="S318" s="11" t="str">
        <f>IFERROR(VLOOKUP(Table.CCSS_Base_Metrics[[#This Row],[Authentication]], Lists!$D$4:$E$6, 2),"")</f>
        <v/>
      </c>
      <c r="U318" s="11" t="str">
        <f>IFERROR(VLOOKUP(Table.CCSS_Base_Metrics[[#This Row],[Access_Complexity]], Lists!$F$4:$G$6, 2),"")</f>
        <v/>
      </c>
      <c r="W318" s="11" t="str">
        <f>IFERROR(VLOOKUP(Table.CCSS_Base_Metrics[[#This Row],[Confidentiality_Impact]], Lists!$H$4:$I$6, 2),"")</f>
        <v/>
      </c>
      <c r="Y318" s="11" t="str">
        <f>IFERROR(VLOOKUP(Table.CCSS_Base_Metrics[[#This Row],[Integrity_Imapct]], Lists!$J$4:$K$6, 2),"")</f>
        <v/>
      </c>
      <c r="AA318" s="11" t="str">
        <f>IFERROR(VLOOKUP(Table.CCSS_Base_Metrics[[#This Row],[Availability_Impact]], Lists!$L$4:$M$6, 2),"")</f>
        <v/>
      </c>
    </row>
    <row r="319" spans="1:27" x14ac:dyDescent="0.25">
      <c r="A319" s="1" t="s">
        <v>422</v>
      </c>
      <c r="B319" s="1" t="str">
        <f>IFERROR(VLOOKUP(TRIM(Table.CCSS_Base_Metrics[[#This Row],[Title]]), xccdf!$A$2:$C$315, 2, FALSE),"")</f>
        <v>rul_LocalPoliciesSecurityOptions23</v>
      </c>
      <c r="C319" t="s">
        <v>211</v>
      </c>
      <c r="D319" s="25" t="str">
        <f>IFERROR(VLOOKUP(TRIM(Table.CCSS_Base_Metrics[[#This Row],[Title]]), xccdf!$A$2:$F$315, 3, FALSE),"")</f>
        <v>CCE-2356-4</v>
      </c>
      <c r="E319" s="25" t="str">
        <f>IFERROR(VLOOKUP(TRIM(Table.CCSS_Base_Metrics[[#This Row],[Title]]), xccdf!$A$2:$F$315, 4, FALSE),"")</f>
        <v>equals</v>
      </c>
      <c r="F319" s="25" t="str">
        <f>IFERROR(VLOOKUP(TRIM(Table.CCSS_Base_Metrics[[#This Row],[Title]]), xccdf!$A$2:$F$315, 5, FALSE),"")</f>
        <v>number</v>
      </c>
      <c r="G319" s="25">
        <f>IFERROR(VLOOKUP(TRIM(Table.CCSS_Base_Metrics[[#This Row],[Title]]), xccdf!$A$2:$F$315, 6, FALSE),"")</f>
        <v>1</v>
      </c>
      <c r="H319" s="21" t="s">
        <v>40</v>
      </c>
      <c r="I319" s="7" t="b">
        <v>1</v>
      </c>
      <c r="J319" s="7"/>
      <c r="K319" s="17" t="s">
        <v>589</v>
      </c>
      <c r="L319" s="9">
        <f>IFERROR(ROUND(((0.4 * Table.CCSS_Base_Metrics[[#This Row],[Exploitability]]) + (0.6 * Table.CCSS_Base_Metrics[[#This Row],[Impact]]) -1.5) * IF(Table.CCSS_Base_Metrics[[#This Row],[Impact]] = 0, 0, 1.176), 1),"")</f>
        <v>5.8</v>
      </c>
      <c r="M319" s="9">
        <f>IFERROR(20 * Table.CCSS_Base_Metrics[[#This Row],[Access_Vector.'#]] * Table.CCSS_Base_Metrics[[#This Row],[Authentication.'#]] * Table.CCSS_Base_Metrics[[#This Row],[Access_Complexity.'#]],"")</f>
        <v>8.5887999999999991</v>
      </c>
      <c r="N319" s="9">
        <f>IFERROR(10.41 * (1 - (1 - Table.CCSS_Base_Metrics[[#This Row],[Confidentiality_Impact.'#]]) * (1 - Table.CCSS_Base_Metrics[[#This Row],[Integrity_Impact.'#]]) * (1 - Table.CCSS_Base_Metrics[[#This Row],[Availability_Impact.'#]])),"")</f>
        <v>4.9382437499999998</v>
      </c>
      <c r="O319" t="s">
        <v>19</v>
      </c>
      <c r="P319" t="s">
        <v>23</v>
      </c>
      <c r="Q319" s="11">
        <f>IFERROR(VLOOKUP(Table.CCSS_Base_Metrics[[#This Row],[Access_Vector]], Lists!$B$4:$C$6, 2),"")</f>
        <v>1</v>
      </c>
      <c r="R319" t="s">
        <v>27</v>
      </c>
      <c r="S319" s="11">
        <f>IFERROR(VLOOKUP(Table.CCSS_Base_Metrics[[#This Row],[Authentication]], Lists!$D$4:$E$6, 2),"")</f>
        <v>0.70399999999999996</v>
      </c>
      <c r="T319" t="s">
        <v>29</v>
      </c>
      <c r="U319" s="11">
        <f>IFERROR(VLOOKUP(Table.CCSS_Base_Metrics[[#This Row],[Access_Complexity]], Lists!$F$4:$G$6, 2),"")</f>
        <v>0.61</v>
      </c>
      <c r="V319" t="s">
        <v>32</v>
      </c>
      <c r="W319" s="11">
        <f>IFERROR(VLOOKUP(Table.CCSS_Base_Metrics[[#This Row],[Confidentiality_Impact]], Lists!$H$4:$I$6, 2),"")</f>
        <v>0.27500000000000002</v>
      </c>
      <c r="X319" t="s">
        <v>32</v>
      </c>
      <c r="Y319" s="11">
        <f>IFERROR(VLOOKUP(Table.CCSS_Base_Metrics[[#This Row],[Integrity_Imapct]], Lists!$J$4:$K$6, 2),"")</f>
        <v>0.27500000000000002</v>
      </c>
      <c r="Z319" t="s">
        <v>27</v>
      </c>
      <c r="AA319" s="11">
        <f>IFERROR(VLOOKUP(Table.CCSS_Base_Metrics[[#This Row],[Availability_Impact]], Lists!$L$4:$M$6, 2),"")</f>
        <v>0</v>
      </c>
    </row>
    <row r="320" spans="1:27" x14ac:dyDescent="0.25">
      <c r="A320" s="1" t="s">
        <v>422</v>
      </c>
      <c r="B320" s="1" t="str">
        <f>IFERROR(VLOOKUP(TRIM(Table.CCSS_Base_Metrics[[#This Row],[Title]]), xccdf!$A$2:$C$315, 2, FALSE),"")</f>
        <v>rul_LocalPoliciesSecurityOptions23</v>
      </c>
      <c r="C320" t="s">
        <v>211</v>
      </c>
      <c r="D320" s="25" t="str">
        <f>IFERROR(VLOOKUP(TRIM(Table.CCSS_Base_Metrics[[#This Row],[Title]]), xccdf!$A$2:$F$315, 3, FALSE),"")</f>
        <v>CCE-2356-4</v>
      </c>
      <c r="E320" s="25" t="str">
        <f>IFERROR(VLOOKUP(TRIM(Table.CCSS_Base_Metrics[[#This Row],[Title]]), xccdf!$A$2:$F$315, 4, FALSE),"")</f>
        <v>equals</v>
      </c>
      <c r="F320" s="25" t="str">
        <f>IFERROR(VLOOKUP(TRIM(Table.CCSS_Base_Metrics[[#This Row],[Title]]), xccdf!$A$2:$F$315, 5, FALSE),"")</f>
        <v>number</v>
      </c>
      <c r="G320" s="25">
        <f>IFERROR(VLOOKUP(TRIM(Table.CCSS_Base_Metrics[[#This Row],[Title]]), xccdf!$A$2:$F$315, 6, FALSE),"")</f>
        <v>1</v>
      </c>
      <c r="H320" s="21" t="s">
        <v>39</v>
      </c>
      <c r="J320" s="7"/>
      <c r="K320" s="7" t="s">
        <v>593</v>
      </c>
      <c r="L320" s="9" t="str">
        <f>IFERROR(ROUND(((0.4 * Table.CCSS_Base_Metrics[[#This Row],[Exploitability]]) + (0.6 * Table.CCSS_Base_Metrics[[#This Row],[Impact]]) -1.5) * IF(Table.CCSS_Base_Metrics[[#This Row],[Impact]] = 0, 0, 1.176), 1),"")</f>
        <v/>
      </c>
      <c r="M320" s="9" t="str">
        <f>IFERROR(20 * Table.CCSS_Base_Metrics[[#This Row],[Access_Vector.'#]] * Table.CCSS_Base_Metrics[[#This Row],[Authentication.'#]] * Table.CCSS_Base_Metrics[[#This Row],[Access_Complexity.'#]],"")</f>
        <v/>
      </c>
      <c r="N320" s="9" t="str">
        <f>IFERROR(10.41 * (1 - (1 - Table.CCSS_Base_Metrics[[#This Row],[Confidentiality_Impact.'#]]) * (1 - Table.CCSS_Base_Metrics[[#This Row],[Integrity_Impact.'#]]) * (1 - Table.CCSS_Base_Metrics[[#This Row],[Availability_Impact.'#]])),"")</f>
        <v/>
      </c>
      <c r="Q320" s="11" t="str">
        <f>IFERROR(VLOOKUP(Table.CCSS_Base_Metrics[[#This Row],[Access_Vector]], Lists!$B$4:$C$6, 2),"")</f>
        <v/>
      </c>
      <c r="S320" s="11" t="str">
        <f>IFERROR(VLOOKUP(Table.CCSS_Base_Metrics[[#This Row],[Authentication]], Lists!$D$4:$E$6, 2),"")</f>
        <v/>
      </c>
      <c r="U320" s="11" t="str">
        <f>IFERROR(VLOOKUP(Table.CCSS_Base_Metrics[[#This Row],[Access_Complexity]], Lists!$F$4:$G$6, 2),"")</f>
        <v/>
      </c>
      <c r="W320" s="11" t="str">
        <f>IFERROR(VLOOKUP(Table.CCSS_Base_Metrics[[#This Row],[Confidentiality_Impact]], Lists!$H$4:$I$6, 2),"")</f>
        <v/>
      </c>
      <c r="Y320" s="11" t="str">
        <f>IFERROR(VLOOKUP(Table.CCSS_Base_Metrics[[#This Row],[Integrity_Imapct]], Lists!$J$4:$K$6, 2),"")</f>
        <v/>
      </c>
      <c r="AA320" s="11" t="str">
        <f>IFERROR(VLOOKUP(Table.CCSS_Base_Metrics[[#This Row],[Availability_Impact]], Lists!$L$4:$M$6, 2),"")</f>
        <v/>
      </c>
    </row>
    <row r="321" spans="1:27" x14ac:dyDescent="0.25">
      <c r="A321" s="1" t="s">
        <v>423</v>
      </c>
      <c r="B321" s="1" t="str">
        <f>IFERROR(VLOOKUP(TRIM(Table.CCSS_Base_Metrics[[#This Row],[Title]]), xccdf!$A$2:$C$315, 2, FALSE),"")</f>
        <v>rul_LocalPoliciesSecurityOptions24</v>
      </c>
      <c r="C321" t="s">
        <v>212</v>
      </c>
      <c r="D321" s="25" t="str">
        <f>IFERROR(VLOOKUP(TRIM(Table.CCSS_Base_Metrics[[#This Row],[Title]]), xccdf!$A$2:$F$315, 3, FALSE),"")</f>
        <v>CCE-2378-8</v>
      </c>
      <c r="E321" s="25" t="str">
        <f>IFERROR(VLOOKUP(TRIM(Table.CCSS_Base_Metrics[[#This Row],[Title]]), xccdf!$A$2:$F$315, 4, FALSE),"")</f>
        <v>equals</v>
      </c>
      <c r="F321" s="25" t="str">
        <f>IFERROR(VLOOKUP(TRIM(Table.CCSS_Base_Metrics[[#This Row],[Title]]), xccdf!$A$2:$F$315, 5, FALSE),"")</f>
        <v>number</v>
      </c>
      <c r="G321" s="25">
        <f>IFERROR(VLOOKUP(TRIM(Table.CCSS_Base_Metrics[[#This Row],[Title]]), xccdf!$A$2:$F$315, 6, FALSE),"")</f>
        <v>1</v>
      </c>
      <c r="H321" s="21" t="s">
        <v>40</v>
      </c>
      <c r="I321" s="7" t="b">
        <v>1</v>
      </c>
      <c r="J321" s="7"/>
      <c r="K321" s="17" t="s">
        <v>589</v>
      </c>
      <c r="L321" s="9">
        <f>IFERROR(ROUND(((0.4 * Table.CCSS_Base_Metrics[[#This Row],[Exploitability]]) + (0.6 * Table.CCSS_Base_Metrics[[#This Row],[Impact]]) -1.5) * IF(Table.CCSS_Base_Metrics[[#This Row],[Impact]] = 0, 0, 1.176), 1),"")</f>
        <v>5.8</v>
      </c>
      <c r="M321" s="9">
        <f>IFERROR(20 * Table.CCSS_Base_Metrics[[#This Row],[Access_Vector.'#]] * Table.CCSS_Base_Metrics[[#This Row],[Authentication.'#]] * Table.CCSS_Base_Metrics[[#This Row],[Access_Complexity.'#]],"")</f>
        <v>8.5887999999999991</v>
      </c>
      <c r="N321" s="9">
        <f>IFERROR(10.41 * (1 - (1 - Table.CCSS_Base_Metrics[[#This Row],[Confidentiality_Impact.'#]]) * (1 - Table.CCSS_Base_Metrics[[#This Row],[Integrity_Impact.'#]]) * (1 - Table.CCSS_Base_Metrics[[#This Row],[Availability_Impact.'#]])),"")</f>
        <v>4.9382437499999998</v>
      </c>
      <c r="O321" t="s">
        <v>19</v>
      </c>
      <c r="P321" t="s">
        <v>23</v>
      </c>
      <c r="Q321" s="11">
        <f>IFERROR(VLOOKUP(Table.CCSS_Base_Metrics[[#This Row],[Access_Vector]], Lists!$B$4:$C$6, 2),"")</f>
        <v>1</v>
      </c>
      <c r="R321" t="s">
        <v>27</v>
      </c>
      <c r="S321" s="11">
        <f>IFERROR(VLOOKUP(Table.CCSS_Base_Metrics[[#This Row],[Authentication]], Lists!$D$4:$E$6, 2),"")</f>
        <v>0.70399999999999996</v>
      </c>
      <c r="T321" t="s">
        <v>29</v>
      </c>
      <c r="U321" s="11">
        <f>IFERROR(VLOOKUP(Table.CCSS_Base_Metrics[[#This Row],[Access_Complexity]], Lists!$F$4:$G$6, 2),"")</f>
        <v>0.61</v>
      </c>
      <c r="V321" t="s">
        <v>32</v>
      </c>
      <c r="W321" s="11">
        <f>IFERROR(VLOOKUP(Table.CCSS_Base_Metrics[[#This Row],[Confidentiality_Impact]], Lists!$H$4:$I$6, 2),"")</f>
        <v>0.27500000000000002</v>
      </c>
      <c r="X321" t="s">
        <v>32</v>
      </c>
      <c r="Y321" s="11">
        <f>IFERROR(VLOOKUP(Table.CCSS_Base_Metrics[[#This Row],[Integrity_Imapct]], Lists!$J$4:$K$6, 2),"")</f>
        <v>0.27500000000000002</v>
      </c>
      <c r="Z321" t="s">
        <v>27</v>
      </c>
      <c r="AA321" s="11">
        <f>IFERROR(VLOOKUP(Table.CCSS_Base_Metrics[[#This Row],[Availability_Impact]], Lists!$L$4:$M$6, 2),"")</f>
        <v>0</v>
      </c>
    </row>
    <row r="322" spans="1:27" x14ac:dyDescent="0.25">
      <c r="A322" s="1" t="s">
        <v>423</v>
      </c>
      <c r="B322" s="1" t="str">
        <f>IFERROR(VLOOKUP(TRIM(Table.CCSS_Base_Metrics[[#This Row],[Title]]), xccdf!$A$2:$C$315, 2, FALSE),"")</f>
        <v>rul_LocalPoliciesSecurityOptions24</v>
      </c>
      <c r="C322" t="s">
        <v>212</v>
      </c>
      <c r="D322" s="25" t="str">
        <f>IFERROR(VLOOKUP(TRIM(Table.CCSS_Base_Metrics[[#This Row],[Title]]), xccdf!$A$2:$F$315, 3, FALSE),"")</f>
        <v>CCE-2378-8</v>
      </c>
      <c r="E322" s="25" t="str">
        <f>IFERROR(VLOOKUP(TRIM(Table.CCSS_Base_Metrics[[#This Row],[Title]]), xccdf!$A$2:$F$315, 4, FALSE),"")</f>
        <v>equals</v>
      </c>
      <c r="F322" s="25" t="str">
        <f>IFERROR(VLOOKUP(TRIM(Table.CCSS_Base_Metrics[[#This Row],[Title]]), xccdf!$A$2:$F$315, 5, FALSE),"")</f>
        <v>number</v>
      </c>
      <c r="G322" s="25">
        <f>IFERROR(VLOOKUP(TRIM(Table.CCSS_Base_Metrics[[#This Row],[Title]]), xccdf!$A$2:$F$315, 6, FALSE),"")</f>
        <v>1</v>
      </c>
      <c r="H322" s="21" t="s">
        <v>39</v>
      </c>
      <c r="J322" s="7"/>
      <c r="K322" s="7" t="s">
        <v>593</v>
      </c>
      <c r="L322" s="9" t="str">
        <f>IFERROR(ROUND(((0.4 * Table.CCSS_Base_Metrics[[#This Row],[Exploitability]]) + (0.6 * Table.CCSS_Base_Metrics[[#This Row],[Impact]]) -1.5) * IF(Table.CCSS_Base_Metrics[[#This Row],[Impact]] = 0, 0, 1.176), 1),"")</f>
        <v/>
      </c>
      <c r="M322" s="9" t="str">
        <f>IFERROR(20 * Table.CCSS_Base_Metrics[[#This Row],[Access_Vector.'#]] * Table.CCSS_Base_Metrics[[#This Row],[Authentication.'#]] * Table.CCSS_Base_Metrics[[#This Row],[Access_Complexity.'#]],"")</f>
        <v/>
      </c>
      <c r="N322" s="9" t="str">
        <f>IFERROR(10.41 * (1 - (1 - Table.CCSS_Base_Metrics[[#This Row],[Confidentiality_Impact.'#]]) * (1 - Table.CCSS_Base_Metrics[[#This Row],[Integrity_Impact.'#]]) * (1 - Table.CCSS_Base_Metrics[[#This Row],[Availability_Impact.'#]])),"")</f>
        <v/>
      </c>
      <c r="Q322" s="11" t="str">
        <f>IFERROR(VLOOKUP(Table.CCSS_Base_Metrics[[#This Row],[Access_Vector]], Lists!$B$4:$C$6, 2),"")</f>
        <v/>
      </c>
      <c r="S322" s="11" t="str">
        <f>IFERROR(VLOOKUP(Table.CCSS_Base_Metrics[[#This Row],[Authentication]], Lists!$D$4:$E$6, 2),"")</f>
        <v/>
      </c>
      <c r="U322" s="11" t="str">
        <f>IFERROR(VLOOKUP(Table.CCSS_Base_Metrics[[#This Row],[Access_Complexity]], Lists!$F$4:$G$6, 2),"")</f>
        <v/>
      </c>
      <c r="W322" s="11" t="str">
        <f>IFERROR(VLOOKUP(Table.CCSS_Base_Metrics[[#This Row],[Confidentiality_Impact]], Lists!$H$4:$I$6, 2),"")</f>
        <v/>
      </c>
      <c r="Y322" s="11" t="str">
        <f>IFERROR(VLOOKUP(Table.CCSS_Base_Metrics[[#This Row],[Integrity_Imapct]], Lists!$J$4:$K$6, 2),"")</f>
        <v/>
      </c>
      <c r="AA322" s="11" t="str">
        <f>IFERROR(VLOOKUP(Table.CCSS_Base_Metrics[[#This Row],[Availability_Impact]], Lists!$L$4:$M$6, 2),"")</f>
        <v/>
      </c>
    </row>
    <row r="323" spans="1:27" x14ac:dyDescent="0.25">
      <c r="A323" s="1" t="s">
        <v>424</v>
      </c>
      <c r="B323" s="1" t="str">
        <f>IFERROR(VLOOKUP(TRIM(Table.CCSS_Base_Metrics[[#This Row],[Title]]), xccdf!$A$2:$C$315, 2, FALSE),"")</f>
        <v>rul_LocalPoliciesSecurityOptions25</v>
      </c>
      <c r="C323" t="s">
        <v>213</v>
      </c>
      <c r="D323" s="25" t="str">
        <f>IFERROR(VLOOKUP(TRIM(Table.CCSS_Base_Metrics[[#This Row],[Title]]), xccdf!$A$2:$F$315, 3, FALSE),"")</f>
        <v>CCE-2272-3</v>
      </c>
      <c r="E323" s="25" t="str">
        <f>IFERROR(VLOOKUP(TRIM(Table.CCSS_Base_Metrics[[#This Row],[Title]]), xccdf!$A$2:$F$315, 4, FALSE),"")</f>
        <v>equals</v>
      </c>
      <c r="F323" s="25" t="str">
        <f>IFERROR(VLOOKUP(TRIM(Table.CCSS_Base_Metrics[[#This Row],[Title]]), xccdf!$A$2:$F$315, 5, FALSE),"")</f>
        <v>number</v>
      </c>
      <c r="G323" s="25">
        <f>IFERROR(VLOOKUP(TRIM(Table.CCSS_Base_Metrics[[#This Row],[Title]]), xccdf!$A$2:$F$315, 6, FALSE),"")</f>
        <v>0</v>
      </c>
      <c r="H323" s="21" t="s">
        <v>39</v>
      </c>
      <c r="I323" s="7" t="b">
        <v>1</v>
      </c>
      <c r="J323" s="7"/>
      <c r="K323" s="17" t="s">
        <v>589</v>
      </c>
      <c r="L323" s="9">
        <f>IFERROR(ROUND(((0.4 * Table.CCSS_Base_Metrics[[#This Row],[Exploitability]]) + (0.6 * Table.CCSS_Base_Metrics[[#This Row],[Impact]]) -1.5) * IF(Table.CCSS_Base_Metrics[[#This Row],[Impact]] = 0, 0, 1.176), 1),"")</f>
        <v>5.8</v>
      </c>
      <c r="M323" s="9">
        <f>IFERROR(20 * Table.CCSS_Base_Metrics[[#This Row],[Access_Vector.'#]] * Table.CCSS_Base_Metrics[[#This Row],[Authentication.'#]] * Table.CCSS_Base_Metrics[[#This Row],[Access_Complexity.'#]],"")</f>
        <v>6.4579327999999991</v>
      </c>
      <c r="N323" s="9">
        <f>IFERROR(10.41 * (1 - (1 - Table.CCSS_Base_Metrics[[#This Row],[Confidentiality_Impact.'#]]) * (1 - Table.CCSS_Base_Metrics[[#This Row],[Integrity_Impact.'#]]) * (1 - Table.CCSS_Base_Metrics[[#This Row],[Availability_Impact.'#]])),"")</f>
        <v>6.4429767187500007</v>
      </c>
      <c r="O323" t="s">
        <v>20</v>
      </c>
      <c r="P323" t="s">
        <v>22</v>
      </c>
      <c r="Q323" s="11">
        <f>IFERROR(VLOOKUP(Table.CCSS_Base_Metrics[[#This Row],[Access_Vector]], Lists!$B$4:$C$6, 2),"")</f>
        <v>0.64600000000000002</v>
      </c>
      <c r="R323" t="s">
        <v>27</v>
      </c>
      <c r="S323" s="11">
        <f>IFERROR(VLOOKUP(Table.CCSS_Base_Metrics[[#This Row],[Authentication]], Lists!$D$4:$E$6, 2),"")</f>
        <v>0.70399999999999996</v>
      </c>
      <c r="T323" t="s">
        <v>30</v>
      </c>
      <c r="U323" s="11">
        <f>IFERROR(VLOOKUP(Table.CCSS_Base_Metrics[[#This Row],[Access_Complexity]], Lists!$F$4:$G$6, 2),"")</f>
        <v>0.71</v>
      </c>
      <c r="V323" t="s">
        <v>32</v>
      </c>
      <c r="W323" s="11">
        <f>IFERROR(VLOOKUP(Table.CCSS_Base_Metrics[[#This Row],[Confidentiality_Impact]], Lists!$H$4:$I$6, 2),"")</f>
        <v>0.27500000000000002</v>
      </c>
      <c r="X323" t="s">
        <v>32</v>
      </c>
      <c r="Y323" s="11">
        <f>IFERROR(VLOOKUP(Table.CCSS_Base_Metrics[[#This Row],[Integrity_Imapct]], Lists!$J$4:$K$6, 2),"")</f>
        <v>0.27500000000000002</v>
      </c>
      <c r="Z323" t="s">
        <v>32</v>
      </c>
      <c r="AA323" s="11">
        <f>IFERROR(VLOOKUP(Table.CCSS_Base_Metrics[[#This Row],[Availability_Impact]], Lists!$L$4:$M$6, 2),"")</f>
        <v>0.27500000000000002</v>
      </c>
    </row>
    <row r="324" spans="1:27" x14ac:dyDescent="0.25">
      <c r="A324" s="1" t="s">
        <v>424</v>
      </c>
      <c r="B324" s="1" t="str">
        <f>IFERROR(VLOOKUP(TRIM(Table.CCSS_Base_Metrics[[#This Row],[Title]]), xccdf!$A$2:$C$315, 2, FALSE),"")</f>
        <v>rul_LocalPoliciesSecurityOptions25</v>
      </c>
      <c r="C324" t="s">
        <v>213</v>
      </c>
      <c r="D324" s="25" t="str">
        <f>IFERROR(VLOOKUP(TRIM(Table.CCSS_Base_Metrics[[#This Row],[Title]]), xccdf!$A$2:$F$315, 3, FALSE),"")</f>
        <v>CCE-2272-3</v>
      </c>
      <c r="E324" s="25" t="str">
        <f>IFERROR(VLOOKUP(TRIM(Table.CCSS_Base_Metrics[[#This Row],[Title]]), xccdf!$A$2:$F$315, 4, FALSE),"")</f>
        <v>equals</v>
      </c>
      <c r="F324" s="25" t="str">
        <f>IFERROR(VLOOKUP(TRIM(Table.CCSS_Base_Metrics[[#This Row],[Title]]), xccdf!$A$2:$F$315, 5, FALSE),"")</f>
        <v>number</v>
      </c>
      <c r="G324" s="25">
        <f>IFERROR(VLOOKUP(TRIM(Table.CCSS_Base_Metrics[[#This Row],[Title]]), xccdf!$A$2:$F$315, 6, FALSE),"")</f>
        <v>0</v>
      </c>
      <c r="H324" s="21" t="s">
        <v>40</v>
      </c>
      <c r="J324" s="7"/>
      <c r="K324" s="7" t="s">
        <v>593</v>
      </c>
      <c r="L324" s="9" t="str">
        <f>IFERROR(ROUND(((0.4 * Table.CCSS_Base_Metrics[[#This Row],[Exploitability]]) + (0.6 * Table.CCSS_Base_Metrics[[#This Row],[Impact]]) -1.5) * IF(Table.CCSS_Base_Metrics[[#This Row],[Impact]] = 0, 0, 1.176), 1),"")</f>
        <v/>
      </c>
      <c r="M324" s="9" t="str">
        <f>IFERROR(20 * Table.CCSS_Base_Metrics[[#This Row],[Access_Vector.'#]] * Table.CCSS_Base_Metrics[[#This Row],[Authentication.'#]] * Table.CCSS_Base_Metrics[[#This Row],[Access_Complexity.'#]],"")</f>
        <v/>
      </c>
      <c r="N324" s="9" t="str">
        <f>IFERROR(10.41 * (1 - (1 - Table.CCSS_Base_Metrics[[#This Row],[Confidentiality_Impact.'#]]) * (1 - Table.CCSS_Base_Metrics[[#This Row],[Integrity_Impact.'#]]) * (1 - Table.CCSS_Base_Metrics[[#This Row],[Availability_Impact.'#]])),"")</f>
        <v/>
      </c>
      <c r="Q324" s="11" t="str">
        <f>IFERROR(VLOOKUP(Table.CCSS_Base_Metrics[[#This Row],[Access_Vector]], Lists!$B$4:$C$6, 2),"")</f>
        <v/>
      </c>
      <c r="S324" s="11" t="str">
        <f>IFERROR(VLOOKUP(Table.CCSS_Base_Metrics[[#This Row],[Authentication]], Lists!$D$4:$E$6, 2),"")</f>
        <v/>
      </c>
      <c r="U324" s="11" t="str">
        <f>IFERROR(VLOOKUP(Table.CCSS_Base_Metrics[[#This Row],[Access_Complexity]], Lists!$F$4:$G$6, 2),"")</f>
        <v/>
      </c>
      <c r="W324" s="11" t="str">
        <f>IFERROR(VLOOKUP(Table.CCSS_Base_Metrics[[#This Row],[Confidentiality_Impact]], Lists!$H$4:$I$6, 2),"")</f>
        <v/>
      </c>
      <c r="Y324" s="11" t="str">
        <f>IFERROR(VLOOKUP(Table.CCSS_Base_Metrics[[#This Row],[Integrity_Imapct]], Lists!$J$4:$K$6, 2),"")</f>
        <v/>
      </c>
      <c r="AA324" s="11" t="str">
        <f>IFERROR(VLOOKUP(Table.CCSS_Base_Metrics[[#This Row],[Availability_Impact]], Lists!$L$4:$M$6, 2),"")</f>
        <v/>
      </c>
    </row>
    <row r="325" spans="1:27" x14ac:dyDescent="0.25">
      <c r="A325" s="1" t="s">
        <v>425</v>
      </c>
      <c r="B325" s="1" t="str">
        <f>IFERROR(VLOOKUP(TRIM(Table.CCSS_Base_Metrics[[#This Row],[Title]]), xccdf!$A$2:$C$315, 2, FALSE),"")</f>
        <v>rul_LocalPoliciesSecurityOptions26</v>
      </c>
      <c r="C325" t="s">
        <v>214</v>
      </c>
      <c r="D325" s="25" t="str">
        <f>IFERROR(VLOOKUP(TRIM(Table.CCSS_Base_Metrics[[#This Row],[Title]]), xccdf!$A$2:$F$315, 3, FALSE),"")</f>
        <v>CCE-2236-8</v>
      </c>
      <c r="E325" s="25" t="str">
        <f>IFERROR(VLOOKUP(TRIM(Table.CCSS_Base_Metrics[[#This Row],[Title]]), xccdf!$A$2:$F$315, 4, FALSE),"")</f>
        <v>less than or equal</v>
      </c>
      <c r="F325" s="25" t="str">
        <f>IFERROR(VLOOKUP(TRIM(Table.CCSS_Base_Metrics[[#This Row],[Title]]), xccdf!$A$2:$F$315, 5, FALSE),"")</f>
        <v>number</v>
      </c>
      <c r="G325" s="25">
        <f>IFERROR(VLOOKUP(TRIM(Table.CCSS_Base_Metrics[[#This Row],[Title]]), xccdf!$A$2:$F$315, 6, FALSE),"")</f>
        <v>15</v>
      </c>
      <c r="H325" s="21">
        <v>0</v>
      </c>
      <c r="I325" s="7" t="b">
        <v>1</v>
      </c>
      <c r="J325" s="7" t="s">
        <v>520</v>
      </c>
      <c r="K325" s="17" t="s">
        <v>589</v>
      </c>
      <c r="L325" s="9">
        <f>IFERROR(ROUND(((0.4 * Table.CCSS_Base_Metrics[[#This Row],[Exploitability]]) + (0.6 * Table.CCSS_Base_Metrics[[#This Row],[Impact]]) -1.5) * IF(Table.CCSS_Base_Metrics[[#This Row],[Impact]] = 0, 0, 1.176), 1),"")</f>
        <v>5</v>
      </c>
      <c r="M325" s="9">
        <f>IFERROR(20 * Table.CCSS_Base_Metrics[[#This Row],[Access_Vector.'#]] * Table.CCSS_Base_Metrics[[#This Row],[Authentication.'#]] * Table.CCSS_Base_Metrics[[#This Row],[Access_Complexity.'#]],"")</f>
        <v>9.9967999999999986</v>
      </c>
      <c r="N325" s="9">
        <f>IFERROR(10.41 * (1 - (1 - Table.CCSS_Base_Metrics[[#This Row],[Confidentiality_Impact.'#]]) * (1 - Table.CCSS_Base_Metrics[[#This Row],[Integrity_Impact.'#]]) * (1 - Table.CCSS_Base_Metrics[[#This Row],[Availability_Impact.'#]])),"")</f>
        <v>2.8627500000000001</v>
      </c>
      <c r="O325" t="s">
        <v>19</v>
      </c>
      <c r="P325" t="s">
        <v>23</v>
      </c>
      <c r="Q325" s="11">
        <f>IFERROR(VLOOKUP(Table.CCSS_Base_Metrics[[#This Row],[Access_Vector]], Lists!$B$4:$C$6, 2),"")</f>
        <v>1</v>
      </c>
      <c r="R325" t="s">
        <v>27</v>
      </c>
      <c r="S325" s="11">
        <f>IFERROR(VLOOKUP(Table.CCSS_Base_Metrics[[#This Row],[Authentication]], Lists!$D$4:$E$6, 2),"")</f>
        <v>0.70399999999999996</v>
      </c>
      <c r="T325" t="s">
        <v>30</v>
      </c>
      <c r="U325" s="11">
        <f>IFERROR(VLOOKUP(Table.CCSS_Base_Metrics[[#This Row],[Access_Complexity]], Lists!$F$4:$G$6, 2),"")</f>
        <v>0.71</v>
      </c>
      <c r="V325" t="s">
        <v>27</v>
      </c>
      <c r="W325" s="11">
        <f>IFERROR(VLOOKUP(Table.CCSS_Base_Metrics[[#This Row],[Confidentiality_Impact]], Lists!$H$4:$I$6, 2),"")</f>
        <v>0</v>
      </c>
      <c r="X325" t="s">
        <v>27</v>
      </c>
      <c r="Y325" s="11">
        <f>IFERROR(VLOOKUP(Table.CCSS_Base_Metrics[[#This Row],[Integrity_Imapct]], Lists!$J$4:$K$6, 2),"")</f>
        <v>0</v>
      </c>
      <c r="Z325" t="s">
        <v>32</v>
      </c>
      <c r="AA325" s="11">
        <f>IFERROR(VLOOKUP(Table.CCSS_Base_Metrics[[#This Row],[Availability_Impact]], Lists!$L$4:$M$6, 2),"")</f>
        <v>0.27500000000000002</v>
      </c>
    </row>
    <row r="326" spans="1:27" x14ac:dyDescent="0.25">
      <c r="A326" s="1" t="s">
        <v>425</v>
      </c>
      <c r="B326" s="1" t="str">
        <f>IFERROR(VLOOKUP(TRIM(Table.CCSS_Base_Metrics[[#This Row],[Title]]), xccdf!$A$2:$C$315, 2, FALSE),"")</f>
        <v>rul_LocalPoliciesSecurityOptions26</v>
      </c>
      <c r="C326" t="s">
        <v>214</v>
      </c>
      <c r="D326" s="25" t="str">
        <f>IFERROR(VLOOKUP(TRIM(Table.CCSS_Base_Metrics[[#This Row],[Title]]), xccdf!$A$2:$F$315, 3, FALSE),"")</f>
        <v>CCE-2236-8</v>
      </c>
      <c r="E326" s="25" t="str">
        <f>IFERROR(VLOOKUP(TRIM(Table.CCSS_Base_Metrics[[#This Row],[Title]]), xccdf!$A$2:$F$315, 4, FALSE),"")</f>
        <v>less than or equal</v>
      </c>
      <c r="F326" s="25" t="str">
        <f>IFERROR(VLOOKUP(TRIM(Table.CCSS_Base_Metrics[[#This Row],[Title]]), xccdf!$A$2:$F$315, 5, FALSE),"")</f>
        <v>number</v>
      </c>
      <c r="G326" s="25">
        <f>IFERROR(VLOOKUP(TRIM(Table.CCSS_Base_Metrics[[#This Row],[Title]]), xccdf!$A$2:$F$315, 6, FALSE),"")</f>
        <v>15</v>
      </c>
      <c r="H326" s="21" t="s">
        <v>575</v>
      </c>
      <c r="J326" s="7"/>
      <c r="K326" s="7" t="s">
        <v>593</v>
      </c>
      <c r="L326" s="9" t="str">
        <f>IFERROR(ROUND(((0.4 * Table.CCSS_Base_Metrics[[#This Row],[Exploitability]]) + (0.6 * Table.CCSS_Base_Metrics[[#This Row],[Impact]]) -1.5) * IF(Table.CCSS_Base_Metrics[[#This Row],[Impact]] = 0, 0, 1.176), 1),"")</f>
        <v/>
      </c>
      <c r="M326" s="9" t="str">
        <f>IFERROR(20 * Table.CCSS_Base_Metrics[[#This Row],[Access_Vector.'#]] * Table.CCSS_Base_Metrics[[#This Row],[Authentication.'#]] * Table.CCSS_Base_Metrics[[#This Row],[Access_Complexity.'#]],"")</f>
        <v/>
      </c>
      <c r="N326" s="9" t="str">
        <f>IFERROR(10.41 * (1 - (1 - Table.CCSS_Base_Metrics[[#This Row],[Confidentiality_Impact.'#]]) * (1 - Table.CCSS_Base_Metrics[[#This Row],[Integrity_Impact.'#]]) * (1 - Table.CCSS_Base_Metrics[[#This Row],[Availability_Impact.'#]])),"")</f>
        <v/>
      </c>
      <c r="Q326" s="11" t="str">
        <f>IFERROR(VLOOKUP(Table.CCSS_Base_Metrics[[#This Row],[Access_Vector]], Lists!$B$4:$C$6, 2),"")</f>
        <v/>
      </c>
      <c r="S326" s="11" t="str">
        <f>IFERROR(VLOOKUP(Table.CCSS_Base_Metrics[[#This Row],[Authentication]], Lists!$D$4:$E$6, 2),"")</f>
        <v/>
      </c>
      <c r="U326" s="11" t="str">
        <f>IFERROR(VLOOKUP(Table.CCSS_Base_Metrics[[#This Row],[Access_Complexity]], Lists!$F$4:$G$6, 2),"")</f>
        <v/>
      </c>
      <c r="W326" s="11" t="str">
        <f>IFERROR(VLOOKUP(Table.CCSS_Base_Metrics[[#This Row],[Confidentiality_Impact]], Lists!$H$4:$I$6, 2),"")</f>
        <v/>
      </c>
      <c r="Y326" s="11" t="str">
        <f>IFERROR(VLOOKUP(Table.CCSS_Base_Metrics[[#This Row],[Integrity_Imapct]], Lists!$J$4:$K$6, 2),"")</f>
        <v/>
      </c>
      <c r="AA326" s="11" t="str">
        <f>IFERROR(VLOOKUP(Table.CCSS_Base_Metrics[[#This Row],[Availability_Impact]], Lists!$L$4:$M$6, 2),"")</f>
        <v/>
      </c>
    </row>
    <row r="327" spans="1:27" x14ac:dyDescent="0.25">
      <c r="A327" s="1" t="s">
        <v>426</v>
      </c>
      <c r="B327" s="1" t="str">
        <f>IFERROR(VLOOKUP(TRIM(Table.CCSS_Base_Metrics[[#This Row],[Title]]), xccdf!$A$2:$C$315, 2, FALSE),"")</f>
        <v>rul_LocalPoliciesSecurityOptions27</v>
      </c>
      <c r="C327" t="s">
        <v>215</v>
      </c>
      <c r="D327" s="25" t="str">
        <f>IFERROR(VLOOKUP(TRIM(Table.CCSS_Base_Metrics[[#This Row],[Title]]), xccdf!$A$2:$F$315, 3, FALSE),"")</f>
        <v>CCE-2381-2</v>
      </c>
      <c r="E327" s="25" t="str">
        <f>IFERROR(VLOOKUP(TRIM(Table.CCSS_Base_Metrics[[#This Row],[Title]]), xccdf!$A$2:$F$315, 4, FALSE),"")</f>
        <v>equals</v>
      </c>
      <c r="F327" s="25" t="str">
        <f>IFERROR(VLOOKUP(TRIM(Table.CCSS_Base_Metrics[[#This Row],[Title]]), xccdf!$A$2:$F$315, 5, FALSE),"")</f>
        <v>number</v>
      </c>
      <c r="G327" s="25">
        <f>IFERROR(VLOOKUP(TRIM(Table.CCSS_Base_Metrics[[#This Row],[Title]]), xccdf!$A$2:$F$315, 6, FALSE),"")</f>
        <v>1</v>
      </c>
      <c r="H327" s="21" t="s">
        <v>40</v>
      </c>
      <c r="I327" s="7" t="b">
        <v>1</v>
      </c>
      <c r="J327" s="7"/>
      <c r="K327" s="17" t="s">
        <v>589</v>
      </c>
      <c r="L327" s="9">
        <f>IFERROR(ROUND(((0.4 * Table.CCSS_Base_Metrics[[#This Row],[Exploitability]]) + (0.6 * Table.CCSS_Base_Metrics[[#This Row],[Impact]]) -1.5) * IF(Table.CCSS_Base_Metrics[[#This Row],[Impact]] = 0, 0, 1.176), 1),"")</f>
        <v>5.8</v>
      </c>
      <c r="M327" s="9">
        <f>IFERROR(20 * Table.CCSS_Base_Metrics[[#This Row],[Access_Vector.'#]] * Table.CCSS_Base_Metrics[[#This Row],[Authentication.'#]] * Table.CCSS_Base_Metrics[[#This Row],[Access_Complexity.'#]],"")</f>
        <v>8.5887999999999991</v>
      </c>
      <c r="N327" s="9">
        <f>IFERROR(10.41 * (1 - (1 - Table.CCSS_Base_Metrics[[#This Row],[Confidentiality_Impact.'#]]) * (1 - Table.CCSS_Base_Metrics[[#This Row],[Integrity_Impact.'#]]) * (1 - Table.CCSS_Base_Metrics[[#This Row],[Availability_Impact.'#]])),"")</f>
        <v>4.9382437499999998</v>
      </c>
      <c r="O327" t="s">
        <v>19</v>
      </c>
      <c r="P327" t="s">
        <v>23</v>
      </c>
      <c r="Q327" s="11">
        <f>IFERROR(VLOOKUP(Table.CCSS_Base_Metrics[[#This Row],[Access_Vector]], Lists!$B$4:$C$6, 2),"")</f>
        <v>1</v>
      </c>
      <c r="R327" t="s">
        <v>27</v>
      </c>
      <c r="S327" s="11">
        <f>IFERROR(VLOOKUP(Table.CCSS_Base_Metrics[[#This Row],[Authentication]], Lists!$D$4:$E$6, 2),"")</f>
        <v>0.70399999999999996</v>
      </c>
      <c r="T327" t="s">
        <v>29</v>
      </c>
      <c r="U327" s="11">
        <f>IFERROR(VLOOKUP(Table.CCSS_Base_Metrics[[#This Row],[Access_Complexity]], Lists!$F$4:$G$6, 2),"")</f>
        <v>0.61</v>
      </c>
      <c r="V327" t="s">
        <v>32</v>
      </c>
      <c r="W327" s="11">
        <f>IFERROR(VLOOKUP(Table.CCSS_Base_Metrics[[#This Row],[Confidentiality_Impact]], Lists!$H$4:$I$6, 2),"")</f>
        <v>0.27500000000000002</v>
      </c>
      <c r="X327" t="s">
        <v>32</v>
      </c>
      <c r="Y327" s="11">
        <f>IFERROR(VLOOKUP(Table.CCSS_Base_Metrics[[#This Row],[Integrity_Imapct]], Lists!$J$4:$K$6, 2),"")</f>
        <v>0.27500000000000002</v>
      </c>
      <c r="Z327" t="s">
        <v>27</v>
      </c>
      <c r="AA327" s="11">
        <f>IFERROR(VLOOKUP(Table.CCSS_Base_Metrics[[#This Row],[Availability_Impact]], Lists!$L$4:$M$6, 2),"")</f>
        <v>0</v>
      </c>
    </row>
    <row r="328" spans="1:27" x14ac:dyDescent="0.25">
      <c r="A328" s="1" t="s">
        <v>426</v>
      </c>
      <c r="B328" s="1" t="str">
        <f>IFERROR(VLOOKUP(TRIM(Table.CCSS_Base_Metrics[[#This Row],[Title]]), xccdf!$A$2:$C$315, 2, FALSE),"")</f>
        <v>rul_LocalPoliciesSecurityOptions27</v>
      </c>
      <c r="C328" t="s">
        <v>215</v>
      </c>
      <c r="D328" s="25" t="str">
        <f>IFERROR(VLOOKUP(TRIM(Table.CCSS_Base_Metrics[[#This Row],[Title]]), xccdf!$A$2:$F$315, 3, FALSE),"")</f>
        <v>CCE-2381-2</v>
      </c>
      <c r="E328" s="25" t="str">
        <f>IFERROR(VLOOKUP(TRIM(Table.CCSS_Base_Metrics[[#This Row],[Title]]), xccdf!$A$2:$F$315, 4, FALSE),"")</f>
        <v>equals</v>
      </c>
      <c r="F328" s="25" t="str">
        <f>IFERROR(VLOOKUP(TRIM(Table.CCSS_Base_Metrics[[#This Row],[Title]]), xccdf!$A$2:$F$315, 5, FALSE),"")</f>
        <v>number</v>
      </c>
      <c r="G328" s="25">
        <f>IFERROR(VLOOKUP(TRIM(Table.CCSS_Base_Metrics[[#This Row],[Title]]), xccdf!$A$2:$F$315, 6, FALSE),"")</f>
        <v>1</v>
      </c>
      <c r="H328" s="21" t="s">
        <v>39</v>
      </c>
      <c r="J328" s="7"/>
      <c r="K328" s="7" t="s">
        <v>593</v>
      </c>
      <c r="L328" s="9" t="str">
        <f>IFERROR(ROUND(((0.4 * Table.CCSS_Base_Metrics[[#This Row],[Exploitability]]) + (0.6 * Table.CCSS_Base_Metrics[[#This Row],[Impact]]) -1.5) * IF(Table.CCSS_Base_Metrics[[#This Row],[Impact]] = 0, 0, 1.176), 1),"")</f>
        <v/>
      </c>
      <c r="M328" s="9" t="str">
        <f>IFERROR(20 * Table.CCSS_Base_Metrics[[#This Row],[Access_Vector.'#]] * Table.CCSS_Base_Metrics[[#This Row],[Authentication.'#]] * Table.CCSS_Base_Metrics[[#This Row],[Access_Complexity.'#]],"")</f>
        <v/>
      </c>
      <c r="N328" s="9" t="str">
        <f>IFERROR(10.41 * (1 - (1 - Table.CCSS_Base_Metrics[[#This Row],[Confidentiality_Impact.'#]]) * (1 - Table.CCSS_Base_Metrics[[#This Row],[Integrity_Impact.'#]]) * (1 - Table.CCSS_Base_Metrics[[#This Row],[Availability_Impact.'#]])),"")</f>
        <v/>
      </c>
      <c r="Q328" s="11" t="str">
        <f>IFERROR(VLOOKUP(Table.CCSS_Base_Metrics[[#This Row],[Access_Vector]], Lists!$B$4:$C$6, 2),"")</f>
        <v/>
      </c>
      <c r="S328" s="11" t="str">
        <f>IFERROR(VLOOKUP(Table.CCSS_Base_Metrics[[#This Row],[Authentication]], Lists!$D$4:$E$6, 2),"")</f>
        <v/>
      </c>
      <c r="U328" s="11" t="str">
        <f>IFERROR(VLOOKUP(Table.CCSS_Base_Metrics[[#This Row],[Access_Complexity]], Lists!$F$4:$G$6, 2),"")</f>
        <v/>
      </c>
      <c r="W328" s="11" t="str">
        <f>IFERROR(VLOOKUP(Table.CCSS_Base_Metrics[[#This Row],[Confidentiality_Impact]], Lists!$H$4:$I$6, 2),"")</f>
        <v/>
      </c>
      <c r="Y328" s="11" t="str">
        <f>IFERROR(VLOOKUP(Table.CCSS_Base_Metrics[[#This Row],[Integrity_Imapct]], Lists!$J$4:$K$6, 2),"")</f>
        <v/>
      </c>
      <c r="AA328" s="11" t="str">
        <f>IFERROR(VLOOKUP(Table.CCSS_Base_Metrics[[#This Row],[Availability_Impact]], Lists!$L$4:$M$6, 2),"")</f>
        <v/>
      </c>
    </row>
    <row r="329" spans="1:27" x14ac:dyDescent="0.25">
      <c r="A329" s="1" t="s">
        <v>427</v>
      </c>
      <c r="B329" s="1" t="str">
        <f>IFERROR(VLOOKUP(TRIM(Table.CCSS_Base_Metrics[[#This Row],[Title]]), xccdf!$A$2:$C$315, 2, FALSE),"")</f>
        <v>rul_LocalPoliciesSecurityOptions28</v>
      </c>
      <c r="C329" t="s">
        <v>216</v>
      </c>
      <c r="D329" s="25" t="str">
        <f>IFERROR(VLOOKUP(TRIM(Table.CCSS_Base_Metrics[[#This Row],[Title]]), xccdf!$A$2:$F$315, 3, FALSE),"")</f>
        <v>CCE-2263-2</v>
      </c>
      <c r="E329" s="25" t="str">
        <f>IFERROR(VLOOKUP(TRIM(Table.CCSS_Base_Metrics[[#This Row],[Title]]), xccdf!$A$2:$F$315, 4, FALSE),"")</f>
        <v>equals</v>
      </c>
      <c r="F329" s="25" t="str">
        <f>IFERROR(VLOOKUP(TRIM(Table.CCSS_Base_Metrics[[#This Row],[Title]]), xccdf!$A$2:$F$315, 5, FALSE),"")</f>
        <v>number</v>
      </c>
      <c r="G329" s="25">
        <f>IFERROR(VLOOKUP(TRIM(Table.CCSS_Base_Metrics[[#This Row],[Title]]), xccdf!$A$2:$F$315, 6, FALSE),"")</f>
        <v>1</v>
      </c>
      <c r="H329" s="21" t="s">
        <v>40</v>
      </c>
      <c r="I329" s="7" t="b">
        <v>1</v>
      </c>
      <c r="J329" s="7"/>
      <c r="K329" s="17" t="s">
        <v>589</v>
      </c>
      <c r="L329" s="9">
        <f>IFERROR(ROUND(((0.4 * Table.CCSS_Base_Metrics[[#This Row],[Exploitability]]) + (0.6 * Table.CCSS_Base_Metrics[[#This Row],[Impact]]) -1.5) * IF(Table.CCSS_Base_Metrics[[#This Row],[Impact]] = 0, 0, 1.176), 1),"")</f>
        <v>5.8</v>
      </c>
      <c r="M329" s="9">
        <f>IFERROR(20 * Table.CCSS_Base_Metrics[[#This Row],[Access_Vector.'#]] * Table.CCSS_Base_Metrics[[#This Row],[Authentication.'#]] * Table.CCSS_Base_Metrics[[#This Row],[Access_Complexity.'#]],"")</f>
        <v>8.5887999999999991</v>
      </c>
      <c r="N329" s="9">
        <f>IFERROR(10.41 * (1 - (1 - Table.CCSS_Base_Metrics[[#This Row],[Confidentiality_Impact.'#]]) * (1 - Table.CCSS_Base_Metrics[[#This Row],[Integrity_Impact.'#]]) * (1 - Table.CCSS_Base_Metrics[[#This Row],[Availability_Impact.'#]])),"")</f>
        <v>4.9382437499999998</v>
      </c>
      <c r="O329" t="s">
        <v>19</v>
      </c>
      <c r="P329" t="s">
        <v>23</v>
      </c>
      <c r="Q329" s="11">
        <f>IFERROR(VLOOKUP(Table.CCSS_Base_Metrics[[#This Row],[Access_Vector]], Lists!$B$4:$C$6, 2),"")</f>
        <v>1</v>
      </c>
      <c r="R329" t="s">
        <v>27</v>
      </c>
      <c r="S329" s="11">
        <f>IFERROR(VLOOKUP(Table.CCSS_Base_Metrics[[#This Row],[Authentication]], Lists!$D$4:$E$6, 2),"")</f>
        <v>0.70399999999999996</v>
      </c>
      <c r="T329" t="s">
        <v>29</v>
      </c>
      <c r="U329" s="11">
        <f>IFERROR(VLOOKUP(Table.CCSS_Base_Metrics[[#This Row],[Access_Complexity]], Lists!$F$4:$G$6, 2),"")</f>
        <v>0.61</v>
      </c>
      <c r="V329" t="s">
        <v>32</v>
      </c>
      <c r="W329" s="11">
        <f>IFERROR(VLOOKUP(Table.CCSS_Base_Metrics[[#This Row],[Confidentiality_Impact]], Lists!$H$4:$I$6, 2),"")</f>
        <v>0.27500000000000002</v>
      </c>
      <c r="X329" t="s">
        <v>32</v>
      </c>
      <c r="Y329" s="11">
        <f>IFERROR(VLOOKUP(Table.CCSS_Base_Metrics[[#This Row],[Integrity_Imapct]], Lists!$J$4:$K$6, 2),"")</f>
        <v>0.27500000000000002</v>
      </c>
      <c r="Z329" t="s">
        <v>27</v>
      </c>
      <c r="AA329" s="11">
        <f>IFERROR(VLOOKUP(Table.CCSS_Base_Metrics[[#This Row],[Availability_Impact]], Lists!$L$4:$M$6, 2),"")</f>
        <v>0</v>
      </c>
    </row>
    <row r="330" spans="1:27" x14ac:dyDescent="0.25">
      <c r="A330" s="1" t="s">
        <v>427</v>
      </c>
      <c r="B330" s="1" t="str">
        <f>IFERROR(VLOOKUP(TRIM(Table.CCSS_Base_Metrics[[#This Row],[Title]]), xccdf!$A$2:$C$315, 2, FALSE),"")</f>
        <v>rul_LocalPoliciesSecurityOptions28</v>
      </c>
      <c r="C330" t="s">
        <v>216</v>
      </c>
      <c r="D330" s="25" t="str">
        <f>IFERROR(VLOOKUP(TRIM(Table.CCSS_Base_Metrics[[#This Row],[Title]]), xccdf!$A$2:$F$315, 3, FALSE),"")</f>
        <v>CCE-2263-2</v>
      </c>
      <c r="E330" s="25" t="str">
        <f>IFERROR(VLOOKUP(TRIM(Table.CCSS_Base_Metrics[[#This Row],[Title]]), xccdf!$A$2:$F$315, 4, FALSE),"")</f>
        <v>equals</v>
      </c>
      <c r="F330" s="25" t="str">
        <f>IFERROR(VLOOKUP(TRIM(Table.CCSS_Base_Metrics[[#This Row],[Title]]), xccdf!$A$2:$F$315, 5, FALSE),"")</f>
        <v>number</v>
      </c>
      <c r="G330" s="25">
        <f>IFERROR(VLOOKUP(TRIM(Table.CCSS_Base_Metrics[[#This Row],[Title]]), xccdf!$A$2:$F$315, 6, FALSE),"")</f>
        <v>1</v>
      </c>
      <c r="H330" s="21" t="s">
        <v>39</v>
      </c>
      <c r="J330" s="7"/>
      <c r="K330" s="7" t="s">
        <v>593</v>
      </c>
      <c r="L330" s="9" t="str">
        <f>IFERROR(ROUND(((0.4 * Table.CCSS_Base_Metrics[[#This Row],[Exploitability]]) + (0.6 * Table.CCSS_Base_Metrics[[#This Row],[Impact]]) -1.5) * IF(Table.CCSS_Base_Metrics[[#This Row],[Impact]] = 0, 0, 1.176), 1),"")</f>
        <v/>
      </c>
      <c r="M330" s="9" t="str">
        <f>IFERROR(20 * Table.CCSS_Base_Metrics[[#This Row],[Access_Vector.'#]] * Table.CCSS_Base_Metrics[[#This Row],[Authentication.'#]] * Table.CCSS_Base_Metrics[[#This Row],[Access_Complexity.'#]],"")</f>
        <v/>
      </c>
      <c r="N330" s="9" t="str">
        <f>IFERROR(10.41 * (1 - (1 - Table.CCSS_Base_Metrics[[#This Row],[Confidentiality_Impact.'#]]) * (1 - Table.CCSS_Base_Metrics[[#This Row],[Integrity_Impact.'#]]) * (1 - Table.CCSS_Base_Metrics[[#This Row],[Availability_Impact.'#]])),"")</f>
        <v/>
      </c>
      <c r="Q330" s="11" t="str">
        <f>IFERROR(VLOOKUP(Table.CCSS_Base_Metrics[[#This Row],[Access_Vector]], Lists!$B$4:$C$6, 2),"")</f>
        <v/>
      </c>
      <c r="S330" s="11" t="str">
        <f>IFERROR(VLOOKUP(Table.CCSS_Base_Metrics[[#This Row],[Authentication]], Lists!$D$4:$E$6, 2),"")</f>
        <v/>
      </c>
      <c r="U330" s="11" t="str">
        <f>IFERROR(VLOOKUP(Table.CCSS_Base_Metrics[[#This Row],[Access_Complexity]], Lists!$F$4:$G$6, 2),"")</f>
        <v/>
      </c>
      <c r="W330" s="11" t="str">
        <f>IFERROR(VLOOKUP(Table.CCSS_Base_Metrics[[#This Row],[Confidentiality_Impact]], Lists!$H$4:$I$6, 2),"")</f>
        <v/>
      </c>
      <c r="Y330" s="11" t="str">
        <f>IFERROR(VLOOKUP(Table.CCSS_Base_Metrics[[#This Row],[Integrity_Imapct]], Lists!$J$4:$K$6, 2),"")</f>
        <v/>
      </c>
      <c r="AA330" s="11" t="str">
        <f>IFERROR(VLOOKUP(Table.CCSS_Base_Metrics[[#This Row],[Availability_Impact]], Lists!$L$4:$M$6, 2),"")</f>
        <v/>
      </c>
    </row>
    <row r="331" spans="1:27" x14ac:dyDescent="0.25">
      <c r="A331" s="1" t="s">
        <v>428</v>
      </c>
      <c r="B331" s="1" t="str">
        <f>IFERROR(VLOOKUP(TRIM(Table.CCSS_Base_Metrics[[#This Row],[Title]]), xccdf!$A$2:$C$315, 2, FALSE),"")</f>
        <v>rul_LocalPoliciesSecurityOptions229</v>
      </c>
      <c r="C331" t="s">
        <v>217</v>
      </c>
      <c r="D331" s="25" t="str">
        <f>IFERROR(VLOOKUP(TRIM(Table.CCSS_Base_Metrics[[#This Row],[Title]]), xccdf!$A$2:$F$315, 3, FALSE),"")</f>
        <v>CCE-2029-7</v>
      </c>
      <c r="E331" s="25" t="str">
        <f>IFERROR(VLOOKUP(TRIM(Table.CCSS_Base_Metrics[[#This Row],[Title]]), xccdf!$A$2:$F$315, 4, FALSE),"")</f>
        <v>equals</v>
      </c>
      <c r="F331" s="25" t="str">
        <f>IFERROR(VLOOKUP(TRIM(Table.CCSS_Base_Metrics[[#This Row],[Title]]), xccdf!$A$2:$F$315, 5, FALSE),"")</f>
        <v>number</v>
      </c>
      <c r="G331" s="25">
        <f>IFERROR(VLOOKUP(TRIM(Table.CCSS_Base_Metrics[[#This Row],[Title]]), xccdf!$A$2:$F$315, 6, FALSE),"")</f>
        <v>1</v>
      </c>
      <c r="H331" s="21" t="s">
        <v>40</v>
      </c>
      <c r="I331" s="7" t="b">
        <v>1</v>
      </c>
      <c r="J331" s="7"/>
      <c r="K331" s="17" t="s">
        <v>589</v>
      </c>
      <c r="L331" s="9">
        <f>IFERROR(ROUND(((0.4 * Table.CCSS_Base_Metrics[[#This Row],[Exploitability]]) + (0.6 * Table.CCSS_Base_Metrics[[#This Row],[Impact]]) -1.5) * IF(Table.CCSS_Base_Metrics[[#This Row],[Impact]] = 0, 0, 1.176), 1),"")</f>
        <v>4.3</v>
      </c>
      <c r="M331" s="9">
        <f>IFERROR(20 * Table.CCSS_Base_Metrics[[#This Row],[Access_Vector.'#]] * Table.CCSS_Base_Metrics[[#This Row],[Authentication.'#]] * Table.CCSS_Base_Metrics[[#This Row],[Access_Complexity.'#]],"")</f>
        <v>3.1410400000000003</v>
      </c>
      <c r="N331" s="9">
        <f>IFERROR(10.41 * (1 - (1 - Table.CCSS_Base_Metrics[[#This Row],[Confidentiality_Impact.'#]]) * (1 - Table.CCSS_Base_Metrics[[#This Row],[Integrity_Impact.'#]]) * (1 - Table.CCSS_Base_Metrics[[#This Row],[Availability_Impact.'#]])),"")</f>
        <v>6.4429767187500007</v>
      </c>
      <c r="O331" t="s">
        <v>19</v>
      </c>
      <c r="P331" t="s">
        <v>21</v>
      </c>
      <c r="Q331" s="11">
        <f>IFERROR(VLOOKUP(Table.CCSS_Base_Metrics[[#This Row],[Access_Vector]], Lists!$B$4:$C$6, 2),"")</f>
        <v>0.39500000000000002</v>
      </c>
      <c r="R331" t="s">
        <v>26</v>
      </c>
      <c r="S331" s="11">
        <f>IFERROR(VLOOKUP(Table.CCSS_Base_Metrics[[#This Row],[Authentication]], Lists!$D$4:$E$6, 2),"")</f>
        <v>0.56000000000000005</v>
      </c>
      <c r="T331" t="s">
        <v>30</v>
      </c>
      <c r="U331" s="11">
        <f>IFERROR(VLOOKUP(Table.CCSS_Base_Metrics[[#This Row],[Access_Complexity]], Lists!$F$4:$G$6, 2),"")</f>
        <v>0.71</v>
      </c>
      <c r="V331" t="s">
        <v>32</v>
      </c>
      <c r="W331" s="11">
        <f>IFERROR(VLOOKUP(Table.CCSS_Base_Metrics[[#This Row],[Confidentiality_Impact]], Lists!$H$4:$I$6, 2),"")</f>
        <v>0.27500000000000002</v>
      </c>
      <c r="X331" t="s">
        <v>32</v>
      </c>
      <c r="Y331" s="11">
        <f>IFERROR(VLOOKUP(Table.CCSS_Base_Metrics[[#This Row],[Integrity_Imapct]], Lists!$J$4:$K$6, 2),"")</f>
        <v>0.27500000000000002</v>
      </c>
      <c r="Z331" t="s">
        <v>32</v>
      </c>
      <c r="AA331" s="11">
        <f>IFERROR(VLOOKUP(Table.CCSS_Base_Metrics[[#This Row],[Availability_Impact]], Lists!$L$4:$M$6, 2),"")</f>
        <v>0.27500000000000002</v>
      </c>
    </row>
    <row r="332" spans="1:27" x14ac:dyDescent="0.25">
      <c r="A332" s="1" t="s">
        <v>428</v>
      </c>
      <c r="B332" s="1" t="str">
        <f>IFERROR(VLOOKUP(TRIM(Table.CCSS_Base_Metrics[[#This Row],[Title]]), xccdf!$A$2:$C$315, 2, FALSE),"")</f>
        <v>rul_LocalPoliciesSecurityOptions229</v>
      </c>
      <c r="C332" t="s">
        <v>217</v>
      </c>
      <c r="D332" s="25" t="str">
        <f>IFERROR(VLOOKUP(TRIM(Table.CCSS_Base_Metrics[[#This Row],[Title]]), xccdf!$A$2:$F$315, 3, FALSE),"")</f>
        <v>CCE-2029-7</v>
      </c>
      <c r="E332" s="25" t="str">
        <f>IFERROR(VLOOKUP(TRIM(Table.CCSS_Base_Metrics[[#This Row],[Title]]), xccdf!$A$2:$F$315, 4, FALSE),"")</f>
        <v>equals</v>
      </c>
      <c r="F332" s="25" t="str">
        <f>IFERROR(VLOOKUP(TRIM(Table.CCSS_Base_Metrics[[#This Row],[Title]]), xccdf!$A$2:$F$315, 5, FALSE),"")</f>
        <v>number</v>
      </c>
      <c r="G332" s="25">
        <f>IFERROR(VLOOKUP(TRIM(Table.CCSS_Base_Metrics[[#This Row],[Title]]), xccdf!$A$2:$F$315, 6, FALSE),"")</f>
        <v>1</v>
      </c>
      <c r="H332" s="21" t="s">
        <v>39</v>
      </c>
      <c r="J332" s="7"/>
      <c r="K332" s="7" t="s">
        <v>593</v>
      </c>
      <c r="L332" s="9" t="str">
        <f>IFERROR(ROUND(((0.4 * Table.CCSS_Base_Metrics[[#This Row],[Exploitability]]) + (0.6 * Table.CCSS_Base_Metrics[[#This Row],[Impact]]) -1.5) * IF(Table.CCSS_Base_Metrics[[#This Row],[Impact]] = 0, 0, 1.176), 1),"")</f>
        <v/>
      </c>
      <c r="M332" s="9" t="str">
        <f>IFERROR(20 * Table.CCSS_Base_Metrics[[#This Row],[Access_Vector.'#]] * Table.CCSS_Base_Metrics[[#This Row],[Authentication.'#]] * Table.CCSS_Base_Metrics[[#This Row],[Access_Complexity.'#]],"")</f>
        <v/>
      </c>
      <c r="N332" s="9" t="str">
        <f>IFERROR(10.41 * (1 - (1 - Table.CCSS_Base_Metrics[[#This Row],[Confidentiality_Impact.'#]]) * (1 - Table.CCSS_Base_Metrics[[#This Row],[Integrity_Impact.'#]]) * (1 - Table.CCSS_Base_Metrics[[#This Row],[Availability_Impact.'#]])),"")</f>
        <v/>
      </c>
      <c r="Q332" s="11" t="str">
        <f>IFERROR(VLOOKUP(Table.CCSS_Base_Metrics[[#This Row],[Access_Vector]], Lists!$B$4:$C$6, 2),"")</f>
        <v/>
      </c>
      <c r="S332" s="11" t="str">
        <f>IFERROR(VLOOKUP(Table.CCSS_Base_Metrics[[#This Row],[Authentication]], Lists!$D$4:$E$6, 2),"")</f>
        <v/>
      </c>
      <c r="U332" s="11" t="str">
        <f>IFERROR(VLOOKUP(Table.CCSS_Base_Metrics[[#This Row],[Access_Complexity]], Lists!$F$4:$G$6, 2),"")</f>
        <v/>
      </c>
      <c r="W332" s="11" t="str">
        <f>IFERROR(VLOOKUP(Table.CCSS_Base_Metrics[[#This Row],[Confidentiality_Impact]], Lists!$H$4:$I$6, 2),"")</f>
        <v/>
      </c>
      <c r="Y332" s="11" t="str">
        <f>IFERROR(VLOOKUP(Table.CCSS_Base_Metrics[[#This Row],[Integrity_Imapct]], Lists!$J$4:$K$6, 2),"")</f>
        <v/>
      </c>
      <c r="AA332" s="11" t="str">
        <f>IFERROR(VLOOKUP(Table.CCSS_Base_Metrics[[#This Row],[Availability_Impact]], Lists!$L$4:$M$6, 2),"")</f>
        <v/>
      </c>
    </row>
    <row r="333" spans="1:27" x14ac:dyDescent="0.25">
      <c r="A333" s="1" t="s">
        <v>429</v>
      </c>
      <c r="B333" s="1" t="str">
        <f>IFERROR(VLOOKUP(TRIM(Table.CCSS_Base_Metrics[[#This Row],[Title]]), xccdf!$A$2:$C$315, 2, FALSE),"")</f>
        <v>rul_LocalPoliciesSecurityOptions41</v>
      </c>
      <c r="C333" t="s">
        <v>218</v>
      </c>
      <c r="D333" s="25" t="str">
        <f>IFERROR(VLOOKUP(TRIM(Table.CCSS_Base_Metrics[[#This Row],[Title]]), xccdf!$A$2:$F$315, 3, FALSE),"")</f>
        <v>CCE-1962-0</v>
      </c>
      <c r="E333" s="25" t="str">
        <f>IFERROR(VLOOKUP(TRIM(Table.CCSS_Base_Metrics[[#This Row],[Title]]), xccdf!$A$2:$F$315, 4, FALSE),"")</f>
        <v>equals</v>
      </c>
      <c r="F333" s="25" t="str">
        <f>IFERROR(VLOOKUP(TRIM(Table.CCSS_Base_Metrics[[#This Row],[Title]]), xccdf!$A$2:$F$315, 5, FALSE),"")</f>
        <v>number</v>
      </c>
      <c r="G333" s="25">
        <f>IFERROR(VLOOKUP(TRIM(Table.CCSS_Base_Metrics[[#This Row],[Title]]), xccdf!$A$2:$F$315, 6, FALSE),"")</f>
        <v>1</v>
      </c>
      <c r="H333" s="21" t="s">
        <v>40</v>
      </c>
      <c r="I333" s="7" t="b">
        <v>1</v>
      </c>
      <c r="J333" s="7"/>
      <c r="K333" s="17" t="s">
        <v>589</v>
      </c>
      <c r="L333" s="9">
        <f>IFERROR(ROUND(((0.4 * Table.CCSS_Base_Metrics[[#This Row],[Exploitability]]) + (0.6 * Table.CCSS_Base_Metrics[[#This Row],[Impact]]) -1.5) * IF(Table.CCSS_Base_Metrics[[#This Row],[Impact]] = 0, 0, 1.176), 1),"")</f>
        <v>5</v>
      </c>
      <c r="M333" s="9">
        <f>IFERROR(20 * Table.CCSS_Base_Metrics[[#This Row],[Access_Vector.'#]] * Table.CCSS_Base_Metrics[[#This Row],[Authentication.'#]] * Table.CCSS_Base_Metrics[[#This Row],[Access_Complexity.'#]],"")</f>
        <v>9.9967999999999986</v>
      </c>
      <c r="N333" s="9">
        <f>IFERROR(10.41 * (1 - (1 - Table.CCSS_Base_Metrics[[#This Row],[Confidentiality_Impact.'#]]) * (1 - Table.CCSS_Base_Metrics[[#This Row],[Integrity_Impact.'#]]) * (1 - Table.CCSS_Base_Metrics[[#This Row],[Availability_Impact.'#]])),"")</f>
        <v>2.8627500000000001</v>
      </c>
      <c r="O333" t="s">
        <v>19</v>
      </c>
      <c r="P333" t="s">
        <v>23</v>
      </c>
      <c r="Q333" s="11">
        <f>IFERROR(VLOOKUP(Table.CCSS_Base_Metrics[[#This Row],[Access_Vector]], Lists!$B$4:$C$6, 2),"")</f>
        <v>1</v>
      </c>
      <c r="R333" t="s">
        <v>27</v>
      </c>
      <c r="S333" s="11">
        <f>IFERROR(VLOOKUP(Table.CCSS_Base_Metrics[[#This Row],[Authentication]], Lists!$D$4:$E$6, 2),"")</f>
        <v>0.70399999999999996</v>
      </c>
      <c r="T333" t="s">
        <v>30</v>
      </c>
      <c r="U333" s="11">
        <f>IFERROR(VLOOKUP(Table.CCSS_Base_Metrics[[#This Row],[Access_Complexity]], Lists!$F$4:$G$6, 2),"")</f>
        <v>0.71</v>
      </c>
      <c r="V333" t="s">
        <v>32</v>
      </c>
      <c r="W333" s="11">
        <f>IFERROR(VLOOKUP(Table.CCSS_Base_Metrics[[#This Row],[Confidentiality_Impact]], Lists!$H$4:$I$6, 2),"")</f>
        <v>0.27500000000000002</v>
      </c>
      <c r="X333" t="s">
        <v>27</v>
      </c>
      <c r="Y333" s="11">
        <f>IFERROR(VLOOKUP(Table.CCSS_Base_Metrics[[#This Row],[Integrity_Imapct]], Lists!$J$4:$K$6, 2),"")</f>
        <v>0</v>
      </c>
      <c r="Z333" t="s">
        <v>27</v>
      </c>
      <c r="AA333" s="11">
        <f>IFERROR(VLOOKUP(Table.CCSS_Base_Metrics[[#This Row],[Availability_Impact]], Lists!$L$4:$M$6, 2),"")</f>
        <v>0</v>
      </c>
    </row>
    <row r="334" spans="1:27" x14ac:dyDescent="0.25">
      <c r="A334" s="1" t="s">
        <v>429</v>
      </c>
      <c r="B334" s="1" t="str">
        <f>IFERROR(VLOOKUP(TRIM(Table.CCSS_Base_Metrics[[#This Row],[Title]]), xccdf!$A$2:$C$315, 2, FALSE),"")</f>
        <v>rul_LocalPoliciesSecurityOptions41</v>
      </c>
      <c r="C334" t="s">
        <v>218</v>
      </c>
      <c r="D334" s="25" t="str">
        <f>IFERROR(VLOOKUP(TRIM(Table.CCSS_Base_Metrics[[#This Row],[Title]]), xccdf!$A$2:$F$315, 3, FALSE),"")</f>
        <v>CCE-1962-0</v>
      </c>
      <c r="E334" s="25" t="str">
        <f>IFERROR(VLOOKUP(TRIM(Table.CCSS_Base_Metrics[[#This Row],[Title]]), xccdf!$A$2:$F$315, 4, FALSE),"")</f>
        <v>equals</v>
      </c>
      <c r="F334" s="25" t="str">
        <f>IFERROR(VLOOKUP(TRIM(Table.CCSS_Base_Metrics[[#This Row],[Title]]), xccdf!$A$2:$F$315, 5, FALSE),"")</f>
        <v>number</v>
      </c>
      <c r="G334" s="25">
        <f>IFERROR(VLOOKUP(TRIM(Table.CCSS_Base_Metrics[[#This Row],[Title]]), xccdf!$A$2:$F$315, 6, FALSE),"")</f>
        <v>1</v>
      </c>
      <c r="H334" s="21" t="s">
        <v>39</v>
      </c>
      <c r="J334" s="7"/>
      <c r="K334" s="7" t="s">
        <v>593</v>
      </c>
      <c r="L334" s="9" t="str">
        <f>IFERROR(ROUND(((0.4 * Table.CCSS_Base_Metrics[[#This Row],[Exploitability]]) + (0.6 * Table.CCSS_Base_Metrics[[#This Row],[Impact]]) -1.5) * IF(Table.CCSS_Base_Metrics[[#This Row],[Impact]] = 0, 0, 1.176), 1),"")</f>
        <v/>
      </c>
      <c r="M334" s="9" t="str">
        <f>IFERROR(20 * Table.CCSS_Base_Metrics[[#This Row],[Access_Vector.'#]] * Table.CCSS_Base_Metrics[[#This Row],[Authentication.'#]] * Table.CCSS_Base_Metrics[[#This Row],[Access_Complexity.'#]],"")</f>
        <v/>
      </c>
      <c r="N334" s="9" t="str">
        <f>IFERROR(10.41 * (1 - (1 - Table.CCSS_Base_Metrics[[#This Row],[Confidentiality_Impact.'#]]) * (1 - Table.CCSS_Base_Metrics[[#This Row],[Integrity_Impact.'#]]) * (1 - Table.CCSS_Base_Metrics[[#This Row],[Availability_Impact.'#]])),"")</f>
        <v/>
      </c>
      <c r="Q334" s="11" t="str">
        <f>IFERROR(VLOOKUP(Table.CCSS_Base_Metrics[[#This Row],[Access_Vector]], Lists!$B$4:$C$6, 2),"")</f>
        <v/>
      </c>
      <c r="S334" s="11" t="str">
        <f>IFERROR(VLOOKUP(Table.CCSS_Base_Metrics[[#This Row],[Authentication]], Lists!$D$4:$E$6, 2),"")</f>
        <v/>
      </c>
      <c r="U334" s="11" t="str">
        <f>IFERROR(VLOOKUP(Table.CCSS_Base_Metrics[[#This Row],[Access_Complexity]], Lists!$F$4:$G$6, 2),"")</f>
        <v/>
      </c>
      <c r="W334" s="11" t="str">
        <f>IFERROR(VLOOKUP(Table.CCSS_Base_Metrics[[#This Row],[Confidentiality_Impact]], Lists!$H$4:$I$6, 2),"")</f>
        <v/>
      </c>
      <c r="Y334" s="11" t="str">
        <f>IFERROR(VLOOKUP(Table.CCSS_Base_Metrics[[#This Row],[Integrity_Imapct]], Lists!$J$4:$K$6, 2),"")</f>
        <v/>
      </c>
      <c r="AA334" s="11" t="str">
        <f>IFERROR(VLOOKUP(Table.CCSS_Base_Metrics[[#This Row],[Availability_Impact]], Lists!$L$4:$M$6, 2),"")</f>
        <v/>
      </c>
    </row>
    <row r="335" spans="1:27" x14ac:dyDescent="0.25">
      <c r="A335" s="1" t="s">
        <v>430</v>
      </c>
      <c r="B335" s="1" t="str">
        <f>IFERROR(VLOOKUP(TRIM(Table.CCSS_Base_Metrics[[#This Row],[Title]]), xccdf!$A$2:$C$315, 2, FALSE),"")</f>
        <v>rul_LocalPoliciesSecurityOptions42</v>
      </c>
      <c r="C335" t="s">
        <v>219</v>
      </c>
      <c r="D335" s="25" t="str">
        <f>IFERROR(VLOOKUP(TRIM(Table.CCSS_Base_Metrics[[#This Row],[Title]]), xccdf!$A$2:$F$315, 3, FALSE),"")</f>
        <v>CCE-2340-8</v>
      </c>
      <c r="E335" s="25" t="str">
        <f>IFERROR(VLOOKUP(TRIM(Table.CCSS_Base_Metrics[[#This Row],[Title]]), xccdf!$A$2:$F$315, 4, FALSE),"")</f>
        <v>equals</v>
      </c>
      <c r="F335" s="25" t="str">
        <f>IFERROR(VLOOKUP(TRIM(Table.CCSS_Base_Metrics[[#This Row],[Title]]), xccdf!$A$2:$F$315, 5, FALSE),"")</f>
        <v>number</v>
      </c>
      <c r="G335" s="25">
        <f>IFERROR(VLOOKUP(TRIM(Table.CCSS_Base_Metrics[[#This Row],[Title]]), xccdf!$A$2:$F$315, 6, FALSE),"")</f>
        <v>1</v>
      </c>
      <c r="H335" s="21" t="s">
        <v>40</v>
      </c>
      <c r="I335" s="7" t="b">
        <v>1</v>
      </c>
      <c r="J335" s="7"/>
      <c r="K335" s="17" t="s">
        <v>589</v>
      </c>
      <c r="L335" s="9">
        <f>IFERROR(ROUND(((0.4 * Table.CCSS_Base_Metrics[[#This Row],[Exploitability]]) + (0.6 * Table.CCSS_Base_Metrics[[#This Row],[Impact]]) -1.5) * IF(Table.CCSS_Base_Metrics[[#This Row],[Impact]] = 0, 0, 1.176), 1),"")</f>
        <v>5</v>
      </c>
      <c r="M335" s="9">
        <f>IFERROR(20 * Table.CCSS_Base_Metrics[[#This Row],[Access_Vector.'#]] * Table.CCSS_Base_Metrics[[#This Row],[Authentication.'#]] * Table.CCSS_Base_Metrics[[#This Row],[Access_Complexity.'#]],"")</f>
        <v>9.9967999999999986</v>
      </c>
      <c r="N335" s="9">
        <f>IFERROR(10.41 * (1 - (1 - Table.CCSS_Base_Metrics[[#This Row],[Confidentiality_Impact.'#]]) * (1 - Table.CCSS_Base_Metrics[[#This Row],[Integrity_Impact.'#]]) * (1 - Table.CCSS_Base_Metrics[[#This Row],[Availability_Impact.'#]])),"")</f>
        <v>2.8627500000000001</v>
      </c>
      <c r="O335" t="s">
        <v>19</v>
      </c>
      <c r="P335" t="s">
        <v>23</v>
      </c>
      <c r="Q335" s="11">
        <f>IFERROR(VLOOKUP(Table.CCSS_Base_Metrics[[#This Row],[Access_Vector]], Lists!$B$4:$C$6, 2),"")</f>
        <v>1</v>
      </c>
      <c r="R335" t="s">
        <v>27</v>
      </c>
      <c r="S335" s="11">
        <f>IFERROR(VLOOKUP(Table.CCSS_Base_Metrics[[#This Row],[Authentication]], Lists!$D$4:$E$6, 2),"")</f>
        <v>0.70399999999999996</v>
      </c>
      <c r="T335" t="s">
        <v>30</v>
      </c>
      <c r="U335" s="11">
        <f>IFERROR(VLOOKUP(Table.CCSS_Base_Metrics[[#This Row],[Access_Complexity]], Lists!$F$4:$G$6, 2),"")</f>
        <v>0.71</v>
      </c>
      <c r="V335" t="s">
        <v>32</v>
      </c>
      <c r="W335" s="11">
        <f>IFERROR(VLOOKUP(Table.CCSS_Base_Metrics[[#This Row],[Confidentiality_Impact]], Lists!$H$4:$I$6, 2),"")</f>
        <v>0.27500000000000002</v>
      </c>
      <c r="X335" t="s">
        <v>27</v>
      </c>
      <c r="Y335" s="11">
        <f>IFERROR(VLOOKUP(Table.CCSS_Base_Metrics[[#This Row],[Integrity_Imapct]], Lists!$J$4:$K$6, 2),"")</f>
        <v>0</v>
      </c>
      <c r="Z335" t="s">
        <v>27</v>
      </c>
      <c r="AA335" s="11">
        <f>IFERROR(VLOOKUP(Table.CCSS_Base_Metrics[[#This Row],[Availability_Impact]], Lists!$L$4:$M$6, 2),"")</f>
        <v>0</v>
      </c>
    </row>
    <row r="336" spans="1:27" x14ac:dyDescent="0.25">
      <c r="A336" s="1" t="s">
        <v>430</v>
      </c>
      <c r="B336" s="1" t="str">
        <f>IFERROR(VLOOKUP(TRIM(Table.CCSS_Base_Metrics[[#This Row],[Title]]), xccdf!$A$2:$C$315, 2, FALSE),"")</f>
        <v>rul_LocalPoliciesSecurityOptions42</v>
      </c>
      <c r="C336" t="s">
        <v>219</v>
      </c>
      <c r="D336" s="25" t="str">
        <f>IFERROR(VLOOKUP(TRIM(Table.CCSS_Base_Metrics[[#This Row],[Title]]), xccdf!$A$2:$F$315, 3, FALSE),"")</f>
        <v>CCE-2340-8</v>
      </c>
      <c r="E336" s="25" t="str">
        <f>IFERROR(VLOOKUP(TRIM(Table.CCSS_Base_Metrics[[#This Row],[Title]]), xccdf!$A$2:$F$315, 4, FALSE),"")</f>
        <v>equals</v>
      </c>
      <c r="F336" s="25" t="str">
        <f>IFERROR(VLOOKUP(TRIM(Table.CCSS_Base_Metrics[[#This Row],[Title]]), xccdf!$A$2:$F$315, 5, FALSE),"")</f>
        <v>number</v>
      </c>
      <c r="G336" s="25">
        <f>IFERROR(VLOOKUP(TRIM(Table.CCSS_Base_Metrics[[#This Row],[Title]]), xccdf!$A$2:$F$315, 6, FALSE),"")</f>
        <v>1</v>
      </c>
      <c r="H336" s="21" t="s">
        <v>39</v>
      </c>
      <c r="J336" s="7"/>
      <c r="K336" s="7" t="s">
        <v>593</v>
      </c>
      <c r="L336" s="9" t="str">
        <f>IFERROR(ROUND(((0.4 * Table.CCSS_Base_Metrics[[#This Row],[Exploitability]]) + (0.6 * Table.CCSS_Base_Metrics[[#This Row],[Impact]]) -1.5) * IF(Table.CCSS_Base_Metrics[[#This Row],[Impact]] = 0, 0, 1.176), 1),"")</f>
        <v/>
      </c>
      <c r="M336" s="9" t="str">
        <f>IFERROR(20 * Table.CCSS_Base_Metrics[[#This Row],[Access_Vector.'#]] * Table.CCSS_Base_Metrics[[#This Row],[Authentication.'#]] * Table.CCSS_Base_Metrics[[#This Row],[Access_Complexity.'#]],"")</f>
        <v/>
      </c>
      <c r="N336" s="9" t="str">
        <f>IFERROR(10.41 * (1 - (1 - Table.CCSS_Base_Metrics[[#This Row],[Confidentiality_Impact.'#]]) * (1 - Table.CCSS_Base_Metrics[[#This Row],[Integrity_Impact.'#]]) * (1 - Table.CCSS_Base_Metrics[[#This Row],[Availability_Impact.'#]])),"")</f>
        <v/>
      </c>
      <c r="Q336" s="11" t="str">
        <f>IFERROR(VLOOKUP(Table.CCSS_Base_Metrics[[#This Row],[Access_Vector]], Lists!$B$4:$C$6, 2),"")</f>
        <v/>
      </c>
      <c r="S336" s="11" t="str">
        <f>IFERROR(VLOOKUP(Table.CCSS_Base_Metrics[[#This Row],[Authentication]], Lists!$D$4:$E$6, 2),"")</f>
        <v/>
      </c>
      <c r="U336" s="11" t="str">
        <f>IFERROR(VLOOKUP(Table.CCSS_Base_Metrics[[#This Row],[Access_Complexity]], Lists!$F$4:$G$6, 2),"")</f>
        <v/>
      </c>
      <c r="W336" s="11" t="str">
        <f>IFERROR(VLOOKUP(Table.CCSS_Base_Metrics[[#This Row],[Confidentiality_Impact]], Lists!$H$4:$I$6, 2),"")</f>
        <v/>
      </c>
      <c r="Y336" s="11" t="str">
        <f>IFERROR(VLOOKUP(Table.CCSS_Base_Metrics[[#This Row],[Integrity_Imapct]], Lists!$J$4:$K$6, 2),"")</f>
        <v/>
      </c>
      <c r="AA336" s="11" t="str">
        <f>IFERROR(VLOOKUP(Table.CCSS_Base_Metrics[[#This Row],[Availability_Impact]], Lists!$L$4:$M$6, 2),"")</f>
        <v/>
      </c>
    </row>
    <row r="337" spans="1:27" x14ac:dyDescent="0.25">
      <c r="A337" s="1" t="s">
        <v>431</v>
      </c>
      <c r="B337" s="1" t="str">
        <f>IFERROR(VLOOKUP(TRIM(Table.CCSS_Base_Metrics[[#This Row],[Title]]), xccdf!$A$2:$C$315, 2, FALSE),"")</f>
        <v/>
      </c>
      <c r="C337" t="s">
        <v>270</v>
      </c>
      <c r="D337" s="25" t="str">
        <f>IFERROR(VLOOKUP(TRIM(Table.CCSS_Base_Metrics[[#This Row],[Title]]), xccdf!$A$2:$F$315, 3, FALSE),"")</f>
        <v/>
      </c>
      <c r="E337" s="25" t="str">
        <f>IFERROR(VLOOKUP(TRIM(Table.CCSS_Base_Metrics[[#This Row],[Title]]), xccdf!$A$2:$F$315, 4, FALSE),"")</f>
        <v/>
      </c>
      <c r="F337" s="25" t="str">
        <f>IFERROR(VLOOKUP(TRIM(Table.CCSS_Base_Metrics[[#This Row],[Title]]), xccdf!$A$2:$F$315, 5, FALSE),"")</f>
        <v/>
      </c>
      <c r="G337" s="25" t="str">
        <f>IFERROR(VLOOKUP(TRIM(Table.CCSS_Base_Metrics[[#This Row],[Title]]), xccdf!$A$2:$F$315, 6, FALSE),"")</f>
        <v/>
      </c>
      <c r="H337" s="21" t="s">
        <v>40</v>
      </c>
      <c r="I337" s="7" t="b">
        <v>1</v>
      </c>
      <c r="J337" s="7"/>
      <c r="K337" s="17" t="s">
        <v>589</v>
      </c>
      <c r="L337" s="9">
        <f>IFERROR(ROUND(((0.4 * Table.CCSS_Base_Metrics[[#This Row],[Exploitability]]) + (0.6 * Table.CCSS_Base_Metrics[[#This Row],[Impact]]) -1.5) * IF(Table.CCSS_Base_Metrics[[#This Row],[Impact]] = 0, 0, 1.176), 1),"")</f>
        <v>5</v>
      </c>
      <c r="M337" s="9">
        <f>IFERROR(20 * Table.CCSS_Base_Metrics[[#This Row],[Access_Vector.'#]] * Table.CCSS_Base_Metrics[[#This Row],[Authentication.'#]] * Table.CCSS_Base_Metrics[[#This Row],[Access_Complexity.'#]],"")</f>
        <v>9.9967999999999986</v>
      </c>
      <c r="N337" s="9">
        <f>IFERROR(10.41 * (1 - (1 - Table.CCSS_Base_Metrics[[#This Row],[Confidentiality_Impact.'#]]) * (1 - Table.CCSS_Base_Metrics[[#This Row],[Integrity_Impact.'#]]) * (1 - Table.CCSS_Base_Metrics[[#This Row],[Availability_Impact.'#]])),"")</f>
        <v>2.8627500000000001</v>
      </c>
      <c r="O337" t="s">
        <v>19</v>
      </c>
      <c r="P337" t="s">
        <v>23</v>
      </c>
      <c r="Q337" s="11">
        <f>IFERROR(VLOOKUP(Table.CCSS_Base_Metrics[[#This Row],[Access_Vector]], Lists!$B$4:$C$6, 2),"")</f>
        <v>1</v>
      </c>
      <c r="R337" t="s">
        <v>27</v>
      </c>
      <c r="S337" s="11">
        <f>IFERROR(VLOOKUP(Table.CCSS_Base_Metrics[[#This Row],[Authentication]], Lists!$D$4:$E$6, 2),"")</f>
        <v>0.70399999999999996</v>
      </c>
      <c r="T337" t="s">
        <v>30</v>
      </c>
      <c r="U337" s="11">
        <f>IFERROR(VLOOKUP(Table.CCSS_Base_Metrics[[#This Row],[Access_Complexity]], Lists!$F$4:$G$6, 2),"")</f>
        <v>0.71</v>
      </c>
      <c r="V337" t="s">
        <v>32</v>
      </c>
      <c r="W337" s="11">
        <f>IFERROR(VLOOKUP(Table.CCSS_Base_Metrics[[#This Row],[Confidentiality_Impact]], Lists!$H$4:$I$6, 2),"")</f>
        <v>0.27500000000000002</v>
      </c>
      <c r="X337" t="s">
        <v>27</v>
      </c>
      <c r="Y337" s="11">
        <f>IFERROR(VLOOKUP(Table.CCSS_Base_Metrics[[#This Row],[Integrity_Imapct]], Lists!$J$4:$K$6, 2),"")</f>
        <v>0</v>
      </c>
      <c r="Z337" t="s">
        <v>27</v>
      </c>
      <c r="AA337" s="11">
        <f>IFERROR(VLOOKUP(Table.CCSS_Base_Metrics[[#This Row],[Availability_Impact]], Lists!$L$4:$M$6, 2),"")</f>
        <v>0</v>
      </c>
    </row>
    <row r="338" spans="1:27" x14ac:dyDescent="0.25">
      <c r="A338" s="1" t="s">
        <v>431</v>
      </c>
      <c r="B338" s="1" t="str">
        <f>IFERROR(VLOOKUP(TRIM(Table.CCSS_Base_Metrics[[#This Row],[Title]]), xccdf!$A$2:$C$315, 2, FALSE),"")</f>
        <v/>
      </c>
      <c r="C338" t="s">
        <v>270</v>
      </c>
      <c r="D338" s="25" t="str">
        <f>IFERROR(VLOOKUP(TRIM(Table.CCSS_Base_Metrics[[#This Row],[Title]]), xccdf!$A$2:$F$315, 3, FALSE),"")</f>
        <v/>
      </c>
      <c r="E338" s="25" t="str">
        <f>IFERROR(VLOOKUP(TRIM(Table.CCSS_Base_Metrics[[#This Row],[Title]]), xccdf!$A$2:$F$315, 4, FALSE),"")</f>
        <v/>
      </c>
      <c r="F338" s="25" t="str">
        <f>IFERROR(VLOOKUP(TRIM(Table.CCSS_Base_Metrics[[#This Row],[Title]]), xccdf!$A$2:$F$315, 5, FALSE),"")</f>
        <v/>
      </c>
      <c r="G338" s="25" t="str">
        <f>IFERROR(VLOOKUP(TRIM(Table.CCSS_Base_Metrics[[#This Row],[Title]]), xccdf!$A$2:$F$315, 6, FALSE),"")</f>
        <v/>
      </c>
      <c r="H338" s="21" t="s">
        <v>542</v>
      </c>
      <c r="J338" s="7"/>
      <c r="K338" s="7" t="s">
        <v>593</v>
      </c>
      <c r="L338" s="9" t="str">
        <f>IFERROR(ROUND(((0.4 * Table.CCSS_Base_Metrics[[#This Row],[Exploitability]]) + (0.6 * Table.CCSS_Base_Metrics[[#This Row],[Impact]]) -1.5) * IF(Table.CCSS_Base_Metrics[[#This Row],[Impact]] = 0, 0, 1.176), 1),"")</f>
        <v/>
      </c>
      <c r="M338" s="9" t="str">
        <f>IFERROR(20 * Table.CCSS_Base_Metrics[[#This Row],[Access_Vector.'#]] * Table.CCSS_Base_Metrics[[#This Row],[Authentication.'#]] * Table.CCSS_Base_Metrics[[#This Row],[Access_Complexity.'#]],"")</f>
        <v/>
      </c>
      <c r="N338" s="9" t="str">
        <f>IFERROR(10.41 * (1 - (1 - Table.CCSS_Base_Metrics[[#This Row],[Confidentiality_Impact.'#]]) * (1 - Table.CCSS_Base_Metrics[[#This Row],[Integrity_Impact.'#]]) * (1 - Table.CCSS_Base_Metrics[[#This Row],[Availability_Impact.'#]])),"")</f>
        <v/>
      </c>
      <c r="Q338" s="11" t="str">
        <f>IFERROR(VLOOKUP(Table.CCSS_Base_Metrics[[#This Row],[Access_Vector]], Lists!$B$4:$C$6, 2),"")</f>
        <v/>
      </c>
      <c r="S338" s="11" t="str">
        <f>IFERROR(VLOOKUP(Table.CCSS_Base_Metrics[[#This Row],[Authentication]], Lists!$D$4:$E$6, 2),"")</f>
        <v/>
      </c>
      <c r="U338" s="11" t="str">
        <f>IFERROR(VLOOKUP(Table.CCSS_Base_Metrics[[#This Row],[Access_Complexity]], Lists!$F$4:$G$6, 2),"")</f>
        <v/>
      </c>
      <c r="W338" s="11" t="str">
        <f>IFERROR(VLOOKUP(Table.CCSS_Base_Metrics[[#This Row],[Confidentiality_Impact]], Lists!$H$4:$I$6, 2),"")</f>
        <v/>
      </c>
      <c r="Y338" s="11" t="str">
        <f>IFERROR(VLOOKUP(Table.CCSS_Base_Metrics[[#This Row],[Integrity_Imapct]], Lists!$J$4:$K$6, 2),"")</f>
        <v/>
      </c>
      <c r="AA338" s="11" t="str">
        <f>IFERROR(VLOOKUP(Table.CCSS_Base_Metrics[[#This Row],[Availability_Impact]], Lists!$L$4:$M$6, 2),"")</f>
        <v/>
      </c>
    </row>
    <row r="339" spans="1:27" x14ac:dyDescent="0.25">
      <c r="A339" s="1" t="s">
        <v>432</v>
      </c>
      <c r="B339" s="1" t="str">
        <f>IFERROR(VLOOKUP(TRIM(Table.CCSS_Base_Metrics[[#This Row],[Title]]), xccdf!$A$2:$C$315, 2, FALSE),"")</f>
        <v>rul_LocalPoliciesSecurityOptions44</v>
      </c>
      <c r="C339" t="s">
        <v>220</v>
      </c>
      <c r="D339" s="25" t="str">
        <f>IFERROR(VLOOKUP(TRIM(Table.CCSS_Base_Metrics[[#This Row],[Title]]), xccdf!$A$2:$F$315, 3, FALSE),"")</f>
        <v>CCE-1824-2</v>
      </c>
      <c r="E339" s="25" t="str">
        <f>IFERROR(VLOOKUP(TRIM(Table.CCSS_Base_Metrics[[#This Row],[Title]]), xccdf!$A$2:$F$315, 4, FALSE),"")</f>
        <v>equals</v>
      </c>
      <c r="F339" s="25" t="str">
        <f>IFERROR(VLOOKUP(TRIM(Table.CCSS_Base_Metrics[[#This Row],[Title]]), xccdf!$A$2:$F$315, 5, FALSE),"")</f>
        <v>number</v>
      </c>
      <c r="G339" s="25">
        <f>IFERROR(VLOOKUP(TRIM(Table.CCSS_Base_Metrics[[#This Row],[Title]]), xccdf!$A$2:$F$315, 6, FALSE),"")</f>
        <v>0</v>
      </c>
      <c r="H339" s="21" t="s">
        <v>39</v>
      </c>
      <c r="I339" s="7" t="b">
        <v>1</v>
      </c>
      <c r="J339" s="7"/>
      <c r="K339" s="17" t="s">
        <v>589</v>
      </c>
      <c r="L339" s="9">
        <f>IFERROR(ROUND(((0.4 * Table.CCSS_Base_Metrics[[#This Row],[Exploitability]]) + (0.6 * Table.CCSS_Base_Metrics[[#This Row],[Impact]]) -1.5) * IF(Table.CCSS_Base_Metrics[[#This Row],[Impact]] = 0, 0, 1.176), 1),"")</f>
        <v>7.5</v>
      </c>
      <c r="M339" s="9">
        <f>IFERROR(20 * Table.CCSS_Base_Metrics[[#This Row],[Access_Vector.'#]] * Table.CCSS_Base_Metrics[[#This Row],[Authentication.'#]] * Table.CCSS_Base_Metrics[[#This Row],[Access_Complexity.'#]],"")</f>
        <v>9.9967999999999986</v>
      </c>
      <c r="N339" s="9">
        <f>IFERROR(10.41 * (1 - (1 - Table.CCSS_Base_Metrics[[#This Row],[Confidentiality_Impact.'#]]) * (1 - Table.CCSS_Base_Metrics[[#This Row],[Integrity_Impact.'#]]) * (1 - Table.CCSS_Base_Metrics[[#This Row],[Availability_Impact.'#]])),"")</f>
        <v>6.4429767187500007</v>
      </c>
      <c r="O339" t="s">
        <v>19</v>
      </c>
      <c r="P339" t="s">
        <v>23</v>
      </c>
      <c r="Q339" s="11">
        <f>IFERROR(VLOOKUP(Table.CCSS_Base_Metrics[[#This Row],[Access_Vector]], Lists!$B$4:$C$6, 2),"")</f>
        <v>1</v>
      </c>
      <c r="R339" t="s">
        <v>27</v>
      </c>
      <c r="S339" s="11">
        <f>IFERROR(VLOOKUP(Table.CCSS_Base_Metrics[[#This Row],[Authentication]], Lists!$D$4:$E$6, 2),"")</f>
        <v>0.70399999999999996</v>
      </c>
      <c r="T339" t="s">
        <v>30</v>
      </c>
      <c r="U339" s="11">
        <f>IFERROR(VLOOKUP(Table.CCSS_Base_Metrics[[#This Row],[Access_Complexity]], Lists!$F$4:$G$6, 2),"")</f>
        <v>0.71</v>
      </c>
      <c r="V339" t="s">
        <v>32</v>
      </c>
      <c r="W339" s="11">
        <f>IFERROR(VLOOKUP(Table.CCSS_Base_Metrics[[#This Row],[Confidentiality_Impact]], Lists!$H$4:$I$6, 2),"")</f>
        <v>0.27500000000000002</v>
      </c>
      <c r="X339" t="s">
        <v>32</v>
      </c>
      <c r="Y339" s="11">
        <f>IFERROR(VLOOKUP(Table.CCSS_Base_Metrics[[#This Row],[Integrity_Imapct]], Lists!$J$4:$K$6, 2),"")</f>
        <v>0.27500000000000002</v>
      </c>
      <c r="Z339" t="s">
        <v>32</v>
      </c>
      <c r="AA339" s="11">
        <f>IFERROR(VLOOKUP(Table.CCSS_Base_Metrics[[#This Row],[Availability_Impact]], Lists!$L$4:$M$6, 2),"")</f>
        <v>0.27500000000000002</v>
      </c>
    </row>
    <row r="340" spans="1:27" x14ac:dyDescent="0.25">
      <c r="A340" s="1" t="s">
        <v>432</v>
      </c>
      <c r="B340" s="1" t="str">
        <f>IFERROR(VLOOKUP(TRIM(Table.CCSS_Base_Metrics[[#This Row],[Title]]), xccdf!$A$2:$C$315, 2, FALSE),"")</f>
        <v>rul_LocalPoliciesSecurityOptions44</v>
      </c>
      <c r="C340" t="s">
        <v>220</v>
      </c>
      <c r="D340" s="25" t="str">
        <f>IFERROR(VLOOKUP(TRIM(Table.CCSS_Base_Metrics[[#This Row],[Title]]), xccdf!$A$2:$F$315, 3, FALSE),"")</f>
        <v>CCE-1824-2</v>
      </c>
      <c r="E340" s="25" t="str">
        <f>IFERROR(VLOOKUP(TRIM(Table.CCSS_Base_Metrics[[#This Row],[Title]]), xccdf!$A$2:$F$315, 4, FALSE),"")</f>
        <v>equals</v>
      </c>
      <c r="F340" s="25" t="str">
        <f>IFERROR(VLOOKUP(TRIM(Table.CCSS_Base_Metrics[[#This Row],[Title]]), xccdf!$A$2:$F$315, 5, FALSE),"")</f>
        <v>number</v>
      </c>
      <c r="G340" s="25">
        <f>IFERROR(VLOOKUP(TRIM(Table.CCSS_Base_Metrics[[#This Row],[Title]]), xccdf!$A$2:$F$315, 6, FALSE),"")</f>
        <v>0</v>
      </c>
      <c r="H340" s="21" t="s">
        <v>40</v>
      </c>
      <c r="J340" s="7"/>
      <c r="K340" s="7" t="s">
        <v>593</v>
      </c>
      <c r="L340" s="9" t="str">
        <f>IFERROR(ROUND(((0.4 * Table.CCSS_Base_Metrics[[#This Row],[Exploitability]]) + (0.6 * Table.CCSS_Base_Metrics[[#This Row],[Impact]]) -1.5) * IF(Table.CCSS_Base_Metrics[[#This Row],[Impact]] = 0, 0, 1.176), 1),"")</f>
        <v/>
      </c>
      <c r="M340" s="9" t="str">
        <f>IFERROR(20 * Table.CCSS_Base_Metrics[[#This Row],[Access_Vector.'#]] * Table.CCSS_Base_Metrics[[#This Row],[Authentication.'#]] * Table.CCSS_Base_Metrics[[#This Row],[Access_Complexity.'#]],"")</f>
        <v/>
      </c>
      <c r="N340" s="9" t="str">
        <f>IFERROR(10.41 * (1 - (1 - Table.CCSS_Base_Metrics[[#This Row],[Confidentiality_Impact.'#]]) * (1 - Table.CCSS_Base_Metrics[[#This Row],[Integrity_Impact.'#]]) * (1 - Table.CCSS_Base_Metrics[[#This Row],[Availability_Impact.'#]])),"")</f>
        <v/>
      </c>
      <c r="Q340" s="11" t="str">
        <f>IFERROR(VLOOKUP(Table.CCSS_Base_Metrics[[#This Row],[Access_Vector]], Lists!$B$4:$C$6, 2),"")</f>
        <v/>
      </c>
      <c r="S340" s="11" t="str">
        <f>IFERROR(VLOOKUP(Table.CCSS_Base_Metrics[[#This Row],[Authentication]], Lists!$D$4:$E$6, 2),"")</f>
        <v/>
      </c>
      <c r="U340" s="11" t="str">
        <f>IFERROR(VLOOKUP(Table.CCSS_Base_Metrics[[#This Row],[Access_Complexity]], Lists!$F$4:$G$6, 2),"")</f>
        <v/>
      </c>
      <c r="W340" s="11" t="str">
        <f>IFERROR(VLOOKUP(Table.CCSS_Base_Metrics[[#This Row],[Confidentiality_Impact]], Lists!$H$4:$I$6, 2),"")</f>
        <v/>
      </c>
      <c r="Y340" s="11" t="str">
        <f>IFERROR(VLOOKUP(Table.CCSS_Base_Metrics[[#This Row],[Integrity_Imapct]], Lists!$J$4:$K$6, 2),"")</f>
        <v/>
      </c>
      <c r="AA340" s="11" t="str">
        <f>IFERROR(VLOOKUP(Table.CCSS_Base_Metrics[[#This Row],[Availability_Impact]], Lists!$L$4:$M$6, 2),"")</f>
        <v/>
      </c>
    </row>
    <row r="341" spans="1:27" ht="45" x14ac:dyDescent="0.25">
      <c r="A341" s="1" t="s">
        <v>433</v>
      </c>
      <c r="B341" s="1" t="str">
        <f>IFERROR(VLOOKUP(TRIM(Table.CCSS_Base_Metrics[[#This Row],[Title]]), xccdf!$A$2:$C$315, 2, FALSE),"")</f>
        <v/>
      </c>
      <c r="C341" t="s">
        <v>221</v>
      </c>
      <c r="D341" s="25" t="str">
        <f>IFERROR(VLOOKUP(TRIM(Table.CCSS_Base_Metrics[[#This Row],[Title]]), xccdf!$A$2:$F$315, 3, FALSE),"")</f>
        <v/>
      </c>
      <c r="E341" s="25" t="str">
        <f>IFERROR(VLOOKUP(TRIM(Table.CCSS_Base_Metrics[[#This Row],[Title]]), xccdf!$A$2:$F$315, 4, FALSE),"")</f>
        <v/>
      </c>
      <c r="F341" s="25" t="str">
        <f>IFERROR(VLOOKUP(TRIM(Table.CCSS_Base_Metrics[[#This Row],[Title]]), xccdf!$A$2:$F$315, 5, FALSE),"")</f>
        <v/>
      </c>
      <c r="G341" s="25" t="str">
        <f>IFERROR(VLOOKUP(TRIM(Table.CCSS_Base_Metrics[[#This Row],[Title]]), xccdf!$A$2:$F$315, 6, FALSE),"")</f>
        <v/>
      </c>
      <c r="H341" s="21" t="s">
        <v>513</v>
      </c>
      <c r="I341" s="7" t="b">
        <v>1</v>
      </c>
      <c r="J341" s="7"/>
      <c r="K341" s="17" t="s">
        <v>589</v>
      </c>
      <c r="L341" s="9">
        <f>IFERROR(ROUND(((0.4 * Table.CCSS_Base_Metrics[[#This Row],[Exploitability]]) + (0.6 * Table.CCSS_Base_Metrics[[#This Row],[Impact]]) -1.5) * IF(Table.CCSS_Base_Metrics[[#This Row],[Impact]] = 0, 0, 1.176), 1),"")</f>
        <v>7.5</v>
      </c>
      <c r="M341" s="9">
        <f>IFERROR(20 * Table.CCSS_Base_Metrics[[#This Row],[Access_Vector.'#]] * Table.CCSS_Base_Metrics[[#This Row],[Authentication.'#]] * Table.CCSS_Base_Metrics[[#This Row],[Access_Complexity.'#]],"")</f>
        <v>9.9967999999999986</v>
      </c>
      <c r="N341" s="9">
        <f>IFERROR(10.41 * (1 - (1 - Table.CCSS_Base_Metrics[[#This Row],[Confidentiality_Impact.'#]]) * (1 - Table.CCSS_Base_Metrics[[#This Row],[Integrity_Impact.'#]]) * (1 - Table.CCSS_Base_Metrics[[#This Row],[Availability_Impact.'#]])),"")</f>
        <v>6.4429767187500007</v>
      </c>
      <c r="O341" t="s">
        <v>19</v>
      </c>
      <c r="P341" t="s">
        <v>23</v>
      </c>
      <c r="Q341" s="11">
        <f>IFERROR(VLOOKUP(Table.CCSS_Base_Metrics[[#This Row],[Access_Vector]], Lists!$B$4:$C$6, 2),"")</f>
        <v>1</v>
      </c>
      <c r="R341" t="s">
        <v>27</v>
      </c>
      <c r="S341" s="11">
        <f>IFERROR(VLOOKUP(Table.CCSS_Base_Metrics[[#This Row],[Authentication]], Lists!$D$4:$E$6, 2),"")</f>
        <v>0.70399999999999996</v>
      </c>
      <c r="T341" t="s">
        <v>30</v>
      </c>
      <c r="U341" s="11">
        <f>IFERROR(VLOOKUP(Table.CCSS_Base_Metrics[[#This Row],[Access_Complexity]], Lists!$F$4:$G$6, 2),"")</f>
        <v>0.71</v>
      </c>
      <c r="V341" t="s">
        <v>32</v>
      </c>
      <c r="W341" s="11">
        <f>IFERROR(VLOOKUP(Table.CCSS_Base_Metrics[[#This Row],[Confidentiality_Impact]], Lists!$H$4:$I$6, 2),"")</f>
        <v>0.27500000000000002</v>
      </c>
      <c r="X341" t="s">
        <v>32</v>
      </c>
      <c r="Y341" s="11">
        <f>IFERROR(VLOOKUP(Table.CCSS_Base_Metrics[[#This Row],[Integrity_Imapct]], Lists!$J$4:$K$6, 2),"")</f>
        <v>0.27500000000000002</v>
      </c>
      <c r="Z341" t="s">
        <v>32</v>
      </c>
      <c r="AA341" s="11">
        <f>IFERROR(VLOOKUP(Table.CCSS_Base_Metrics[[#This Row],[Availability_Impact]], Lists!$L$4:$M$6, 2),"")</f>
        <v>0.27500000000000002</v>
      </c>
    </row>
    <row r="342" spans="1:27" x14ac:dyDescent="0.25">
      <c r="A342" s="1" t="s">
        <v>433</v>
      </c>
      <c r="B342" s="1" t="str">
        <f>IFERROR(VLOOKUP(TRIM(Table.CCSS_Base_Metrics[[#This Row],[Title]]), xccdf!$A$2:$C$315, 2, FALSE),"")</f>
        <v/>
      </c>
      <c r="C342" t="s">
        <v>221</v>
      </c>
      <c r="D342" s="25" t="str">
        <f>IFERROR(VLOOKUP(TRIM(Table.CCSS_Base_Metrics[[#This Row],[Title]]), xccdf!$A$2:$F$315, 3, FALSE),"")</f>
        <v/>
      </c>
      <c r="E342" s="25" t="str">
        <f>IFERROR(VLOOKUP(TRIM(Table.CCSS_Base_Metrics[[#This Row],[Title]]), xccdf!$A$2:$F$315, 4, FALSE),"")</f>
        <v/>
      </c>
      <c r="F342" s="25" t="str">
        <f>IFERROR(VLOOKUP(TRIM(Table.CCSS_Base_Metrics[[#This Row],[Title]]), xccdf!$A$2:$F$315, 5, FALSE),"")</f>
        <v/>
      </c>
      <c r="G342" s="25" t="str">
        <f>IFERROR(VLOOKUP(TRIM(Table.CCSS_Base_Metrics[[#This Row],[Title]]), xccdf!$A$2:$F$315, 6, FALSE),"")</f>
        <v/>
      </c>
      <c r="H342" s="21" t="s">
        <v>542</v>
      </c>
      <c r="J342" s="7"/>
      <c r="K342" s="7" t="s">
        <v>593</v>
      </c>
      <c r="L342" s="9" t="str">
        <f>IFERROR(ROUND(((0.4 * Table.CCSS_Base_Metrics[[#This Row],[Exploitability]]) + (0.6 * Table.CCSS_Base_Metrics[[#This Row],[Impact]]) -1.5) * IF(Table.CCSS_Base_Metrics[[#This Row],[Impact]] = 0, 0, 1.176), 1),"")</f>
        <v/>
      </c>
      <c r="M342" s="9" t="str">
        <f>IFERROR(20 * Table.CCSS_Base_Metrics[[#This Row],[Access_Vector.'#]] * Table.CCSS_Base_Metrics[[#This Row],[Authentication.'#]] * Table.CCSS_Base_Metrics[[#This Row],[Access_Complexity.'#]],"")</f>
        <v/>
      </c>
      <c r="N342" s="9" t="str">
        <f>IFERROR(10.41 * (1 - (1 - Table.CCSS_Base_Metrics[[#This Row],[Confidentiality_Impact.'#]]) * (1 - Table.CCSS_Base_Metrics[[#This Row],[Integrity_Impact.'#]]) * (1 - Table.CCSS_Base_Metrics[[#This Row],[Availability_Impact.'#]])),"")</f>
        <v/>
      </c>
      <c r="Q342" s="11" t="str">
        <f>IFERROR(VLOOKUP(Table.CCSS_Base_Metrics[[#This Row],[Access_Vector]], Lists!$B$4:$C$6, 2),"")</f>
        <v/>
      </c>
      <c r="S342" s="11" t="str">
        <f>IFERROR(VLOOKUP(Table.CCSS_Base_Metrics[[#This Row],[Authentication]], Lists!$D$4:$E$6, 2),"")</f>
        <v/>
      </c>
      <c r="U342" s="11" t="str">
        <f>IFERROR(VLOOKUP(Table.CCSS_Base_Metrics[[#This Row],[Access_Complexity]], Lists!$F$4:$G$6, 2),"")</f>
        <v/>
      </c>
      <c r="W342" s="11" t="str">
        <f>IFERROR(VLOOKUP(Table.CCSS_Base_Metrics[[#This Row],[Confidentiality_Impact]], Lists!$H$4:$I$6, 2),"")</f>
        <v/>
      </c>
      <c r="Y342" s="11" t="str">
        <f>IFERROR(VLOOKUP(Table.CCSS_Base_Metrics[[#This Row],[Integrity_Imapct]], Lists!$J$4:$K$6, 2),"")</f>
        <v/>
      </c>
      <c r="AA342" s="11" t="str">
        <f>IFERROR(VLOOKUP(Table.CCSS_Base_Metrics[[#This Row],[Availability_Impact]], Lists!$L$4:$M$6, 2),"")</f>
        <v/>
      </c>
    </row>
    <row r="343" spans="1:27" ht="45" x14ac:dyDescent="0.25">
      <c r="A343" s="1" t="s">
        <v>434</v>
      </c>
      <c r="B343" s="1" t="str">
        <f>IFERROR(VLOOKUP(TRIM(Table.CCSS_Base_Metrics[[#This Row],[Title]]), xccdf!$A$2:$C$315, 2, FALSE),"")</f>
        <v/>
      </c>
      <c r="C343" t="s">
        <v>222</v>
      </c>
      <c r="D343" s="25" t="str">
        <f>IFERROR(VLOOKUP(TRIM(Table.CCSS_Base_Metrics[[#This Row],[Title]]), xccdf!$A$2:$F$315, 3, FALSE),"")</f>
        <v/>
      </c>
      <c r="E343" s="25" t="str">
        <f>IFERROR(VLOOKUP(TRIM(Table.CCSS_Base_Metrics[[#This Row],[Title]]), xccdf!$A$2:$F$315, 4, FALSE),"")</f>
        <v/>
      </c>
      <c r="F343" s="25" t="str">
        <f>IFERROR(VLOOKUP(TRIM(Table.CCSS_Base_Metrics[[#This Row],[Title]]), xccdf!$A$2:$F$315, 5, FALSE),"")</f>
        <v/>
      </c>
      <c r="G343" s="25" t="str">
        <f>IFERROR(VLOOKUP(TRIM(Table.CCSS_Base_Metrics[[#This Row],[Title]]), xccdf!$A$2:$F$315, 6, FALSE),"")</f>
        <v/>
      </c>
      <c r="H343" s="21" t="s">
        <v>513</v>
      </c>
      <c r="I343" s="7" t="b">
        <v>1</v>
      </c>
      <c r="J343" s="7"/>
      <c r="K343" s="17" t="s">
        <v>589</v>
      </c>
      <c r="L343" s="9">
        <f>IFERROR(ROUND(((0.4 * Table.CCSS_Base_Metrics[[#This Row],[Exploitability]]) + (0.6 * Table.CCSS_Base_Metrics[[#This Row],[Impact]]) -1.5) * IF(Table.CCSS_Base_Metrics[[#This Row],[Impact]] = 0, 0, 1.176), 1),"")</f>
        <v>6.5</v>
      </c>
      <c r="M343" s="9">
        <f>IFERROR(20 * Table.CCSS_Base_Metrics[[#This Row],[Access_Vector.'#]] * Table.CCSS_Base_Metrics[[#This Row],[Authentication.'#]] * Table.CCSS_Base_Metrics[[#This Row],[Access_Complexity.'#]],"")</f>
        <v>7.952</v>
      </c>
      <c r="N343" s="9">
        <f>IFERROR(10.41 * (1 - (1 - Table.CCSS_Base_Metrics[[#This Row],[Confidentiality_Impact.'#]]) * (1 - Table.CCSS_Base_Metrics[[#This Row],[Integrity_Impact.'#]]) * (1 - Table.CCSS_Base_Metrics[[#This Row],[Availability_Impact.'#]])),"")</f>
        <v>6.4429767187500007</v>
      </c>
      <c r="O343" t="s">
        <v>19</v>
      </c>
      <c r="P343" t="s">
        <v>23</v>
      </c>
      <c r="Q343" s="11">
        <f>IFERROR(VLOOKUP(Table.CCSS_Base_Metrics[[#This Row],[Access_Vector]], Lists!$B$4:$C$6, 2),"")</f>
        <v>1</v>
      </c>
      <c r="R343" t="s">
        <v>26</v>
      </c>
      <c r="S343" s="11">
        <f>IFERROR(VLOOKUP(Table.CCSS_Base_Metrics[[#This Row],[Authentication]], Lists!$D$4:$E$6, 2),"")</f>
        <v>0.56000000000000005</v>
      </c>
      <c r="T343" t="s">
        <v>30</v>
      </c>
      <c r="U343" s="11">
        <f>IFERROR(VLOOKUP(Table.CCSS_Base_Metrics[[#This Row],[Access_Complexity]], Lists!$F$4:$G$6, 2),"")</f>
        <v>0.71</v>
      </c>
      <c r="V343" t="s">
        <v>32</v>
      </c>
      <c r="W343" s="11">
        <f>IFERROR(VLOOKUP(Table.CCSS_Base_Metrics[[#This Row],[Confidentiality_Impact]], Lists!$H$4:$I$6, 2),"")</f>
        <v>0.27500000000000002</v>
      </c>
      <c r="X343" t="s">
        <v>32</v>
      </c>
      <c r="Y343" s="11">
        <f>IFERROR(VLOOKUP(Table.CCSS_Base_Metrics[[#This Row],[Integrity_Imapct]], Lists!$J$4:$K$6, 2),"")</f>
        <v>0.27500000000000002</v>
      </c>
      <c r="Z343" t="s">
        <v>32</v>
      </c>
      <c r="AA343" s="11">
        <f>IFERROR(VLOOKUP(Table.CCSS_Base_Metrics[[#This Row],[Availability_Impact]], Lists!$L$4:$M$6, 2),"")</f>
        <v>0.27500000000000002</v>
      </c>
    </row>
    <row r="344" spans="1:27" x14ac:dyDescent="0.25">
      <c r="A344" s="1" t="s">
        <v>434</v>
      </c>
      <c r="B344" s="1" t="str">
        <f>IFERROR(VLOOKUP(TRIM(Table.CCSS_Base_Metrics[[#This Row],[Title]]), xccdf!$A$2:$C$315, 2, FALSE),"")</f>
        <v/>
      </c>
      <c r="C344" t="s">
        <v>222</v>
      </c>
      <c r="D344" s="25" t="str">
        <f>IFERROR(VLOOKUP(TRIM(Table.CCSS_Base_Metrics[[#This Row],[Title]]), xccdf!$A$2:$F$315, 3, FALSE),"")</f>
        <v/>
      </c>
      <c r="E344" s="25" t="str">
        <f>IFERROR(VLOOKUP(TRIM(Table.CCSS_Base_Metrics[[#This Row],[Title]]), xccdf!$A$2:$F$315, 4, FALSE),"")</f>
        <v/>
      </c>
      <c r="F344" s="25" t="str">
        <f>IFERROR(VLOOKUP(TRIM(Table.CCSS_Base_Metrics[[#This Row],[Title]]), xccdf!$A$2:$F$315, 5, FALSE),"")</f>
        <v/>
      </c>
      <c r="G344" s="25" t="str">
        <f>IFERROR(VLOOKUP(TRIM(Table.CCSS_Base_Metrics[[#This Row],[Title]]), xccdf!$A$2:$F$315, 6, FALSE),"")</f>
        <v/>
      </c>
      <c r="H344" s="21" t="s">
        <v>542</v>
      </c>
      <c r="J344" s="7"/>
      <c r="K344" s="7" t="s">
        <v>593</v>
      </c>
      <c r="L344" s="9" t="str">
        <f>IFERROR(ROUND(((0.4 * Table.CCSS_Base_Metrics[[#This Row],[Exploitability]]) + (0.6 * Table.CCSS_Base_Metrics[[#This Row],[Impact]]) -1.5) * IF(Table.CCSS_Base_Metrics[[#This Row],[Impact]] = 0, 0, 1.176), 1),"")</f>
        <v/>
      </c>
      <c r="M344" s="9" t="str">
        <f>IFERROR(20 * Table.CCSS_Base_Metrics[[#This Row],[Access_Vector.'#]] * Table.CCSS_Base_Metrics[[#This Row],[Authentication.'#]] * Table.CCSS_Base_Metrics[[#This Row],[Access_Complexity.'#]],"")</f>
        <v/>
      </c>
      <c r="N344" s="9" t="str">
        <f>IFERROR(10.41 * (1 - (1 - Table.CCSS_Base_Metrics[[#This Row],[Confidentiality_Impact.'#]]) * (1 - Table.CCSS_Base_Metrics[[#This Row],[Integrity_Impact.'#]]) * (1 - Table.CCSS_Base_Metrics[[#This Row],[Availability_Impact.'#]])),"")</f>
        <v/>
      </c>
      <c r="Q344" s="11" t="str">
        <f>IFERROR(VLOOKUP(Table.CCSS_Base_Metrics[[#This Row],[Access_Vector]], Lists!$B$4:$C$6, 2),"")</f>
        <v/>
      </c>
      <c r="S344" s="11" t="str">
        <f>IFERROR(VLOOKUP(Table.CCSS_Base_Metrics[[#This Row],[Authentication]], Lists!$D$4:$E$6, 2),"")</f>
        <v/>
      </c>
      <c r="U344" s="11" t="str">
        <f>IFERROR(VLOOKUP(Table.CCSS_Base_Metrics[[#This Row],[Access_Complexity]], Lists!$F$4:$G$6, 2),"")</f>
        <v/>
      </c>
      <c r="W344" s="11" t="str">
        <f>IFERROR(VLOOKUP(Table.CCSS_Base_Metrics[[#This Row],[Confidentiality_Impact]], Lists!$H$4:$I$6, 2),"")</f>
        <v/>
      </c>
      <c r="Y344" s="11" t="str">
        <f>IFERROR(VLOOKUP(Table.CCSS_Base_Metrics[[#This Row],[Integrity_Imapct]], Lists!$J$4:$K$6, 2),"")</f>
        <v/>
      </c>
      <c r="AA344" s="11" t="str">
        <f>IFERROR(VLOOKUP(Table.CCSS_Base_Metrics[[#This Row],[Availability_Impact]], Lists!$L$4:$M$6, 2),"")</f>
        <v/>
      </c>
    </row>
    <row r="345" spans="1:27" x14ac:dyDescent="0.25">
      <c r="A345" s="1" t="s">
        <v>435</v>
      </c>
      <c r="B345" s="1" t="str">
        <f>IFERROR(VLOOKUP(TRIM(Table.CCSS_Base_Metrics[[#This Row],[Title]]), xccdf!$A$2:$C$315, 2, FALSE),"")</f>
        <v>rul_LocalPoliciesSecurityOptions45</v>
      </c>
      <c r="C345" t="s">
        <v>223</v>
      </c>
      <c r="D345" s="25" t="str">
        <f>IFERROR(VLOOKUP(TRIM(Table.CCSS_Base_Metrics[[#This Row],[Title]]), xccdf!$A$2:$F$315, 3, FALSE),"")</f>
        <v>CCE-2361-4</v>
      </c>
      <c r="E345" s="25" t="str">
        <f>IFERROR(VLOOKUP(TRIM(Table.CCSS_Base_Metrics[[#This Row],[Title]]), xccdf!$A$2:$F$315, 4, FALSE),"")</f>
        <v>equals</v>
      </c>
      <c r="F345" s="25" t="str">
        <f>IFERROR(VLOOKUP(TRIM(Table.CCSS_Base_Metrics[[#This Row],[Title]]), xccdf!$A$2:$F$315, 5, FALSE),"")</f>
        <v>number</v>
      </c>
      <c r="G345" s="25">
        <f>IFERROR(VLOOKUP(TRIM(Table.CCSS_Base_Metrics[[#This Row],[Title]]), xccdf!$A$2:$F$315, 6, FALSE),"")</f>
        <v>1</v>
      </c>
      <c r="H345" s="21" t="s">
        <v>40</v>
      </c>
      <c r="I345" s="7" t="b">
        <v>1</v>
      </c>
      <c r="J345" s="7"/>
      <c r="K345" s="17" t="s">
        <v>589</v>
      </c>
      <c r="L345" s="9">
        <f>IFERROR(ROUND(((0.4 * Table.CCSS_Base_Metrics[[#This Row],[Exploitability]]) + (0.6 * Table.CCSS_Base_Metrics[[#This Row],[Impact]]) -1.5) * IF(Table.CCSS_Base_Metrics[[#This Row],[Impact]] = 0, 0, 1.176), 1),"")</f>
        <v>7.5</v>
      </c>
      <c r="M345" s="9">
        <f>IFERROR(20 * Table.CCSS_Base_Metrics[[#This Row],[Access_Vector.'#]] * Table.CCSS_Base_Metrics[[#This Row],[Authentication.'#]] * Table.CCSS_Base_Metrics[[#This Row],[Access_Complexity.'#]],"")</f>
        <v>9.9967999999999986</v>
      </c>
      <c r="N345" s="9">
        <f>IFERROR(10.41 * (1 - (1 - Table.CCSS_Base_Metrics[[#This Row],[Confidentiality_Impact.'#]]) * (1 - Table.CCSS_Base_Metrics[[#This Row],[Integrity_Impact.'#]]) * (1 - Table.CCSS_Base_Metrics[[#This Row],[Availability_Impact.'#]])),"")</f>
        <v>6.4429767187500007</v>
      </c>
      <c r="O345" t="s">
        <v>19</v>
      </c>
      <c r="P345" t="s">
        <v>23</v>
      </c>
      <c r="Q345" s="11">
        <f>IFERROR(VLOOKUP(Table.CCSS_Base_Metrics[[#This Row],[Access_Vector]], Lists!$B$4:$C$6, 2),"")</f>
        <v>1</v>
      </c>
      <c r="R345" t="s">
        <v>27</v>
      </c>
      <c r="S345" s="11">
        <f>IFERROR(VLOOKUP(Table.CCSS_Base_Metrics[[#This Row],[Authentication]], Lists!$D$4:$E$6, 2),"")</f>
        <v>0.70399999999999996</v>
      </c>
      <c r="T345" t="s">
        <v>30</v>
      </c>
      <c r="U345" s="11">
        <f>IFERROR(VLOOKUP(Table.CCSS_Base_Metrics[[#This Row],[Access_Complexity]], Lists!$F$4:$G$6, 2),"")</f>
        <v>0.71</v>
      </c>
      <c r="V345" t="s">
        <v>32</v>
      </c>
      <c r="W345" s="11">
        <f>IFERROR(VLOOKUP(Table.CCSS_Base_Metrics[[#This Row],[Confidentiality_Impact]], Lists!$H$4:$I$6, 2),"")</f>
        <v>0.27500000000000002</v>
      </c>
      <c r="X345" t="s">
        <v>32</v>
      </c>
      <c r="Y345" s="11">
        <f>IFERROR(VLOOKUP(Table.CCSS_Base_Metrics[[#This Row],[Integrity_Imapct]], Lists!$J$4:$K$6, 2),"")</f>
        <v>0.27500000000000002</v>
      </c>
      <c r="Z345" t="s">
        <v>32</v>
      </c>
      <c r="AA345" s="11">
        <f>IFERROR(VLOOKUP(Table.CCSS_Base_Metrics[[#This Row],[Availability_Impact]], Lists!$L$4:$M$6, 2),"")</f>
        <v>0.27500000000000002</v>
      </c>
    </row>
    <row r="346" spans="1:27" x14ac:dyDescent="0.25">
      <c r="A346" s="1" t="s">
        <v>435</v>
      </c>
      <c r="B346" s="1" t="str">
        <f>IFERROR(VLOOKUP(TRIM(Table.CCSS_Base_Metrics[[#This Row],[Title]]), xccdf!$A$2:$C$315, 2, FALSE),"")</f>
        <v>rul_LocalPoliciesSecurityOptions45</v>
      </c>
      <c r="C346" t="s">
        <v>223</v>
      </c>
      <c r="D346" s="25" t="str">
        <f>IFERROR(VLOOKUP(TRIM(Table.CCSS_Base_Metrics[[#This Row],[Title]]), xccdf!$A$2:$F$315, 3, FALSE),"")</f>
        <v>CCE-2361-4</v>
      </c>
      <c r="E346" s="25" t="str">
        <f>IFERROR(VLOOKUP(TRIM(Table.CCSS_Base_Metrics[[#This Row],[Title]]), xccdf!$A$2:$F$315, 4, FALSE),"")</f>
        <v>equals</v>
      </c>
      <c r="F346" s="25" t="str">
        <f>IFERROR(VLOOKUP(TRIM(Table.CCSS_Base_Metrics[[#This Row],[Title]]), xccdf!$A$2:$F$315, 5, FALSE),"")</f>
        <v>number</v>
      </c>
      <c r="G346" s="25">
        <f>IFERROR(VLOOKUP(TRIM(Table.CCSS_Base_Metrics[[#This Row],[Title]]), xccdf!$A$2:$F$315, 6, FALSE),"")</f>
        <v>1</v>
      </c>
      <c r="H346" s="21" t="s">
        <v>39</v>
      </c>
      <c r="J346" s="7"/>
      <c r="K346" s="7" t="s">
        <v>593</v>
      </c>
      <c r="L346" s="9" t="str">
        <f>IFERROR(ROUND(((0.4 * Table.CCSS_Base_Metrics[[#This Row],[Exploitability]]) + (0.6 * Table.CCSS_Base_Metrics[[#This Row],[Impact]]) -1.5) * IF(Table.CCSS_Base_Metrics[[#This Row],[Impact]] = 0, 0, 1.176), 1),"")</f>
        <v/>
      </c>
      <c r="M346" s="9" t="str">
        <f>IFERROR(20 * Table.CCSS_Base_Metrics[[#This Row],[Access_Vector.'#]] * Table.CCSS_Base_Metrics[[#This Row],[Authentication.'#]] * Table.CCSS_Base_Metrics[[#This Row],[Access_Complexity.'#]],"")</f>
        <v/>
      </c>
      <c r="N346" s="9" t="str">
        <f>IFERROR(10.41 * (1 - (1 - Table.CCSS_Base_Metrics[[#This Row],[Confidentiality_Impact.'#]]) * (1 - Table.CCSS_Base_Metrics[[#This Row],[Integrity_Impact.'#]]) * (1 - Table.CCSS_Base_Metrics[[#This Row],[Availability_Impact.'#]])),"")</f>
        <v/>
      </c>
      <c r="Q346" s="11" t="str">
        <f>IFERROR(VLOOKUP(Table.CCSS_Base_Metrics[[#This Row],[Access_Vector]], Lists!$B$4:$C$6, 2),"")</f>
        <v/>
      </c>
      <c r="S346" s="11" t="str">
        <f>IFERROR(VLOOKUP(Table.CCSS_Base_Metrics[[#This Row],[Authentication]], Lists!$D$4:$E$6, 2),"")</f>
        <v/>
      </c>
      <c r="U346" s="11" t="str">
        <f>IFERROR(VLOOKUP(Table.CCSS_Base_Metrics[[#This Row],[Access_Complexity]], Lists!$F$4:$G$6, 2),"")</f>
        <v/>
      </c>
      <c r="W346" s="11" t="str">
        <f>IFERROR(VLOOKUP(Table.CCSS_Base_Metrics[[#This Row],[Confidentiality_Impact]], Lists!$H$4:$I$6, 2),"")</f>
        <v/>
      </c>
      <c r="Y346" s="11" t="str">
        <f>IFERROR(VLOOKUP(Table.CCSS_Base_Metrics[[#This Row],[Integrity_Imapct]], Lists!$J$4:$K$6, 2),"")</f>
        <v/>
      </c>
      <c r="AA346" s="11" t="str">
        <f>IFERROR(VLOOKUP(Table.CCSS_Base_Metrics[[#This Row],[Availability_Impact]], Lists!$L$4:$M$6, 2),"")</f>
        <v/>
      </c>
    </row>
    <row r="347" spans="1:27" ht="45" x14ac:dyDescent="0.25">
      <c r="A347" s="1" t="s">
        <v>436</v>
      </c>
      <c r="B347" s="1" t="str">
        <f>IFERROR(VLOOKUP(TRIM(Table.CCSS_Base_Metrics[[#This Row],[Title]]), xccdf!$A$2:$C$315, 2, FALSE),"")</f>
        <v>rul_LocalPoliciesSecurityOptions46</v>
      </c>
      <c r="C347" t="s">
        <v>224</v>
      </c>
      <c r="D347" s="25" t="str">
        <f>IFERROR(VLOOKUP(TRIM(Table.CCSS_Base_Metrics[[#This Row],[Title]]), xccdf!$A$2:$F$315, 3, FALSE),"")</f>
        <v>CCE-2507-2</v>
      </c>
      <c r="E347" s="25">
        <f>IFERROR(VLOOKUP(TRIM(Table.CCSS_Base_Metrics[[#This Row],[Title]]), xccdf!$A$2:$F$315, 4, FALSE),"")</f>
        <v>0</v>
      </c>
      <c r="F347" s="25">
        <f>IFERROR(VLOOKUP(TRIM(Table.CCSS_Base_Metrics[[#This Row],[Title]]), xccdf!$A$2:$F$315, 5, FALSE),"")</f>
        <v>0</v>
      </c>
      <c r="G347" s="25">
        <f>IFERROR(VLOOKUP(TRIM(Table.CCSS_Base_Metrics[[#This Row],[Title]]), xccdf!$A$2:$F$315, 6, FALSE),"")</f>
        <v>0</v>
      </c>
      <c r="H347" s="21" t="s">
        <v>513</v>
      </c>
      <c r="I347" s="7" t="b">
        <v>1</v>
      </c>
      <c r="J347" s="7"/>
      <c r="K347" s="17" t="s">
        <v>589</v>
      </c>
      <c r="L347" s="9">
        <f>IFERROR(ROUND(((0.4 * Table.CCSS_Base_Metrics[[#This Row],[Exploitability]]) + (0.6 * Table.CCSS_Base_Metrics[[#This Row],[Impact]]) -1.5) * IF(Table.CCSS_Base_Metrics[[#This Row],[Impact]] = 0, 0, 1.176), 1),"")</f>
        <v>7.5</v>
      </c>
      <c r="M347" s="9">
        <f>IFERROR(20 * Table.CCSS_Base_Metrics[[#This Row],[Access_Vector.'#]] * Table.CCSS_Base_Metrics[[#This Row],[Authentication.'#]] * Table.CCSS_Base_Metrics[[#This Row],[Access_Complexity.'#]],"")</f>
        <v>9.9967999999999986</v>
      </c>
      <c r="N347" s="9">
        <f>IFERROR(10.41 * (1 - (1 - Table.CCSS_Base_Metrics[[#This Row],[Confidentiality_Impact.'#]]) * (1 - Table.CCSS_Base_Metrics[[#This Row],[Integrity_Impact.'#]]) * (1 - Table.CCSS_Base_Metrics[[#This Row],[Availability_Impact.'#]])),"")</f>
        <v>6.4429767187500007</v>
      </c>
      <c r="O347" t="s">
        <v>19</v>
      </c>
      <c r="P347" t="s">
        <v>23</v>
      </c>
      <c r="Q347" s="11">
        <f>IFERROR(VLOOKUP(Table.CCSS_Base_Metrics[[#This Row],[Access_Vector]], Lists!$B$4:$C$6, 2),"")</f>
        <v>1</v>
      </c>
      <c r="R347" t="s">
        <v>27</v>
      </c>
      <c r="S347" s="11">
        <f>IFERROR(VLOOKUP(Table.CCSS_Base_Metrics[[#This Row],[Authentication]], Lists!$D$4:$E$6, 2),"")</f>
        <v>0.70399999999999996</v>
      </c>
      <c r="T347" t="s">
        <v>30</v>
      </c>
      <c r="U347" s="11">
        <f>IFERROR(VLOOKUP(Table.CCSS_Base_Metrics[[#This Row],[Access_Complexity]], Lists!$F$4:$G$6, 2),"")</f>
        <v>0.71</v>
      </c>
      <c r="V347" t="s">
        <v>32</v>
      </c>
      <c r="W347" s="11">
        <f>IFERROR(VLOOKUP(Table.CCSS_Base_Metrics[[#This Row],[Confidentiality_Impact]], Lists!$H$4:$I$6, 2),"")</f>
        <v>0.27500000000000002</v>
      </c>
      <c r="X347" t="s">
        <v>32</v>
      </c>
      <c r="Y347" s="11">
        <f>IFERROR(VLOOKUP(Table.CCSS_Base_Metrics[[#This Row],[Integrity_Imapct]], Lists!$J$4:$K$6, 2),"")</f>
        <v>0.27500000000000002</v>
      </c>
      <c r="Z347" t="s">
        <v>32</v>
      </c>
      <c r="AA347" s="11">
        <f>IFERROR(VLOOKUP(Table.CCSS_Base_Metrics[[#This Row],[Availability_Impact]], Lists!$L$4:$M$6, 2),"")</f>
        <v>0.27500000000000002</v>
      </c>
    </row>
    <row r="348" spans="1:27" x14ac:dyDescent="0.25">
      <c r="A348" s="1" t="s">
        <v>436</v>
      </c>
      <c r="B348" s="1" t="str">
        <f>IFERROR(VLOOKUP(TRIM(Table.CCSS_Base_Metrics[[#This Row],[Title]]), xccdf!$A$2:$C$315, 2, FALSE),"")</f>
        <v>rul_LocalPoliciesSecurityOptions46</v>
      </c>
      <c r="C348" t="s">
        <v>224</v>
      </c>
      <c r="D348" s="25" t="str">
        <f>IFERROR(VLOOKUP(TRIM(Table.CCSS_Base_Metrics[[#This Row],[Title]]), xccdf!$A$2:$F$315, 3, FALSE),"")</f>
        <v>CCE-2507-2</v>
      </c>
      <c r="E348" s="25">
        <f>IFERROR(VLOOKUP(TRIM(Table.CCSS_Base_Metrics[[#This Row],[Title]]), xccdf!$A$2:$F$315, 4, FALSE),"")</f>
        <v>0</v>
      </c>
      <c r="F348" s="25">
        <f>IFERROR(VLOOKUP(TRIM(Table.CCSS_Base_Metrics[[#This Row],[Title]]), xccdf!$A$2:$F$315, 5, FALSE),"")</f>
        <v>0</v>
      </c>
      <c r="G348" s="25">
        <f>IFERROR(VLOOKUP(TRIM(Table.CCSS_Base_Metrics[[#This Row],[Title]]), xccdf!$A$2:$F$315, 6, FALSE),"")</f>
        <v>0</v>
      </c>
      <c r="H348" s="21" t="s">
        <v>27</v>
      </c>
      <c r="J348" s="7"/>
      <c r="K348" s="7" t="s">
        <v>593</v>
      </c>
      <c r="L348" s="9" t="str">
        <f>IFERROR(ROUND(((0.4 * Table.CCSS_Base_Metrics[[#This Row],[Exploitability]]) + (0.6 * Table.CCSS_Base_Metrics[[#This Row],[Impact]]) -1.5) * IF(Table.CCSS_Base_Metrics[[#This Row],[Impact]] = 0, 0, 1.176), 1),"")</f>
        <v/>
      </c>
      <c r="M348" s="9" t="str">
        <f>IFERROR(20 * Table.CCSS_Base_Metrics[[#This Row],[Access_Vector.'#]] * Table.CCSS_Base_Metrics[[#This Row],[Authentication.'#]] * Table.CCSS_Base_Metrics[[#This Row],[Access_Complexity.'#]],"")</f>
        <v/>
      </c>
      <c r="N348" s="9" t="str">
        <f>IFERROR(10.41 * (1 - (1 - Table.CCSS_Base_Metrics[[#This Row],[Confidentiality_Impact.'#]]) * (1 - Table.CCSS_Base_Metrics[[#This Row],[Integrity_Impact.'#]]) * (1 - Table.CCSS_Base_Metrics[[#This Row],[Availability_Impact.'#]])),"")</f>
        <v/>
      </c>
      <c r="Q348" s="11" t="str">
        <f>IFERROR(VLOOKUP(Table.CCSS_Base_Metrics[[#This Row],[Access_Vector]], Lists!$B$4:$C$6, 2),"")</f>
        <v/>
      </c>
      <c r="S348" s="11" t="str">
        <f>IFERROR(VLOOKUP(Table.CCSS_Base_Metrics[[#This Row],[Authentication]], Lists!$D$4:$E$6, 2),"")</f>
        <v/>
      </c>
      <c r="U348" s="11" t="str">
        <f>IFERROR(VLOOKUP(Table.CCSS_Base_Metrics[[#This Row],[Access_Complexity]], Lists!$F$4:$G$6, 2),"")</f>
        <v/>
      </c>
      <c r="W348" s="11" t="str">
        <f>IFERROR(VLOOKUP(Table.CCSS_Base_Metrics[[#This Row],[Confidentiality_Impact]], Lists!$H$4:$I$6, 2),"")</f>
        <v/>
      </c>
      <c r="Y348" s="11" t="str">
        <f>IFERROR(VLOOKUP(Table.CCSS_Base_Metrics[[#This Row],[Integrity_Imapct]], Lists!$J$4:$K$6, 2),"")</f>
        <v/>
      </c>
      <c r="AA348" s="11" t="str">
        <f>IFERROR(VLOOKUP(Table.CCSS_Base_Metrics[[#This Row],[Availability_Impact]], Lists!$L$4:$M$6, 2),"")</f>
        <v/>
      </c>
    </row>
    <row r="349" spans="1:27" x14ac:dyDescent="0.25">
      <c r="A349" s="1" t="s">
        <v>437</v>
      </c>
      <c r="B349" s="1" t="str">
        <f>IFERROR(VLOOKUP(TRIM(Table.CCSS_Base_Metrics[[#This Row],[Title]]), xccdf!$A$2:$C$315, 2, FALSE),"")</f>
        <v>rul_LocalPoliciesSecurityOptions47</v>
      </c>
      <c r="C349" t="s">
        <v>225</v>
      </c>
      <c r="D349" s="25" t="str">
        <f>IFERROR(VLOOKUP(TRIM(Table.CCSS_Base_Metrics[[#This Row],[Title]]), xccdf!$A$2:$F$315, 3, FALSE),"")</f>
        <v>CCE-2406-7</v>
      </c>
      <c r="E349" s="25" t="str">
        <f>IFERROR(VLOOKUP(TRIM(Table.CCSS_Base_Metrics[[#This Row],[Title]]), xccdf!$A$2:$F$315, 4, FALSE),"")</f>
        <v>equals</v>
      </c>
      <c r="F349" s="25" t="str">
        <f>IFERROR(VLOOKUP(TRIM(Table.CCSS_Base_Metrics[[#This Row],[Title]]), xccdf!$A$2:$F$315, 5, FALSE),"")</f>
        <v>number</v>
      </c>
      <c r="G349" s="25">
        <f>IFERROR(VLOOKUP(TRIM(Table.CCSS_Base_Metrics[[#This Row],[Title]]), xccdf!$A$2:$F$315, 6, FALSE),"")</f>
        <v>0</v>
      </c>
      <c r="H349" s="21" t="s">
        <v>521</v>
      </c>
      <c r="I349" s="7" t="b">
        <v>1</v>
      </c>
      <c r="J349" s="7"/>
      <c r="K349" s="17" t="s">
        <v>589</v>
      </c>
      <c r="L349" s="9">
        <f>IFERROR(ROUND(((0.4 * Table.CCSS_Base_Metrics[[#This Row],[Exploitability]]) + (0.6 * Table.CCSS_Base_Metrics[[#This Row],[Impact]]) -1.5) * IF(Table.CCSS_Base_Metrics[[#This Row],[Impact]] = 0, 0, 1.176), 1),"")</f>
        <v>6.5</v>
      </c>
      <c r="M349" s="9">
        <f>IFERROR(20 * Table.CCSS_Base_Metrics[[#This Row],[Access_Vector.'#]] * Table.CCSS_Base_Metrics[[#This Row],[Authentication.'#]] * Table.CCSS_Base_Metrics[[#This Row],[Access_Complexity.'#]],"")</f>
        <v>7.952</v>
      </c>
      <c r="N349" s="9">
        <f>IFERROR(10.41 * (1 - (1 - Table.CCSS_Base_Metrics[[#This Row],[Confidentiality_Impact.'#]]) * (1 - Table.CCSS_Base_Metrics[[#This Row],[Integrity_Impact.'#]]) * (1 - Table.CCSS_Base_Metrics[[#This Row],[Availability_Impact.'#]])),"")</f>
        <v>6.4429767187500007</v>
      </c>
      <c r="O349" t="s">
        <v>19</v>
      </c>
      <c r="P349" t="s">
        <v>23</v>
      </c>
      <c r="Q349" s="11">
        <f>IFERROR(VLOOKUP(Table.CCSS_Base_Metrics[[#This Row],[Access_Vector]], Lists!$B$4:$C$6, 2),"")</f>
        <v>1</v>
      </c>
      <c r="R349" t="s">
        <v>26</v>
      </c>
      <c r="S349" s="11">
        <f>IFERROR(VLOOKUP(Table.CCSS_Base_Metrics[[#This Row],[Authentication]], Lists!$D$4:$E$6, 2),"")</f>
        <v>0.56000000000000005</v>
      </c>
      <c r="T349" t="s">
        <v>30</v>
      </c>
      <c r="U349" s="11">
        <f>IFERROR(VLOOKUP(Table.CCSS_Base_Metrics[[#This Row],[Access_Complexity]], Lists!$F$4:$G$6, 2),"")</f>
        <v>0.71</v>
      </c>
      <c r="V349" t="s">
        <v>32</v>
      </c>
      <c r="W349" s="11">
        <f>IFERROR(VLOOKUP(Table.CCSS_Base_Metrics[[#This Row],[Confidentiality_Impact]], Lists!$H$4:$I$6, 2),"")</f>
        <v>0.27500000000000002</v>
      </c>
      <c r="X349" t="s">
        <v>32</v>
      </c>
      <c r="Y349" s="11">
        <f>IFERROR(VLOOKUP(Table.CCSS_Base_Metrics[[#This Row],[Integrity_Imapct]], Lists!$J$4:$K$6, 2),"")</f>
        <v>0.27500000000000002</v>
      </c>
      <c r="Z349" t="s">
        <v>32</v>
      </c>
      <c r="AA349" s="11">
        <f>IFERROR(VLOOKUP(Table.CCSS_Base_Metrics[[#This Row],[Availability_Impact]], Lists!$L$4:$M$6, 2),"")</f>
        <v>0.27500000000000002</v>
      </c>
    </row>
    <row r="350" spans="1:27" ht="45" x14ac:dyDescent="0.25">
      <c r="A350" s="1" t="s">
        <v>437</v>
      </c>
      <c r="B350" s="1" t="str">
        <f>IFERROR(VLOOKUP(TRIM(Table.CCSS_Base_Metrics[[#This Row],[Title]]), xccdf!$A$2:$C$315, 2, FALSE),"")</f>
        <v>rul_LocalPoliciesSecurityOptions47</v>
      </c>
      <c r="C350" t="s">
        <v>225</v>
      </c>
      <c r="D350" s="25" t="str">
        <f>IFERROR(VLOOKUP(TRIM(Table.CCSS_Base_Metrics[[#This Row],[Title]]), xccdf!$A$2:$F$315, 3, FALSE),"")</f>
        <v>CCE-2406-7</v>
      </c>
      <c r="E350" s="25" t="str">
        <f>IFERROR(VLOOKUP(TRIM(Table.CCSS_Base_Metrics[[#This Row],[Title]]), xccdf!$A$2:$F$315, 4, FALSE),"")</f>
        <v>equals</v>
      </c>
      <c r="F350" s="25" t="str">
        <f>IFERROR(VLOOKUP(TRIM(Table.CCSS_Base_Metrics[[#This Row],[Title]]), xccdf!$A$2:$F$315, 5, FALSE),"")</f>
        <v>number</v>
      </c>
      <c r="G350" s="25">
        <f>IFERROR(VLOOKUP(TRIM(Table.CCSS_Base_Metrics[[#This Row],[Title]]), xccdf!$A$2:$F$315, 6, FALSE),"")</f>
        <v>0</v>
      </c>
      <c r="H350" s="21" t="s">
        <v>576</v>
      </c>
      <c r="J350" s="7"/>
      <c r="K350" s="7" t="s">
        <v>593</v>
      </c>
      <c r="L350" s="9" t="str">
        <f>IFERROR(ROUND(((0.4 * Table.CCSS_Base_Metrics[[#This Row],[Exploitability]]) + (0.6 * Table.CCSS_Base_Metrics[[#This Row],[Impact]]) -1.5) * IF(Table.CCSS_Base_Metrics[[#This Row],[Impact]] = 0, 0, 1.176), 1),"")</f>
        <v/>
      </c>
      <c r="M350" s="9" t="str">
        <f>IFERROR(20 * Table.CCSS_Base_Metrics[[#This Row],[Access_Vector.'#]] * Table.CCSS_Base_Metrics[[#This Row],[Authentication.'#]] * Table.CCSS_Base_Metrics[[#This Row],[Access_Complexity.'#]],"")</f>
        <v/>
      </c>
      <c r="N350" s="9" t="str">
        <f>IFERROR(10.41 * (1 - (1 - Table.CCSS_Base_Metrics[[#This Row],[Confidentiality_Impact.'#]]) * (1 - Table.CCSS_Base_Metrics[[#This Row],[Integrity_Impact.'#]]) * (1 - Table.CCSS_Base_Metrics[[#This Row],[Availability_Impact.'#]])),"")</f>
        <v/>
      </c>
      <c r="Q350" s="11" t="str">
        <f>IFERROR(VLOOKUP(Table.CCSS_Base_Metrics[[#This Row],[Access_Vector]], Lists!$B$4:$C$6, 2),"")</f>
        <v/>
      </c>
      <c r="S350" s="11" t="str">
        <f>IFERROR(VLOOKUP(Table.CCSS_Base_Metrics[[#This Row],[Authentication]], Lists!$D$4:$E$6, 2),"")</f>
        <v/>
      </c>
      <c r="U350" s="11" t="str">
        <f>IFERROR(VLOOKUP(Table.CCSS_Base_Metrics[[#This Row],[Access_Complexity]], Lists!$F$4:$G$6, 2),"")</f>
        <v/>
      </c>
      <c r="W350" s="11" t="str">
        <f>IFERROR(VLOOKUP(Table.CCSS_Base_Metrics[[#This Row],[Confidentiality_Impact]], Lists!$H$4:$I$6, 2),"")</f>
        <v/>
      </c>
      <c r="Y350" s="11" t="str">
        <f>IFERROR(VLOOKUP(Table.CCSS_Base_Metrics[[#This Row],[Integrity_Imapct]], Lists!$J$4:$K$6, 2),"")</f>
        <v/>
      </c>
      <c r="AA350" s="11" t="str">
        <f>IFERROR(VLOOKUP(Table.CCSS_Base_Metrics[[#This Row],[Availability_Impact]], Lists!$L$4:$M$6, 2),"")</f>
        <v/>
      </c>
    </row>
    <row r="351" spans="1:27" x14ac:dyDescent="0.25">
      <c r="A351" s="1" t="s">
        <v>438</v>
      </c>
      <c r="B351" s="1" t="str">
        <f>IFERROR(VLOOKUP(TRIM(Table.CCSS_Base_Metrics[[#This Row],[Title]]), xccdf!$A$2:$C$315, 2, FALSE),"")</f>
        <v>rul_LocalPoliciesSecurityOptions48</v>
      </c>
      <c r="C351" t="s">
        <v>226</v>
      </c>
      <c r="D351" s="25" t="str">
        <f>IFERROR(VLOOKUP(TRIM(Table.CCSS_Base_Metrics[[#This Row],[Title]]), xccdf!$A$2:$F$315, 3, FALSE),"")</f>
        <v>CCE-2304-4</v>
      </c>
      <c r="E351" s="25" t="str">
        <f>IFERROR(VLOOKUP(TRIM(Table.CCSS_Base_Metrics[[#This Row],[Title]]), xccdf!$A$2:$F$315, 4, FALSE),"")</f>
        <v>equals</v>
      </c>
      <c r="F351" s="25" t="str">
        <f>IFERROR(VLOOKUP(TRIM(Table.CCSS_Base_Metrics[[#This Row],[Title]]), xccdf!$A$2:$F$315, 5, FALSE),"")</f>
        <v>number</v>
      </c>
      <c r="G351" s="25">
        <f>IFERROR(VLOOKUP(TRIM(Table.CCSS_Base_Metrics[[#This Row],[Title]]), xccdf!$A$2:$F$315, 6, FALSE),"")</f>
        <v>1</v>
      </c>
      <c r="H351" s="21" t="s">
        <v>40</v>
      </c>
      <c r="I351" s="7" t="b">
        <v>1</v>
      </c>
      <c r="J351" s="7"/>
      <c r="K351" s="17" t="s">
        <v>589</v>
      </c>
      <c r="L351" s="9">
        <f>IFERROR(ROUND(((0.4 * Table.CCSS_Base_Metrics[[#This Row],[Exploitability]]) + (0.6 * Table.CCSS_Base_Metrics[[#This Row],[Impact]]) -1.5) * IF(Table.CCSS_Base_Metrics[[#This Row],[Impact]] = 0, 0, 1.176), 1),"")</f>
        <v>4.3</v>
      </c>
      <c r="M351" s="9">
        <f>IFERROR(20 * Table.CCSS_Base_Metrics[[#This Row],[Access_Vector.'#]] * Table.CCSS_Base_Metrics[[#This Row],[Authentication.'#]] * Table.CCSS_Base_Metrics[[#This Row],[Access_Complexity.'#]],"")</f>
        <v>3.1410400000000003</v>
      </c>
      <c r="N351" s="9">
        <f>IFERROR(10.41 * (1 - (1 - Table.CCSS_Base_Metrics[[#This Row],[Confidentiality_Impact.'#]]) * (1 - Table.CCSS_Base_Metrics[[#This Row],[Integrity_Impact.'#]]) * (1 - Table.CCSS_Base_Metrics[[#This Row],[Availability_Impact.'#]])),"")</f>
        <v>6.4429767187500007</v>
      </c>
      <c r="O351" t="s">
        <v>19</v>
      </c>
      <c r="P351" t="s">
        <v>21</v>
      </c>
      <c r="Q351" s="11">
        <f>IFERROR(VLOOKUP(Table.CCSS_Base_Metrics[[#This Row],[Access_Vector]], Lists!$B$4:$C$6, 2),"")</f>
        <v>0.39500000000000002</v>
      </c>
      <c r="R351" t="s">
        <v>26</v>
      </c>
      <c r="S351" s="11">
        <f>IFERROR(VLOOKUP(Table.CCSS_Base_Metrics[[#This Row],[Authentication]], Lists!$D$4:$E$6, 2),"")</f>
        <v>0.56000000000000005</v>
      </c>
      <c r="T351" t="s">
        <v>30</v>
      </c>
      <c r="U351" s="11">
        <f>IFERROR(VLOOKUP(Table.CCSS_Base_Metrics[[#This Row],[Access_Complexity]], Lists!$F$4:$G$6, 2),"")</f>
        <v>0.71</v>
      </c>
      <c r="V351" t="s">
        <v>32</v>
      </c>
      <c r="W351" s="11">
        <f>IFERROR(VLOOKUP(Table.CCSS_Base_Metrics[[#This Row],[Confidentiality_Impact]], Lists!$H$4:$I$6, 2),"")</f>
        <v>0.27500000000000002</v>
      </c>
      <c r="X351" t="s">
        <v>32</v>
      </c>
      <c r="Y351" s="11">
        <f>IFERROR(VLOOKUP(Table.CCSS_Base_Metrics[[#This Row],[Integrity_Imapct]], Lists!$J$4:$K$6, 2),"")</f>
        <v>0.27500000000000002</v>
      </c>
      <c r="Z351" t="s">
        <v>32</v>
      </c>
      <c r="AA351" s="11">
        <f>IFERROR(VLOOKUP(Table.CCSS_Base_Metrics[[#This Row],[Availability_Impact]], Lists!$L$4:$M$6, 2),"")</f>
        <v>0.27500000000000002</v>
      </c>
    </row>
    <row r="352" spans="1:27" x14ac:dyDescent="0.25">
      <c r="A352" s="1" t="s">
        <v>438</v>
      </c>
      <c r="B352" s="1" t="str">
        <f>IFERROR(VLOOKUP(TRIM(Table.CCSS_Base_Metrics[[#This Row],[Title]]), xccdf!$A$2:$C$315, 2, FALSE),"")</f>
        <v>rul_LocalPoliciesSecurityOptions48</v>
      </c>
      <c r="C352" t="s">
        <v>226</v>
      </c>
      <c r="D352" s="25" t="str">
        <f>IFERROR(VLOOKUP(TRIM(Table.CCSS_Base_Metrics[[#This Row],[Title]]), xccdf!$A$2:$F$315, 3, FALSE),"")</f>
        <v>CCE-2304-4</v>
      </c>
      <c r="E352" s="25" t="str">
        <f>IFERROR(VLOOKUP(TRIM(Table.CCSS_Base_Metrics[[#This Row],[Title]]), xccdf!$A$2:$F$315, 4, FALSE),"")</f>
        <v>equals</v>
      </c>
      <c r="F352" s="25" t="str">
        <f>IFERROR(VLOOKUP(TRIM(Table.CCSS_Base_Metrics[[#This Row],[Title]]), xccdf!$A$2:$F$315, 5, FALSE),"")</f>
        <v>number</v>
      </c>
      <c r="G352" s="25">
        <f>IFERROR(VLOOKUP(TRIM(Table.CCSS_Base_Metrics[[#This Row],[Title]]), xccdf!$A$2:$F$315, 6, FALSE),"")</f>
        <v>1</v>
      </c>
      <c r="H352" s="21" t="s">
        <v>39</v>
      </c>
      <c r="J352" s="7"/>
      <c r="K352" s="7" t="s">
        <v>593</v>
      </c>
      <c r="L352" s="9" t="str">
        <f>IFERROR(ROUND(((0.4 * Table.CCSS_Base_Metrics[[#This Row],[Exploitability]]) + (0.6 * Table.CCSS_Base_Metrics[[#This Row],[Impact]]) -1.5) * IF(Table.CCSS_Base_Metrics[[#This Row],[Impact]] = 0, 0, 1.176), 1),"")</f>
        <v/>
      </c>
      <c r="M352" s="9" t="str">
        <f>IFERROR(20 * Table.CCSS_Base_Metrics[[#This Row],[Access_Vector.'#]] * Table.CCSS_Base_Metrics[[#This Row],[Authentication.'#]] * Table.CCSS_Base_Metrics[[#This Row],[Access_Complexity.'#]],"")</f>
        <v/>
      </c>
      <c r="N352" s="9" t="str">
        <f>IFERROR(10.41 * (1 - (1 - Table.CCSS_Base_Metrics[[#This Row],[Confidentiality_Impact.'#]]) * (1 - Table.CCSS_Base_Metrics[[#This Row],[Integrity_Impact.'#]]) * (1 - Table.CCSS_Base_Metrics[[#This Row],[Availability_Impact.'#]])),"")</f>
        <v/>
      </c>
      <c r="Q352" s="11" t="str">
        <f>IFERROR(VLOOKUP(Table.CCSS_Base_Metrics[[#This Row],[Access_Vector]], Lists!$B$4:$C$6, 2),"")</f>
        <v/>
      </c>
      <c r="S352" s="11" t="str">
        <f>IFERROR(VLOOKUP(Table.CCSS_Base_Metrics[[#This Row],[Authentication]], Lists!$D$4:$E$6, 2),"")</f>
        <v/>
      </c>
      <c r="U352" s="11" t="str">
        <f>IFERROR(VLOOKUP(Table.CCSS_Base_Metrics[[#This Row],[Access_Complexity]], Lists!$F$4:$G$6, 2),"")</f>
        <v/>
      </c>
      <c r="W352" s="11" t="str">
        <f>IFERROR(VLOOKUP(Table.CCSS_Base_Metrics[[#This Row],[Confidentiality_Impact]], Lists!$H$4:$I$6, 2),"")</f>
        <v/>
      </c>
      <c r="Y352" s="11" t="str">
        <f>IFERROR(VLOOKUP(Table.CCSS_Base_Metrics[[#This Row],[Integrity_Imapct]], Lists!$J$4:$K$6, 2),"")</f>
        <v/>
      </c>
      <c r="AA352" s="11" t="str">
        <f>IFERROR(VLOOKUP(Table.CCSS_Base_Metrics[[#This Row],[Availability_Impact]], Lists!$L$4:$M$6, 2),"")</f>
        <v/>
      </c>
    </row>
    <row r="353" spans="1:27" ht="30" x14ac:dyDescent="0.25">
      <c r="A353" s="1" t="s">
        <v>439</v>
      </c>
      <c r="B353" s="1" t="str">
        <f>IFERROR(VLOOKUP(TRIM(Table.CCSS_Base_Metrics[[#This Row],[Title]]), xccdf!$A$2:$C$315, 2, FALSE),"")</f>
        <v>rul_LocalPoliciesSecurityOptions49</v>
      </c>
      <c r="C353" t="s">
        <v>227</v>
      </c>
      <c r="D353" s="25" t="str">
        <f>IFERROR(VLOOKUP(TRIM(Table.CCSS_Base_Metrics[[#This Row],[Title]]), xccdf!$A$2:$F$315, 3, FALSE),"")</f>
        <v>CCE-2454-7</v>
      </c>
      <c r="E353" s="25" t="str">
        <f>IFERROR(VLOOKUP(TRIM(Table.CCSS_Base_Metrics[[#This Row],[Title]]), xccdf!$A$2:$F$315, 4, FALSE),"")</f>
        <v>equals</v>
      </c>
      <c r="F353" s="25" t="str">
        <f>IFERROR(VLOOKUP(TRIM(Table.CCSS_Base_Metrics[[#This Row],[Title]]), xccdf!$A$2:$F$315, 5, FALSE),"")</f>
        <v>number</v>
      </c>
      <c r="G353" s="25">
        <f>IFERROR(VLOOKUP(TRIM(Table.CCSS_Base_Metrics[[#This Row],[Title]]), xccdf!$A$2:$F$315, 6, FALSE),"")</f>
        <v>4</v>
      </c>
      <c r="H353" s="21" t="s">
        <v>522</v>
      </c>
      <c r="I353" s="7" t="b">
        <v>1</v>
      </c>
      <c r="J353" s="7"/>
      <c r="K353" s="17" t="s">
        <v>589</v>
      </c>
      <c r="L353" s="9">
        <f>IFERROR(ROUND(((0.4 * Table.CCSS_Base_Metrics[[#This Row],[Exploitability]]) + (0.6 * Table.CCSS_Base_Metrics[[#This Row],[Impact]]) -1.5) * IF(Table.CCSS_Base_Metrics[[#This Row],[Impact]] = 0, 0, 1.176), 1),"")</f>
        <v>5</v>
      </c>
      <c r="M353" s="9">
        <f>IFERROR(20 * Table.CCSS_Base_Metrics[[#This Row],[Access_Vector.'#]] * Table.CCSS_Base_Metrics[[#This Row],[Authentication.'#]] * Table.CCSS_Base_Metrics[[#This Row],[Access_Complexity.'#]],"")</f>
        <v>9.9967999999999986</v>
      </c>
      <c r="N353" s="9">
        <f>IFERROR(10.41 * (1 - (1 - Table.CCSS_Base_Metrics[[#This Row],[Confidentiality_Impact.'#]]) * (1 - Table.CCSS_Base_Metrics[[#This Row],[Integrity_Impact.'#]]) * (1 - Table.CCSS_Base_Metrics[[#This Row],[Availability_Impact.'#]])),"")</f>
        <v>2.8627500000000001</v>
      </c>
      <c r="O353" t="s">
        <v>20</v>
      </c>
      <c r="P353" t="s">
        <v>23</v>
      </c>
      <c r="Q353" s="11">
        <f>IFERROR(VLOOKUP(Table.CCSS_Base_Metrics[[#This Row],[Access_Vector]], Lists!$B$4:$C$6, 2),"")</f>
        <v>1</v>
      </c>
      <c r="R353" t="s">
        <v>27</v>
      </c>
      <c r="S353" s="11">
        <f>IFERROR(VLOOKUP(Table.CCSS_Base_Metrics[[#This Row],[Authentication]], Lists!$D$4:$E$6, 2),"")</f>
        <v>0.70399999999999996</v>
      </c>
      <c r="T353" t="s">
        <v>30</v>
      </c>
      <c r="U353" s="11">
        <f>IFERROR(VLOOKUP(Table.CCSS_Base_Metrics[[#This Row],[Access_Complexity]], Lists!$F$4:$G$6, 2),"")</f>
        <v>0.71</v>
      </c>
      <c r="V353" t="s">
        <v>32</v>
      </c>
      <c r="W353" s="11">
        <f>IFERROR(VLOOKUP(Table.CCSS_Base_Metrics[[#This Row],[Confidentiality_Impact]], Lists!$H$4:$I$6, 2),"")</f>
        <v>0.27500000000000002</v>
      </c>
      <c r="X353" t="s">
        <v>27</v>
      </c>
      <c r="Y353" s="11">
        <f>IFERROR(VLOOKUP(Table.CCSS_Base_Metrics[[#This Row],[Integrity_Imapct]], Lists!$J$4:$K$6, 2),"")</f>
        <v>0</v>
      </c>
      <c r="Z353" t="s">
        <v>27</v>
      </c>
      <c r="AA353" s="11">
        <f>IFERROR(VLOOKUP(Table.CCSS_Base_Metrics[[#This Row],[Availability_Impact]], Lists!$L$4:$M$6, 2),"")</f>
        <v>0</v>
      </c>
    </row>
    <row r="354" spans="1:27" ht="45" x14ac:dyDescent="0.25">
      <c r="A354" s="1" t="s">
        <v>439</v>
      </c>
      <c r="B354" s="1" t="str">
        <f>IFERROR(VLOOKUP(TRIM(Table.CCSS_Base_Metrics[[#This Row],[Title]]), xccdf!$A$2:$C$315, 2, FALSE),"")</f>
        <v>rul_LocalPoliciesSecurityOptions49</v>
      </c>
      <c r="C354" t="s">
        <v>227</v>
      </c>
      <c r="D354" s="25" t="str">
        <f>IFERROR(VLOOKUP(TRIM(Table.CCSS_Base_Metrics[[#This Row],[Title]]), xccdf!$A$2:$F$315, 3, FALSE),"")</f>
        <v>CCE-2454-7</v>
      </c>
      <c r="E354" s="25" t="str">
        <f>IFERROR(VLOOKUP(TRIM(Table.CCSS_Base_Metrics[[#This Row],[Title]]), xccdf!$A$2:$F$315, 4, FALSE),"")</f>
        <v>equals</v>
      </c>
      <c r="F354" s="25" t="str">
        <f>IFERROR(VLOOKUP(TRIM(Table.CCSS_Base_Metrics[[#This Row],[Title]]), xccdf!$A$2:$F$315, 5, FALSE),"")</f>
        <v>number</v>
      </c>
      <c r="G354" s="25">
        <f>IFERROR(VLOOKUP(TRIM(Table.CCSS_Base_Metrics[[#This Row],[Title]]), xccdf!$A$2:$F$315, 6, FALSE),"")</f>
        <v>4</v>
      </c>
      <c r="H354" s="21" t="s">
        <v>577</v>
      </c>
      <c r="J354" s="7"/>
      <c r="K354" s="7" t="s">
        <v>593</v>
      </c>
      <c r="L354" s="9" t="str">
        <f>IFERROR(ROUND(((0.4 * Table.CCSS_Base_Metrics[[#This Row],[Exploitability]]) + (0.6 * Table.CCSS_Base_Metrics[[#This Row],[Impact]]) -1.5) * IF(Table.CCSS_Base_Metrics[[#This Row],[Impact]] = 0, 0, 1.176), 1),"")</f>
        <v/>
      </c>
      <c r="M354" s="9" t="str">
        <f>IFERROR(20 * Table.CCSS_Base_Metrics[[#This Row],[Access_Vector.'#]] * Table.CCSS_Base_Metrics[[#This Row],[Authentication.'#]] * Table.CCSS_Base_Metrics[[#This Row],[Access_Complexity.'#]],"")</f>
        <v/>
      </c>
      <c r="N354" s="9" t="str">
        <f>IFERROR(10.41 * (1 - (1 - Table.CCSS_Base_Metrics[[#This Row],[Confidentiality_Impact.'#]]) * (1 - Table.CCSS_Base_Metrics[[#This Row],[Integrity_Impact.'#]]) * (1 - Table.CCSS_Base_Metrics[[#This Row],[Availability_Impact.'#]])),"")</f>
        <v/>
      </c>
      <c r="Q354" s="11" t="str">
        <f>IFERROR(VLOOKUP(Table.CCSS_Base_Metrics[[#This Row],[Access_Vector]], Lists!$B$4:$C$6, 2),"")</f>
        <v/>
      </c>
      <c r="S354" s="11" t="str">
        <f>IFERROR(VLOOKUP(Table.CCSS_Base_Metrics[[#This Row],[Authentication]], Lists!$D$4:$E$6, 2),"")</f>
        <v/>
      </c>
      <c r="U354" s="11" t="str">
        <f>IFERROR(VLOOKUP(Table.CCSS_Base_Metrics[[#This Row],[Access_Complexity]], Lists!$F$4:$G$6, 2),"")</f>
        <v/>
      </c>
      <c r="W354" s="11" t="str">
        <f>IFERROR(VLOOKUP(Table.CCSS_Base_Metrics[[#This Row],[Confidentiality_Impact]], Lists!$H$4:$I$6, 2),"")</f>
        <v/>
      </c>
      <c r="Y354" s="11" t="str">
        <f>IFERROR(VLOOKUP(Table.CCSS_Base_Metrics[[#This Row],[Integrity_Imapct]], Lists!$J$4:$K$6, 2),"")</f>
        <v/>
      </c>
      <c r="AA354" s="11" t="str">
        <f>IFERROR(VLOOKUP(Table.CCSS_Base_Metrics[[#This Row],[Availability_Impact]], Lists!$L$4:$M$6, 2),"")</f>
        <v/>
      </c>
    </row>
    <row r="355" spans="1:27" x14ac:dyDescent="0.25">
      <c r="A355" s="1" t="s">
        <v>440</v>
      </c>
      <c r="B355" s="1" t="str">
        <f>IFERROR(VLOOKUP(TRIM(Table.CCSS_Base_Metrics[[#This Row],[Title]]), xccdf!$A$2:$C$315, 2, FALSE),"")</f>
        <v>rul_LocalPoliciesSecurityOptions50</v>
      </c>
      <c r="C355" t="s">
        <v>228</v>
      </c>
      <c r="D355" s="25" t="str">
        <f>IFERROR(VLOOKUP(TRIM(Table.CCSS_Base_Metrics[[#This Row],[Title]]), xccdf!$A$2:$F$315, 3, FALSE),"")</f>
        <v>CCE-2327-5</v>
      </c>
      <c r="E355" s="25" t="str">
        <f>IFERROR(VLOOKUP(TRIM(Table.CCSS_Base_Metrics[[#This Row],[Title]]), xccdf!$A$2:$F$315, 4, FALSE),"")</f>
        <v>equals</v>
      </c>
      <c r="F355" s="25" t="str">
        <f>IFERROR(VLOOKUP(TRIM(Table.CCSS_Base_Metrics[[#This Row],[Title]]), xccdf!$A$2:$F$315, 5, FALSE),"")</f>
        <v>number</v>
      </c>
      <c r="G355" s="25">
        <f>IFERROR(VLOOKUP(TRIM(Table.CCSS_Base_Metrics[[#This Row],[Title]]), xccdf!$A$2:$F$315, 6, FALSE),"")</f>
        <v>1</v>
      </c>
      <c r="H355" s="21" t="s">
        <v>27</v>
      </c>
      <c r="I355" s="7" t="b">
        <v>1</v>
      </c>
      <c r="J355" s="7"/>
      <c r="K355" s="17" t="s">
        <v>589</v>
      </c>
      <c r="L355" s="9">
        <f>IFERROR(ROUND(((0.4 * Table.CCSS_Base_Metrics[[#This Row],[Exploitability]]) + (0.6 * Table.CCSS_Base_Metrics[[#This Row],[Impact]]) -1.5) * IF(Table.CCSS_Base_Metrics[[#This Row],[Impact]] = 0, 0, 1.176), 1),"")</f>
        <v>5.8</v>
      </c>
      <c r="M355" s="9">
        <f>IFERROR(20 * Table.CCSS_Base_Metrics[[#This Row],[Access_Vector.'#]] * Table.CCSS_Base_Metrics[[#This Row],[Authentication.'#]] * Table.CCSS_Base_Metrics[[#This Row],[Access_Complexity.'#]],"")</f>
        <v>8.5887999999999991</v>
      </c>
      <c r="N355" s="9">
        <f>IFERROR(10.41 * (1 - (1 - Table.CCSS_Base_Metrics[[#This Row],[Confidentiality_Impact.'#]]) * (1 - Table.CCSS_Base_Metrics[[#This Row],[Integrity_Impact.'#]]) * (1 - Table.CCSS_Base_Metrics[[#This Row],[Availability_Impact.'#]])),"")</f>
        <v>4.9382437499999998</v>
      </c>
      <c r="O355" t="s">
        <v>19</v>
      </c>
      <c r="P355" t="s">
        <v>23</v>
      </c>
      <c r="Q355" s="11">
        <f>IFERROR(VLOOKUP(Table.CCSS_Base_Metrics[[#This Row],[Access_Vector]], Lists!$B$4:$C$6, 2),"")</f>
        <v>1</v>
      </c>
      <c r="R355" t="s">
        <v>27</v>
      </c>
      <c r="S355" s="11">
        <f>IFERROR(VLOOKUP(Table.CCSS_Base_Metrics[[#This Row],[Authentication]], Lists!$D$4:$E$6, 2),"")</f>
        <v>0.70399999999999996</v>
      </c>
      <c r="T355" t="s">
        <v>29</v>
      </c>
      <c r="U355" s="11">
        <f>IFERROR(VLOOKUP(Table.CCSS_Base_Metrics[[#This Row],[Access_Complexity]], Lists!$F$4:$G$6, 2),"")</f>
        <v>0.61</v>
      </c>
      <c r="V355" t="s">
        <v>32</v>
      </c>
      <c r="W355" s="11">
        <f>IFERROR(VLOOKUP(Table.CCSS_Base_Metrics[[#This Row],[Confidentiality_Impact]], Lists!$H$4:$I$6, 2),"")</f>
        <v>0.27500000000000002</v>
      </c>
      <c r="X355" t="s">
        <v>32</v>
      </c>
      <c r="Y355" s="11">
        <f>IFERROR(VLOOKUP(Table.CCSS_Base_Metrics[[#This Row],[Integrity_Imapct]], Lists!$J$4:$K$6, 2),"")</f>
        <v>0.27500000000000002</v>
      </c>
      <c r="Z355" t="s">
        <v>27</v>
      </c>
      <c r="AA355" s="11">
        <f>IFERROR(VLOOKUP(Table.CCSS_Base_Metrics[[#This Row],[Availability_Impact]], Lists!$L$4:$M$6, 2),"")</f>
        <v>0</v>
      </c>
    </row>
    <row r="356" spans="1:27" x14ac:dyDescent="0.25">
      <c r="A356" s="1" t="s">
        <v>440</v>
      </c>
      <c r="B356" s="1" t="str">
        <f>IFERROR(VLOOKUP(TRIM(Table.CCSS_Base_Metrics[[#This Row],[Title]]), xccdf!$A$2:$C$315, 2, FALSE),"")</f>
        <v>rul_LocalPoliciesSecurityOptions50</v>
      </c>
      <c r="C356" t="s">
        <v>228</v>
      </c>
      <c r="D356" s="25" t="str">
        <f>IFERROR(VLOOKUP(TRIM(Table.CCSS_Base_Metrics[[#This Row],[Title]]), xccdf!$A$2:$F$315, 3, FALSE),"")</f>
        <v>CCE-2327-5</v>
      </c>
      <c r="E356" s="25" t="str">
        <f>IFERROR(VLOOKUP(TRIM(Table.CCSS_Base_Metrics[[#This Row],[Title]]), xccdf!$A$2:$F$315, 4, FALSE),"")</f>
        <v>equals</v>
      </c>
      <c r="F356" s="25" t="str">
        <f>IFERROR(VLOOKUP(TRIM(Table.CCSS_Base_Metrics[[#This Row],[Title]]), xccdf!$A$2:$F$315, 5, FALSE),"")</f>
        <v>number</v>
      </c>
      <c r="G356" s="25">
        <f>IFERROR(VLOOKUP(TRIM(Table.CCSS_Base_Metrics[[#This Row],[Title]]), xccdf!$A$2:$F$315, 6, FALSE),"")</f>
        <v>1</v>
      </c>
      <c r="H356" s="21" t="s">
        <v>578</v>
      </c>
      <c r="J356" s="7"/>
      <c r="K356" s="7" t="s">
        <v>593</v>
      </c>
      <c r="L356" s="9" t="str">
        <f>IFERROR(ROUND(((0.4 * Table.CCSS_Base_Metrics[[#This Row],[Exploitability]]) + (0.6 * Table.CCSS_Base_Metrics[[#This Row],[Impact]]) -1.5) * IF(Table.CCSS_Base_Metrics[[#This Row],[Impact]] = 0, 0, 1.176), 1),"")</f>
        <v/>
      </c>
      <c r="M356" s="9" t="str">
        <f>IFERROR(20 * Table.CCSS_Base_Metrics[[#This Row],[Access_Vector.'#]] * Table.CCSS_Base_Metrics[[#This Row],[Authentication.'#]] * Table.CCSS_Base_Metrics[[#This Row],[Access_Complexity.'#]],"")</f>
        <v/>
      </c>
      <c r="N356" s="9" t="str">
        <f>IFERROR(10.41 * (1 - (1 - Table.CCSS_Base_Metrics[[#This Row],[Confidentiality_Impact.'#]]) * (1 - Table.CCSS_Base_Metrics[[#This Row],[Integrity_Impact.'#]]) * (1 - Table.CCSS_Base_Metrics[[#This Row],[Availability_Impact.'#]])),"")</f>
        <v/>
      </c>
      <c r="Q356" s="11" t="str">
        <f>IFERROR(VLOOKUP(Table.CCSS_Base_Metrics[[#This Row],[Access_Vector]], Lists!$B$4:$C$6, 2),"")</f>
        <v/>
      </c>
      <c r="S356" s="11" t="str">
        <f>IFERROR(VLOOKUP(Table.CCSS_Base_Metrics[[#This Row],[Authentication]], Lists!$D$4:$E$6, 2),"")</f>
        <v/>
      </c>
      <c r="U356" s="11" t="str">
        <f>IFERROR(VLOOKUP(Table.CCSS_Base_Metrics[[#This Row],[Access_Complexity]], Lists!$F$4:$G$6, 2),"")</f>
        <v/>
      </c>
      <c r="W356" s="11" t="str">
        <f>IFERROR(VLOOKUP(Table.CCSS_Base_Metrics[[#This Row],[Confidentiality_Impact]], Lists!$H$4:$I$6, 2),"")</f>
        <v/>
      </c>
      <c r="Y356" s="11" t="str">
        <f>IFERROR(VLOOKUP(Table.CCSS_Base_Metrics[[#This Row],[Integrity_Imapct]], Lists!$J$4:$K$6, 2),"")</f>
        <v/>
      </c>
      <c r="AA356" s="11" t="str">
        <f>IFERROR(VLOOKUP(Table.CCSS_Base_Metrics[[#This Row],[Availability_Impact]], Lists!$L$4:$M$6, 2),"")</f>
        <v/>
      </c>
    </row>
    <row r="357" spans="1:27" x14ac:dyDescent="0.25">
      <c r="A357" s="1" t="s">
        <v>441</v>
      </c>
      <c r="B357" s="1" t="str">
        <f>IFERROR(VLOOKUP(TRIM(Table.CCSS_Base_Metrics[[#This Row],[Title]]), xccdf!$A$2:$C$315, 2, FALSE),"")</f>
        <v>rul_LocalPoliciesSecurityOptions51</v>
      </c>
      <c r="C357" t="s">
        <v>271</v>
      </c>
      <c r="D357" s="25" t="str">
        <f>IFERROR(VLOOKUP(TRIM(Table.CCSS_Base_Metrics[[#This Row],[Title]]), xccdf!$A$2:$F$315, 3, FALSE),"")</f>
        <v>CCE-1767-3</v>
      </c>
      <c r="E357" s="25" t="str">
        <f>IFERROR(VLOOKUP(TRIM(Table.CCSS_Base_Metrics[[#This Row],[Title]]), xccdf!$A$2:$F$315, 4, FALSE),"")</f>
        <v>equals</v>
      </c>
      <c r="F357" s="25" t="str">
        <f>IFERROR(VLOOKUP(TRIM(Table.CCSS_Base_Metrics[[#This Row],[Title]]), xccdf!$A$2:$F$315, 5, FALSE),"")</f>
        <v>number</v>
      </c>
      <c r="G357" s="25">
        <f>IFERROR(VLOOKUP(TRIM(Table.CCSS_Base_Metrics[[#This Row],[Title]]), xccdf!$A$2:$F$315, 6, FALSE),"")</f>
        <v>537395200</v>
      </c>
      <c r="H357" s="21" t="s">
        <v>512</v>
      </c>
      <c r="I357" s="7" t="b">
        <v>1</v>
      </c>
      <c r="J357" s="7"/>
      <c r="K357" s="17" t="s">
        <v>589</v>
      </c>
      <c r="L357" s="9">
        <f>IFERROR(ROUND(((0.4 * Table.CCSS_Base_Metrics[[#This Row],[Exploitability]]) + (0.6 * Table.CCSS_Base_Metrics[[#This Row],[Impact]]) -1.5) * IF(Table.CCSS_Base_Metrics[[#This Row],[Impact]] = 0, 0, 1.176), 1),"")</f>
        <v>4.3</v>
      </c>
      <c r="M357" s="9">
        <f>IFERROR(20 * Table.CCSS_Base_Metrics[[#This Row],[Access_Vector.'#]] * Table.CCSS_Base_Metrics[[#This Row],[Authentication.'#]] * Table.CCSS_Base_Metrics[[#This Row],[Access_Complexity.'#]],"")</f>
        <v>5.5483647999999999</v>
      </c>
      <c r="N357" s="9">
        <f>IFERROR(10.41 * (1 - (1 - Table.CCSS_Base_Metrics[[#This Row],[Confidentiality_Impact.'#]]) * (1 - Table.CCSS_Base_Metrics[[#This Row],[Integrity_Impact.'#]]) * (1 - Table.CCSS_Base_Metrics[[#This Row],[Availability_Impact.'#]])),"")</f>
        <v>4.9382437499999998</v>
      </c>
      <c r="O357" t="s">
        <v>19</v>
      </c>
      <c r="P357" t="s">
        <v>22</v>
      </c>
      <c r="Q357" s="11">
        <f>IFERROR(VLOOKUP(Table.CCSS_Base_Metrics[[#This Row],[Access_Vector]], Lists!$B$4:$C$6, 2),"")</f>
        <v>0.64600000000000002</v>
      </c>
      <c r="R357" t="s">
        <v>27</v>
      </c>
      <c r="S357" s="11">
        <f>IFERROR(VLOOKUP(Table.CCSS_Base_Metrics[[#This Row],[Authentication]], Lists!$D$4:$E$6, 2),"")</f>
        <v>0.70399999999999996</v>
      </c>
      <c r="T357" t="s">
        <v>29</v>
      </c>
      <c r="U357" s="11">
        <f>IFERROR(VLOOKUP(Table.CCSS_Base_Metrics[[#This Row],[Access_Complexity]], Lists!$F$4:$G$6, 2),"")</f>
        <v>0.61</v>
      </c>
      <c r="V357" t="s">
        <v>32</v>
      </c>
      <c r="W357" s="11">
        <f>IFERROR(VLOOKUP(Table.CCSS_Base_Metrics[[#This Row],[Confidentiality_Impact]], Lists!$H$4:$I$6, 2),"")</f>
        <v>0.27500000000000002</v>
      </c>
      <c r="X357" t="s">
        <v>32</v>
      </c>
      <c r="Y357" s="11">
        <f>IFERROR(VLOOKUP(Table.CCSS_Base_Metrics[[#This Row],[Integrity_Imapct]], Lists!$J$4:$K$6, 2),"")</f>
        <v>0.27500000000000002</v>
      </c>
      <c r="Z357" t="s">
        <v>27</v>
      </c>
      <c r="AA357" s="11">
        <f>IFERROR(VLOOKUP(Table.CCSS_Base_Metrics[[#This Row],[Availability_Impact]], Lists!$L$4:$M$6, 2),"")</f>
        <v>0</v>
      </c>
    </row>
    <row r="358" spans="1:27" ht="60" x14ac:dyDescent="0.25">
      <c r="A358" s="1" t="s">
        <v>441</v>
      </c>
      <c r="B358" s="1" t="str">
        <f>IFERROR(VLOOKUP(TRIM(Table.CCSS_Base_Metrics[[#This Row],[Title]]), xccdf!$A$2:$C$315, 2, FALSE),"")</f>
        <v>rul_LocalPoliciesSecurityOptions51</v>
      </c>
      <c r="C358" t="s">
        <v>271</v>
      </c>
      <c r="D358" s="25" t="str">
        <f>IFERROR(VLOOKUP(TRIM(Table.CCSS_Base_Metrics[[#This Row],[Title]]), xccdf!$A$2:$F$315, 3, FALSE),"")</f>
        <v>CCE-1767-3</v>
      </c>
      <c r="E358" s="25" t="str">
        <f>IFERROR(VLOOKUP(TRIM(Table.CCSS_Base_Metrics[[#This Row],[Title]]), xccdf!$A$2:$F$315, 4, FALSE),"")</f>
        <v>equals</v>
      </c>
      <c r="F358" s="25" t="str">
        <f>IFERROR(VLOOKUP(TRIM(Table.CCSS_Base_Metrics[[#This Row],[Title]]), xccdf!$A$2:$F$315, 5, FALSE),"")</f>
        <v>number</v>
      </c>
      <c r="G358" s="25">
        <f>IFERROR(VLOOKUP(TRIM(Table.CCSS_Base_Metrics[[#This Row],[Title]]), xccdf!$A$2:$F$315, 6, FALSE),"")</f>
        <v>537395200</v>
      </c>
      <c r="H358" s="21" t="s">
        <v>579</v>
      </c>
      <c r="J358" s="7"/>
      <c r="K358" s="7" t="s">
        <v>593</v>
      </c>
      <c r="L358" s="9" t="str">
        <f>IFERROR(ROUND(((0.4 * Table.CCSS_Base_Metrics[[#This Row],[Exploitability]]) + (0.6 * Table.CCSS_Base_Metrics[[#This Row],[Impact]]) -1.5) * IF(Table.CCSS_Base_Metrics[[#This Row],[Impact]] = 0, 0, 1.176), 1),"")</f>
        <v/>
      </c>
      <c r="M358" s="9" t="str">
        <f>IFERROR(20 * Table.CCSS_Base_Metrics[[#This Row],[Access_Vector.'#]] * Table.CCSS_Base_Metrics[[#This Row],[Authentication.'#]] * Table.CCSS_Base_Metrics[[#This Row],[Access_Complexity.'#]],"")</f>
        <v/>
      </c>
      <c r="N358" s="9" t="str">
        <f>IFERROR(10.41 * (1 - (1 - Table.CCSS_Base_Metrics[[#This Row],[Confidentiality_Impact.'#]]) * (1 - Table.CCSS_Base_Metrics[[#This Row],[Integrity_Impact.'#]]) * (1 - Table.CCSS_Base_Metrics[[#This Row],[Availability_Impact.'#]])),"")</f>
        <v/>
      </c>
      <c r="Q358" s="11" t="str">
        <f>IFERROR(VLOOKUP(Table.CCSS_Base_Metrics[[#This Row],[Access_Vector]], Lists!$B$4:$C$6, 2),"")</f>
        <v/>
      </c>
      <c r="S358" s="11" t="str">
        <f>IFERROR(VLOOKUP(Table.CCSS_Base_Metrics[[#This Row],[Authentication]], Lists!$D$4:$E$6, 2),"")</f>
        <v/>
      </c>
      <c r="U358" s="11" t="str">
        <f>IFERROR(VLOOKUP(Table.CCSS_Base_Metrics[[#This Row],[Access_Complexity]], Lists!$F$4:$G$6, 2),"")</f>
        <v/>
      </c>
      <c r="W358" s="11" t="str">
        <f>IFERROR(VLOOKUP(Table.CCSS_Base_Metrics[[#This Row],[Confidentiality_Impact]], Lists!$H$4:$I$6, 2),"")</f>
        <v/>
      </c>
      <c r="Y358" s="11" t="str">
        <f>IFERROR(VLOOKUP(Table.CCSS_Base_Metrics[[#This Row],[Integrity_Imapct]], Lists!$J$4:$K$6, 2),"")</f>
        <v/>
      </c>
      <c r="AA358" s="11" t="str">
        <f>IFERROR(VLOOKUP(Table.CCSS_Base_Metrics[[#This Row],[Availability_Impact]], Lists!$L$4:$M$6, 2),"")</f>
        <v/>
      </c>
    </row>
    <row r="359" spans="1:27" x14ac:dyDescent="0.25">
      <c r="A359" s="1" t="s">
        <v>442</v>
      </c>
      <c r="B359" s="1" t="str">
        <f>IFERROR(VLOOKUP(TRIM(Table.CCSS_Base_Metrics[[#This Row],[Title]]), xccdf!$A$2:$C$315, 2, FALSE),"")</f>
        <v>rul_LocalPoliciesSecurityOptions52</v>
      </c>
      <c r="C359" t="s">
        <v>229</v>
      </c>
      <c r="D359" s="25" t="str">
        <f>IFERROR(VLOOKUP(TRIM(Table.CCSS_Base_Metrics[[#This Row],[Title]]), xccdf!$A$2:$F$315, 3, FALSE),"")</f>
        <v>CCE-2309-3</v>
      </c>
      <c r="E359" s="25" t="str">
        <f>IFERROR(VLOOKUP(TRIM(Table.CCSS_Base_Metrics[[#This Row],[Title]]), xccdf!$A$2:$F$315, 4, FALSE),"")</f>
        <v>equals</v>
      </c>
      <c r="F359" s="25" t="str">
        <f>IFERROR(VLOOKUP(TRIM(Table.CCSS_Base_Metrics[[#This Row],[Title]]), xccdf!$A$2:$F$315, 5, FALSE),"")</f>
        <v>number</v>
      </c>
      <c r="G359" s="25">
        <f>IFERROR(VLOOKUP(TRIM(Table.CCSS_Base_Metrics[[#This Row],[Title]]), xccdf!$A$2:$F$315, 6, FALSE),"")</f>
        <v>0</v>
      </c>
      <c r="H359" s="21" t="s">
        <v>39</v>
      </c>
      <c r="I359" s="7" t="b">
        <v>1</v>
      </c>
      <c r="J359" s="7"/>
      <c r="K359" s="17" t="s">
        <v>589</v>
      </c>
      <c r="L359" s="9">
        <f>IFERROR(ROUND(((0.4 * Table.CCSS_Base_Metrics[[#This Row],[Exploitability]]) + (0.6 * Table.CCSS_Base_Metrics[[#This Row],[Impact]]) -1.5) * IF(Table.CCSS_Base_Metrics[[#This Row],[Impact]] = 0, 0, 1.176), 1),"")</f>
        <v>7.2</v>
      </c>
      <c r="M359" s="9">
        <f>IFERROR(20 * Table.CCSS_Base_Metrics[[#This Row],[Access_Vector.'#]] * Table.CCSS_Base_Metrics[[#This Row],[Authentication.'#]] * Table.CCSS_Base_Metrics[[#This Row],[Access_Complexity.'#]],"")</f>
        <v>3.9487360000000002</v>
      </c>
      <c r="N359" s="9">
        <f>IFERROR(10.41 * (1 - (1 - Table.CCSS_Base_Metrics[[#This Row],[Confidentiality_Impact.'#]]) * (1 - Table.CCSS_Base_Metrics[[#This Row],[Integrity_Impact.'#]]) * (1 - Table.CCSS_Base_Metrics[[#This Row],[Availability_Impact.'#]])),"")</f>
        <v>10.00084536</v>
      </c>
      <c r="O359" t="s">
        <v>19</v>
      </c>
      <c r="P359" t="s">
        <v>21</v>
      </c>
      <c r="Q359" s="11">
        <f>IFERROR(VLOOKUP(Table.CCSS_Base_Metrics[[#This Row],[Access_Vector]], Lists!$B$4:$C$6, 2),"")</f>
        <v>0.39500000000000002</v>
      </c>
      <c r="R359" t="s">
        <v>27</v>
      </c>
      <c r="S359" s="11">
        <f>IFERROR(VLOOKUP(Table.CCSS_Base_Metrics[[#This Row],[Authentication]], Lists!$D$4:$E$6, 2),"")</f>
        <v>0.70399999999999996</v>
      </c>
      <c r="T359" t="s">
        <v>30</v>
      </c>
      <c r="U359" s="11">
        <f>IFERROR(VLOOKUP(Table.CCSS_Base_Metrics[[#This Row],[Access_Complexity]], Lists!$F$4:$G$6, 2),"")</f>
        <v>0.71</v>
      </c>
      <c r="V359" t="s">
        <v>31</v>
      </c>
      <c r="W359" s="11">
        <f>IFERROR(VLOOKUP(Table.CCSS_Base_Metrics[[#This Row],[Confidentiality_Impact]], Lists!$H$4:$I$6, 2),"")</f>
        <v>0.66</v>
      </c>
      <c r="X359" t="s">
        <v>31</v>
      </c>
      <c r="Y359" s="11">
        <f>IFERROR(VLOOKUP(Table.CCSS_Base_Metrics[[#This Row],[Integrity_Imapct]], Lists!$J$4:$K$6, 2),"")</f>
        <v>0.66</v>
      </c>
      <c r="Z359" t="s">
        <v>31</v>
      </c>
      <c r="AA359" s="11">
        <f>IFERROR(VLOOKUP(Table.CCSS_Base_Metrics[[#This Row],[Availability_Impact]], Lists!$L$4:$M$6, 2),"")</f>
        <v>0.66</v>
      </c>
    </row>
    <row r="360" spans="1:27" x14ac:dyDescent="0.25">
      <c r="A360" s="1" t="s">
        <v>442</v>
      </c>
      <c r="B360" s="1" t="str">
        <f>IFERROR(VLOOKUP(TRIM(Table.CCSS_Base_Metrics[[#This Row],[Title]]), xccdf!$A$2:$C$315, 2, FALSE),"")</f>
        <v>rul_LocalPoliciesSecurityOptions52</v>
      </c>
      <c r="C360" t="s">
        <v>229</v>
      </c>
      <c r="D360" s="25" t="str">
        <f>IFERROR(VLOOKUP(TRIM(Table.CCSS_Base_Metrics[[#This Row],[Title]]), xccdf!$A$2:$F$315, 3, FALSE),"")</f>
        <v>CCE-2309-3</v>
      </c>
      <c r="E360" s="25" t="str">
        <f>IFERROR(VLOOKUP(TRIM(Table.CCSS_Base_Metrics[[#This Row],[Title]]), xccdf!$A$2:$F$315, 4, FALSE),"")</f>
        <v>equals</v>
      </c>
      <c r="F360" s="25" t="str">
        <f>IFERROR(VLOOKUP(TRIM(Table.CCSS_Base_Metrics[[#This Row],[Title]]), xccdf!$A$2:$F$315, 5, FALSE),"")</f>
        <v>number</v>
      </c>
      <c r="G360" s="25">
        <f>IFERROR(VLOOKUP(TRIM(Table.CCSS_Base_Metrics[[#This Row],[Title]]), xccdf!$A$2:$F$315, 6, FALSE),"")</f>
        <v>0</v>
      </c>
      <c r="H360" s="21" t="s">
        <v>40</v>
      </c>
      <c r="J360" s="7"/>
      <c r="K360" s="7" t="s">
        <v>593</v>
      </c>
      <c r="L360" s="9" t="str">
        <f>IFERROR(ROUND(((0.4 * Table.CCSS_Base_Metrics[[#This Row],[Exploitability]]) + (0.6 * Table.CCSS_Base_Metrics[[#This Row],[Impact]]) -1.5) * IF(Table.CCSS_Base_Metrics[[#This Row],[Impact]] = 0, 0, 1.176), 1),"")</f>
        <v/>
      </c>
      <c r="M360" s="9" t="str">
        <f>IFERROR(20 * Table.CCSS_Base_Metrics[[#This Row],[Access_Vector.'#]] * Table.CCSS_Base_Metrics[[#This Row],[Authentication.'#]] * Table.CCSS_Base_Metrics[[#This Row],[Access_Complexity.'#]],"")</f>
        <v/>
      </c>
      <c r="N360" s="9" t="str">
        <f>IFERROR(10.41 * (1 - (1 - Table.CCSS_Base_Metrics[[#This Row],[Confidentiality_Impact.'#]]) * (1 - Table.CCSS_Base_Metrics[[#This Row],[Integrity_Impact.'#]]) * (1 - Table.CCSS_Base_Metrics[[#This Row],[Availability_Impact.'#]])),"")</f>
        <v/>
      </c>
      <c r="Q360" s="11" t="str">
        <f>IFERROR(VLOOKUP(Table.CCSS_Base_Metrics[[#This Row],[Access_Vector]], Lists!$B$4:$C$6, 2),"")</f>
        <v/>
      </c>
      <c r="S360" s="11" t="str">
        <f>IFERROR(VLOOKUP(Table.CCSS_Base_Metrics[[#This Row],[Authentication]], Lists!$D$4:$E$6, 2),"")</f>
        <v/>
      </c>
      <c r="U360" s="11" t="str">
        <f>IFERROR(VLOOKUP(Table.CCSS_Base_Metrics[[#This Row],[Access_Complexity]], Lists!$F$4:$G$6, 2),"")</f>
        <v/>
      </c>
      <c r="W360" s="11" t="str">
        <f>IFERROR(VLOOKUP(Table.CCSS_Base_Metrics[[#This Row],[Confidentiality_Impact]], Lists!$H$4:$I$6, 2),"")</f>
        <v/>
      </c>
      <c r="Y360" s="11" t="str">
        <f>IFERROR(VLOOKUP(Table.CCSS_Base_Metrics[[#This Row],[Integrity_Imapct]], Lists!$J$4:$K$6, 2),"")</f>
        <v/>
      </c>
      <c r="AA360" s="11" t="str">
        <f>IFERROR(VLOOKUP(Table.CCSS_Base_Metrics[[#This Row],[Availability_Impact]], Lists!$L$4:$M$6, 2),"")</f>
        <v/>
      </c>
    </row>
    <row r="361" spans="1:27" x14ac:dyDescent="0.25">
      <c r="A361" s="1" t="s">
        <v>443</v>
      </c>
      <c r="B361" s="1" t="str">
        <f>IFERROR(VLOOKUP(TRIM(Table.CCSS_Base_Metrics[[#This Row],[Title]]), xccdf!$A$2:$C$315, 2, FALSE),"")</f>
        <v/>
      </c>
      <c r="C361" t="s">
        <v>230</v>
      </c>
      <c r="D361" s="25" t="str">
        <f>IFERROR(VLOOKUP(TRIM(Table.CCSS_Base_Metrics[[#This Row],[Title]]), xccdf!$A$2:$F$315, 3, FALSE),"")</f>
        <v/>
      </c>
      <c r="E361" s="25" t="str">
        <f>IFERROR(VLOOKUP(TRIM(Table.CCSS_Base_Metrics[[#This Row],[Title]]), xccdf!$A$2:$F$315, 4, FALSE),"")</f>
        <v/>
      </c>
      <c r="F361" s="25" t="str">
        <f>IFERROR(VLOOKUP(TRIM(Table.CCSS_Base_Metrics[[#This Row],[Title]]), xccdf!$A$2:$F$315, 5, FALSE),"")</f>
        <v/>
      </c>
      <c r="G361" s="25" t="str">
        <f>IFERROR(VLOOKUP(TRIM(Table.CCSS_Base_Metrics[[#This Row],[Title]]), xccdf!$A$2:$F$315, 6, FALSE),"")</f>
        <v/>
      </c>
      <c r="H361" s="21" t="s">
        <v>39</v>
      </c>
      <c r="I361" s="7" t="b">
        <v>1</v>
      </c>
      <c r="J361" s="7"/>
      <c r="K361" s="17" t="s">
        <v>589</v>
      </c>
      <c r="L361" s="9">
        <f>IFERROR(ROUND(((0.4 * Table.CCSS_Base_Metrics[[#This Row],[Exploitability]]) + (0.6 * Table.CCSS_Base_Metrics[[#This Row],[Impact]]) -1.5) * IF(Table.CCSS_Base_Metrics[[#This Row],[Impact]] = 0, 0, 1.176), 1),"")</f>
        <v>7.2</v>
      </c>
      <c r="M361" s="9">
        <f>IFERROR(20 * Table.CCSS_Base_Metrics[[#This Row],[Access_Vector.'#]] * Table.CCSS_Base_Metrics[[#This Row],[Authentication.'#]] * Table.CCSS_Base_Metrics[[#This Row],[Access_Complexity.'#]],"")</f>
        <v>3.9487360000000002</v>
      </c>
      <c r="N361" s="9">
        <f>IFERROR(10.41 * (1 - (1 - Table.CCSS_Base_Metrics[[#This Row],[Confidentiality_Impact.'#]]) * (1 - Table.CCSS_Base_Metrics[[#This Row],[Integrity_Impact.'#]]) * (1 - Table.CCSS_Base_Metrics[[#This Row],[Availability_Impact.'#]])),"")</f>
        <v>10.00084536</v>
      </c>
      <c r="O361" t="s">
        <v>19</v>
      </c>
      <c r="P361" t="s">
        <v>21</v>
      </c>
      <c r="Q361" s="11">
        <f>IFERROR(VLOOKUP(Table.CCSS_Base_Metrics[[#This Row],[Access_Vector]], Lists!$B$4:$C$6, 2),"")</f>
        <v>0.39500000000000002</v>
      </c>
      <c r="R361" t="s">
        <v>27</v>
      </c>
      <c r="S361" s="11">
        <f>IFERROR(VLOOKUP(Table.CCSS_Base_Metrics[[#This Row],[Authentication]], Lists!$D$4:$E$6, 2),"")</f>
        <v>0.70399999999999996</v>
      </c>
      <c r="T361" t="s">
        <v>30</v>
      </c>
      <c r="U361" s="11">
        <f>IFERROR(VLOOKUP(Table.CCSS_Base_Metrics[[#This Row],[Access_Complexity]], Lists!$F$4:$G$6, 2),"")</f>
        <v>0.71</v>
      </c>
      <c r="V361" t="s">
        <v>31</v>
      </c>
      <c r="W361" s="11">
        <f>IFERROR(VLOOKUP(Table.CCSS_Base_Metrics[[#This Row],[Confidentiality_Impact]], Lists!$H$4:$I$6, 2),"")</f>
        <v>0.66</v>
      </c>
      <c r="X361" t="s">
        <v>31</v>
      </c>
      <c r="Y361" s="11">
        <f>IFERROR(VLOOKUP(Table.CCSS_Base_Metrics[[#This Row],[Integrity_Imapct]], Lists!$J$4:$K$6, 2),"")</f>
        <v>0.66</v>
      </c>
      <c r="Z361" t="s">
        <v>31</v>
      </c>
      <c r="AA361" s="11">
        <f>IFERROR(VLOOKUP(Table.CCSS_Base_Metrics[[#This Row],[Availability_Impact]], Lists!$L$4:$M$6, 2),"")</f>
        <v>0.66</v>
      </c>
    </row>
    <row r="362" spans="1:27" x14ac:dyDescent="0.25">
      <c r="A362" s="1" t="s">
        <v>443</v>
      </c>
      <c r="B362" s="1" t="str">
        <f>IFERROR(VLOOKUP(TRIM(Table.CCSS_Base_Metrics[[#This Row],[Title]]), xccdf!$A$2:$C$315, 2, FALSE),"")</f>
        <v/>
      </c>
      <c r="C362" t="s">
        <v>230</v>
      </c>
      <c r="D362" s="25" t="str">
        <f>IFERROR(VLOOKUP(TRIM(Table.CCSS_Base_Metrics[[#This Row],[Title]]), xccdf!$A$2:$F$315, 3, FALSE),"")</f>
        <v/>
      </c>
      <c r="E362" s="25" t="str">
        <f>IFERROR(VLOOKUP(TRIM(Table.CCSS_Base_Metrics[[#This Row],[Title]]), xccdf!$A$2:$F$315, 4, FALSE),"")</f>
        <v/>
      </c>
      <c r="F362" s="25" t="str">
        <f>IFERROR(VLOOKUP(TRIM(Table.CCSS_Base_Metrics[[#This Row],[Title]]), xccdf!$A$2:$F$315, 5, FALSE),"")</f>
        <v/>
      </c>
      <c r="G362" s="25" t="str">
        <f>IFERROR(VLOOKUP(TRIM(Table.CCSS_Base_Metrics[[#This Row],[Title]]), xccdf!$A$2:$F$315, 6, FALSE),"")</f>
        <v/>
      </c>
      <c r="H362" s="21" t="s">
        <v>542</v>
      </c>
      <c r="J362" s="7"/>
      <c r="K362" s="7" t="s">
        <v>593</v>
      </c>
      <c r="L362" s="9" t="str">
        <f>IFERROR(ROUND(((0.4 * Table.CCSS_Base_Metrics[[#This Row],[Exploitability]]) + (0.6 * Table.CCSS_Base_Metrics[[#This Row],[Impact]]) -1.5) * IF(Table.CCSS_Base_Metrics[[#This Row],[Impact]] = 0, 0, 1.176), 1),"")</f>
        <v/>
      </c>
      <c r="M362" s="9" t="str">
        <f>IFERROR(20 * Table.CCSS_Base_Metrics[[#This Row],[Access_Vector.'#]] * Table.CCSS_Base_Metrics[[#This Row],[Authentication.'#]] * Table.CCSS_Base_Metrics[[#This Row],[Access_Complexity.'#]],"")</f>
        <v/>
      </c>
      <c r="N362" s="9" t="str">
        <f>IFERROR(10.41 * (1 - (1 - Table.CCSS_Base_Metrics[[#This Row],[Confidentiality_Impact.'#]]) * (1 - Table.CCSS_Base_Metrics[[#This Row],[Integrity_Impact.'#]]) * (1 - Table.CCSS_Base_Metrics[[#This Row],[Availability_Impact.'#]])),"")</f>
        <v/>
      </c>
      <c r="Q362" s="11" t="str">
        <f>IFERROR(VLOOKUP(Table.CCSS_Base_Metrics[[#This Row],[Access_Vector]], Lists!$B$4:$C$6, 2),"")</f>
        <v/>
      </c>
      <c r="S362" s="11" t="str">
        <f>IFERROR(VLOOKUP(Table.CCSS_Base_Metrics[[#This Row],[Authentication]], Lists!$D$4:$E$6, 2),"")</f>
        <v/>
      </c>
      <c r="U362" s="11" t="str">
        <f>IFERROR(VLOOKUP(Table.CCSS_Base_Metrics[[#This Row],[Access_Complexity]], Lists!$F$4:$G$6, 2),"")</f>
        <v/>
      </c>
      <c r="W362" s="11" t="str">
        <f>IFERROR(VLOOKUP(Table.CCSS_Base_Metrics[[#This Row],[Confidentiality_Impact]], Lists!$H$4:$I$6, 2),"")</f>
        <v/>
      </c>
      <c r="Y362" s="11" t="str">
        <f>IFERROR(VLOOKUP(Table.CCSS_Base_Metrics[[#This Row],[Integrity_Imapct]], Lists!$J$4:$K$6, 2),"")</f>
        <v/>
      </c>
      <c r="AA362" s="11" t="str">
        <f>IFERROR(VLOOKUP(Table.CCSS_Base_Metrics[[#This Row],[Availability_Impact]], Lists!$L$4:$M$6, 2),"")</f>
        <v/>
      </c>
    </row>
    <row r="363" spans="1:27" x14ac:dyDescent="0.25">
      <c r="A363" s="1" t="s">
        <v>444</v>
      </c>
      <c r="B363" s="1" t="str">
        <f>IFERROR(VLOOKUP(TRIM(Table.CCSS_Base_Metrics[[#This Row],[Title]]), xccdf!$A$2:$C$315, 2, FALSE),"")</f>
        <v>rul_LocalPoliciesSecurityOptions53</v>
      </c>
      <c r="C363" t="s">
        <v>231</v>
      </c>
      <c r="D363" s="25" t="str">
        <f>IFERROR(VLOOKUP(TRIM(Table.CCSS_Base_Metrics[[#This Row],[Title]]), xccdf!$A$2:$F$315, 3, FALSE),"")</f>
        <v>CCE-2416-6</v>
      </c>
      <c r="E363" s="25" t="str">
        <f>IFERROR(VLOOKUP(TRIM(Table.CCSS_Base_Metrics[[#This Row],[Title]]), xccdf!$A$2:$F$315, 4, FALSE),"")</f>
        <v>equals</v>
      </c>
      <c r="F363" s="25" t="str">
        <f>IFERROR(VLOOKUP(TRIM(Table.CCSS_Base_Metrics[[#This Row],[Title]]), xccdf!$A$2:$F$315, 5, FALSE),"")</f>
        <v>number</v>
      </c>
      <c r="G363" s="25">
        <f>IFERROR(VLOOKUP(TRIM(Table.CCSS_Base_Metrics[[#This Row],[Title]]), xccdf!$A$2:$F$315, 6, FALSE),"")</f>
        <v>0</v>
      </c>
      <c r="H363" s="21" t="s">
        <v>39</v>
      </c>
      <c r="I363" s="7" t="b">
        <v>1</v>
      </c>
      <c r="J363" s="7"/>
      <c r="K363" s="17" t="s">
        <v>589</v>
      </c>
      <c r="L363" s="9">
        <f>IFERROR(ROUND(((0.4 * Table.CCSS_Base_Metrics[[#This Row],[Exploitability]]) + (0.6 * Table.CCSS_Base_Metrics[[#This Row],[Impact]]) -1.5) * IF(Table.CCSS_Base_Metrics[[#This Row],[Impact]] = 0, 0, 1.176), 1),"")</f>
        <v>3.2</v>
      </c>
      <c r="M363" s="9">
        <f>IFERROR(20 * Table.CCSS_Base_Metrics[[#This Row],[Access_Vector.'#]] * Table.CCSS_Base_Metrics[[#This Row],[Authentication.'#]] * Table.CCSS_Base_Metrics[[#This Row],[Access_Complexity.'#]],"")</f>
        <v>3.1410400000000003</v>
      </c>
      <c r="N363" s="9">
        <f>IFERROR(10.41 * (1 - (1 - Table.CCSS_Base_Metrics[[#This Row],[Confidentiality_Impact.'#]]) * (1 - Table.CCSS_Base_Metrics[[#This Row],[Integrity_Impact.'#]]) * (1 - Table.CCSS_Base_Metrics[[#This Row],[Availability_Impact.'#]])),"")</f>
        <v>4.9382437499999998</v>
      </c>
      <c r="O363" t="s">
        <v>19</v>
      </c>
      <c r="P363" t="s">
        <v>21</v>
      </c>
      <c r="Q363" s="11">
        <f>IFERROR(VLOOKUP(Table.CCSS_Base_Metrics[[#This Row],[Access_Vector]], Lists!$B$4:$C$6, 2),"")</f>
        <v>0.39500000000000002</v>
      </c>
      <c r="R363" t="s">
        <v>26</v>
      </c>
      <c r="S363" s="11">
        <f>IFERROR(VLOOKUP(Table.CCSS_Base_Metrics[[#This Row],[Authentication]], Lists!$D$4:$E$6, 2),"")</f>
        <v>0.56000000000000005</v>
      </c>
      <c r="T363" t="s">
        <v>30</v>
      </c>
      <c r="U363" s="11">
        <f>IFERROR(VLOOKUP(Table.CCSS_Base_Metrics[[#This Row],[Access_Complexity]], Lists!$F$4:$G$6, 2),"")</f>
        <v>0.71</v>
      </c>
      <c r="V363" t="s">
        <v>32</v>
      </c>
      <c r="W363" s="11">
        <f>IFERROR(VLOOKUP(Table.CCSS_Base_Metrics[[#This Row],[Confidentiality_Impact]], Lists!$H$4:$I$6, 2),"")</f>
        <v>0.27500000000000002</v>
      </c>
      <c r="X363" t="s">
        <v>27</v>
      </c>
      <c r="Y363" s="11">
        <f>IFERROR(VLOOKUP(Table.CCSS_Base_Metrics[[#This Row],[Integrity_Imapct]], Lists!$J$4:$K$6, 2),"")</f>
        <v>0</v>
      </c>
      <c r="Z363" t="s">
        <v>32</v>
      </c>
      <c r="AA363" s="11">
        <f>IFERROR(VLOOKUP(Table.CCSS_Base_Metrics[[#This Row],[Availability_Impact]], Lists!$L$4:$M$6, 2),"")</f>
        <v>0.27500000000000002</v>
      </c>
    </row>
    <row r="364" spans="1:27" x14ac:dyDescent="0.25">
      <c r="A364" s="1" t="s">
        <v>444</v>
      </c>
      <c r="B364" s="1" t="str">
        <f>IFERROR(VLOOKUP(TRIM(Table.CCSS_Base_Metrics[[#This Row],[Title]]), xccdf!$A$2:$C$315, 2, FALSE),"")</f>
        <v>rul_LocalPoliciesSecurityOptions53</v>
      </c>
      <c r="C364" t="s">
        <v>231</v>
      </c>
      <c r="D364" s="25" t="str">
        <f>IFERROR(VLOOKUP(TRIM(Table.CCSS_Base_Metrics[[#This Row],[Title]]), xccdf!$A$2:$F$315, 3, FALSE),"")</f>
        <v>CCE-2416-6</v>
      </c>
      <c r="E364" s="25" t="str">
        <f>IFERROR(VLOOKUP(TRIM(Table.CCSS_Base_Metrics[[#This Row],[Title]]), xccdf!$A$2:$F$315, 4, FALSE),"")</f>
        <v>equals</v>
      </c>
      <c r="F364" s="25" t="str">
        <f>IFERROR(VLOOKUP(TRIM(Table.CCSS_Base_Metrics[[#This Row],[Title]]), xccdf!$A$2:$F$315, 5, FALSE),"")</f>
        <v>number</v>
      </c>
      <c r="G364" s="25">
        <f>IFERROR(VLOOKUP(TRIM(Table.CCSS_Base_Metrics[[#This Row],[Title]]), xccdf!$A$2:$F$315, 6, FALSE),"")</f>
        <v>0</v>
      </c>
      <c r="H364" s="21" t="s">
        <v>40</v>
      </c>
      <c r="J364" s="7"/>
      <c r="K364" s="7" t="s">
        <v>593</v>
      </c>
      <c r="L364" s="9" t="str">
        <f>IFERROR(ROUND(((0.4 * Table.CCSS_Base_Metrics[[#This Row],[Exploitability]]) + (0.6 * Table.CCSS_Base_Metrics[[#This Row],[Impact]]) -1.5) * IF(Table.CCSS_Base_Metrics[[#This Row],[Impact]] = 0, 0, 1.176), 1),"")</f>
        <v/>
      </c>
      <c r="M364" s="9" t="str">
        <f>IFERROR(20 * Table.CCSS_Base_Metrics[[#This Row],[Access_Vector.'#]] * Table.CCSS_Base_Metrics[[#This Row],[Authentication.'#]] * Table.CCSS_Base_Metrics[[#This Row],[Access_Complexity.'#]],"")</f>
        <v/>
      </c>
      <c r="N364" s="9" t="str">
        <f>IFERROR(10.41 * (1 - (1 - Table.CCSS_Base_Metrics[[#This Row],[Confidentiality_Impact.'#]]) * (1 - Table.CCSS_Base_Metrics[[#This Row],[Integrity_Impact.'#]]) * (1 - Table.CCSS_Base_Metrics[[#This Row],[Availability_Impact.'#]])),"")</f>
        <v/>
      </c>
      <c r="Q364" s="11" t="str">
        <f>IFERROR(VLOOKUP(Table.CCSS_Base_Metrics[[#This Row],[Access_Vector]], Lists!$B$4:$C$6, 2),"")</f>
        <v/>
      </c>
      <c r="S364" s="11" t="str">
        <f>IFERROR(VLOOKUP(Table.CCSS_Base_Metrics[[#This Row],[Authentication]], Lists!$D$4:$E$6, 2),"")</f>
        <v/>
      </c>
      <c r="U364" s="11" t="str">
        <f>IFERROR(VLOOKUP(Table.CCSS_Base_Metrics[[#This Row],[Access_Complexity]], Lists!$F$4:$G$6, 2),"")</f>
        <v/>
      </c>
      <c r="W364" s="11" t="str">
        <f>IFERROR(VLOOKUP(Table.CCSS_Base_Metrics[[#This Row],[Confidentiality_Impact]], Lists!$H$4:$I$6, 2),"")</f>
        <v/>
      </c>
      <c r="Y364" s="11" t="str">
        <f>IFERROR(VLOOKUP(Table.CCSS_Base_Metrics[[#This Row],[Integrity_Imapct]], Lists!$J$4:$K$6, 2),"")</f>
        <v/>
      </c>
      <c r="AA364" s="11" t="str">
        <f>IFERROR(VLOOKUP(Table.CCSS_Base_Metrics[[#This Row],[Availability_Impact]], Lists!$L$4:$M$6, 2),"")</f>
        <v/>
      </c>
    </row>
    <row r="365" spans="1:27" x14ac:dyDescent="0.25">
      <c r="A365" s="1" t="s">
        <v>445</v>
      </c>
      <c r="B365" s="1" t="str">
        <f>IFERROR(VLOOKUP(TRIM(Table.CCSS_Base_Metrics[[#This Row],[Title]]), xccdf!$A$2:$C$315, 2, FALSE),"")</f>
        <v>rul_LocalPoliciesSecurityOptions54</v>
      </c>
      <c r="C365" t="s">
        <v>232</v>
      </c>
      <c r="D365" s="25" t="str">
        <f>IFERROR(VLOOKUP(TRIM(Table.CCSS_Base_Metrics[[#This Row],[Title]]), xccdf!$A$2:$F$315, 3, FALSE),"")</f>
        <v>CCE-2403-4</v>
      </c>
      <c r="E365" s="25" t="str">
        <f>IFERROR(VLOOKUP(TRIM(Table.CCSS_Base_Metrics[[#This Row],[Title]]), xccdf!$A$2:$F$315, 4, FALSE),"")</f>
        <v>equals</v>
      </c>
      <c r="F365" s="25" t="str">
        <f>IFERROR(VLOOKUP(TRIM(Table.CCSS_Base_Metrics[[#This Row],[Title]]), xccdf!$A$2:$F$315, 5, FALSE),"")</f>
        <v>number</v>
      </c>
      <c r="G365" s="25">
        <f>IFERROR(VLOOKUP(TRIM(Table.CCSS_Base_Metrics[[#This Row],[Title]]), xccdf!$A$2:$F$315, 6, FALSE),"")</f>
        <v>0</v>
      </c>
      <c r="H365" s="21" t="s">
        <v>39</v>
      </c>
      <c r="I365" s="7" t="b">
        <v>1</v>
      </c>
      <c r="J365" s="7"/>
      <c r="K365" s="17" t="s">
        <v>589</v>
      </c>
      <c r="L365" s="9">
        <f>IFERROR(ROUND(((0.4 * Table.CCSS_Base_Metrics[[#This Row],[Exploitability]]) + (0.6 * Table.CCSS_Base_Metrics[[#This Row],[Impact]]) -1.5) * IF(Table.CCSS_Base_Metrics[[#This Row],[Impact]] = 0, 0, 1.176), 1),"")</f>
        <v>5.6</v>
      </c>
      <c r="M365" s="9">
        <f>IFERROR(20 * Table.CCSS_Base_Metrics[[#This Row],[Access_Vector.'#]] * Table.CCSS_Base_Metrics[[#This Row],[Authentication.'#]] * Table.CCSS_Base_Metrics[[#This Row],[Access_Complexity.'#]],"")</f>
        <v>3.9487360000000002</v>
      </c>
      <c r="N365" s="9">
        <f>IFERROR(10.41 * (1 - (1 - Table.CCSS_Base_Metrics[[#This Row],[Confidentiality_Impact.'#]]) * (1 - Table.CCSS_Base_Metrics[[#This Row],[Integrity_Impact.'#]]) * (1 - Table.CCSS_Base_Metrics[[#This Row],[Availability_Impact.'#]])),"")</f>
        <v>7.843935000000001</v>
      </c>
      <c r="O365" t="s">
        <v>19</v>
      </c>
      <c r="P365" t="s">
        <v>21</v>
      </c>
      <c r="Q365" s="11">
        <f>IFERROR(VLOOKUP(Table.CCSS_Base_Metrics[[#This Row],[Access_Vector]], Lists!$B$4:$C$6, 2),"")</f>
        <v>0.39500000000000002</v>
      </c>
      <c r="R365" t="s">
        <v>27</v>
      </c>
      <c r="S365" s="11">
        <f>IFERROR(VLOOKUP(Table.CCSS_Base_Metrics[[#This Row],[Authentication]], Lists!$D$4:$E$6, 2),"")</f>
        <v>0.70399999999999996</v>
      </c>
      <c r="T365" t="s">
        <v>30</v>
      </c>
      <c r="U365" s="11">
        <f>IFERROR(VLOOKUP(Table.CCSS_Base_Metrics[[#This Row],[Access_Complexity]], Lists!$F$4:$G$6, 2),"")</f>
        <v>0.71</v>
      </c>
      <c r="V365" t="s">
        <v>1090</v>
      </c>
      <c r="W365" s="11">
        <f>IFERROR(VLOOKUP(Table.CCSS_Base_Metrics[[#This Row],[Confidentiality_Impact]], Lists!$H$4:$I$6, 2),"")</f>
        <v>0</v>
      </c>
      <c r="X365" t="s">
        <v>32</v>
      </c>
      <c r="Y365" s="11">
        <f>IFERROR(VLOOKUP(Table.CCSS_Base_Metrics[[#This Row],[Integrity_Imapct]], Lists!$J$4:$K$6, 2),"")</f>
        <v>0.27500000000000002</v>
      </c>
      <c r="Z365" t="s">
        <v>31</v>
      </c>
      <c r="AA365" s="11">
        <f>IFERROR(VLOOKUP(Table.CCSS_Base_Metrics[[#This Row],[Availability_Impact]], Lists!$L$4:$M$6, 2),"")</f>
        <v>0.66</v>
      </c>
    </row>
    <row r="366" spans="1:27" x14ac:dyDescent="0.25">
      <c r="A366" s="1" t="s">
        <v>445</v>
      </c>
      <c r="B366" s="1" t="str">
        <f>IFERROR(VLOOKUP(TRIM(Table.CCSS_Base_Metrics[[#This Row],[Title]]), xccdf!$A$2:$C$315, 2, FALSE),"")</f>
        <v>rul_LocalPoliciesSecurityOptions54</v>
      </c>
      <c r="C366" t="s">
        <v>232</v>
      </c>
      <c r="D366" s="25" t="str">
        <f>IFERROR(VLOOKUP(TRIM(Table.CCSS_Base_Metrics[[#This Row],[Title]]), xccdf!$A$2:$F$315, 3, FALSE),"")</f>
        <v>CCE-2403-4</v>
      </c>
      <c r="E366" s="25" t="str">
        <f>IFERROR(VLOOKUP(TRIM(Table.CCSS_Base_Metrics[[#This Row],[Title]]), xccdf!$A$2:$F$315, 4, FALSE),"")</f>
        <v>equals</v>
      </c>
      <c r="F366" s="25" t="str">
        <f>IFERROR(VLOOKUP(TRIM(Table.CCSS_Base_Metrics[[#This Row],[Title]]), xccdf!$A$2:$F$315, 5, FALSE),"")</f>
        <v>number</v>
      </c>
      <c r="G366" s="25">
        <f>IFERROR(VLOOKUP(TRIM(Table.CCSS_Base_Metrics[[#This Row],[Title]]), xccdf!$A$2:$F$315, 6, FALSE),"")</f>
        <v>0</v>
      </c>
      <c r="H366" s="21" t="s">
        <v>40</v>
      </c>
      <c r="J366" s="7"/>
      <c r="K366" s="7" t="s">
        <v>593</v>
      </c>
      <c r="L366" s="9" t="str">
        <f>IFERROR(ROUND(((0.4 * Table.CCSS_Base_Metrics[[#This Row],[Exploitability]]) + (0.6 * Table.CCSS_Base_Metrics[[#This Row],[Impact]]) -1.5) * IF(Table.CCSS_Base_Metrics[[#This Row],[Impact]] = 0, 0, 1.176), 1),"")</f>
        <v/>
      </c>
      <c r="M366" s="9" t="str">
        <f>IFERROR(20 * Table.CCSS_Base_Metrics[[#This Row],[Access_Vector.'#]] * Table.CCSS_Base_Metrics[[#This Row],[Authentication.'#]] * Table.CCSS_Base_Metrics[[#This Row],[Access_Complexity.'#]],"")</f>
        <v/>
      </c>
      <c r="N366" s="9" t="str">
        <f>IFERROR(10.41 * (1 - (1 - Table.CCSS_Base_Metrics[[#This Row],[Confidentiality_Impact.'#]]) * (1 - Table.CCSS_Base_Metrics[[#This Row],[Integrity_Impact.'#]]) * (1 - Table.CCSS_Base_Metrics[[#This Row],[Availability_Impact.'#]])),"")</f>
        <v/>
      </c>
      <c r="Q366" s="11" t="str">
        <f>IFERROR(VLOOKUP(Table.CCSS_Base_Metrics[[#This Row],[Access_Vector]], Lists!$B$4:$C$6, 2),"")</f>
        <v/>
      </c>
      <c r="S366" s="11" t="str">
        <f>IFERROR(VLOOKUP(Table.CCSS_Base_Metrics[[#This Row],[Authentication]], Lists!$D$4:$E$6, 2),"")</f>
        <v/>
      </c>
      <c r="U366" s="11" t="str">
        <f>IFERROR(VLOOKUP(Table.CCSS_Base_Metrics[[#This Row],[Access_Complexity]], Lists!$F$4:$G$6, 2),"")</f>
        <v/>
      </c>
      <c r="W366" s="11" t="str">
        <f>IFERROR(VLOOKUP(Table.CCSS_Base_Metrics[[#This Row],[Confidentiality_Impact]], Lists!$H$4:$I$6, 2),"")</f>
        <v/>
      </c>
      <c r="Y366" s="11" t="str">
        <f>IFERROR(VLOOKUP(Table.CCSS_Base_Metrics[[#This Row],[Integrity_Imapct]], Lists!$J$4:$K$6, 2),"")</f>
        <v/>
      </c>
      <c r="AA366" s="11" t="str">
        <f>IFERROR(VLOOKUP(Table.CCSS_Base_Metrics[[#This Row],[Availability_Impact]], Lists!$L$4:$M$6, 2),"")</f>
        <v/>
      </c>
    </row>
    <row r="367" spans="1:27" x14ac:dyDescent="0.25">
      <c r="A367" s="1" t="s">
        <v>446</v>
      </c>
      <c r="B367" s="1" t="str">
        <f>IFERROR(VLOOKUP(TRIM(Table.CCSS_Base_Metrics[[#This Row],[Title]]), xccdf!$A$2:$C$315, 2, FALSE),"")</f>
        <v>rul_LocalPoliciesSecurityOptions55</v>
      </c>
      <c r="C367" t="s">
        <v>233</v>
      </c>
      <c r="D367" s="25" t="str">
        <f>IFERROR(VLOOKUP(TRIM(Table.CCSS_Base_Metrics[[#This Row],[Title]]), xccdf!$A$2:$F$315, 3, FALSE),"")</f>
        <v>CCE-2429-9</v>
      </c>
      <c r="E367" s="25" t="str">
        <f>IFERROR(VLOOKUP(TRIM(Table.CCSS_Base_Metrics[[#This Row],[Title]]), xccdf!$A$2:$F$315, 4, FALSE),"")</f>
        <v>equals</v>
      </c>
      <c r="F367" s="25" t="str">
        <f>IFERROR(VLOOKUP(TRIM(Table.CCSS_Base_Metrics[[#This Row],[Title]]), xccdf!$A$2:$F$315, 5, FALSE),"")</f>
        <v>number</v>
      </c>
      <c r="G367" s="25">
        <f>IFERROR(VLOOKUP(TRIM(Table.CCSS_Base_Metrics[[#This Row],[Title]]), xccdf!$A$2:$F$315, 6, FALSE),"")</f>
        <v>1</v>
      </c>
      <c r="H367" s="21" t="s">
        <v>40</v>
      </c>
      <c r="I367" s="7" t="b">
        <v>1</v>
      </c>
      <c r="J367" s="7"/>
      <c r="K367" s="17" t="s">
        <v>589</v>
      </c>
      <c r="L367" s="9">
        <f>IFERROR(ROUND(((0.4 * Table.CCSS_Base_Metrics[[#This Row],[Exploitability]]) + (0.6 * Table.CCSS_Base_Metrics[[#This Row],[Impact]]) -1.5) * IF(Table.CCSS_Base_Metrics[[#This Row],[Impact]] = 0, 0, 1.176), 1),"")</f>
        <v>9</v>
      </c>
      <c r="M367" s="9">
        <f>IFERROR(20 * Table.CCSS_Base_Metrics[[#This Row],[Access_Vector.'#]] * Table.CCSS_Base_Metrics[[#This Row],[Authentication.'#]] * Table.CCSS_Base_Metrics[[#This Row],[Access_Complexity.'#]],"")</f>
        <v>7.952</v>
      </c>
      <c r="N367" s="9">
        <f>IFERROR(10.41 * (1 - (1 - Table.CCSS_Base_Metrics[[#This Row],[Confidentiality_Impact.'#]]) * (1 - Table.CCSS_Base_Metrics[[#This Row],[Integrity_Impact.'#]]) * (1 - Table.CCSS_Base_Metrics[[#This Row],[Availability_Impact.'#]])),"")</f>
        <v>10.00084536</v>
      </c>
      <c r="O367" t="s">
        <v>19</v>
      </c>
      <c r="P367" t="s">
        <v>23</v>
      </c>
      <c r="Q367" s="11">
        <f>IFERROR(VLOOKUP(Table.CCSS_Base_Metrics[[#This Row],[Access_Vector]], Lists!$B$4:$C$6, 2),"")</f>
        <v>1</v>
      </c>
      <c r="R367" t="s">
        <v>26</v>
      </c>
      <c r="S367" s="11">
        <f>IFERROR(VLOOKUP(Table.CCSS_Base_Metrics[[#This Row],[Authentication]], Lists!$D$4:$E$6, 2),"")</f>
        <v>0.56000000000000005</v>
      </c>
      <c r="T367" t="s">
        <v>30</v>
      </c>
      <c r="U367" s="11">
        <f>IFERROR(VLOOKUP(Table.CCSS_Base_Metrics[[#This Row],[Access_Complexity]], Lists!$F$4:$G$6, 2),"")</f>
        <v>0.71</v>
      </c>
      <c r="V367" t="s">
        <v>31</v>
      </c>
      <c r="W367" s="11">
        <f>IFERROR(VLOOKUP(Table.CCSS_Base_Metrics[[#This Row],[Confidentiality_Impact]], Lists!$H$4:$I$6, 2),"")</f>
        <v>0.66</v>
      </c>
      <c r="X367" t="s">
        <v>31</v>
      </c>
      <c r="Y367" s="11">
        <f>IFERROR(VLOOKUP(Table.CCSS_Base_Metrics[[#This Row],[Integrity_Imapct]], Lists!$J$4:$K$6, 2),"")</f>
        <v>0.66</v>
      </c>
      <c r="Z367" t="s">
        <v>31</v>
      </c>
      <c r="AA367" s="11">
        <f>IFERROR(VLOOKUP(Table.CCSS_Base_Metrics[[#This Row],[Availability_Impact]], Lists!$L$4:$M$6, 2),"")</f>
        <v>0.66</v>
      </c>
    </row>
    <row r="368" spans="1:27" x14ac:dyDescent="0.25">
      <c r="A368" s="1" t="s">
        <v>446</v>
      </c>
      <c r="B368" s="1" t="str">
        <f>IFERROR(VLOOKUP(TRIM(Table.CCSS_Base_Metrics[[#This Row],[Title]]), xccdf!$A$2:$C$315, 2, FALSE),"")</f>
        <v>rul_LocalPoliciesSecurityOptions55</v>
      </c>
      <c r="C368" t="s">
        <v>233</v>
      </c>
      <c r="D368" s="25" t="str">
        <f>IFERROR(VLOOKUP(TRIM(Table.CCSS_Base_Metrics[[#This Row],[Title]]), xccdf!$A$2:$F$315, 3, FALSE),"")</f>
        <v>CCE-2429-9</v>
      </c>
      <c r="E368" s="25" t="str">
        <f>IFERROR(VLOOKUP(TRIM(Table.CCSS_Base_Metrics[[#This Row],[Title]]), xccdf!$A$2:$F$315, 4, FALSE),"")</f>
        <v>equals</v>
      </c>
      <c r="F368" s="25" t="str">
        <f>IFERROR(VLOOKUP(TRIM(Table.CCSS_Base_Metrics[[#This Row],[Title]]), xccdf!$A$2:$F$315, 5, FALSE),"")</f>
        <v>number</v>
      </c>
      <c r="G368" s="25">
        <f>IFERROR(VLOOKUP(TRIM(Table.CCSS_Base_Metrics[[#This Row],[Title]]), xccdf!$A$2:$F$315, 6, FALSE),"")</f>
        <v>1</v>
      </c>
      <c r="H368" s="21" t="s">
        <v>39</v>
      </c>
      <c r="J368" s="7"/>
      <c r="K368" s="7" t="s">
        <v>593</v>
      </c>
      <c r="L368" s="9" t="str">
        <f>IFERROR(ROUND(((0.4 * Table.CCSS_Base_Metrics[[#This Row],[Exploitability]]) + (0.6 * Table.CCSS_Base_Metrics[[#This Row],[Impact]]) -1.5) * IF(Table.CCSS_Base_Metrics[[#This Row],[Impact]] = 0, 0, 1.176), 1),"")</f>
        <v/>
      </c>
      <c r="M368" s="9" t="str">
        <f>IFERROR(20 * Table.CCSS_Base_Metrics[[#This Row],[Access_Vector.'#]] * Table.CCSS_Base_Metrics[[#This Row],[Authentication.'#]] * Table.CCSS_Base_Metrics[[#This Row],[Access_Complexity.'#]],"")</f>
        <v/>
      </c>
      <c r="N368" s="9" t="str">
        <f>IFERROR(10.41 * (1 - (1 - Table.CCSS_Base_Metrics[[#This Row],[Confidentiality_Impact.'#]]) * (1 - Table.CCSS_Base_Metrics[[#This Row],[Integrity_Impact.'#]]) * (1 - Table.CCSS_Base_Metrics[[#This Row],[Availability_Impact.'#]])),"")</f>
        <v/>
      </c>
      <c r="Q368" s="11" t="str">
        <f>IFERROR(VLOOKUP(Table.CCSS_Base_Metrics[[#This Row],[Access_Vector]], Lists!$B$4:$C$6, 2),"")</f>
        <v/>
      </c>
      <c r="S368" s="11" t="str">
        <f>IFERROR(VLOOKUP(Table.CCSS_Base_Metrics[[#This Row],[Authentication]], Lists!$D$4:$E$6, 2),"")</f>
        <v/>
      </c>
      <c r="U368" s="11" t="str">
        <f>IFERROR(VLOOKUP(Table.CCSS_Base_Metrics[[#This Row],[Access_Complexity]], Lists!$F$4:$G$6, 2),"")</f>
        <v/>
      </c>
      <c r="W368" s="11" t="str">
        <f>IFERROR(VLOOKUP(Table.CCSS_Base_Metrics[[#This Row],[Confidentiality_Impact]], Lists!$H$4:$I$6, 2),"")</f>
        <v/>
      </c>
      <c r="Y368" s="11" t="str">
        <f>IFERROR(VLOOKUP(Table.CCSS_Base_Metrics[[#This Row],[Integrity_Imapct]], Lists!$J$4:$K$6, 2),"")</f>
        <v/>
      </c>
      <c r="AA368" s="11" t="str">
        <f>IFERROR(VLOOKUP(Table.CCSS_Base_Metrics[[#This Row],[Availability_Impact]], Lists!$L$4:$M$6, 2),"")</f>
        <v/>
      </c>
    </row>
    <row r="369" spans="1:27" x14ac:dyDescent="0.25">
      <c r="A369" s="1" t="s">
        <v>447</v>
      </c>
      <c r="B369" s="1" t="str">
        <f>IFERROR(VLOOKUP(TRIM(Table.CCSS_Base_Metrics[[#This Row],[Title]]), xccdf!$A$2:$C$315, 2, FALSE),"")</f>
        <v>rul_LocalPoliciesSecurityOptions56</v>
      </c>
      <c r="C369" t="s">
        <v>272</v>
      </c>
      <c r="D369" s="25" t="str">
        <f>IFERROR(VLOOKUP(TRIM(Table.CCSS_Base_Metrics[[#This Row],[Title]]), xccdf!$A$2:$F$315, 3, FALSE),"")</f>
        <v>CCE-2451-3</v>
      </c>
      <c r="E369" s="25" t="str">
        <f>IFERROR(VLOOKUP(TRIM(Table.CCSS_Base_Metrics[[#This Row],[Title]]), xccdf!$A$2:$F$315, 4, FALSE),"")</f>
        <v>equals</v>
      </c>
      <c r="F369" s="25" t="str">
        <f>IFERROR(VLOOKUP(TRIM(Table.CCSS_Base_Metrics[[#This Row],[Title]]), xccdf!$A$2:$F$315, 5, FALSE),"")</f>
        <v>number</v>
      </c>
      <c r="G369" s="25">
        <f>IFERROR(VLOOKUP(TRIM(Table.CCSS_Base_Metrics[[#This Row],[Title]]), xccdf!$A$2:$F$315, 6, FALSE),"")</f>
        <v>1</v>
      </c>
      <c r="H369" s="21" t="s">
        <v>40</v>
      </c>
      <c r="I369" s="7" t="b">
        <v>1</v>
      </c>
      <c r="J369" s="7"/>
      <c r="K369" s="17" t="s">
        <v>589</v>
      </c>
      <c r="L369" s="9">
        <f>IFERROR(ROUND(((0.4 * Table.CCSS_Base_Metrics[[#This Row],[Exploitability]]) + (0.6 * Table.CCSS_Base_Metrics[[#This Row],[Impact]]) -1.5) * IF(Table.CCSS_Base_Metrics[[#This Row],[Impact]] = 0, 0, 1.176), 1),"")</f>
        <v>4.3</v>
      </c>
      <c r="M369" s="9">
        <f>IFERROR(20 * Table.CCSS_Base_Metrics[[#This Row],[Access_Vector.'#]] * Table.CCSS_Base_Metrics[[#This Row],[Authentication.'#]] * Table.CCSS_Base_Metrics[[#This Row],[Access_Complexity.'#]],"")</f>
        <v>3.1410400000000003</v>
      </c>
      <c r="N369" s="9">
        <f>IFERROR(10.41 * (1 - (1 - Table.CCSS_Base_Metrics[[#This Row],[Confidentiality_Impact.'#]]) * (1 - Table.CCSS_Base_Metrics[[#This Row],[Integrity_Impact.'#]]) * (1 - Table.CCSS_Base_Metrics[[#This Row],[Availability_Impact.'#]])),"")</f>
        <v>6.4429767187500007</v>
      </c>
      <c r="O369" t="s">
        <v>19</v>
      </c>
      <c r="P369" t="s">
        <v>21</v>
      </c>
      <c r="Q369" s="11">
        <f>IFERROR(VLOOKUP(Table.CCSS_Base_Metrics[[#This Row],[Access_Vector]], Lists!$B$4:$C$6, 2),"")</f>
        <v>0.39500000000000002</v>
      </c>
      <c r="R369" t="s">
        <v>26</v>
      </c>
      <c r="S369" s="11">
        <f>IFERROR(VLOOKUP(Table.CCSS_Base_Metrics[[#This Row],[Authentication]], Lists!$D$4:$E$6, 2),"")</f>
        <v>0.56000000000000005</v>
      </c>
      <c r="T369" t="s">
        <v>30</v>
      </c>
      <c r="U369" s="11">
        <f>IFERROR(VLOOKUP(Table.CCSS_Base_Metrics[[#This Row],[Access_Complexity]], Lists!$F$4:$G$6, 2),"")</f>
        <v>0.71</v>
      </c>
      <c r="V369" t="s">
        <v>32</v>
      </c>
      <c r="W369" s="11">
        <f>IFERROR(VLOOKUP(Table.CCSS_Base_Metrics[[#This Row],[Confidentiality_Impact]], Lists!$H$4:$I$6, 2),"")</f>
        <v>0.27500000000000002</v>
      </c>
      <c r="X369" t="s">
        <v>32</v>
      </c>
      <c r="Y369" s="11">
        <f>IFERROR(VLOOKUP(Table.CCSS_Base_Metrics[[#This Row],[Integrity_Imapct]], Lists!$J$4:$K$6, 2),"")</f>
        <v>0.27500000000000002</v>
      </c>
      <c r="Z369" t="s">
        <v>32</v>
      </c>
      <c r="AA369" s="11">
        <f>IFERROR(VLOOKUP(Table.CCSS_Base_Metrics[[#This Row],[Availability_Impact]], Lists!$L$4:$M$6, 2),"")</f>
        <v>0.27500000000000002</v>
      </c>
    </row>
    <row r="370" spans="1:27" x14ac:dyDescent="0.25">
      <c r="A370" s="1" t="s">
        <v>447</v>
      </c>
      <c r="B370" s="1" t="str">
        <f>IFERROR(VLOOKUP(TRIM(Table.CCSS_Base_Metrics[[#This Row],[Title]]), xccdf!$A$2:$C$315, 2, FALSE),"")</f>
        <v>rul_LocalPoliciesSecurityOptions56</v>
      </c>
      <c r="C370" t="s">
        <v>272</v>
      </c>
      <c r="D370" s="25" t="str">
        <f>IFERROR(VLOOKUP(TRIM(Table.CCSS_Base_Metrics[[#This Row],[Title]]), xccdf!$A$2:$F$315, 3, FALSE),"")</f>
        <v>CCE-2451-3</v>
      </c>
      <c r="E370" s="25" t="str">
        <f>IFERROR(VLOOKUP(TRIM(Table.CCSS_Base_Metrics[[#This Row],[Title]]), xccdf!$A$2:$F$315, 4, FALSE),"")</f>
        <v>equals</v>
      </c>
      <c r="F370" s="25" t="str">
        <f>IFERROR(VLOOKUP(TRIM(Table.CCSS_Base_Metrics[[#This Row],[Title]]), xccdf!$A$2:$F$315, 5, FALSE),"")</f>
        <v>number</v>
      </c>
      <c r="G370" s="25">
        <f>IFERROR(VLOOKUP(TRIM(Table.CCSS_Base_Metrics[[#This Row],[Title]]), xccdf!$A$2:$F$315, 6, FALSE),"")</f>
        <v>1</v>
      </c>
      <c r="H370" s="21" t="s">
        <v>39</v>
      </c>
      <c r="J370" s="7"/>
      <c r="K370" s="7" t="s">
        <v>593</v>
      </c>
      <c r="L370" s="9" t="str">
        <f>IFERROR(ROUND(((0.4 * Table.CCSS_Base_Metrics[[#This Row],[Exploitability]]) + (0.6 * Table.CCSS_Base_Metrics[[#This Row],[Impact]]) -1.5) * IF(Table.CCSS_Base_Metrics[[#This Row],[Impact]] = 0, 0, 1.176), 1),"")</f>
        <v/>
      </c>
      <c r="M370" s="9" t="str">
        <f>IFERROR(20 * Table.CCSS_Base_Metrics[[#This Row],[Access_Vector.'#]] * Table.CCSS_Base_Metrics[[#This Row],[Authentication.'#]] * Table.CCSS_Base_Metrics[[#This Row],[Access_Complexity.'#]],"")</f>
        <v/>
      </c>
      <c r="N370" s="9" t="str">
        <f>IFERROR(10.41 * (1 - (1 - Table.CCSS_Base_Metrics[[#This Row],[Confidentiality_Impact.'#]]) * (1 - Table.CCSS_Base_Metrics[[#This Row],[Integrity_Impact.'#]]) * (1 - Table.CCSS_Base_Metrics[[#This Row],[Availability_Impact.'#]])),"")</f>
        <v/>
      </c>
      <c r="Q370" s="11" t="str">
        <f>IFERROR(VLOOKUP(Table.CCSS_Base_Metrics[[#This Row],[Access_Vector]], Lists!$B$4:$C$6, 2),"")</f>
        <v/>
      </c>
      <c r="S370" s="11" t="str">
        <f>IFERROR(VLOOKUP(Table.CCSS_Base_Metrics[[#This Row],[Authentication]], Lists!$D$4:$E$6, 2),"")</f>
        <v/>
      </c>
      <c r="U370" s="11" t="str">
        <f>IFERROR(VLOOKUP(Table.CCSS_Base_Metrics[[#This Row],[Access_Complexity]], Lists!$F$4:$G$6, 2),"")</f>
        <v/>
      </c>
      <c r="W370" s="11" t="str">
        <f>IFERROR(VLOOKUP(Table.CCSS_Base_Metrics[[#This Row],[Confidentiality_Impact]], Lists!$H$4:$I$6, 2),"")</f>
        <v/>
      </c>
      <c r="Y370" s="11" t="str">
        <f>IFERROR(VLOOKUP(Table.CCSS_Base_Metrics[[#This Row],[Integrity_Imapct]], Lists!$J$4:$K$6, 2),"")</f>
        <v/>
      </c>
      <c r="AA370" s="11" t="str">
        <f>IFERROR(VLOOKUP(Table.CCSS_Base_Metrics[[#This Row],[Availability_Impact]], Lists!$L$4:$M$6, 2),"")</f>
        <v/>
      </c>
    </row>
    <row r="371" spans="1:27" x14ac:dyDescent="0.25">
      <c r="A371" s="1" t="s">
        <v>448</v>
      </c>
      <c r="B371" s="1" t="str">
        <f>IFERROR(VLOOKUP(TRIM(Table.CCSS_Base_Metrics[[#This Row],[Title]]), xccdf!$A$2:$C$315, 2, FALSE),"")</f>
        <v>rul_LocalPoliciesSecurityOptions65</v>
      </c>
      <c r="C371" t="s">
        <v>273</v>
      </c>
      <c r="D371" s="25" t="str">
        <f>IFERROR(VLOOKUP(TRIM(Table.CCSS_Base_Metrics[[#This Row],[Title]]), xccdf!$A$2:$F$315, 3, FALSE),"")</f>
        <v>CCE-2319-2</v>
      </c>
      <c r="E371" s="25" t="str">
        <f>IFERROR(VLOOKUP(TRIM(Table.CCSS_Base_Metrics[[#This Row],[Title]]), xccdf!$A$2:$F$315, 4, FALSE),"")</f>
        <v>equals</v>
      </c>
      <c r="F371" s="25" t="str">
        <f>IFERROR(VLOOKUP(TRIM(Table.CCSS_Base_Metrics[[#This Row],[Title]]), xccdf!$A$2:$F$315, 5, FALSE),"")</f>
        <v>number</v>
      </c>
      <c r="G371" s="25">
        <f>IFERROR(VLOOKUP(TRIM(Table.CCSS_Base_Metrics[[#This Row],[Title]]), xccdf!$A$2:$F$315, 6, FALSE),"")</f>
        <v>1</v>
      </c>
      <c r="H371" s="21" t="s">
        <v>40</v>
      </c>
      <c r="I371" s="7" t="b">
        <v>1</v>
      </c>
      <c r="J371" s="7"/>
      <c r="K371" s="17" t="s">
        <v>589</v>
      </c>
      <c r="L371" s="9">
        <f>IFERROR(ROUND(((0.4 * Table.CCSS_Base_Metrics[[#This Row],[Exploitability]]) + (0.6 * Table.CCSS_Base_Metrics[[#This Row],[Impact]]) -1.5) * IF(Table.CCSS_Base_Metrics[[#This Row],[Impact]] = 0, 0, 1.176), 1),"")</f>
        <v>4.3</v>
      </c>
      <c r="M371" s="9">
        <f>IFERROR(20 * Table.CCSS_Base_Metrics[[#This Row],[Access_Vector.'#]] * Table.CCSS_Base_Metrics[[#This Row],[Authentication.'#]] * Table.CCSS_Base_Metrics[[#This Row],[Access_Complexity.'#]],"")</f>
        <v>3.1410400000000003</v>
      </c>
      <c r="N371" s="9">
        <f>IFERROR(10.41 * (1 - (1 - Table.CCSS_Base_Metrics[[#This Row],[Confidentiality_Impact.'#]]) * (1 - Table.CCSS_Base_Metrics[[#This Row],[Integrity_Impact.'#]]) * (1 - Table.CCSS_Base_Metrics[[#This Row],[Availability_Impact.'#]])),"")</f>
        <v>6.4429767187500007</v>
      </c>
      <c r="O371" t="s">
        <v>19</v>
      </c>
      <c r="P371" t="s">
        <v>21</v>
      </c>
      <c r="Q371" s="11">
        <f>IFERROR(VLOOKUP(Table.CCSS_Base_Metrics[[#This Row],[Access_Vector]], Lists!$B$4:$C$6, 2),"")</f>
        <v>0.39500000000000002</v>
      </c>
      <c r="R371" t="s">
        <v>26</v>
      </c>
      <c r="S371" s="11">
        <f>IFERROR(VLOOKUP(Table.CCSS_Base_Metrics[[#This Row],[Authentication]], Lists!$D$4:$E$6, 2),"")</f>
        <v>0.56000000000000005</v>
      </c>
      <c r="T371" t="s">
        <v>30</v>
      </c>
      <c r="U371" s="11">
        <f>IFERROR(VLOOKUP(Table.CCSS_Base_Metrics[[#This Row],[Access_Complexity]], Lists!$F$4:$G$6, 2),"")</f>
        <v>0.71</v>
      </c>
      <c r="V371" t="s">
        <v>32</v>
      </c>
      <c r="W371" s="11">
        <f>IFERROR(VLOOKUP(Table.CCSS_Base_Metrics[[#This Row],[Confidentiality_Impact]], Lists!$H$4:$I$6, 2),"")</f>
        <v>0.27500000000000002</v>
      </c>
      <c r="X371" t="s">
        <v>32</v>
      </c>
      <c r="Y371" s="11">
        <f>IFERROR(VLOOKUP(Table.CCSS_Base_Metrics[[#This Row],[Integrity_Imapct]], Lists!$J$4:$K$6, 2),"")</f>
        <v>0.27500000000000002</v>
      </c>
      <c r="Z371" t="s">
        <v>32</v>
      </c>
      <c r="AA371" s="11">
        <f>IFERROR(VLOOKUP(Table.CCSS_Base_Metrics[[#This Row],[Availability_Impact]], Lists!$L$4:$M$6, 2),"")</f>
        <v>0.27500000000000002</v>
      </c>
    </row>
    <row r="372" spans="1:27" ht="45" x14ac:dyDescent="0.25">
      <c r="A372" s="1" t="s">
        <v>448</v>
      </c>
      <c r="B372" s="1" t="str">
        <f>IFERROR(VLOOKUP(TRIM(Table.CCSS_Base_Metrics[[#This Row],[Title]]), xccdf!$A$2:$C$315, 2, FALSE),"")</f>
        <v>rul_LocalPoliciesSecurityOptions65</v>
      </c>
      <c r="C372" t="s">
        <v>273</v>
      </c>
      <c r="D372" s="25" t="str">
        <f>IFERROR(VLOOKUP(TRIM(Table.CCSS_Base_Metrics[[#This Row],[Title]]), xccdf!$A$2:$F$315, 3, FALSE),"")</f>
        <v>CCE-2319-2</v>
      </c>
      <c r="E372" s="25" t="str">
        <f>IFERROR(VLOOKUP(TRIM(Table.CCSS_Base_Metrics[[#This Row],[Title]]), xccdf!$A$2:$F$315, 4, FALSE),"")</f>
        <v>equals</v>
      </c>
      <c r="F372" s="25" t="str">
        <f>IFERROR(VLOOKUP(TRIM(Table.CCSS_Base_Metrics[[#This Row],[Title]]), xccdf!$A$2:$F$315, 5, FALSE),"")</f>
        <v>number</v>
      </c>
      <c r="G372" s="25">
        <f>IFERROR(VLOOKUP(TRIM(Table.CCSS_Base_Metrics[[#This Row],[Title]]), xccdf!$A$2:$F$315, 6, FALSE),"")</f>
        <v>1</v>
      </c>
      <c r="H372" s="21" t="s">
        <v>580</v>
      </c>
      <c r="J372" s="7"/>
      <c r="K372" s="7" t="s">
        <v>593</v>
      </c>
      <c r="L372" s="9" t="str">
        <f>IFERROR(ROUND(((0.4 * Table.CCSS_Base_Metrics[[#This Row],[Exploitability]]) + (0.6 * Table.CCSS_Base_Metrics[[#This Row],[Impact]]) -1.5) * IF(Table.CCSS_Base_Metrics[[#This Row],[Impact]] = 0, 0, 1.176), 1),"")</f>
        <v/>
      </c>
      <c r="M372" s="9" t="str">
        <f>IFERROR(20 * Table.CCSS_Base_Metrics[[#This Row],[Access_Vector.'#]] * Table.CCSS_Base_Metrics[[#This Row],[Authentication.'#]] * Table.CCSS_Base_Metrics[[#This Row],[Access_Complexity.'#]],"")</f>
        <v/>
      </c>
      <c r="N372" s="9" t="str">
        <f>IFERROR(10.41 * (1 - (1 - Table.CCSS_Base_Metrics[[#This Row],[Confidentiality_Impact.'#]]) * (1 - Table.CCSS_Base_Metrics[[#This Row],[Integrity_Impact.'#]]) * (1 - Table.CCSS_Base_Metrics[[#This Row],[Availability_Impact.'#]])),"")</f>
        <v/>
      </c>
      <c r="Q372" s="11" t="str">
        <f>IFERROR(VLOOKUP(Table.CCSS_Base_Metrics[[#This Row],[Access_Vector]], Lists!$B$4:$C$6, 2),"")</f>
        <v/>
      </c>
      <c r="S372" s="11" t="str">
        <f>IFERROR(VLOOKUP(Table.CCSS_Base_Metrics[[#This Row],[Authentication]], Lists!$D$4:$E$6, 2),"")</f>
        <v/>
      </c>
      <c r="U372" s="11" t="str">
        <f>IFERROR(VLOOKUP(Table.CCSS_Base_Metrics[[#This Row],[Access_Complexity]], Lists!$F$4:$G$6, 2),"")</f>
        <v/>
      </c>
      <c r="W372" s="11" t="str">
        <f>IFERROR(VLOOKUP(Table.CCSS_Base_Metrics[[#This Row],[Confidentiality_Impact]], Lists!$H$4:$I$6, 2),"")</f>
        <v/>
      </c>
      <c r="Y372" s="11" t="str">
        <f>IFERROR(VLOOKUP(Table.CCSS_Base_Metrics[[#This Row],[Integrity_Imapct]], Lists!$J$4:$K$6, 2),"")</f>
        <v/>
      </c>
      <c r="AA372" s="11" t="str">
        <f>IFERROR(VLOOKUP(Table.CCSS_Base_Metrics[[#This Row],[Availability_Impact]], Lists!$L$4:$M$6, 2),"")</f>
        <v/>
      </c>
    </row>
    <row r="373" spans="1:27" x14ac:dyDescent="0.25">
      <c r="A373" s="1" t="s">
        <v>449</v>
      </c>
      <c r="B373" s="1" t="str">
        <f>IFERROR(VLOOKUP(TRIM(Table.CCSS_Base_Metrics[[#This Row],[Title]]), xccdf!$A$2:$C$315, 2, FALSE),"")</f>
        <v>rul_LocalPoliciesSecurityOptions66</v>
      </c>
      <c r="C373" t="s">
        <v>234</v>
      </c>
      <c r="D373" s="25" t="str">
        <f>IFERROR(VLOOKUP(TRIM(Table.CCSS_Base_Metrics[[#This Row],[Title]]), xccdf!$A$2:$F$315, 3, FALSE),"")</f>
        <v>CCE-1598-2</v>
      </c>
      <c r="E373" s="25">
        <f>IFERROR(VLOOKUP(TRIM(Table.CCSS_Base_Metrics[[#This Row],[Title]]), xccdf!$A$2:$F$315, 4, FALSE),"")</f>
        <v>0</v>
      </c>
      <c r="F373" s="25">
        <f>IFERROR(VLOOKUP(TRIM(Table.CCSS_Base_Metrics[[#This Row],[Title]]), xccdf!$A$2:$F$315, 5, FALSE),"")</f>
        <v>0</v>
      </c>
      <c r="G373" s="25">
        <f>IFERROR(VLOOKUP(TRIM(Table.CCSS_Base_Metrics[[#This Row],[Title]]), xccdf!$A$2:$F$315, 6, FALSE),"")</f>
        <v>0</v>
      </c>
      <c r="H373" s="21" t="s">
        <v>523</v>
      </c>
      <c r="I373" s="7" t="b">
        <v>1</v>
      </c>
      <c r="J373" s="7"/>
      <c r="K373" s="17" t="s">
        <v>589</v>
      </c>
      <c r="L373" s="9">
        <f>IFERROR(ROUND(((0.4 * Table.CCSS_Base_Metrics[[#This Row],[Exploitability]]) + (0.6 * Table.CCSS_Base_Metrics[[#This Row],[Impact]]) -1.5) * IF(Table.CCSS_Base_Metrics[[#This Row],[Impact]] = 0, 0, 1.176), 1),"")</f>
        <v>9</v>
      </c>
      <c r="M373" s="9">
        <f>IFERROR(20 * Table.CCSS_Base_Metrics[[#This Row],[Access_Vector.'#]] * Table.CCSS_Base_Metrics[[#This Row],[Authentication.'#]] * Table.CCSS_Base_Metrics[[#This Row],[Access_Complexity.'#]],"")</f>
        <v>7.952</v>
      </c>
      <c r="N373" s="9">
        <f>IFERROR(10.41 * (1 - (1 - Table.CCSS_Base_Metrics[[#This Row],[Confidentiality_Impact.'#]]) * (1 - Table.CCSS_Base_Metrics[[#This Row],[Integrity_Impact.'#]]) * (1 - Table.CCSS_Base_Metrics[[#This Row],[Availability_Impact.'#]])),"")</f>
        <v>10.00084536</v>
      </c>
      <c r="O373" t="s">
        <v>19</v>
      </c>
      <c r="P373" t="s">
        <v>23</v>
      </c>
      <c r="Q373" s="11">
        <f>IFERROR(VLOOKUP(Table.CCSS_Base_Metrics[[#This Row],[Access_Vector]], Lists!$B$4:$C$6, 2),"")</f>
        <v>1</v>
      </c>
      <c r="R373" t="s">
        <v>26</v>
      </c>
      <c r="S373" s="11">
        <f>IFERROR(VLOOKUP(Table.CCSS_Base_Metrics[[#This Row],[Authentication]], Lists!$D$4:$E$6, 2),"")</f>
        <v>0.56000000000000005</v>
      </c>
      <c r="T373" t="s">
        <v>30</v>
      </c>
      <c r="U373" s="11">
        <f>IFERROR(VLOOKUP(Table.CCSS_Base_Metrics[[#This Row],[Access_Complexity]], Lists!$F$4:$G$6, 2),"")</f>
        <v>0.71</v>
      </c>
      <c r="V373" t="s">
        <v>31</v>
      </c>
      <c r="W373" s="11">
        <f>IFERROR(VLOOKUP(Table.CCSS_Base_Metrics[[#This Row],[Confidentiality_Impact]], Lists!$H$4:$I$6, 2),"")</f>
        <v>0.66</v>
      </c>
      <c r="X373" t="s">
        <v>31</v>
      </c>
      <c r="Y373" s="11">
        <f>IFERROR(VLOOKUP(Table.CCSS_Base_Metrics[[#This Row],[Integrity_Imapct]], Lists!$J$4:$K$6, 2),"")</f>
        <v>0.66</v>
      </c>
      <c r="Z373" t="s">
        <v>31</v>
      </c>
      <c r="AA373" s="11">
        <f>IFERROR(VLOOKUP(Table.CCSS_Base_Metrics[[#This Row],[Availability_Impact]], Lists!$L$4:$M$6, 2),"")</f>
        <v>0.66</v>
      </c>
    </row>
    <row r="374" spans="1:27" x14ac:dyDescent="0.25">
      <c r="A374" s="1" t="s">
        <v>449</v>
      </c>
      <c r="B374" s="1" t="str">
        <f>IFERROR(VLOOKUP(TRIM(Table.CCSS_Base_Metrics[[#This Row],[Title]]), xccdf!$A$2:$C$315, 2, FALSE),"")</f>
        <v>rul_LocalPoliciesSecurityOptions66</v>
      </c>
      <c r="C374" t="s">
        <v>234</v>
      </c>
      <c r="D374" s="25" t="str">
        <f>IFERROR(VLOOKUP(TRIM(Table.CCSS_Base_Metrics[[#This Row],[Title]]), xccdf!$A$2:$F$315, 3, FALSE),"")</f>
        <v>CCE-1598-2</v>
      </c>
      <c r="E374" s="25">
        <f>IFERROR(VLOOKUP(TRIM(Table.CCSS_Base_Metrics[[#This Row],[Title]]), xccdf!$A$2:$F$315, 4, FALSE),"")</f>
        <v>0</v>
      </c>
      <c r="F374" s="25">
        <f>IFERROR(VLOOKUP(TRIM(Table.CCSS_Base_Metrics[[#This Row],[Title]]), xccdf!$A$2:$F$315, 5, FALSE),"")</f>
        <v>0</v>
      </c>
      <c r="G374" s="25">
        <f>IFERROR(VLOOKUP(TRIM(Table.CCSS_Base_Metrics[[#This Row],[Title]]), xccdf!$A$2:$F$315, 6, FALSE),"")</f>
        <v>0</v>
      </c>
      <c r="H374" s="21" t="s">
        <v>27</v>
      </c>
      <c r="J374" s="7"/>
      <c r="K374" s="7" t="s">
        <v>593</v>
      </c>
      <c r="L374" s="9" t="str">
        <f>IFERROR(ROUND(((0.4 * Table.CCSS_Base_Metrics[[#This Row],[Exploitability]]) + (0.6 * Table.CCSS_Base_Metrics[[#This Row],[Impact]]) -1.5) * IF(Table.CCSS_Base_Metrics[[#This Row],[Impact]] = 0, 0, 1.176), 1),"")</f>
        <v/>
      </c>
      <c r="M374" s="9" t="str">
        <f>IFERROR(20 * Table.CCSS_Base_Metrics[[#This Row],[Access_Vector.'#]] * Table.CCSS_Base_Metrics[[#This Row],[Authentication.'#]] * Table.CCSS_Base_Metrics[[#This Row],[Access_Complexity.'#]],"")</f>
        <v/>
      </c>
      <c r="N374" s="9" t="str">
        <f>IFERROR(10.41 * (1 - (1 - Table.CCSS_Base_Metrics[[#This Row],[Confidentiality_Impact.'#]]) * (1 - Table.CCSS_Base_Metrics[[#This Row],[Integrity_Impact.'#]]) * (1 - Table.CCSS_Base_Metrics[[#This Row],[Availability_Impact.'#]])),"")</f>
        <v/>
      </c>
      <c r="Q374" s="11" t="str">
        <f>IFERROR(VLOOKUP(Table.CCSS_Base_Metrics[[#This Row],[Access_Vector]], Lists!$B$4:$C$6, 2),"")</f>
        <v/>
      </c>
      <c r="S374" s="11" t="str">
        <f>IFERROR(VLOOKUP(Table.CCSS_Base_Metrics[[#This Row],[Authentication]], Lists!$D$4:$E$6, 2),"")</f>
        <v/>
      </c>
      <c r="U374" s="11" t="str">
        <f>IFERROR(VLOOKUP(Table.CCSS_Base_Metrics[[#This Row],[Access_Complexity]], Lists!$F$4:$G$6, 2),"")</f>
        <v/>
      </c>
      <c r="W374" s="11" t="str">
        <f>IFERROR(VLOOKUP(Table.CCSS_Base_Metrics[[#This Row],[Confidentiality_Impact]], Lists!$H$4:$I$6, 2),"")</f>
        <v/>
      </c>
      <c r="Y374" s="11" t="str">
        <f>IFERROR(VLOOKUP(Table.CCSS_Base_Metrics[[#This Row],[Integrity_Imapct]], Lists!$J$4:$K$6, 2),"")</f>
        <v/>
      </c>
      <c r="AA374" s="11" t="str">
        <f>IFERROR(VLOOKUP(Table.CCSS_Base_Metrics[[#This Row],[Availability_Impact]], Lists!$L$4:$M$6, 2),"")</f>
        <v/>
      </c>
    </row>
    <row r="375" spans="1:27" x14ac:dyDescent="0.25">
      <c r="A375" s="1" t="s">
        <v>450</v>
      </c>
      <c r="B375" s="1" t="str">
        <f>IFERROR(VLOOKUP(TRIM(Table.CCSS_Base_Metrics[[#This Row],[Title]]), xccdf!$A$2:$C$315, 2, FALSE),"")</f>
        <v/>
      </c>
      <c r="C375" t="s">
        <v>274</v>
      </c>
      <c r="D375" s="25" t="str">
        <f>IFERROR(VLOOKUP(TRIM(Table.CCSS_Base_Metrics[[#This Row],[Title]]), xccdf!$A$2:$F$315, 3, FALSE),"")</f>
        <v/>
      </c>
      <c r="E375" s="25" t="str">
        <f>IFERROR(VLOOKUP(TRIM(Table.CCSS_Base_Metrics[[#This Row],[Title]]), xccdf!$A$2:$F$315, 4, FALSE),"")</f>
        <v/>
      </c>
      <c r="F375" s="25" t="str">
        <f>IFERROR(VLOOKUP(TRIM(Table.CCSS_Base_Metrics[[#This Row],[Title]]), xccdf!$A$2:$F$315, 5, FALSE),"")</f>
        <v/>
      </c>
      <c r="G375" s="25" t="str">
        <f>IFERROR(VLOOKUP(TRIM(Table.CCSS_Base_Metrics[[#This Row],[Title]]), xccdf!$A$2:$F$315, 6, FALSE),"")</f>
        <v/>
      </c>
      <c r="H375" s="21" t="s">
        <v>40</v>
      </c>
      <c r="I375" s="7" t="b">
        <v>1</v>
      </c>
      <c r="J375" s="7"/>
      <c r="K375" s="17" t="s">
        <v>589</v>
      </c>
      <c r="L375" s="9">
        <f>IFERROR(ROUND(((0.4 * Table.CCSS_Base_Metrics[[#This Row],[Exploitability]]) + (0.6 * Table.CCSS_Base_Metrics[[#This Row],[Impact]]) -1.5) * IF(Table.CCSS_Base_Metrics[[#This Row],[Impact]] = 0, 0, 1.176), 1),"")</f>
        <v>9</v>
      </c>
      <c r="M375" s="9">
        <f>IFERROR(20 * Table.CCSS_Base_Metrics[[#This Row],[Access_Vector.'#]] * Table.CCSS_Base_Metrics[[#This Row],[Authentication.'#]] * Table.CCSS_Base_Metrics[[#This Row],[Access_Complexity.'#]],"")</f>
        <v>7.952</v>
      </c>
      <c r="N375" s="9">
        <f>IFERROR(10.41 * (1 - (1 - Table.CCSS_Base_Metrics[[#This Row],[Confidentiality_Impact.'#]]) * (1 - Table.CCSS_Base_Metrics[[#This Row],[Integrity_Impact.'#]]) * (1 - Table.CCSS_Base_Metrics[[#This Row],[Availability_Impact.'#]])),"")</f>
        <v>10.00084536</v>
      </c>
      <c r="O375" t="s">
        <v>19</v>
      </c>
      <c r="P375" t="s">
        <v>23</v>
      </c>
      <c r="Q375" s="11">
        <f>IFERROR(VLOOKUP(Table.CCSS_Base_Metrics[[#This Row],[Access_Vector]], Lists!$B$4:$C$6, 2),"")</f>
        <v>1</v>
      </c>
      <c r="R375" t="s">
        <v>26</v>
      </c>
      <c r="S375" s="11">
        <f>IFERROR(VLOOKUP(Table.CCSS_Base_Metrics[[#This Row],[Authentication]], Lists!$D$4:$E$6, 2),"")</f>
        <v>0.56000000000000005</v>
      </c>
      <c r="T375" t="s">
        <v>30</v>
      </c>
      <c r="U375" s="11">
        <f>IFERROR(VLOOKUP(Table.CCSS_Base_Metrics[[#This Row],[Access_Complexity]], Lists!$F$4:$G$6, 2),"")</f>
        <v>0.71</v>
      </c>
      <c r="V375" t="s">
        <v>31</v>
      </c>
      <c r="W375" s="11">
        <f>IFERROR(VLOOKUP(Table.CCSS_Base_Metrics[[#This Row],[Confidentiality_Impact]], Lists!$H$4:$I$6, 2),"")</f>
        <v>0.66</v>
      </c>
      <c r="X375" t="s">
        <v>31</v>
      </c>
      <c r="Y375" s="11">
        <f>IFERROR(VLOOKUP(Table.CCSS_Base_Metrics[[#This Row],[Integrity_Imapct]], Lists!$J$4:$K$6, 2),"")</f>
        <v>0.66</v>
      </c>
      <c r="Z375" t="s">
        <v>31</v>
      </c>
      <c r="AA375" s="11">
        <f>IFERROR(VLOOKUP(Table.CCSS_Base_Metrics[[#This Row],[Availability_Impact]], Lists!$L$4:$M$6, 2),"")</f>
        <v>0.66</v>
      </c>
    </row>
    <row r="376" spans="1:27" x14ac:dyDescent="0.25">
      <c r="A376" s="1" t="s">
        <v>450</v>
      </c>
      <c r="B376" s="1" t="str">
        <f>IFERROR(VLOOKUP(TRIM(Table.CCSS_Base_Metrics[[#This Row],[Title]]), xccdf!$A$2:$C$315, 2, FALSE),"")</f>
        <v/>
      </c>
      <c r="C376" t="s">
        <v>274</v>
      </c>
      <c r="D376" s="25" t="str">
        <f>IFERROR(VLOOKUP(TRIM(Table.CCSS_Base_Metrics[[#This Row],[Title]]), xccdf!$A$2:$F$315, 3, FALSE),"")</f>
        <v/>
      </c>
      <c r="E376" s="25" t="str">
        <f>IFERROR(VLOOKUP(TRIM(Table.CCSS_Base_Metrics[[#This Row],[Title]]), xccdf!$A$2:$F$315, 4, FALSE),"")</f>
        <v/>
      </c>
      <c r="F376" s="25" t="str">
        <f>IFERROR(VLOOKUP(TRIM(Table.CCSS_Base_Metrics[[#This Row],[Title]]), xccdf!$A$2:$F$315, 5, FALSE),"")</f>
        <v/>
      </c>
      <c r="G376" s="25" t="str">
        <f>IFERROR(VLOOKUP(TRIM(Table.CCSS_Base_Metrics[[#This Row],[Title]]), xccdf!$A$2:$F$315, 6, FALSE),"")</f>
        <v/>
      </c>
      <c r="H376" s="21" t="s">
        <v>542</v>
      </c>
      <c r="J376" s="7"/>
      <c r="K376" s="7" t="s">
        <v>593</v>
      </c>
      <c r="L376" s="9" t="str">
        <f>IFERROR(ROUND(((0.4 * Table.CCSS_Base_Metrics[[#This Row],[Exploitability]]) + (0.6 * Table.CCSS_Base_Metrics[[#This Row],[Impact]]) -1.5) * IF(Table.CCSS_Base_Metrics[[#This Row],[Impact]] = 0, 0, 1.176), 1),"")</f>
        <v/>
      </c>
      <c r="M376" s="9" t="str">
        <f>IFERROR(20 * Table.CCSS_Base_Metrics[[#This Row],[Access_Vector.'#]] * Table.CCSS_Base_Metrics[[#This Row],[Authentication.'#]] * Table.CCSS_Base_Metrics[[#This Row],[Access_Complexity.'#]],"")</f>
        <v/>
      </c>
      <c r="N376" s="9" t="str">
        <f>IFERROR(10.41 * (1 - (1 - Table.CCSS_Base_Metrics[[#This Row],[Confidentiality_Impact.'#]]) * (1 - Table.CCSS_Base_Metrics[[#This Row],[Integrity_Impact.'#]]) * (1 - Table.CCSS_Base_Metrics[[#This Row],[Availability_Impact.'#]])),"")</f>
        <v/>
      </c>
      <c r="Q376" s="11" t="str">
        <f>IFERROR(VLOOKUP(Table.CCSS_Base_Metrics[[#This Row],[Access_Vector]], Lists!$B$4:$C$6, 2),"")</f>
        <v/>
      </c>
      <c r="S376" s="11" t="str">
        <f>IFERROR(VLOOKUP(Table.CCSS_Base_Metrics[[#This Row],[Authentication]], Lists!$D$4:$E$6, 2),"")</f>
        <v/>
      </c>
      <c r="U376" s="11" t="str">
        <f>IFERROR(VLOOKUP(Table.CCSS_Base_Metrics[[#This Row],[Access_Complexity]], Lists!$F$4:$G$6, 2),"")</f>
        <v/>
      </c>
      <c r="W376" s="11" t="str">
        <f>IFERROR(VLOOKUP(Table.CCSS_Base_Metrics[[#This Row],[Confidentiality_Impact]], Lists!$H$4:$I$6, 2),"")</f>
        <v/>
      </c>
      <c r="Y376" s="11" t="str">
        <f>IFERROR(VLOOKUP(Table.CCSS_Base_Metrics[[#This Row],[Integrity_Imapct]], Lists!$J$4:$K$6, 2),"")</f>
        <v/>
      </c>
      <c r="AA376" s="11" t="str">
        <f>IFERROR(VLOOKUP(Table.CCSS_Base_Metrics[[#This Row],[Availability_Impact]], Lists!$L$4:$M$6, 2),"")</f>
        <v/>
      </c>
    </row>
    <row r="377" spans="1:27" x14ac:dyDescent="0.25">
      <c r="A377" s="1" t="s">
        <v>451</v>
      </c>
      <c r="B377" s="1" t="str">
        <f>IFERROR(VLOOKUP(TRIM(Table.CCSS_Base_Metrics[[#This Row],[Title]]), xccdf!$A$2:$C$315, 2, FALSE),"")</f>
        <v>rul_LocalPoliciesSecurityOptions30</v>
      </c>
      <c r="C377" t="s">
        <v>235</v>
      </c>
      <c r="D377" s="25" t="str">
        <f>IFERROR(VLOOKUP(TRIM(Table.CCSS_Base_Metrics[[#This Row],[Title]]), xccdf!$A$2:$F$315, 3, FALSE),"")</f>
        <v>CCE-2307-7</v>
      </c>
      <c r="E377" s="25" t="str">
        <f>IFERROR(VLOOKUP(TRIM(Table.CCSS_Base_Metrics[[#This Row],[Title]]), xccdf!$A$2:$F$315, 4, FALSE),"")</f>
        <v>equals</v>
      </c>
      <c r="F377" s="25" t="str">
        <f>IFERROR(VLOOKUP(TRIM(Table.CCSS_Base_Metrics[[#This Row],[Title]]), xccdf!$A$2:$F$315, 5, FALSE),"")</f>
        <v>string</v>
      </c>
      <c r="G377" s="25">
        <f>IFERROR(VLOOKUP(TRIM(Table.CCSS_Base_Metrics[[#This Row],[Title]]), xccdf!$A$2:$F$315, 6, FALSE),"")</f>
        <v>0</v>
      </c>
      <c r="H377" s="21" t="s">
        <v>39</v>
      </c>
      <c r="I377" s="7" t="b">
        <v>1</v>
      </c>
      <c r="J377" s="7"/>
      <c r="K377" s="17" t="s">
        <v>589</v>
      </c>
      <c r="L377" s="9">
        <f>IFERROR(ROUND(((0.4 * Table.CCSS_Base_Metrics[[#This Row],[Exploitability]]) + (0.6 * Table.CCSS_Base_Metrics[[#This Row],[Impact]]) -1.5) * IF(Table.CCSS_Base_Metrics[[#This Row],[Impact]] = 0, 0, 1.176), 1),"")</f>
        <v>7.2</v>
      </c>
      <c r="M377" s="9">
        <f>IFERROR(20 * Table.CCSS_Base_Metrics[[#This Row],[Access_Vector.'#]] * Table.CCSS_Base_Metrics[[#This Row],[Authentication.'#]] * Table.CCSS_Base_Metrics[[#This Row],[Access_Complexity.'#]],"")</f>
        <v>3.9487360000000002</v>
      </c>
      <c r="N377" s="9">
        <f>IFERROR(10.41 * (1 - (1 - Table.CCSS_Base_Metrics[[#This Row],[Confidentiality_Impact.'#]]) * (1 - Table.CCSS_Base_Metrics[[#This Row],[Integrity_Impact.'#]]) * (1 - Table.CCSS_Base_Metrics[[#This Row],[Availability_Impact.'#]])),"")</f>
        <v>10.00084536</v>
      </c>
      <c r="O377" t="s">
        <v>19</v>
      </c>
      <c r="P377" t="s">
        <v>21</v>
      </c>
      <c r="Q377" s="11">
        <f>IFERROR(VLOOKUP(Table.CCSS_Base_Metrics[[#This Row],[Access_Vector]], Lists!$B$4:$C$6, 2),"")</f>
        <v>0.39500000000000002</v>
      </c>
      <c r="R377" t="s">
        <v>27</v>
      </c>
      <c r="S377" s="11">
        <f>IFERROR(VLOOKUP(Table.CCSS_Base_Metrics[[#This Row],[Authentication]], Lists!$D$4:$E$6, 2),"")</f>
        <v>0.70399999999999996</v>
      </c>
      <c r="T377" t="s">
        <v>30</v>
      </c>
      <c r="U377" s="11">
        <f>IFERROR(VLOOKUP(Table.CCSS_Base_Metrics[[#This Row],[Access_Complexity]], Lists!$F$4:$G$6, 2),"")</f>
        <v>0.71</v>
      </c>
      <c r="V377" t="s">
        <v>31</v>
      </c>
      <c r="W377" s="11">
        <f>IFERROR(VLOOKUP(Table.CCSS_Base_Metrics[[#This Row],[Confidentiality_Impact]], Lists!$H$4:$I$6, 2),"")</f>
        <v>0.66</v>
      </c>
      <c r="X377" t="s">
        <v>31</v>
      </c>
      <c r="Y377" s="11">
        <f>IFERROR(VLOOKUP(Table.CCSS_Base_Metrics[[#This Row],[Integrity_Imapct]], Lists!$J$4:$K$6, 2),"")</f>
        <v>0.66</v>
      </c>
      <c r="Z377" t="s">
        <v>31</v>
      </c>
      <c r="AA377" s="11">
        <f>IFERROR(VLOOKUP(Table.CCSS_Base_Metrics[[#This Row],[Availability_Impact]], Lists!$L$4:$M$6, 2),"")</f>
        <v>0.66</v>
      </c>
    </row>
    <row r="378" spans="1:27" x14ac:dyDescent="0.25">
      <c r="A378" s="1" t="s">
        <v>451</v>
      </c>
      <c r="B378" s="1" t="str">
        <f>IFERROR(VLOOKUP(TRIM(Table.CCSS_Base_Metrics[[#This Row],[Title]]), xccdf!$A$2:$C$315, 2, FALSE),"")</f>
        <v>rul_LocalPoliciesSecurityOptions30</v>
      </c>
      <c r="C378" t="s">
        <v>235</v>
      </c>
      <c r="D378" s="25" t="str">
        <f>IFERROR(VLOOKUP(TRIM(Table.CCSS_Base_Metrics[[#This Row],[Title]]), xccdf!$A$2:$F$315, 3, FALSE),"")</f>
        <v>CCE-2307-7</v>
      </c>
      <c r="E378" s="25" t="str">
        <f>IFERROR(VLOOKUP(TRIM(Table.CCSS_Base_Metrics[[#This Row],[Title]]), xccdf!$A$2:$F$315, 4, FALSE),"")</f>
        <v>equals</v>
      </c>
      <c r="F378" s="25" t="str">
        <f>IFERROR(VLOOKUP(TRIM(Table.CCSS_Base_Metrics[[#This Row],[Title]]), xccdf!$A$2:$F$315, 5, FALSE),"")</f>
        <v>string</v>
      </c>
      <c r="G378" s="25">
        <f>IFERROR(VLOOKUP(TRIM(Table.CCSS_Base_Metrics[[#This Row],[Title]]), xccdf!$A$2:$F$315, 6, FALSE),"")</f>
        <v>0</v>
      </c>
      <c r="H378" s="21" t="s">
        <v>40</v>
      </c>
      <c r="J378" s="7"/>
      <c r="K378" s="7" t="s">
        <v>593</v>
      </c>
      <c r="L378" s="9" t="str">
        <f>IFERROR(ROUND(((0.4 * Table.CCSS_Base_Metrics[[#This Row],[Exploitability]]) + (0.6 * Table.CCSS_Base_Metrics[[#This Row],[Impact]]) -1.5) * IF(Table.CCSS_Base_Metrics[[#This Row],[Impact]] = 0, 0, 1.176), 1),"")</f>
        <v/>
      </c>
      <c r="M378" s="9" t="str">
        <f>IFERROR(20 * Table.CCSS_Base_Metrics[[#This Row],[Access_Vector.'#]] * Table.CCSS_Base_Metrics[[#This Row],[Authentication.'#]] * Table.CCSS_Base_Metrics[[#This Row],[Access_Complexity.'#]],"")</f>
        <v/>
      </c>
      <c r="N378" s="9" t="str">
        <f>IFERROR(10.41 * (1 - (1 - Table.CCSS_Base_Metrics[[#This Row],[Confidentiality_Impact.'#]]) * (1 - Table.CCSS_Base_Metrics[[#This Row],[Integrity_Impact.'#]]) * (1 - Table.CCSS_Base_Metrics[[#This Row],[Availability_Impact.'#]])),"")</f>
        <v/>
      </c>
      <c r="Q378" s="11" t="str">
        <f>IFERROR(VLOOKUP(Table.CCSS_Base_Metrics[[#This Row],[Access_Vector]], Lists!$B$4:$C$6, 2),"")</f>
        <v/>
      </c>
      <c r="S378" s="11" t="str">
        <f>IFERROR(VLOOKUP(Table.CCSS_Base_Metrics[[#This Row],[Authentication]], Lists!$D$4:$E$6, 2),"")</f>
        <v/>
      </c>
      <c r="U378" s="11" t="str">
        <f>IFERROR(VLOOKUP(Table.CCSS_Base_Metrics[[#This Row],[Access_Complexity]], Lists!$F$4:$G$6, 2),"")</f>
        <v/>
      </c>
      <c r="W378" s="11" t="str">
        <f>IFERROR(VLOOKUP(Table.CCSS_Base_Metrics[[#This Row],[Confidentiality_Impact]], Lists!$H$4:$I$6, 2),"")</f>
        <v/>
      </c>
      <c r="Y378" s="11" t="str">
        <f>IFERROR(VLOOKUP(Table.CCSS_Base_Metrics[[#This Row],[Integrity_Imapct]], Lists!$J$4:$K$6, 2),"")</f>
        <v/>
      </c>
      <c r="AA378" s="11" t="str">
        <f>IFERROR(VLOOKUP(Table.CCSS_Base_Metrics[[#This Row],[Availability_Impact]], Lists!$L$4:$M$6, 2),"")</f>
        <v/>
      </c>
    </row>
    <row r="379" spans="1:27" ht="75" x14ac:dyDescent="0.25">
      <c r="A379" s="1" t="s">
        <v>452</v>
      </c>
      <c r="B379" s="1" t="str">
        <f>IFERROR(VLOOKUP(TRIM(Table.CCSS_Base_Metrics[[#This Row],[Title]]), xccdf!$A$2:$C$315, 2, FALSE),"")</f>
        <v>rul_LocalPoliciesSecurityOptions31</v>
      </c>
      <c r="C379" t="s">
        <v>275</v>
      </c>
      <c r="D379" s="25" t="str">
        <f>IFERROR(VLOOKUP(TRIM(Table.CCSS_Base_Metrics[[#This Row],[Title]]), xccdf!$A$2:$F$315, 3, FALSE),"")</f>
        <v>CCE-1826-7</v>
      </c>
      <c r="E379" s="25" t="str">
        <f>IFERROR(VLOOKUP(TRIM(Table.CCSS_Base_Metrics[[#This Row],[Title]]), xccdf!$A$2:$F$315, 4, FALSE),"")</f>
        <v>equals</v>
      </c>
      <c r="F379" s="25" t="str">
        <f>IFERROR(VLOOKUP(TRIM(Table.CCSS_Base_Metrics[[#This Row],[Title]]), xccdf!$A$2:$F$315, 5, FALSE),"")</f>
        <v>number</v>
      </c>
      <c r="G379" s="25">
        <f>IFERROR(VLOOKUP(TRIM(Table.CCSS_Base_Metrics[[#This Row],[Title]]), xccdf!$A$2:$F$315, 6, FALSE),"")</f>
        <v>2</v>
      </c>
      <c r="H379" s="21" t="s">
        <v>524</v>
      </c>
      <c r="I379" s="7" t="b">
        <v>1</v>
      </c>
      <c r="J379" s="7" t="s">
        <v>525</v>
      </c>
      <c r="K379" s="17" t="s">
        <v>589</v>
      </c>
      <c r="L379" s="9">
        <f>IFERROR(ROUND(((0.4 * Table.CCSS_Base_Metrics[[#This Row],[Exploitability]]) + (0.6 * Table.CCSS_Base_Metrics[[#This Row],[Impact]]) -1.5) * IF(Table.CCSS_Base_Metrics[[#This Row],[Impact]] = 0, 0, 1.176), 1),"")</f>
        <v>10</v>
      </c>
      <c r="M379" s="9">
        <f>IFERROR(20 * Table.CCSS_Base_Metrics[[#This Row],[Access_Vector.'#]] * Table.CCSS_Base_Metrics[[#This Row],[Authentication.'#]] * Table.CCSS_Base_Metrics[[#This Row],[Access_Complexity.'#]],"")</f>
        <v>9.9967999999999986</v>
      </c>
      <c r="N379" s="9">
        <f>IFERROR(10.41 * (1 - (1 - Table.CCSS_Base_Metrics[[#This Row],[Confidentiality_Impact.'#]]) * (1 - Table.CCSS_Base_Metrics[[#This Row],[Integrity_Impact.'#]]) * (1 - Table.CCSS_Base_Metrics[[#This Row],[Availability_Impact.'#]])),"")</f>
        <v>10.00084536</v>
      </c>
      <c r="O379" t="s">
        <v>19</v>
      </c>
      <c r="P379" t="s">
        <v>23</v>
      </c>
      <c r="Q379" s="11">
        <f>IFERROR(VLOOKUP(Table.CCSS_Base_Metrics[[#This Row],[Access_Vector]], Lists!$B$4:$C$6, 2),"")</f>
        <v>1</v>
      </c>
      <c r="R379" t="s">
        <v>27</v>
      </c>
      <c r="S379" s="11">
        <f>IFERROR(VLOOKUP(Table.CCSS_Base_Metrics[[#This Row],[Authentication]], Lists!$D$4:$E$6, 2),"")</f>
        <v>0.70399999999999996</v>
      </c>
      <c r="T379" t="s">
        <v>30</v>
      </c>
      <c r="U379" s="11">
        <f>IFERROR(VLOOKUP(Table.CCSS_Base_Metrics[[#This Row],[Access_Complexity]], Lists!$F$4:$G$6, 2),"")</f>
        <v>0.71</v>
      </c>
      <c r="V379" t="s">
        <v>31</v>
      </c>
      <c r="W379" s="11">
        <f>IFERROR(VLOOKUP(Table.CCSS_Base_Metrics[[#This Row],[Confidentiality_Impact]], Lists!$H$4:$I$6, 2),"")</f>
        <v>0.66</v>
      </c>
      <c r="X379" t="s">
        <v>31</v>
      </c>
      <c r="Y379" s="11">
        <f>IFERROR(VLOOKUP(Table.CCSS_Base_Metrics[[#This Row],[Integrity_Imapct]], Lists!$J$4:$K$6, 2),"")</f>
        <v>0.66</v>
      </c>
      <c r="Z379" t="s">
        <v>31</v>
      </c>
      <c r="AA379" s="11">
        <f>IFERROR(VLOOKUP(Table.CCSS_Base_Metrics[[#This Row],[Availability_Impact]], Lists!$L$4:$M$6, 2),"")</f>
        <v>0.66</v>
      </c>
    </row>
    <row r="380" spans="1:27" ht="45" x14ac:dyDescent="0.25">
      <c r="A380" s="1" t="s">
        <v>452</v>
      </c>
      <c r="B380" s="1" t="str">
        <f>IFERROR(VLOOKUP(TRIM(Table.CCSS_Base_Metrics[[#This Row],[Title]]), xccdf!$A$2:$C$315, 2, FALSE),"")</f>
        <v>rul_LocalPoliciesSecurityOptions31</v>
      </c>
      <c r="C380" t="s">
        <v>275</v>
      </c>
      <c r="D380" s="25" t="str">
        <f>IFERROR(VLOOKUP(TRIM(Table.CCSS_Base_Metrics[[#This Row],[Title]]), xccdf!$A$2:$F$315, 3, FALSE),"")</f>
        <v>CCE-1826-7</v>
      </c>
      <c r="E380" s="25" t="str">
        <f>IFERROR(VLOOKUP(TRIM(Table.CCSS_Base_Metrics[[#This Row],[Title]]), xccdf!$A$2:$F$315, 4, FALSE),"")</f>
        <v>equals</v>
      </c>
      <c r="F380" s="25" t="str">
        <f>IFERROR(VLOOKUP(TRIM(Table.CCSS_Base_Metrics[[#This Row],[Title]]), xccdf!$A$2:$F$315, 5, FALSE),"")</f>
        <v>number</v>
      </c>
      <c r="G380" s="25">
        <f>IFERROR(VLOOKUP(TRIM(Table.CCSS_Base_Metrics[[#This Row],[Title]]), xccdf!$A$2:$F$315, 6, FALSE),"")</f>
        <v>2</v>
      </c>
      <c r="H380" s="21" t="s">
        <v>581</v>
      </c>
      <c r="J380" s="7"/>
      <c r="K380" s="7" t="s">
        <v>593</v>
      </c>
      <c r="L380" s="9" t="str">
        <f>IFERROR(ROUND(((0.4 * Table.CCSS_Base_Metrics[[#This Row],[Exploitability]]) + (0.6 * Table.CCSS_Base_Metrics[[#This Row],[Impact]]) -1.5) * IF(Table.CCSS_Base_Metrics[[#This Row],[Impact]] = 0, 0, 1.176), 1),"")</f>
        <v/>
      </c>
      <c r="M380" s="9" t="str">
        <f>IFERROR(20 * Table.CCSS_Base_Metrics[[#This Row],[Access_Vector.'#]] * Table.CCSS_Base_Metrics[[#This Row],[Authentication.'#]] * Table.CCSS_Base_Metrics[[#This Row],[Access_Complexity.'#]],"")</f>
        <v/>
      </c>
      <c r="N380" s="9" t="str">
        <f>IFERROR(10.41 * (1 - (1 - Table.CCSS_Base_Metrics[[#This Row],[Confidentiality_Impact.'#]]) * (1 - Table.CCSS_Base_Metrics[[#This Row],[Integrity_Impact.'#]]) * (1 - Table.CCSS_Base_Metrics[[#This Row],[Availability_Impact.'#]])),"")</f>
        <v/>
      </c>
      <c r="Q380" s="11" t="str">
        <f>IFERROR(VLOOKUP(Table.CCSS_Base_Metrics[[#This Row],[Access_Vector]], Lists!$B$4:$C$6, 2),"")</f>
        <v/>
      </c>
      <c r="S380" s="11" t="str">
        <f>IFERROR(VLOOKUP(Table.CCSS_Base_Metrics[[#This Row],[Authentication]], Lists!$D$4:$E$6, 2),"")</f>
        <v/>
      </c>
      <c r="U380" s="11" t="str">
        <f>IFERROR(VLOOKUP(Table.CCSS_Base_Metrics[[#This Row],[Access_Complexity]], Lists!$F$4:$G$6, 2),"")</f>
        <v/>
      </c>
      <c r="W380" s="11" t="str">
        <f>IFERROR(VLOOKUP(Table.CCSS_Base_Metrics[[#This Row],[Confidentiality_Impact]], Lists!$H$4:$I$6, 2),"")</f>
        <v/>
      </c>
      <c r="Y380" s="11" t="str">
        <f>IFERROR(VLOOKUP(Table.CCSS_Base_Metrics[[#This Row],[Integrity_Imapct]], Lists!$J$4:$K$6, 2),"")</f>
        <v/>
      </c>
      <c r="AA380" s="11" t="str">
        <f>IFERROR(VLOOKUP(Table.CCSS_Base_Metrics[[#This Row],[Availability_Impact]], Lists!$L$4:$M$6, 2),"")</f>
        <v/>
      </c>
    </row>
    <row r="381" spans="1:27" x14ac:dyDescent="0.25">
      <c r="A381" s="1" t="s">
        <v>453</v>
      </c>
      <c r="B381" s="1" t="str">
        <f>IFERROR(VLOOKUP(TRIM(Table.CCSS_Base_Metrics[[#This Row],[Title]]), xccdf!$A$2:$C$315, 2, FALSE),"")</f>
        <v>rul_LocalPoliciesSecurityOptions32</v>
      </c>
      <c r="C381" t="s">
        <v>236</v>
      </c>
      <c r="D381" s="25" t="str">
        <f>IFERROR(VLOOKUP(TRIM(Table.CCSS_Base_Metrics[[#This Row],[Title]]), xccdf!$A$2:$F$315, 3, FALSE),"")</f>
        <v>CCE-1470-4</v>
      </c>
      <c r="E381" s="25" t="str">
        <f>IFERROR(VLOOKUP(TRIM(Table.CCSS_Base_Metrics[[#This Row],[Title]]), xccdf!$A$2:$F$315, 4, FALSE),"")</f>
        <v>equals</v>
      </c>
      <c r="F381" s="25" t="str">
        <f>IFERROR(VLOOKUP(TRIM(Table.CCSS_Base_Metrics[[#This Row],[Title]]), xccdf!$A$2:$F$315, 5, FALSE),"")</f>
        <v>number</v>
      </c>
      <c r="G381" s="25">
        <f>IFERROR(VLOOKUP(TRIM(Table.CCSS_Base_Metrics[[#This Row],[Title]]), xccdf!$A$2:$F$315, 6, FALSE),"")</f>
        <v>0</v>
      </c>
      <c r="H381" s="21" t="s">
        <v>39</v>
      </c>
      <c r="I381" s="7" t="b">
        <v>1</v>
      </c>
      <c r="J381" s="7"/>
      <c r="K381" s="17" t="s">
        <v>589</v>
      </c>
      <c r="L381" s="9">
        <f>IFERROR(ROUND(((0.4 * Table.CCSS_Base_Metrics[[#This Row],[Exploitability]]) + (0.6 * Table.CCSS_Base_Metrics[[#This Row],[Impact]]) -1.5) * IF(Table.CCSS_Base_Metrics[[#This Row],[Impact]] = 0, 0, 1.176), 1),"")</f>
        <v>5</v>
      </c>
      <c r="M381" s="9">
        <f>IFERROR(20 * Table.CCSS_Base_Metrics[[#This Row],[Access_Vector.'#]] * Table.CCSS_Base_Metrics[[#This Row],[Authentication.'#]] * Table.CCSS_Base_Metrics[[#This Row],[Access_Complexity.'#]],"")</f>
        <v>9.9967999999999986</v>
      </c>
      <c r="N381" s="9">
        <f>IFERROR(10.41 * (1 - (1 - Table.CCSS_Base_Metrics[[#This Row],[Confidentiality_Impact.'#]]) * (1 - Table.CCSS_Base_Metrics[[#This Row],[Integrity_Impact.'#]]) * (1 - Table.CCSS_Base_Metrics[[#This Row],[Availability_Impact.'#]])),"")</f>
        <v>2.8627500000000001</v>
      </c>
      <c r="O381" t="s">
        <v>19</v>
      </c>
      <c r="P381" t="s">
        <v>23</v>
      </c>
      <c r="Q381" s="11">
        <f>IFERROR(VLOOKUP(Table.CCSS_Base_Metrics[[#This Row],[Access_Vector]], Lists!$B$4:$C$6, 2),"")</f>
        <v>1</v>
      </c>
      <c r="R381" t="s">
        <v>27</v>
      </c>
      <c r="S381" s="11">
        <f>IFERROR(VLOOKUP(Table.CCSS_Base_Metrics[[#This Row],[Authentication]], Lists!$D$4:$E$6, 2),"")</f>
        <v>0.70399999999999996</v>
      </c>
      <c r="T381" t="s">
        <v>30</v>
      </c>
      <c r="U381" s="11">
        <f>IFERROR(VLOOKUP(Table.CCSS_Base_Metrics[[#This Row],[Access_Complexity]], Lists!$F$4:$G$6, 2),"")</f>
        <v>0.71</v>
      </c>
      <c r="V381" t="s">
        <v>27</v>
      </c>
      <c r="W381" s="11">
        <f>IFERROR(VLOOKUP(Table.CCSS_Base_Metrics[[#This Row],[Confidentiality_Impact]], Lists!$H$4:$I$6, 2),"")</f>
        <v>0</v>
      </c>
      <c r="X381" t="s">
        <v>27</v>
      </c>
      <c r="Y381" s="11">
        <f>IFERROR(VLOOKUP(Table.CCSS_Base_Metrics[[#This Row],[Integrity_Imapct]], Lists!$J$4:$K$6, 2),"")</f>
        <v>0</v>
      </c>
      <c r="Z381" t="s">
        <v>32</v>
      </c>
      <c r="AA381" s="11">
        <f>IFERROR(VLOOKUP(Table.CCSS_Base_Metrics[[#This Row],[Availability_Impact]], Lists!$L$4:$M$6, 2),"")</f>
        <v>0.27500000000000002</v>
      </c>
    </row>
    <row r="382" spans="1:27" x14ac:dyDescent="0.25">
      <c r="A382" s="1" t="s">
        <v>453</v>
      </c>
      <c r="B382" s="1" t="str">
        <f>IFERROR(VLOOKUP(TRIM(Table.CCSS_Base_Metrics[[#This Row],[Title]]), xccdf!$A$2:$C$315, 2, FALSE),"")</f>
        <v>rul_LocalPoliciesSecurityOptions32</v>
      </c>
      <c r="C382" t="s">
        <v>236</v>
      </c>
      <c r="D382" s="25" t="str">
        <f>IFERROR(VLOOKUP(TRIM(Table.CCSS_Base_Metrics[[#This Row],[Title]]), xccdf!$A$2:$F$315, 3, FALSE),"")</f>
        <v>CCE-1470-4</v>
      </c>
      <c r="E382" s="25" t="str">
        <f>IFERROR(VLOOKUP(TRIM(Table.CCSS_Base_Metrics[[#This Row],[Title]]), xccdf!$A$2:$F$315, 4, FALSE),"")</f>
        <v>equals</v>
      </c>
      <c r="F382" s="25" t="str">
        <f>IFERROR(VLOOKUP(TRIM(Table.CCSS_Base_Metrics[[#This Row],[Title]]), xccdf!$A$2:$F$315, 5, FALSE),"")</f>
        <v>number</v>
      </c>
      <c r="G382" s="25">
        <f>IFERROR(VLOOKUP(TRIM(Table.CCSS_Base_Metrics[[#This Row],[Title]]), xccdf!$A$2:$F$315, 6, FALSE),"")</f>
        <v>0</v>
      </c>
      <c r="H382" s="21" t="s">
        <v>40</v>
      </c>
      <c r="J382" s="7"/>
      <c r="K382" s="7" t="s">
        <v>593</v>
      </c>
      <c r="L382" s="9" t="str">
        <f>IFERROR(ROUND(((0.4 * Table.CCSS_Base_Metrics[[#This Row],[Exploitability]]) + (0.6 * Table.CCSS_Base_Metrics[[#This Row],[Impact]]) -1.5) * IF(Table.CCSS_Base_Metrics[[#This Row],[Impact]] = 0, 0, 1.176), 1),"")</f>
        <v/>
      </c>
      <c r="M382" s="9" t="str">
        <f>IFERROR(20 * Table.CCSS_Base_Metrics[[#This Row],[Access_Vector.'#]] * Table.CCSS_Base_Metrics[[#This Row],[Authentication.'#]] * Table.CCSS_Base_Metrics[[#This Row],[Access_Complexity.'#]],"")</f>
        <v/>
      </c>
      <c r="N382" s="9" t="str">
        <f>IFERROR(10.41 * (1 - (1 - Table.CCSS_Base_Metrics[[#This Row],[Confidentiality_Impact.'#]]) * (1 - Table.CCSS_Base_Metrics[[#This Row],[Integrity_Impact.'#]]) * (1 - Table.CCSS_Base_Metrics[[#This Row],[Availability_Impact.'#]])),"")</f>
        <v/>
      </c>
      <c r="Q382" s="11" t="str">
        <f>IFERROR(VLOOKUP(Table.CCSS_Base_Metrics[[#This Row],[Access_Vector]], Lists!$B$4:$C$6, 2),"")</f>
        <v/>
      </c>
      <c r="S382" s="11" t="str">
        <f>IFERROR(VLOOKUP(Table.CCSS_Base_Metrics[[#This Row],[Authentication]], Lists!$D$4:$E$6, 2),"")</f>
        <v/>
      </c>
      <c r="U382" s="11" t="str">
        <f>IFERROR(VLOOKUP(Table.CCSS_Base_Metrics[[#This Row],[Access_Complexity]], Lists!$F$4:$G$6, 2),"")</f>
        <v/>
      </c>
      <c r="W382" s="11" t="str">
        <f>IFERROR(VLOOKUP(Table.CCSS_Base_Metrics[[#This Row],[Confidentiality_Impact]], Lists!$H$4:$I$6, 2),"")</f>
        <v/>
      </c>
      <c r="Y382" s="11" t="str">
        <f>IFERROR(VLOOKUP(Table.CCSS_Base_Metrics[[#This Row],[Integrity_Imapct]], Lists!$J$4:$K$6, 2),"")</f>
        <v/>
      </c>
      <c r="AA382" s="11" t="str">
        <f>IFERROR(VLOOKUP(Table.CCSS_Base_Metrics[[#This Row],[Availability_Impact]], Lists!$L$4:$M$6, 2),"")</f>
        <v/>
      </c>
    </row>
    <row r="383" spans="1:27" ht="30" x14ac:dyDescent="0.25">
      <c r="A383" s="1" t="s">
        <v>454</v>
      </c>
      <c r="B383" s="1" t="str">
        <f>IFERROR(VLOOKUP(TRIM(Table.CCSS_Base_Metrics[[#This Row],[Title]]), xccdf!$A$2:$C$315, 2, FALSE),"")</f>
        <v/>
      </c>
      <c r="C383" t="s">
        <v>237</v>
      </c>
      <c r="D383" s="25" t="str">
        <f>IFERROR(VLOOKUP(TRIM(Table.CCSS_Base_Metrics[[#This Row],[Title]]), xccdf!$A$2:$F$315, 3, FALSE),"")</f>
        <v/>
      </c>
      <c r="E383" s="25" t="str">
        <f>IFERROR(VLOOKUP(TRIM(Table.CCSS_Base_Metrics[[#This Row],[Title]]), xccdf!$A$2:$F$315, 4, FALSE),"")</f>
        <v/>
      </c>
      <c r="F383" s="25" t="str">
        <f>IFERROR(VLOOKUP(TRIM(Table.CCSS_Base_Metrics[[#This Row],[Title]]), xccdf!$A$2:$F$315, 5, FALSE),"")</f>
        <v/>
      </c>
      <c r="G383" s="25" t="str">
        <f>IFERROR(VLOOKUP(TRIM(Table.CCSS_Base_Metrics[[#This Row],[Title]]), xccdf!$A$2:$F$315, 6, FALSE),"")</f>
        <v/>
      </c>
      <c r="H383" s="21">
        <v>7200000</v>
      </c>
      <c r="I383" s="7" t="b">
        <v>1</v>
      </c>
      <c r="J383" s="7" t="s">
        <v>526</v>
      </c>
      <c r="K383" s="17" t="s">
        <v>589</v>
      </c>
      <c r="L383" s="9">
        <f>IFERROR(ROUND(((0.4 * Table.CCSS_Base_Metrics[[#This Row],[Exploitability]]) + (0.6 * Table.CCSS_Base_Metrics[[#This Row],[Impact]]) -1.5) * IF(Table.CCSS_Base_Metrics[[#This Row],[Impact]] = 0, 0, 1.176), 1),"")</f>
        <v>5</v>
      </c>
      <c r="M383" s="9">
        <f>IFERROR(20 * Table.CCSS_Base_Metrics[[#This Row],[Access_Vector.'#]] * Table.CCSS_Base_Metrics[[#This Row],[Authentication.'#]] * Table.CCSS_Base_Metrics[[#This Row],[Access_Complexity.'#]],"")</f>
        <v>9.9967999999999986</v>
      </c>
      <c r="N383" s="9">
        <f>IFERROR(10.41 * (1 - (1 - Table.CCSS_Base_Metrics[[#This Row],[Confidentiality_Impact.'#]]) * (1 - Table.CCSS_Base_Metrics[[#This Row],[Integrity_Impact.'#]]) * (1 - Table.CCSS_Base_Metrics[[#This Row],[Availability_Impact.'#]])),"")</f>
        <v>2.8627500000000001</v>
      </c>
      <c r="O383" t="s">
        <v>19</v>
      </c>
      <c r="P383" t="s">
        <v>23</v>
      </c>
      <c r="Q383" s="11">
        <f>IFERROR(VLOOKUP(Table.CCSS_Base_Metrics[[#This Row],[Access_Vector]], Lists!$B$4:$C$6, 2),"")</f>
        <v>1</v>
      </c>
      <c r="R383" t="s">
        <v>27</v>
      </c>
      <c r="S383" s="11">
        <f>IFERROR(VLOOKUP(Table.CCSS_Base_Metrics[[#This Row],[Authentication]], Lists!$D$4:$E$6, 2),"")</f>
        <v>0.70399999999999996</v>
      </c>
      <c r="T383" t="s">
        <v>30</v>
      </c>
      <c r="U383" s="11">
        <f>IFERROR(VLOOKUP(Table.CCSS_Base_Metrics[[#This Row],[Access_Complexity]], Lists!$F$4:$G$6, 2),"")</f>
        <v>0.71</v>
      </c>
      <c r="V383" t="s">
        <v>27</v>
      </c>
      <c r="W383" s="11">
        <f>IFERROR(VLOOKUP(Table.CCSS_Base_Metrics[[#This Row],[Confidentiality_Impact]], Lists!$H$4:$I$6, 2),"")</f>
        <v>0</v>
      </c>
      <c r="X383" t="s">
        <v>27</v>
      </c>
      <c r="Y383" s="11">
        <f>IFERROR(VLOOKUP(Table.CCSS_Base_Metrics[[#This Row],[Integrity_Imapct]], Lists!$J$4:$K$6, 2),"")</f>
        <v>0</v>
      </c>
      <c r="Z383" t="s">
        <v>32</v>
      </c>
      <c r="AA383" s="11">
        <f>IFERROR(VLOOKUP(Table.CCSS_Base_Metrics[[#This Row],[Availability_Impact]], Lists!$L$4:$M$6, 2),"")</f>
        <v>0.27500000000000002</v>
      </c>
    </row>
    <row r="384" spans="1:27" x14ac:dyDescent="0.25">
      <c r="A384" s="1" t="s">
        <v>454</v>
      </c>
      <c r="B384" s="1" t="str">
        <f>IFERROR(VLOOKUP(TRIM(Table.CCSS_Base_Metrics[[#This Row],[Title]]), xccdf!$A$2:$C$315, 2, FALSE),"")</f>
        <v/>
      </c>
      <c r="C384" t="s">
        <v>237</v>
      </c>
      <c r="D384" s="25" t="str">
        <f>IFERROR(VLOOKUP(TRIM(Table.CCSS_Base_Metrics[[#This Row],[Title]]), xccdf!$A$2:$F$315, 3, FALSE),"")</f>
        <v/>
      </c>
      <c r="E384" s="25" t="str">
        <f>IFERROR(VLOOKUP(TRIM(Table.CCSS_Base_Metrics[[#This Row],[Title]]), xccdf!$A$2:$F$315, 4, FALSE),"")</f>
        <v/>
      </c>
      <c r="F384" s="25" t="str">
        <f>IFERROR(VLOOKUP(TRIM(Table.CCSS_Base_Metrics[[#This Row],[Title]]), xccdf!$A$2:$F$315, 5, FALSE),"")</f>
        <v/>
      </c>
      <c r="G384" s="25" t="str">
        <f>IFERROR(VLOOKUP(TRIM(Table.CCSS_Base_Metrics[[#This Row],[Title]]), xccdf!$A$2:$F$315, 6, FALSE),"")</f>
        <v/>
      </c>
      <c r="H384" s="21" t="s">
        <v>542</v>
      </c>
      <c r="J384" s="7"/>
      <c r="K384" s="7" t="s">
        <v>593</v>
      </c>
      <c r="L384" s="9" t="str">
        <f>IFERROR(ROUND(((0.4 * Table.CCSS_Base_Metrics[[#This Row],[Exploitability]]) + (0.6 * Table.CCSS_Base_Metrics[[#This Row],[Impact]]) -1.5) * IF(Table.CCSS_Base_Metrics[[#This Row],[Impact]] = 0, 0, 1.176), 1),"")</f>
        <v/>
      </c>
      <c r="M384" s="9" t="str">
        <f>IFERROR(20 * Table.CCSS_Base_Metrics[[#This Row],[Access_Vector.'#]] * Table.CCSS_Base_Metrics[[#This Row],[Authentication.'#]] * Table.CCSS_Base_Metrics[[#This Row],[Access_Complexity.'#]],"")</f>
        <v/>
      </c>
      <c r="N384" s="9" t="str">
        <f>IFERROR(10.41 * (1 - (1 - Table.CCSS_Base_Metrics[[#This Row],[Confidentiality_Impact.'#]]) * (1 - Table.CCSS_Base_Metrics[[#This Row],[Integrity_Impact.'#]]) * (1 - Table.CCSS_Base_Metrics[[#This Row],[Availability_Impact.'#]])),"")</f>
        <v/>
      </c>
      <c r="Q384" s="11" t="str">
        <f>IFERROR(VLOOKUP(Table.CCSS_Base_Metrics[[#This Row],[Access_Vector]], Lists!$B$4:$C$6, 2),"")</f>
        <v/>
      </c>
      <c r="S384" s="11" t="str">
        <f>IFERROR(VLOOKUP(Table.CCSS_Base_Metrics[[#This Row],[Authentication]], Lists!$D$4:$E$6, 2),"")</f>
        <v/>
      </c>
      <c r="U384" s="11" t="str">
        <f>IFERROR(VLOOKUP(Table.CCSS_Base_Metrics[[#This Row],[Access_Complexity]], Lists!$F$4:$G$6, 2),"")</f>
        <v/>
      </c>
      <c r="W384" s="11" t="str">
        <f>IFERROR(VLOOKUP(Table.CCSS_Base_Metrics[[#This Row],[Confidentiality_Impact]], Lists!$H$4:$I$6, 2),"")</f>
        <v/>
      </c>
      <c r="Y384" s="11" t="str">
        <f>IFERROR(VLOOKUP(Table.CCSS_Base_Metrics[[#This Row],[Integrity_Imapct]], Lists!$J$4:$K$6, 2),"")</f>
        <v/>
      </c>
      <c r="AA384" s="11" t="str">
        <f>IFERROR(VLOOKUP(Table.CCSS_Base_Metrics[[#This Row],[Availability_Impact]], Lists!$L$4:$M$6, 2),"")</f>
        <v/>
      </c>
    </row>
    <row r="385" spans="1:27" x14ac:dyDescent="0.25">
      <c r="A385" s="1" t="s">
        <v>455</v>
      </c>
      <c r="B385" s="1" t="str">
        <f>IFERROR(VLOOKUP(TRIM(Table.CCSS_Base_Metrics[[#This Row],[Title]]), xccdf!$A$2:$C$315, 2, FALSE),"")</f>
        <v/>
      </c>
      <c r="C385" t="s">
        <v>276</v>
      </c>
      <c r="D385" s="25" t="str">
        <f>IFERROR(VLOOKUP(TRIM(Table.CCSS_Base_Metrics[[#This Row],[Title]]), xccdf!$A$2:$F$315, 3, FALSE),"")</f>
        <v/>
      </c>
      <c r="E385" s="25" t="str">
        <f>IFERROR(VLOOKUP(TRIM(Table.CCSS_Base_Metrics[[#This Row],[Title]]), xccdf!$A$2:$F$315, 4, FALSE),"")</f>
        <v/>
      </c>
      <c r="F385" s="25" t="str">
        <f>IFERROR(VLOOKUP(TRIM(Table.CCSS_Base_Metrics[[#This Row],[Title]]), xccdf!$A$2:$F$315, 5, FALSE),"")</f>
        <v/>
      </c>
      <c r="G385" s="25" t="str">
        <f>IFERROR(VLOOKUP(TRIM(Table.CCSS_Base_Metrics[[#This Row],[Title]]), xccdf!$A$2:$F$315, 6, FALSE),"")</f>
        <v/>
      </c>
      <c r="H385" s="21" t="s">
        <v>527</v>
      </c>
      <c r="I385" s="7" t="b">
        <v>1</v>
      </c>
      <c r="J385" s="7"/>
      <c r="K385" s="17" t="s">
        <v>589</v>
      </c>
      <c r="L385" s="9">
        <f>IFERROR(ROUND(((0.4 * Table.CCSS_Base_Metrics[[#This Row],[Exploitability]]) + (0.6 * Table.CCSS_Base_Metrics[[#This Row],[Impact]]) -1.5) * IF(Table.CCSS_Base_Metrics[[#This Row],[Impact]] = 0, 0, 1.176), 1),"")</f>
        <v>10</v>
      </c>
      <c r="M385" s="9">
        <f>IFERROR(20 * Table.CCSS_Base_Metrics[[#This Row],[Access_Vector.'#]] * Table.CCSS_Base_Metrics[[#This Row],[Authentication.'#]] * Table.CCSS_Base_Metrics[[#This Row],[Access_Complexity.'#]],"")</f>
        <v>9.9967999999999986</v>
      </c>
      <c r="N385" s="9">
        <f>IFERROR(10.41 * (1 - (1 - Table.CCSS_Base_Metrics[[#This Row],[Confidentiality_Impact.'#]]) * (1 - Table.CCSS_Base_Metrics[[#This Row],[Integrity_Impact.'#]]) * (1 - Table.CCSS_Base_Metrics[[#This Row],[Availability_Impact.'#]])),"")</f>
        <v>10.00084536</v>
      </c>
      <c r="O385" t="s">
        <v>19</v>
      </c>
      <c r="P385" t="s">
        <v>23</v>
      </c>
      <c r="Q385" s="11">
        <f>IFERROR(VLOOKUP(Table.CCSS_Base_Metrics[[#This Row],[Access_Vector]], Lists!$B$4:$C$6, 2),"")</f>
        <v>1</v>
      </c>
      <c r="R385" t="s">
        <v>27</v>
      </c>
      <c r="S385" s="11">
        <f>IFERROR(VLOOKUP(Table.CCSS_Base_Metrics[[#This Row],[Authentication]], Lists!$D$4:$E$6, 2),"")</f>
        <v>0.70399999999999996</v>
      </c>
      <c r="T385" t="s">
        <v>30</v>
      </c>
      <c r="U385" s="11">
        <f>IFERROR(VLOOKUP(Table.CCSS_Base_Metrics[[#This Row],[Access_Complexity]], Lists!$F$4:$G$6, 2),"")</f>
        <v>0.71</v>
      </c>
      <c r="V385" t="s">
        <v>31</v>
      </c>
      <c r="W385" s="11">
        <f>IFERROR(VLOOKUP(Table.CCSS_Base_Metrics[[#This Row],[Confidentiality_Impact]], Lists!$H$4:$I$6, 2),"")</f>
        <v>0.66</v>
      </c>
      <c r="X385" t="s">
        <v>31</v>
      </c>
      <c r="Y385" s="11">
        <f>IFERROR(VLOOKUP(Table.CCSS_Base_Metrics[[#This Row],[Integrity_Imapct]], Lists!$J$4:$K$6, 2),"")</f>
        <v>0.66</v>
      </c>
      <c r="Z385" t="s">
        <v>31</v>
      </c>
      <c r="AA385" s="11">
        <f>IFERROR(VLOOKUP(Table.CCSS_Base_Metrics[[#This Row],[Availability_Impact]], Lists!$L$4:$M$6, 2),"")</f>
        <v>0.66</v>
      </c>
    </row>
    <row r="386" spans="1:27" ht="75" x14ac:dyDescent="0.25">
      <c r="A386" s="1" t="s">
        <v>455</v>
      </c>
      <c r="B386" s="1" t="str">
        <f>IFERROR(VLOOKUP(TRIM(Table.CCSS_Base_Metrics[[#This Row],[Title]]), xccdf!$A$2:$C$315, 2, FALSE),"")</f>
        <v/>
      </c>
      <c r="C386" t="s">
        <v>276</v>
      </c>
      <c r="D386" s="25" t="str">
        <f>IFERROR(VLOOKUP(TRIM(Table.CCSS_Base_Metrics[[#This Row],[Title]]), xccdf!$A$2:$F$315, 3, FALSE),"")</f>
        <v/>
      </c>
      <c r="E386" s="25" t="str">
        <f>IFERROR(VLOOKUP(TRIM(Table.CCSS_Base_Metrics[[#This Row],[Title]]), xccdf!$A$2:$F$315, 4, FALSE),"")</f>
        <v/>
      </c>
      <c r="F386" s="25" t="str">
        <f>IFERROR(VLOOKUP(TRIM(Table.CCSS_Base_Metrics[[#This Row],[Title]]), xccdf!$A$2:$F$315, 5, FALSE),"")</f>
        <v/>
      </c>
      <c r="G386" s="25" t="str">
        <f>IFERROR(VLOOKUP(TRIM(Table.CCSS_Base_Metrics[[#This Row],[Title]]), xccdf!$A$2:$F$315, 6, FALSE),"")</f>
        <v/>
      </c>
      <c r="H386" s="21" t="s">
        <v>582</v>
      </c>
      <c r="J386" s="7"/>
      <c r="K386" s="7" t="s">
        <v>593</v>
      </c>
      <c r="L386" s="9" t="str">
        <f>IFERROR(ROUND(((0.4 * Table.CCSS_Base_Metrics[[#This Row],[Exploitability]]) + (0.6 * Table.CCSS_Base_Metrics[[#This Row],[Impact]]) -1.5) * IF(Table.CCSS_Base_Metrics[[#This Row],[Impact]] = 0, 0, 1.176), 1),"")</f>
        <v/>
      </c>
      <c r="M386" s="9" t="str">
        <f>IFERROR(20 * Table.CCSS_Base_Metrics[[#This Row],[Access_Vector.'#]] * Table.CCSS_Base_Metrics[[#This Row],[Authentication.'#]] * Table.CCSS_Base_Metrics[[#This Row],[Access_Complexity.'#]],"")</f>
        <v/>
      </c>
      <c r="N386" s="9" t="str">
        <f>IFERROR(10.41 * (1 - (1 - Table.CCSS_Base_Metrics[[#This Row],[Confidentiality_Impact.'#]]) * (1 - Table.CCSS_Base_Metrics[[#This Row],[Integrity_Impact.'#]]) * (1 - Table.CCSS_Base_Metrics[[#This Row],[Availability_Impact.'#]])),"")</f>
        <v/>
      </c>
      <c r="Q386" s="11" t="str">
        <f>IFERROR(VLOOKUP(Table.CCSS_Base_Metrics[[#This Row],[Access_Vector]], Lists!$B$4:$C$6, 2),"")</f>
        <v/>
      </c>
      <c r="S386" s="11" t="str">
        <f>IFERROR(VLOOKUP(Table.CCSS_Base_Metrics[[#This Row],[Authentication]], Lists!$D$4:$E$6, 2),"")</f>
        <v/>
      </c>
      <c r="U386" s="11" t="str">
        <f>IFERROR(VLOOKUP(Table.CCSS_Base_Metrics[[#This Row],[Access_Complexity]], Lists!$F$4:$G$6, 2),"")</f>
        <v/>
      </c>
      <c r="W386" s="11" t="str">
        <f>IFERROR(VLOOKUP(Table.CCSS_Base_Metrics[[#This Row],[Confidentiality_Impact]], Lists!$H$4:$I$6, 2),"")</f>
        <v/>
      </c>
      <c r="Y386" s="11" t="str">
        <f>IFERROR(VLOOKUP(Table.CCSS_Base_Metrics[[#This Row],[Integrity_Imapct]], Lists!$J$4:$K$6, 2),"")</f>
        <v/>
      </c>
      <c r="AA386" s="11" t="str">
        <f>IFERROR(VLOOKUP(Table.CCSS_Base_Metrics[[#This Row],[Availability_Impact]], Lists!$L$4:$M$6, 2),"")</f>
        <v/>
      </c>
    </row>
    <row r="387" spans="1:27" x14ac:dyDescent="0.25">
      <c r="A387" s="1" t="s">
        <v>456</v>
      </c>
      <c r="B387" s="1" t="str">
        <f>IFERROR(VLOOKUP(TRIM(Table.CCSS_Base_Metrics[[#This Row],[Title]]), xccdf!$A$2:$C$315, 2, FALSE),"")</f>
        <v>rul_LocalPoliciesSecurityOptions34</v>
      </c>
      <c r="C387" t="s">
        <v>238</v>
      </c>
      <c r="D387" s="25" t="str">
        <f>IFERROR(VLOOKUP(TRIM(Table.CCSS_Base_Metrics[[#This Row],[Title]]), xccdf!$A$2:$F$315, 3, FALSE),"")</f>
        <v>CCE-2320-0</v>
      </c>
      <c r="E387" s="25" t="str">
        <f>IFERROR(VLOOKUP(TRIM(Table.CCSS_Base_Metrics[[#This Row],[Title]]), xccdf!$A$2:$F$315, 4, FALSE),"")</f>
        <v>equals</v>
      </c>
      <c r="F387" s="25" t="str">
        <f>IFERROR(VLOOKUP(TRIM(Table.CCSS_Base_Metrics[[#This Row],[Title]]), xccdf!$A$2:$F$315, 5, FALSE),"")</f>
        <v>number</v>
      </c>
      <c r="G387" s="25">
        <f>IFERROR(VLOOKUP(TRIM(Table.CCSS_Base_Metrics[[#This Row],[Title]]), xccdf!$A$2:$F$315, 6, FALSE),"")</f>
        <v>1</v>
      </c>
      <c r="H387" s="21" t="s">
        <v>40</v>
      </c>
      <c r="I387" s="7" t="b">
        <v>1</v>
      </c>
      <c r="J387" s="7"/>
      <c r="K387" s="17" t="s">
        <v>589</v>
      </c>
      <c r="L387" s="9">
        <f>IFERROR(ROUND(((0.4 * Table.CCSS_Base_Metrics[[#This Row],[Exploitability]]) + (0.6 * Table.CCSS_Base_Metrics[[#This Row],[Impact]]) -1.5) * IF(Table.CCSS_Base_Metrics[[#This Row],[Impact]] = 0, 0, 1.176), 1),"")</f>
        <v>5</v>
      </c>
      <c r="M387" s="9">
        <f>IFERROR(20 * Table.CCSS_Base_Metrics[[#This Row],[Access_Vector.'#]] * Table.CCSS_Base_Metrics[[#This Row],[Authentication.'#]] * Table.CCSS_Base_Metrics[[#This Row],[Access_Complexity.'#]],"")</f>
        <v>9.9967999999999986</v>
      </c>
      <c r="N387" s="9">
        <f>IFERROR(10.41 * (1 - (1 - Table.CCSS_Base_Metrics[[#This Row],[Confidentiality_Impact.'#]]) * (1 - Table.CCSS_Base_Metrics[[#This Row],[Integrity_Impact.'#]]) * (1 - Table.CCSS_Base_Metrics[[#This Row],[Availability_Impact.'#]])),"")</f>
        <v>2.8627500000000001</v>
      </c>
      <c r="O387" t="s">
        <v>19</v>
      </c>
      <c r="P387" t="s">
        <v>23</v>
      </c>
      <c r="Q387" s="11">
        <f>IFERROR(VLOOKUP(Table.CCSS_Base_Metrics[[#This Row],[Access_Vector]], Lists!$B$4:$C$6, 2),"")</f>
        <v>1</v>
      </c>
      <c r="R387" t="s">
        <v>27</v>
      </c>
      <c r="S387" s="11">
        <f>IFERROR(VLOOKUP(Table.CCSS_Base_Metrics[[#This Row],[Authentication]], Lists!$D$4:$E$6, 2),"")</f>
        <v>0.70399999999999996</v>
      </c>
      <c r="T387" t="s">
        <v>30</v>
      </c>
      <c r="U387" s="11">
        <f>IFERROR(VLOOKUP(Table.CCSS_Base_Metrics[[#This Row],[Access_Complexity]], Lists!$F$4:$G$6, 2),"")</f>
        <v>0.71</v>
      </c>
      <c r="V387" t="s">
        <v>27</v>
      </c>
      <c r="W387" s="11">
        <f>IFERROR(VLOOKUP(Table.CCSS_Base_Metrics[[#This Row],[Confidentiality_Impact]], Lists!$H$4:$I$6, 2),"")</f>
        <v>0</v>
      </c>
      <c r="X387" t="s">
        <v>27</v>
      </c>
      <c r="Y387" s="11">
        <f>IFERROR(VLOOKUP(Table.CCSS_Base_Metrics[[#This Row],[Integrity_Imapct]], Lists!$J$4:$K$6, 2),"")</f>
        <v>0</v>
      </c>
      <c r="Z387" t="s">
        <v>32</v>
      </c>
      <c r="AA387" s="11">
        <f>IFERROR(VLOOKUP(Table.CCSS_Base_Metrics[[#This Row],[Availability_Impact]], Lists!$L$4:$M$6, 2),"")</f>
        <v>0.27500000000000002</v>
      </c>
    </row>
    <row r="388" spans="1:27" x14ac:dyDescent="0.25">
      <c r="A388" s="1" t="s">
        <v>456</v>
      </c>
      <c r="B388" s="1" t="str">
        <f>IFERROR(VLOOKUP(TRIM(Table.CCSS_Base_Metrics[[#This Row],[Title]]), xccdf!$A$2:$C$315, 2, FALSE),"")</f>
        <v>rul_LocalPoliciesSecurityOptions34</v>
      </c>
      <c r="C388" t="s">
        <v>238</v>
      </c>
      <c r="D388" s="25" t="str">
        <f>IFERROR(VLOOKUP(TRIM(Table.CCSS_Base_Metrics[[#This Row],[Title]]), xccdf!$A$2:$F$315, 3, FALSE),"")</f>
        <v>CCE-2320-0</v>
      </c>
      <c r="E388" s="25" t="str">
        <f>IFERROR(VLOOKUP(TRIM(Table.CCSS_Base_Metrics[[#This Row],[Title]]), xccdf!$A$2:$F$315, 4, FALSE),"")</f>
        <v>equals</v>
      </c>
      <c r="F388" s="25" t="str">
        <f>IFERROR(VLOOKUP(TRIM(Table.CCSS_Base_Metrics[[#This Row],[Title]]), xccdf!$A$2:$F$315, 5, FALSE),"")</f>
        <v>number</v>
      </c>
      <c r="G388" s="25">
        <f>IFERROR(VLOOKUP(TRIM(Table.CCSS_Base_Metrics[[#This Row],[Title]]), xccdf!$A$2:$F$315, 6, FALSE),"")</f>
        <v>1</v>
      </c>
      <c r="H388" s="21" t="s">
        <v>583</v>
      </c>
      <c r="J388" s="7"/>
      <c r="K388" s="7" t="s">
        <v>593</v>
      </c>
      <c r="L388" s="9" t="str">
        <f>IFERROR(ROUND(((0.4 * Table.CCSS_Base_Metrics[[#This Row],[Exploitability]]) + (0.6 * Table.CCSS_Base_Metrics[[#This Row],[Impact]]) -1.5) * IF(Table.CCSS_Base_Metrics[[#This Row],[Impact]] = 0, 0, 1.176), 1),"")</f>
        <v/>
      </c>
      <c r="M388" s="9" t="str">
        <f>IFERROR(20 * Table.CCSS_Base_Metrics[[#This Row],[Access_Vector.'#]] * Table.CCSS_Base_Metrics[[#This Row],[Authentication.'#]] * Table.CCSS_Base_Metrics[[#This Row],[Access_Complexity.'#]],"")</f>
        <v/>
      </c>
      <c r="N388" s="9" t="str">
        <f>IFERROR(10.41 * (1 - (1 - Table.CCSS_Base_Metrics[[#This Row],[Confidentiality_Impact.'#]]) * (1 - Table.CCSS_Base_Metrics[[#This Row],[Integrity_Impact.'#]]) * (1 - Table.CCSS_Base_Metrics[[#This Row],[Availability_Impact.'#]])),"")</f>
        <v/>
      </c>
      <c r="Q388" s="11" t="str">
        <f>IFERROR(VLOOKUP(Table.CCSS_Base_Metrics[[#This Row],[Access_Vector]], Lists!$B$4:$C$6, 2),"")</f>
        <v/>
      </c>
      <c r="S388" s="11" t="str">
        <f>IFERROR(VLOOKUP(Table.CCSS_Base_Metrics[[#This Row],[Authentication]], Lists!$D$4:$E$6, 2),"")</f>
        <v/>
      </c>
      <c r="U388" s="11" t="str">
        <f>IFERROR(VLOOKUP(Table.CCSS_Base_Metrics[[#This Row],[Access_Complexity]], Lists!$F$4:$G$6, 2),"")</f>
        <v/>
      </c>
      <c r="W388" s="11" t="str">
        <f>IFERROR(VLOOKUP(Table.CCSS_Base_Metrics[[#This Row],[Confidentiality_Impact]], Lists!$H$4:$I$6, 2),"")</f>
        <v/>
      </c>
      <c r="Y388" s="11" t="str">
        <f>IFERROR(VLOOKUP(Table.CCSS_Base_Metrics[[#This Row],[Integrity_Imapct]], Lists!$J$4:$K$6, 2),"")</f>
        <v/>
      </c>
      <c r="AA388" s="11" t="str">
        <f>IFERROR(VLOOKUP(Table.CCSS_Base_Metrics[[#This Row],[Availability_Impact]], Lists!$L$4:$M$6, 2),"")</f>
        <v/>
      </c>
    </row>
    <row r="389" spans="1:27" x14ac:dyDescent="0.25">
      <c r="A389" s="1" t="s">
        <v>457</v>
      </c>
      <c r="B389" s="1" t="str">
        <f>IFERROR(VLOOKUP(TRIM(Table.CCSS_Base_Metrics[[#This Row],[Title]]), xccdf!$A$2:$C$315, 2, FALSE),"")</f>
        <v>rul_LocalPoliciesSecurityOptions35</v>
      </c>
      <c r="C389" t="s">
        <v>277</v>
      </c>
      <c r="D389" s="25" t="str">
        <f>IFERROR(VLOOKUP(TRIM(Table.CCSS_Base_Metrics[[#This Row],[Title]]), xccdf!$A$2:$F$315, 3, FALSE),"")</f>
        <v>CCE-2156-8</v>
      </c>
      <c r="E389" s="25" t="str">
        <f>IFERROR(VLOOKUP(TRIM(Table.CCSS_Base_Metrics[[#This Row],[Title]]), xccdf!$A$2:$F$315, 4, FALSE),"")</f>
        <v>equals</v>
      </c>
      <c r="F389" s="25" t="str">
        <f>IFERROR(VLOOKUP(TRIM(Table.CCSS_Base_Metrics[[#This Row],[Title]]), xccdf!$A$2:$F$315, 5, FALSE),"")</f>
        <v>number</v>
      </c>
      <c r="G389" s="25">
        <f>IFERROR(VLOOKUP(TRIM(Table.CCSS_Base_Metrics[[#This Row],[Title]]), xccdf!$A$2:$F$315, 6, FALSE),"")</f>
        <v>1</v>
      </c>
      <c r="H389" s="21" t="s">
        <v>40</v>
      </c>
      <c r="I389" s="7" t="b">
        <v>1</v>
      </c>
      <c r="J389" s="7"/>
      <c r="K389" s="17" t="s">
        <v>589</v>
      </c>
      <c r="L389" s="9">
        <f>IFERROR(ROUND(((0.4 * Table.CCSS_Base_Metrics[[#This Row],[Exploitability]]) + (0.6 * Table.CCSS_Base_Metrics[[#This Row],[Impact]]) -1.5) * IF(Table.CCSS_Base_Metrics[[#This Row],[Impact]] = 0, 0, 1.176), 1),"")</f>
        <v>1.7</v>
      </c>
      <c r="M389" s="9">
        <f>IFERROR(20 * Table.CCSS_Base_Metrics[[#This Row],[Access_Vector.'#]] * Table.CCSS_Base_Metrics[[#This Row],[Authentication.'#]] * Table.CCSS_Base_Metrics[[#This Row],[Access_Complexity.'#]],"")</f>
        <v>3.1410400000000003</v>
      </c>
      <c r="N389" s="9">
        <f>IFERROR(10.41 * (1 - (1 - Table.CCSS_Base_Metrics[[#This Row],[Confidentiality_Impact.'#]]) * (1 - Table.CCSS_Base_Metrics[[#This Row],[Integrity_Impact.'#]]) * (1 - Table.CCSS_Base_Metrics[[#This Row],[Availability_Impact.'#]])),"")</f>
        <v>2.8627500000000001</v>
      </c>
      <c r="O389" t="s">
        <v>19</v>
      </c>
      <c r="P389" t="s">
        <v>21</v>
      </c>
      <c r="Q389" s="11">
        <f>IFERROR(VLOOKUP(Table.CCSS_Base_Metrics[[#This Row],[Access_Vector]], Lists!$B$4:$C$6, 2),"")</f>
        <v>0.39500000000000002</v>
      </c>
      <c r="R389" t="s">
        <v>26</v>
      </c>
      <c r="S389" s="11">
        <f>IFERROR(VLOOKUP(Table.CCSS_Base_Metrics[[#This Row],[Authentication]], Lists!$D$4:$E$6, 2),"")</f>
        <v>0.56000000000000005</v>
      </c>
      <c r="T389" t="s">
        <v>30</v>
      </c>
      <c r="U389" s="11">
        <f>IFERROR(VLOOKUP(Table.CCSS_Base_Metrics[[#This Row],[Access_Complexity]], Lists!$F$4:$G$6, 2),"")</f>
        <v>0.71</v>
      </c>
      <c r="V389" t="s">
        <v>32</v>
      </c>
      <c r="W389" s="11">
        <f>IFERROR(VLOOKUP(Table.CCSS_Base_Metrics[[#This Row],[Confidentiality_Impact]], Lists!$H$4:$I$6, 2),"")</f>
        <v>0.27500000000000002</v>
      </c>
      <c r="X389" t="s">
        <v>27</v>
      </c>
      <c r="Y389" s="11">
        <f>IFERROR(VLOOKUP(Table.CCSS_Base_Metrics[[#This Row],[Integrity_Imapct]], Lists!$J$4:$K$6, 2),"")</f>
        <v>0</v>
      </c>
      <c r="Z389" t="s">
        <v>27</v>
      </c>
      <c r="AA389" s="11">
        <f>IFERROR(VLOOKUP(Table.CCSS_Base_Metrics[[#This Row],[Availability_Impact]], Lists!$L$4:$M$6, 2),"")</f>
        <v>0</v>
      </c>
    </row>
    <row r="390" spans="1:27" x14ac:dyDescent="0.25">
      <c r="A390" s="1" t="s">
        <v>457</v>
      </c>
      <c r="B390" s="1" t="str">
        <f>IFERROR(VLOOKUP(TRIM(Table.CCSS_Base_Metrics[[#This Row],[Title]]), xccdf!$A$2:$C$315, 2, FALSE),"")</f>
        <v>rul_LocalPoliciesSecurityOptions35</v>
      </c>
      <c r="C390" t="s">
        <v>277</v>
      </c>
      <c r="D390" s="25" t="str">
        <f>IFERROR(VLOOKUP(TRIM(Table.CCSS_Base_Metrics[[#This Row],[Title]]), xccdf!$A$2:$F$315, 3, FALSE),"")</f>
        <v>CCE-2156-8</v>
      </c>
      <c r="E390" s="25" t="str">
        <f>IFERROR(VLOOKUP(TRIM(Table.CCSS_Base_Metrics[[#This Row],[Title]]), xccdf!$A$2:$F$315, 4, FALSE),"")</f>
        <v>equals</v>
      </c>
      <c r="F390" s="25" t="str">
        <f>IFERROR(VLOOKUP(TRIM(Table.CCSS_Base_Metrics[[#This Row],[Title]]), xccdf!$A$2:$F$315, 5, FALSE),"")</f>
        <v>number</v>
      </c>
      <c r="G390" s="25">
        <f>IFERROR(VLOOKUP(TRIM(Table.CCSS_Base_Metrics[[#This Row],[Title]]), xccdf!$A$2:$F$315, 6, FALSE),"")</f>
        <v>1</v>
      </c>
      <c r="H390" s="21" t="s">
        <v>39</v>
      </c>
      <c r="J390" s="7"/>
      <c r="K390" s="7" t="s">
        <v>593</v>
      </c>
      <c r="L390" s="9" t="str">
        <f>IFERROR(ROUND(((0.4 * Table.CCSS_Base_Metrics[[#This Row],[Exploitability]]) + (0.6 * Table.CCSS_Base_Metrics[[#This Row],[Impact]]) -1.5) * IF(Table.CCSS_Base_Metrics[[#This Row],[Impact]] = 0, 0, 1.176), 1),"")</f>
        <v/>
      </c>
      <c r="M390" s="9" t="str">
        <f>IFERROR(20 * Table.CCSS_Base_Metrics[[#This Row],[Access_Vector.'#]] * Table.CCSS_Base_Metrics[[#This Row],[Authentication.'#]] * Table.CCSS_Base_Metrics[[#This Row],[Access_Complexity.'#]],"")</f>
        <v/>
      </c>
      <c r="N390" s="9" t="str">
        <f>IFERROR(10.41 * (1 - (1 - Table.CCSS_Base_Metrics[[#This Row],[Confidentiality_Impact.'#]]) * (1 - Table.CCSS_Base_Metrics[[#This Row],[Integrity_Impact.'#]]) * (1 - Table.CCSS_Base_Metrics[[#This Row],[Availability_Impact.'#]])),"")</f>
        <v/>
      </c>
      <c r="Q390" s="11" t="str">
        <f>IFERROR(VLOOKUP(Table.CCSS_Base_Metrics[[#This Row],[Access_Vector]], Lists!$B$4:$C$6, 2),"")</f>
        <v/>
      </c>
      <c r="S390" s="11" t="str">
        <f>IFERROR(VLOOKUP(Table.CCSS_Base_Metrics[[#This Row],[Authentication]], Lists!$D$4:$E$6, 2),"")</f>
        <v/>
      </c>
      <c r="U390" s="11" t="str">
        <f>IFERROR(VLOOKUP(Table.CCSS_Base_Metrics[[#This Row],[Access_Complexity]], Lists!$F$4:$G$6, 2),"")</f>
        <v/>
      </c>
      <c r="W390" s="11" t="str">
        <f>IFERROR(VLOOKUP(Table.CCSS_Base_Metrics[[#This Row],[Confidentiality_Impact]], Lists!$H$4:$I$6, 2),"")</f>
        <v/>
      </c>
      <c r="Y390" s="11" t="str">
        <f>IFERROR(VLOOKUP(Table.CCSS_Base_Metrics[[#This Row],[Integrity_Imapct]], Lists!$J$4:$K$6, 2),"")</f>
        <v/>
      </c>
      <c r="AA390" s="11" t="str">
        <f>IFERROR(VLOOKUP(Table.CCSS_Base_Metrics[[#This Row],[Availability_Impact]], Lists!$L$4:$M$6, 2),"")</f>
        <v/>
      </c>
    </row>
    <row r="391" spans="1:27" x14ac:dyDescent="0.25">
      <c r="A391" s="1" t="s">
        <v>458</v>
      </c>
      <c r="B391" s="1" t="str">
        <f>IFERROR(VLOOKUP(TRIM(Table.CCSS_Base_Metrics[[#This Row],[Title]]), xccdf!$A$2:$C$315, 2, FALSE),"")</f>
        <v>rul_LocalPoliciesSecurityOptions36</v>
      </c>
      <c r="C391" t="s">
        <v>239</v>
      </c>
      <c r="D391" s="25" t="str">
        <f>IFERROR(VLOOKUP(TRIM(Table.CCSS_Base_Metrics[[#This Row],[Title]]), xccdf!$A$2:$F$315, 3, FALSE),"")</f>
        <v>CCE-1800-2</v>
      </c>
      <c r="E391" s="25" t="str">
        <f>IFERROR(VLOOKUP(TRIM(Table.CCSS_Base_Metrics[[#This Row],[Title]]), xccdf!$A$2:$F$315, 4, FALSE),"")</f>
        <v>equals</v>
      </c>
      <c r="F391" s="25" t="str">
        <f>IFERROR(VLOOKUP(TRIM(Table.CCSS_Base_Metrics[[#This Row],[Title]]), xccdf!$A$2:$F$315, 5, FALSE),"")</f>
        <v>number</v>
      </c>
      <c r="G391" s="25">
        <f>IFERROR(VLOOKUP(TRIM(Table.CCSS_Base_Metrics[[#This Row],[Title]]), xccdf!$A$2:$F$315, 6, FALSE),"")</f>
        <v>0</v>
      </c>
      <c r="H391" s="21" t="s">
        <v>39</v>
      </c>
      <c r="I391" s="7" t="b">
        <v>1</v>
      </c>
      <c r="J391" s="7"/>
      <c r="K391" s="17" t="s">
        <v>589</v>
      </c>
      <c r="L391" s="9">
        <f>IFERROR(ROUND(((0.4 * Table.CCSS_Base_Metrics[[#This Row],[Exploitability]]) + (0.6 * Table.CCSS_Base_Metrics[[#This Row],[Impact]]) -1.5) * IF(Table.CCSS_Base_Metrics[[#This Row],[Impact]] = 0, 0, 1.176), 1),"")</f>
        <v>5.8</v>
      </c>
      <c r="M391" s="9">
        <f>IFERROR(20 * Table.CCSS_Base_Metrics[[#This Row],[Access_Vector.'#]] * Table.CCSS_Base_Metrics[[#This Row],[Authentication.'#]] * Table.CCSS_Base_Metrics[[#This Row],[Access_Complexity.'#]],"")</f>
        <v>6.4579327999999991</v>
      </c>
      <c r="N391" s="9">
        <f>IFERROR(10.41 * (1 - (1 - Table.CCSS_Base_Metrics[[#This Row],[Confidentiality_Impact.'#]]) * (1 - Table.CCSS_Base_Metrics[[#This Row],[Integrity_Impact.'#]]) * (1 - Table.CCSS_Base_Metrics[[#This Row],[Availability_Impact.'#]])),"")</f>
        <v>6.4429767187500007</v>
      </c>
      <c r="O391" t="s">
        <v>19</v>
      </c>
      <c r="P391" t="s">
        <v>22</v>
      </c>
      <c r="Q391" s="11">
        <f>IFERROR(VLOOKUP(Table.CCSS_Base_Metrics[[#This Row],[Access_Vector]], Lists!$B$4:$C$6, 2),"")</f>
        <v>0.64600000000000002</v>
      </c>
      <c r="R391" t="s">
        <v>27</v>
      </c>
      <c r="S391" s="11">
        <f>IFERROR(VLOOKUP(Table.CCSS_Base_Metrics[[#This Row],[Authentication]], Lists!$D$4:$E$6, 2),"")</f>
        <v>0.70399999999999996</v>
      </c>
      <c r="T391" t="s">
        <v>30</v>
      </c>
      <c r="U391" s="11">
        <f>IFERROR(VLOOKUP(Table.CCSS_Base_Metrics[[#This Row],[Access_Complexity]], Lists!$F$4:$G$6, 2),"")</f>
        <v>0.71</v>
      </c>
      <c r="V391" t="s">
        <v>32</v>
      </c>
      <c r="W391" s="11">
        <f>IFERROR(VLOOKUP(Table.CCSS_Base_Metrics[[#This Row],[Confidentiality_Impact]], Lists!$H$4:$I$6, 2),"")</f>
        <v>0.27500000000000002</v>
      </c>
      <c r="X391" t="s">
        <v>32</v>
      </c>
      <c r="Y391" s="11">
        <f>IFERROR(VLOOKUP(Table.CCSS_Base_Metrics[[#This Row],[Integrity_Imapct]], Lists!$J$4:$K$6, 2),"")</f>
        <v>0.27500000000000002</v>
      </c>
      <c r="Z391" t="s">
        <v>32</v>
      </c>
      <c r="AA391" s="11">
        <f>IFERROR(VLOOKUP(Table.CCSS_Base_Metrics[[#This Row],[Availability_Impact]], Lists!$L$4:$M$6, 2),"")</f>
        <v>0.27500000000000002</v>
      </c>
    </row>
    <row r="392" spans="1:27" x14ac:dyDescent="0.25">
      <c r="A392" s="1" t="s">
        <v>458</v>
      </c>
      <c r="B392" s="1" t="str">
        <f>IFERROR(VLOOKUP(TRIM(Table.CCSS_Base_Metrics[[#This Row],[Title]]), xccdf!$A$2:$C$315, 2, FALSE),"")</f>
        <v>rul_LocalPoliciesSecurityOptions36</v>
      </c>
      <c r="C392" t="s">
        <v>239</v>
      </c>
      <c r="D392" s="25" t="str">
        <f>IFERROR(VLOOKUP(TRIM(Table.CCSS_Base_Metrics[[#This Row],[Title]]), xccdf!$A$2:$F$315, 3, FALSE),"")</f>
        <v>CCE-1800-2</v>
      </c>
      <c r="E392" s="25" t="str">
        <f>IFERROR(VLOOKUP(TRIM(Table.CCSS_Base_Metrics[[#This Row],[Title]]), xccdf!$A$2:$F$315, 4, FALSE),"")</f>
        <v>equals</v>
      </c>
      <c r="F392" s="25" t="str">
        <f>IFERROR(VLOOKUP(TRIM(Table.CCSS_Base_Metrics[[#This Row],[Title]]), xccdf!$A$2:$F$315, 5, FALSE),"")</f>
        <v>number</v>
      </c>
      <c r="G392" s="25">
        <f>IFERROR(VLOOKUP(TRIM(Table.CCSS_Base_Metrics[[#This Row],[Title]]), xccdf!$A$2:$F$315, 6, FALSE),"")</f>
        <v>0</v>
      </c>
      <c r="H392" s="21" t="s">
        <v>40</v>
      </c>
      <c r="J392" s="7"/>
      <c r="K392" s="7" t="s">
        <v>593</v>
      </c>
      <c r="L392" s="9" t="str">
        <f>IFERROR(ROUND(((0.4 * Table.CCSS_Base_Metrics[[#This Row],[Exploitability]]) + (0.6 * Table.CCSS_Base_Metrics[[#This Row],[Impact]]) -1.5) * IF(Table.CCSS_Base_Metrics[[#This Row],[Impact]] = 0, 0, 1.176), 1),"")</f>
        <v/>
      </c>
      <c r="M392" s="9" t="str">
        <f>IFERROR(20 * Table.CCSS_Base_Metrics[[#This Row],[Access_Vector.'#]] * Table.CCSS_Base_Metrics[[#This Row],[Authentication.'#]] * Table.CCSS_Base_Metrics[[#This Row],[Access_Complexity.'#]],"")</f>
        <v/>
      </c>
      <c r="N392" s="9" t="str">
        <f>IFERROR(10.41 * (1 - (1 - Table.CCSS_Base_Metrics[[#This Row],[Confidentiality_Impact.'#]]) * (1 - Table.CCSS_Base_Metrics[[#This Row],[Integrity_Impact.'#]]) * (1 - Table.CCSS_Base_Metrics[[#This Row],[Availability_Impact.'#]])),"")</f>
        <v/>
      </c>
      <c r="Q392" s="11" t="str">
        <f>IFERROR(VLOOKUP(Table.CCSS_Base_Metrics[[#This Row],[Access_Vector]], Lists!$B$4:$C$6, 2),"")</f>
        <v/>
      </c>
      <c r="S392" s="11" t="str">
        <f>IFERROR(VLOOKUP(Table.CCSS_Base_Metrics[[#This Row],[Authentication]], Lists!$D$4:$E$6, 2),"")</f>
        <v/>
      </c>
      <c r="U392" s="11" t="str">
        <f>IFERROR(VLOOKUP(Table.CCSS_Base_Metrics[[#This Row],[Access_Complexity]], Lists!$F$4:$G$6, 2),"")</f>
        <v/>
      </c>
      <c r="W392" s="11" t="str">
        <f>IFERROR(VLOOKUP(Table.CCSS_Base_Metrics[[#This Row],[Confidentiality_Impact]], Lists!$H$4:$I$6, 2),"")</f>
        <v/>
      </c>
      <c r="Y392" s="11" t="str">
        <f>IFERROR(VLOOKUP(Table.CCSS_Base_Metrics[[#This Row],[Integrity_Imapct]], Lists!$J$4:$K$6, 2),"")</f>
        <v/>
      </c>
      <c r="AA392" s="11" t="str">
        <f>IFERROR(VLOOKUP(Table.CCSS_Base_Metrics[[#This Row],[Availability_Impact]], Lists!$L$4:$M$6, 2),"")</f>
        <v/>
      </c>
    </row>
    <row r="393" spans="1:27" x14ac:dyDescent="0.25">
      <c r="A393" s="1" t="s">
        <v>459</v>
      </c>
      <c r="B393" s="1" t="str">
        <f>IFERROR(VLOOKUP(TRIM(Table.CCSS_Base_Metrics[[#This Row],[Title]]), xccdf!$A$2:$C$315, 2, FALSE),"")</f>
        <v>rul_LocalPoliciesSecurityOptions37</v>
      </c>
      <c r="C393" t="s">
        <v>240</v>
      </c>
      <c r="D393" s="25" t="str">
        <f>IFERROR(VLOOKUP(TRIM(Table.CCSS_Base_Metrics[[#This Row],[Title]]), xccdf!$A$2:$F$315, 3, FALSE),"")</f>
        <v>CCE-2447-1</v>
      </c>
      <c r="E393" s="25" t="str">
        <f>IFERROR(VLOOKUP(TRIM(Table.CCSS_Base_Metrics[[#This Row],[Title]]), xccdf!$A$2:$F$315, 4, FALSE),"")</f>
        <v>equals</v>
      </c>
      <c r="F393" s="25" t="str">
        <f>IFERROR(VLOOKUP(TRIM(Table.CCSS_Base_Metrics[[#This Row],[Title]]), xccdf!$A$2:$F$315, 5, FALSE),"")</f>
        <v>number</v>
      </c>
      <c r="G393" s="25">
        <f>IFERROR(VLOOKUP(TRIM(Table.CCSS_Base_Metrics[[#This Row],[Title]]), xccdf!$A$2:$F$315, 6, FALSE),"")</f>
        <v>1</v>
      </c>
      <c r="H393" s="21" t="s">
        <v>40</v>
      </c>
      <c r="I393" s="7" t="b">
        <v>1</v>
      </c>
      <c r="J393" s="7"/>
      <c r="K393" s="17" t="s">
        <v>589</v>
      </c>
      <c r="L393" s="9">
        <f>IFERROR(ROUND(((0.4 * Table.CCSS_Base_Metrics[[#This Row],[Exploitability]]) + (0.6 * Table.CCSS_Base_Metrics[[#This Row],[Impact]]) -1.5) * IF(Table.CCSS_Base_Metrics[[#This Row],[Impact]] = 0, 0, 1.176), 1),"")</f>
        <v>4.3</v>
      </c>
      <c r="M393" s="9">
        <f>IFERROR(20 * Table.CCSS_Base_Metrics[[#This Row],[Access_Vector.'#]] * Table.CCSS_Base_Metrics[[#This Row],[Authentication.'#]] * Table.CCSS_Base_Metrics[[#This Row],[Access_Complexity.'#]],"")</f>
        <v>3.1410400000000003</v>
      </c>
      <c r="N393" s="9">
        <f>IFERROR(10.41 * (1 - (1 - Table.CCSS_Base_Metrics[[#This Row],[Confidentiality_Impact.'#]]) * (1 - Table.CCSS_Base_Metrics[[#This Row],[Integrity_Impact.'#]]) * (1 - Table.CCSS_Base_Metrics[[#This Row],[Availability_Impact.'#]])),"")</f>
        <v>6.4429767187500007</v>
      </c>
      <c r="O393" t="s">
        <v>19</v>
      </c>
      <c r="P393" t="s">
        <v>21</v>
      </c>
      <c r="Q393" s="11">
        <f>IFERROR(VLOOKUP(Table.CCSS_Base_Metrics[[#This Row],[Access_Vector]], Lists!$B$4:$C$6, 2),"")</f>
        <v>0.39500000000000002</v>
      </c>
      <c r="R393" t="s">
        <v>26</v>
      </c>
      <c r="S393" s="11">
        <f>IFERROR(VLOOKUP(Table.CCSS_Base_Metrics[[#This Row],[Authentication]], Lists!$D$4:$E$6, 2),"")</f>
        <v>0.56000000000000005</v>
      </c>
      <c r="T393" t="s">
        <v>30</v>
      </c>
      <c r="U393" s="11">
        <f>IFERROR(VLOOKUP(Table.CCSS_Base_Metrics[[#This Row],[Access_Complexity]], Lists!$F$4:$G$6, 2),"")</f>
        <v>0.71</v>
      </c>
      <c r="V393" t="s">
        <v>32</v>
      </c>
      <c r="W393" s="11">
        <f>IFERROR(VLOOKUP(Table.CCSS_Base_Metrics[[#This Row],[Confidentiality_Impact]], Lists!$H$4:$I$6, 2),"")</f>
        <v>0.27500000000000002</v>
      </c>
      <c r="X393" t="s">
        <v>32</v>
      </c>
      <c r="Y393" s="11">
        <f>IFERROR(VLOOKUP(Table.CCSS_Base_Metrics[[#This Row],[Integrity_Imapct]], Lists!$J$4:$K$6, 2),"")</f>
        <v>0.27500000000000002</v>
      </c>
      <c r="Z393" t="s">
        <v>32</v>
      </c>
      <c r="AA393" s="11">
        <f>IFERROR(VLOOKUP(Table.CCSS_Base_Metrics[[#This Row],[Availability_Impact]], Lists!$L$4:$M$6, 2),"")</f>
        <v>0.27500000000000002</v>
      </c>
    </row>
    <row r="394" spans="1:27" x14ac:dyDescent="0.25">
      <c r="A394" s="1" t="s">
        <v>459</v>
      </c>
      <c r="B394" s="1" t="str">
        <f>IFERROR(VLOOKUP(TRIM(Table.CCSS_Base_Metrics[[#This Row],[Title]]), xccdf!$A$2:$C$315, 2, FALSE),"")</f>
        <v>rul_LocalPoliciesSecurityOptions37</v>
      </c>
      <c r="C394" t="s">
        <v>240</v>
      </c>
      <c r="D394" s="25" t="str">
        <f>IFERROR(VLOOKUP(TRIM(Table.CCSS_Base_Metrics[[#This Row],[Title]]), xccdf!$A$2:$F$315, 3, FALSE),"")</f>
        <v>CCE-2447-1</v>
      </c>
      <c r="E394" s="25" t="str">
        <f>IFERROR(VLOOKUP(TRIM(Table.CCSS_Base_Metrics[[#This Row],[Title]]), xccdf!$A$2:$F$315, 4, FALSE),"")</f>
        <v>equals</v>
      </c>
      <c r="F394" s="25" t="str">
        <f>IFERROR(VLOOKUP(TRIM(Table.CCSS_Base_Metrics[[#This Row],[Title]]), xccdf!$A$2:$F$315, 5, FALSE),"")</f>
        <v>number</v>
      </c>
      <c r="G394" s="25">
        <f>IFERROR(VLOOKUP(TRIM(Table.CCSS_Base_Metrics[[#This Row],[Title]]), xccdf!$A$2:$F$315, 6, FALSE),"")</f>
        <v>1</v>
      </c>
      <c r="H394" s="21" t="s">
        <v>39</v>
      </c>
      <c r="J394" s="7"/>
      <c r="K394" s="7" t="s">
        <v>593</v>
      </c>
      <c r="L394" s="9" t="str">
        <f>IFERROR(ROUND(((0.4 * Table.CCSS_Base_Metrics[[#This Row],[Exploitability]]) + (0.6 * Table.CCSS_Base_Metrics[[#This Row],[Impact]]) -1.5) * IF(Table.CCSS_Base_Metrics[[#This Row],[Impact]] = 0, 0, 1.176), 1),"")</f>
        <v/>
      </c>
      <c r="M394" s="9" t="str">
        <f>IFERROR(20 * Table.CCSS_Base_Metrics[[#This Row],[Access_Vector.'#]] * Table.CCSS_Base_Metrics[[#This Row],[Authentication.'#]] * Table.CCSS_Base_Metrics[[#This Row],[Access_Complexity.'#]],"")</f>
        <v/>
      </c>
      <c r="N394" s="9" t="str">
        <f>IFERROR(10.41 * (1 - (1 - Table.CCSS_Base_Metrics[[#This Row],[Confidentiality_Impact.'#]]) * (1 - Table.CCSS_Base_Metrics[[#This Row],[Integrity_Impact.'#]]) * (1 - Table.CCSS_Base_Metrics[[#This Row],[Availability_Impact.'#]])),"")</f>
        <v/>
      </c>
      <c r="Q394" s="11" t="str">
        <f>IFERROR(VLOOKUP(Table.CCSS_Base_Metrics[[#This Row],[Access_Vector]], Lists!$B$4:$C$6, 2),"")</f>
        <v/>
      </c>
      <c r="S394" s="11" t="str">
        <f>IFERROR(VLOOKUP(Table.CCSS_Base_Metrics[[#This Row],[Authentication]], Lists!$D$4:$E$6, 2),"")</f>
        <v/>
      </c>
      <c r="U394" s="11" t="str">
        <f>IFERROR(VLOOKUP(Table.CCSS_Base_Metrics[[#This Row],[Access_Complexity]], Lists!$F$4:$G$6, 2),"")</f>
        <v/>
      </c>
      <c r="W394" s="11" t="str">
        <f>IFERROR(VLOOKUP(Table.CCSS_Base_Metrics[[#This Row],[Confidentiality_Impact]], Lists!$H$4:$I$6, 2),"")</f>
        <v/>
      </c>
      <c r="Y394" s="11" t="str">
        <f>IFERROR(VLOOKUP(Table.CCSS_Base_Metrics[[#This Row],[Integrity_Imapct]], Lists!$J$4:$K$6, 2),"")</f>
        <v/>
      </c>
      <c r="AA394" s="11" t="str">
        <f>IFERROR(VLOOKUP(Table.CCSS_Base_Metrics[[#This Row],[Availability_Impact]], Lists!$L$4:$M$6, 2),"")</f>
        <v/>
      </c>
    </row>
    <row r="395" spans="1:27" x14ac:dyDescent="0.25">
      <c r="A395" s="1" t="s">
        <v>460</v>
      </c>
      <c r="B395" s="1" t="str">
        <f>IFERROR(VLOOKUP(TRIM(Table.CCSS_Base_Metrics[[#This Row],[Title]]), xccdf!$A$2:$C$315, 2, FALSE),"")</f>
        <v>rul_LocalPoliciesSecurityOptions38</v>
      </c>
      <c r="C395" t="s">
        <v>241</v>
      </c>
      <c r="D395" s="25" t="str">
        <f>IFERROR(VLOOKUP(TRIM(Table.CCSS_Base_Metrics[[#This Row],[Title]]), xccdf!$A$2:$F$315, 3, FALSE),"")</f>
        <v>CCE-2183-2</v>
      </c>
      <c r="E395" s="25" t="str">
        <f>IFERROR(VLOOKUP(TRIM(Table.CCSS_Base_Metrics[[#This Row],[Title]]), xccdf!$A$2:$F$315, 4, FALSE),"")</f>
        <v>equals</v>
      </c>
      <c r="F395" s="25" t="str">
        <f>IFERROR(VLOOKUP(TRIM(Table.CCSS_Base_Metrics[[#This Row],[Title]]), xccdf!$A$2:$F$315, 5, FALSE),"")</f>
        <v>string</v>
      </c>
      <c r="G395" s="25">
        <f>IFERROR(VLOOKUP(TRIM(Table.CCSS_Base_Metrics[[#This Row],[Title]]), xccdf!$A$2:$F$315, 6, FALSE),"")</f>
        <v>0</v>
      </c>
      <c r="H395" s="21" t="s">
        <v>528</v>
      </c>
      <c r="I395" s="7" t="b">
        <v>1</v>
      </c>
      <c r="J395" s="7"/>
      <c r="K395" s="17" t="s">
        <v>589</v>
      </c>
      <c r="L395" s="9">
        <f>IFERROR(ROUND(((0.4 * Table.CCSS_Base_Metrics[[#This Row],[Exploitability]]) + (0.6 * Table.CCSS_Base_Metrics[[#This Row],[Impact]]) -1.5) * IF(Table.CCSS_Base_Metrics[[#This Row],[Impact]] = 0, 0, 1.176), 1),"")</f>
        <v>4.5999999999999996</v>
      </c>
      <c r="M395" s="9">
        <f>IFERROR(20 * Table.CCSS_Base_Metrics[[#This Row],[Access_Vector.'#]] * Table.CCSS_Base_Metrics[[#This Row],[Authentication.'#]] * Table.CCSS_Base_Metrics[[#This Row],[Access_Complexity.'#]],"")</f>
        <v>3.9487360000000002</v>
      </c>
      <c r="N395" s="9">
        <f>IFERROR(10.41 * (1 - (1 - Table.CCSS_Base_Metrics[[#This Row],[Confidentiality_Impact.'#]]) * (1 - Table.CCSS_Base_Metrics[[#This Row],[Integrity_Impact.'#]]) * (1 - Table.CCSS_Base_Metrics[[#This Row],[Availability_Impact.'#]])),"")</f>
        <v>6.4429767187500007</v>
      </c>
      <c r="O395" t="s">
        <v>19</v>
      </c>
      <c r="P395" t="s">
        <v>21</v>
      </c>
      <c r="Q395" s="11">
        <f>IFERROR(VLOOKUP(Table.CCSS_Base_Metrics[[#This Row],[Access_Vector]], Lists!$B$4:$C$6, 2),"")</f>
        <v>0.39500000000000002</v>
      </c>
      <c r="R395" t="s">
        <v>27</v>
      </c>
      <c r="S395" s="11">
        <f>IFERROR(VLOOKUP(Table.CCSS_Base_Metrics[[#This Row],[Authentication]], Lists!$D$4:$E$6, 2),"")</f>
        <v>0.70399999999999996</v>
      </c>
      <c r="T395" t="s">
        <v>30</v>
      </c>
      <c r="U395" s="11">
        <f>IFERROR(VLOOKUP(Table.CCSS_Base_Metrics[[#This Row],[Access_Complexity]], Lists!$F$4:$G$6, 2),"")</f>
        <v>0.71</v>
      </c>
      <c r="V395" t="s">
        <v>32</v>
      </c>
      <c r="W395" s="11">
        <f>IFERROR(VLOOKUP(Table.CCSS_Base_Metrics[[#This Row],[Confidentiality_Impact]], Lists!$H$4:$I$6, 2),"")</f>
        <v>0.27500000000000002</v>
      </c>
      <c r="X395" t="s">
        <v>32</v>
      </c>
      <c r="Y395" s="11">
        <f>IFERROR(VLOOKUP(Table.CCSS_Base_Metrics[[#This Row],[Integrity_Imapct]], Lists!$J$4:$K$6, 2),"")</f>
        <v>0.27500000000000002</v>
      </c>
      <c r="Z395" t="s">
        <v>32</v>
      </c>
      <c r="AA395" s="11">
        <f>IFERROR(VLOOKUP(Table.CCSS_Base_Metrics[[#This Row],[Availability_Impact]], Lists!$L$4:$M$6, 2),"")</f>
        <v>0.27500000000000002</v>
      </c>
    </row>
    <row r="396" spans="1:27" x14ac:dyDescent="0.25">
      <c r="A396" s="1" t="s">
        <v>460</v>
      </c>
      <c r="B396" s="1" t="str">
        <f>IFERROR(VLOOKUP(TRIM(Table.CCSS_Base_Metrics[[#This Row],[Title]]), xccdf!$A$2:$C$315, 2, FALSE),"")</f>
        <v>rul_LocalPoliciesSecurityOptions38</v>
      </c>
      <c r="C396" t="s">
        <v>241</v>
      </c>
      <c r="D396" s="25" t="str">
        <f>IFERROR(VLOOKUP(TRIM(Table.CCSS_Base_Metrics[[#This Row],[Title]]), xccdf!$A$2:$F$315, 3, FALSE),"")</f>
        <v>CCE-2183-2</v>
      </c>
      <c r="E396" s="25" t="str">
        <f>IFERROR(VLOOKUP(TRIM(Table.CCSS_Base_Metrics[[#This Row],[Title]]), xccdf!$A$2:$F$315, 4, FALSE),"")</f>
        <v>equals</v>
      </c>
      <c r="F396" s="25" t="str">
        <f>IFERROR(VLOOKUP(TRIM(Table.CCSS_Base_Metrics[[#This Row],[Title]]), xccdf!$A$2:$F$315, 5, FALSE),"")</f>
        <v>string</v>
      </c>
      <c r="G396" s="25">
        <f>IFERROR(VLOOKUP(TRIM(Table.CCSS_Base_Metrics[[#This Row],[Title]]), xccdf!$A$2:$F$315, 6, FALSE),"")</f>
        <v>0</v>
      </c>
      <c r="H396" s="21">
        <v>0</v>
      </c>
      <c r="J396" s="7"/>
      <c r="K396" s="7" t="s">
        <v>593</v>
      </c>
      <c r="L396" s="9" t="str">
        <f>IFERROR(ROUND(((0.4 * Table.CCSS_Base_Metrics[[#This Row],[Exploitability]]) + (0.6 * Table.CCSS_Base_Metrics[[#This Row],[Impact]]) -1.5) * IF(Table.CCSS_Base_Metrics[[#This Row],[Impact]] = 0, 0, 1.176), 1),"")</f>
        <v/>
      </c>
      <c r="M396" s="9" t="str">
        <f>IFERROR(20 * Table.CCSS_Base_Metrics[[#This Row],[Access_Vector.'#]] * Table.CCSS_Base_Metrics[[#This Row],[Authentication.'#]] * Table.CCSS_Base_Metrics[[#This Row],[Access_Complexity.'#]],"")</f>
        <v/>
      </c>
      <c r="N396" s="9" t="str">
        <f>IFERROR(10.41 * (1 - (1 - Table.CCSS_Base_Metrics[[#This Row],[Confidentiality_Impact.'#]]) * (1 - Table.CCSS_Base_Metrics[[#This Row],[Integrity_Impact.'#]]) * (1 - Table.CCSS_Base_Metrics[[#This Row],[Availability_Impact.'#]])),"")</f>
        <v/>
      </c>
      <c r="Q396" s="11" t="str">
        <f>IFERROR(VLOOKUP(Table.CCSS_Base_Metrics[[#This Row],[Access_Vector]], Lists!$B$4:$C$6, 2),"")</f>
        <v/>
      </c>
      <c r="S396" s="11" t="str">
        <f>IFERROR(VLOOKUP(Table.CCSS_Base_Metrics[[#This Row],[Authentication]], Lists!$D$4:$E$6, 2),"")</f>
        <v/>
      </c>
      <c r="U396" s="11" t="str">
        <f>IFERROR(VLOOKUP(Table.CCSS_Base_Metrics[[#This Row],[Access_Complexity]], Lists!$F$4:$G$6, 2),"")</f>
        <v/>
      </c>
      <c r="W396" s="11" t="str">
        <f>IFERROR(VLOOKUP(Table.CCSS_Base_Metrics[[#This Row],[Confidentiality_Impact]], Lists!$H$4:$I$6, 2),"")</f>
        <v/>
      </c>
      <c r="Y396" s="11" t="str">
        <f>IFERROR(VLOOKUP(Table.CCSS_Base_Metrics[[#This Row],[Integrity_Imapct]], Lists!$J$4:$K$6, 2),"")</f>
        <v/>
      </c>
      <c r="AA396" s="11" t="str">
        <f>IFERROR(VLOOKUP(Table.CCSS_Base_Metrics[[#This Row],[Availability_Impact]], Lists!$L$4:$M$6, 2),"")</f>
        <v/>
      </c>
    </row>
    <row r="397" spans="1:27" x14ac:dyDescent="0.25">
      <c r="A397" s="1" t="s">
        <v>461</v>
      </c>
      <c r="B397" s="1" t="str">
        <f>IFERROR(VLOOKUP(TRIM(Table.CCSS_Base_Metrics[[#This Row],[Title]]), xccdf!$A$2:$C$315, 2, FALSE),"")</f>
        <v>rul_LocalPoliciesSecurityOptions39</v>
      </c>
      <c r="C397" t="s">
        <v>242</v>
      </c>
      <c r="D397" s="25" t="str">
        <f>IFERROR(VLOOKUP(TRIM(Table.CCSS_Base_Metrics[[#This Row],[Title]]), xccdf!$A$2:$F$315, 3, FALSE),"")</f>
        <v>CCE-2424-0</v>
      </c>
      <c r="E397" s="25" t="str">
        <f>IFERROR(VLOOKUP(TRIM(Table.CCSS_Base_Metrics[[#This Row],[Title]]), xccdf!$A$2:$F$315, 4, FALSE),"")</f>
        <v>equals</v>
      </c>
      <c r="F397" s="25" t="str">
        <f>IFERROR(VLOOKUP(TRIM(Table.CCSS_Base_Metrics[[#This Row],[Title]]), xccdf!$A$2:$F$315, 5, FALSE),"")</f>
        <v>number</v>
      </c>
      <c r="G397" s="25">
        <f>IFERROR(VLOOKUP(TRIM(Table.CCSS_Base_Metrics[[#This Row],[Title]]), xccdf!$A$2:$F$315, 6, FALSE),"")</f>
        <v>3</v>
      </c>
      <c r="H397" s="21" t="s">
        <v>528</v>
      </c>
      <c r="I397" s="7" t="b">
        <v>1</v>
      </c>
      <c r="J397" s="7"/>
      <c r="K397" s="17" t="s">
        <v>589</v>
      </c>
      <c r="L397" s="9">
        <f>IFERROR(ROUND(((0.4 * Table.CCSS_Base_Metrics[[#This Row],[Exploitability]]) + (0.6 * Table.CCSS_Base_Metrics[[#This Row],[Impact]]) -1.5) * IF(Table.CCSS_Base_Metrics[[#This Row],[Impact]] = 0, 0, 1.176), 1),"")</f>
        <v>5</v>
      </c>
      <c r="M397" s="9">
        <f>IFERROR(20 * Table.CCSS_Base_Metrics[[#This Row],[Access_Vector.'#]] * Table.CCSS_Base_Metrics[[#This Row],[Authentication.'#]] * Table.CCSS_Base_Metrics[[#This Row],[Access_Complexity.'#]],"")</f>
        <v>9.9967999999999986</v>
      </c>
      <c r="N397" s="9">
        <f>IFERROR(10.41 * (1 - (1 - Table.CCSS_Base_Metrics[[#This Row],[Confidentiality_Impact.'#]]) * (1 - Table.CCSS_Base_Metrics[[#This Row],[Integrity_Impact.'#]]) * (1 - Table.CCSS_Base_Metrics[[#This Row],[Availability_Impact.'#]])),"")</f>
        <v>2.8627500000000001</v>
      </c>
      <c r="O397" t="s">
        <v>19</v>
      </c>
      <c r="P397" t="s">
        <v>23</v>
      </c>
      <c r="Q397" s="11">
        <f>IFERROR(VLOOKUP(Table.CCSS_Base_Metrics[[#This Row],[Access_Vector]], Lists!$B$4:$C$6, 2),"")</f>
        <v>1</v>
      </c>
      <c r="R397" t="s">
        <v>27</v>
      </c>
      <c r="S397" s="11">
        <f>IFERROR(VLOOKUP(Table.CCSS_Base_Metrics[[#This Row],[Authentication]], Lists!$D$4:$E$6, 2),"")</f>
        <v>0.70399999999999996</v>
      </c>
      <c r="T397" t="s">
        <v>30</v>
      </c>
      <c r="U397" s="11">
        <f>IFERROR(VLOOKUP(Table.CCSS_Base_Metrics[[#This Row],[Access_Complexity]], Lists!$F$4:$G$6, 2),"")</f>
        <v>0.71</v>
      </c>
      <c r="V397" t="s">
        <v>27</v>
      </c>
      <c r="W397" s="11">
        <f>IFERROR(VLOOKUP(Table.CCSS_Base_Metrics[[#This Row],[Confidentiality_Impact]], Lists!$H$4:$I$6, 2),"")</f>
        <v>0</v>
      </c>
      <c r="X397" t="s">
        <v>27</v>
      </c>
      <c r="Y397" s="11">
        <f>IFERROR(VLOOKUP(Table.CCSS_Base_Metrics[[#This Row],[Integrity_Imapct]], Lists!$J$4:$K$6, 2),"")</f>
        <v>0</v>
      </c>
      <c r="Z397" t="s">
        <v>32</v>
      </c>
      <c r="AA397" s="11">
        <f>IFERROR(VLOOKUP(Table.CCSS_Base_Metrics[[#This Row],[Availability_Impact]], Lists!$L$4:$M$6, 2),"")</f>
        <v>0.27500000000000002</v>
      </c>
    </row>
    <row r="398" spans="1:27" x14ac:dyDescent="0.25">
      <c r="A398" s="1" t="s">
        <v>461</v>
      </c>
      <c r="B398" s="1" t="str">
        <f>IFERROR(VLOOKUP(TRIM(Table.CCSS_Base_Metrics[[#This Row],[Title]]), xccdf!$A$2:$C$315, 2, FALSE),"")</f>
        <v>rul_LocalPoliciesSecurityOptions39</v>
      </c>
      <c r="C398" t="s">
        <v>242</v>
      </c>
      <c r="D398" s="25" t="str">
        <f>IFERROR(VLOOKUP(TRIM(Table.CCSS_Base_Metrics[[#This Row],[Title]]), xccdf!$A$2:$F$315, 3, FALSE),"")</f>
        <v>CCE-2424-0</v>
      </c>
      <c r="E398" s="25" t="str">
        <f>IFERROR(VLOOKUP(TRIM(Table.CCSS_Base_Metrics[[#This Row],[Title]]), xccdf!$A$2:$F$315, 4, FALSE),"")</f>
        <v>equals</v>
      </c>
      <c r="F398" s="25" t="str">
        <f>IFERROR(VLOOKUP(TRIM(Table.CCSS_Base_Metrics[[#This Row],[Title]]), xccdf!$A$2:$F$315, 5, FALSE),"")</f>
        <v>number</v>
      </c>
      <c r="G398" s="25">
        <f>IFERROR(VLOOKUP(TRIM(Table.CCSS_Base_Metrics[[#This Row],[Title]]), xccdf!$A$2:$F$315, 6, FALSE),"")</f>
        <v>3</v>
      </c>
      <c r="H398" s="21">
        <v>3</v>
      </c>
      <c r="J398" s="7"/>
      <c r="K398" s="7" t="s">
        <v>593</v>
      </c>
      <c r="L398" s="9" t="str">
        <f>IFERROR(ROUND(((0.4 * Table.CCSS_Base_Metrics[[#This Row],[Exploitability]]) + (0.6 * Table.CCSS_Base_Metrics[[#This Row],[Impact]]) -1.5) * IF(Table.CCSS_Base_Metrics[[#This Row],[Impact]] = 0, 0, 1.176), 1),"")</f>
        <v/>
      </c>
      <c r="M398" s="9" t="str">
        <f>IFERROR(20 * Table.CCSS_Base_Metrics[[#This Row],[Access_Vector.'#]] * Table.CCSS_Base_Metrics[[#This Row],[Authentication.'#]] * Table.CCSS_Base_Metrics[[#This Row],[Access_Complexity.'#]],"")</f>
        <v/>
      </c>
      <c r="N398" s="9" t="str">
        <f>IFERROR(10.41 * (1 - (1 - Table.CCSS_Base_Metrics[[#This Row],[Confidentiality_Impact.'#]]) * (1 - Table.CCSS_Base_Metrics[[#This Row],[Integrity_Impact.'#]]) * (1 - Table.CCSS_Base_Metrics[[#This Row],[Availability_Impact.'#]])),"")</f>
        <v/>
      </c>
      <c r="Q398" s="11" t="str">
        <f>IFERROR(VLOOKUP(Table.CCSS_Base_Metrics[[#This Row],[Access_Vector]], Lists!$B$4:$C$6, 2),"")</f>
        <v/>
      </c>
      <c r="S398" s="11" t="str">
        <f>IFERROR(VLOOKUP(Table.CCSS_Base_Metrics[[#This Row],[Authentication]], Lists!$D$4:$E$6, 2),"")</f>
        <v/>
      </c>
      <c r="U398" s="11" t="str">
        <f>IFERROR(VLOOKUP(Table.CCSS_Base_Metrics[[#This Row],[Access_Complexity]], Lists!$F$4:$G$6, 2),"")</f>
        <v/>
      </c>
      <c r="W398" s="11" t="str">
        <f>IFERROR(VLOOKUP(Table.CCSS_Base_Metrics[[#This Row],[Confidentiality_Impact]], Lists!$H$4:$I$6, 2),"")</f>
        <v/>
      </c>
      <c r="Y398" s="11" t="str">
        <f>IFERROR(VLOOKUP(Table.CCSS_Base_Metrics[[#This Row],[Integrity_Imapct]], Lists!$J$4:$K$6, 2),"")</f>
        <v/>
      </c>
      <c r="AA398" s="11" t="str">
        <f>IFERROR(VLOOKUP(Table.CCSS_Base_Metrics[[#This Row],[Availability_Impact]], Lists!$L$4:$M$6, 2),"")</f>
        <v/>
      </c>
    </row>
    <row r="399" spans="1:27" x14ac:dyDescent="0.25">
      <c r="A399" s="1" t="s">
        <v>462</v>
      </c>
      <c r="B399" s="1" t="str">
        <f>IFERROR(VLOOKUP(TRIM(Table.CCSS_Base_Metrics[[#This Row],[Title]]), xccdf!$A$2:$C$315, 2, FALSE),"")</f>
        <v>rul_LocalPoliciesSecurityOptions40</v>
      </c>
      <c r="C399" t="s">
        <v>243</v>
      </c>
      <c r="D399" s="25" t="str">
        <f>IFERROR(VLOOKUP(TRIM(Table.CCSS_Base_Metrics[[#This Row],[Title]]), xccdf!$A$2:$F$315, 3, FALSE),"")</f>
        <v>CCE-2442-2</v>
      </c>
      <c r="E399" s="25" t="str">
        <f>IFERROR(VLOOKUP(TRIM(Table.CCSS_Base_Metrics[[#This Row],[Title]]), xccdf!$A$2:$F$315, 4, FALSE),"")</f>
        <v>equals</v>
      </c>
      <c r="F399" s="25" t="str">
        <f>IFERROR(VLOOKUP(TRIM(Table.CCSS_Base_Metrics[[#This Row],[Title]]), xccdf!$A$2:$F$315, 5, FALSE),"")</f>
        <v>number</v>
      </c>
      <c r="G399" s="25">
        <f>IFERROR(VLOOKUP(TRIM(Table.CCSS_Base_Metrics[[#This Row],[Title]]), xccdf!$A$2:$F$315, 6, FALSE),"")</f>
        <v>90</v>
      </c>
      <c r="H399" s="21" t="s">
        <v>514</v>
      </c>
      <c r="I399" s="7" t="b">
        <v>1</v>
      </c>
      <c r="J399" s="7"/>
      <c r="K399" s="17" t="s">
        <v>589</v>
      </c>
      <c r="L399" s="9">
        <f>IFERROR(ROUND(((0.4 * Table.CCSS_Base_Metrics[[#This Row],[Exploitability]]) + (0.6 * Table.CCSS_Base_Metrics[[#This Row],[Impact]]) -1.5) * IF(Table.CCSS_Base_Metrics[[#This Row],[Impact]] = 0, 0, 1.176), 1),"")</f>
        <v>6.4</v>
      </c>
      <c r="M399" s="9">
        <f>IFERROR(20 * Table.CCSS_Base_Metrics[[#This Row],[Access_Vector.'#]] * Table.CCSS_Base_Metrics[[#This Row],[Authentication.'#]] * Table.CCSS_Base_Metrics[[#This Row],[Access_Complexity.'#]],"")</f>
        <v>9.9967999999999986</v>
      </c>
      <c r="N399" s="9">
        <f>IFERROR(10.41 * (1 - (1 - Table.CCSS_Base_Metrics[[#This Row],[Confidentiality_Impact.'#]]) * (1 - Table.CCSS_Base_Metrics[[#This Row],[Integrity_Impact.'#]]) * (1 - Table.CCSS_Base_Metrics[[#This Row],[Availability_Impact.'#]])),"")</f>
        <v>4.9382437499999998</v>
      </c>
      <c r="O399" t="s">
        <v>19</v>
      </c>
      <c r="P399" t="s">
        <v>23</v>
      </c>
      <c r="Q399" s="11">
        <f>IFERROR(VLOOKUP(Table.CCSS_Base_Metrics[[#This Row],[Access_Vector]], Lists!$B$4:$C$6, 2),"")</f>
        <v>1</v>
      </c>
      <c r="R399" t="s">
        <v>27</v>
      </c>
      <c r="S399" s="11">
        <f>IFERROR(VLOOKUP(Table.CCSS_Base_Metrics[[#This Row],[Authentication]], Lists!$D$4:$E$6, 2),"")</f>
        <v>0.70399999999999996</v>
      </c>
      <c r="T399" t="s">
        <v>30</v>
      </c>
      <c r="U399" s="11">
        <f>IFERROR(VLOOKUP(Table.CCSS_Base_Metrics[[#This Row],[Access_Complexity]], Lists!$F$4:$G$6, 2),"")</f>
        <v>0.71</v>
      </c>
      <c r="V399" t="s">
        <v>27</v>
      </c>
      <c r="W399" s="11">
        <f>IFERROR(VLOOKUP(Table.CCSS_Base_Metrics[[#This Row],[Confidentiality_Impact]], Lists!$H$4:$I$6, 2),"")</f>
        <v>0</v>
      </c>
      <c r="X399" t="s">
        <v>32</v>
      </c>
      <c r="Y399" s="11">
        <f>IFERROR(VLOOKUP(Table.CCSS_Base_Metrics[[#This Row],[Integrity_Imapct]], Lists!$J$4:$K$6, 2),"")</f>
        <v>0.27500000000000002</v>
      </c>
      <c r="Z399" t="s">
        <v>32</v>
      </c>
      <c r="AA399" s="11">
        <f>IFERROR(VLOOKUP(Table.CCSS_Base_Metrics[[#This Row],[Availability_Impact]], Lists!$L$4:$M$6, 2),"")</f>
        <v>0.27500000000000002</v>
      </c>
    </row>
    <row r="400" spans="1:27" x14ac:dyDescent="0.25">
      <c r="A400" s="1" t="s">
        <v>462</v>
      </c>
      <c r="B400" s="1" t="str">
        <f>IFERROR(VLOOKUP(TRIM(Table.CCSS_Base_Metrics[[#This Row],[Title]]), xccdf!$A$2:$C$315, 2, FALSE),"")</f>
        <v>rul_LocalPoliciesSecurityOptions40</v>
      </c>
      <c r="C400" t="s">
        <v>243</v>
      </c>
      <c r="D400" s="25" t="str">
        <f>IFERROR(VLOOKUP(TRIM(Table.CCSS_Base_Metrics[[#This Row],[Title]]), xccdf!$A$2:$F$315, 3, FALSE),"")</f>
        <v>CCE-2442-2</v>
      </c>
      <c r="E400" s="25" t="str">
        <f>IFERROR(VLOOKUP(TRIM(Table.CCSS_Base_Metrics[[#This Row],[Title]]), xccdf!$A$2:$F$315, 4, FALSE),"")</f>
        <v>equals</v>
      </c>
      <c r="F400" s="25" t="str">
        <f>IFERROR(VLOOKUP(TRIM(Table.CCSS_Base_Metrics[[#This Row],[Title]]), xccdf!$A$2:$F$315, 5, FALSE),"")</f>
        <v>number</v>
      </c>
      <c r="G400" s="25">
        <f>IFERROR(VLOOKUP(TRIM(Table.CCSS_Base_Metrics[[#This Row],[Title]]), xccdf!$A$2:$F$315, 6, FALSE),"")</f>
        <v>90</v>
      </c>
      <c r="H400" s="21" t="s">
        <v>584</v>
      </c>
      <c r="J400" s="7"/>
      <c r="K400" s="7" t="s">
        <v>593</v>
      </c>
      <c r="L400" s="9" t="str">
        <f>IFERROR(ROUND(((0.4 * Table.CCSS_Base_Metrics[[#This Row],[Exploitability]]) + (0.6 * Table.CCSS_Base_Metrics[[#This Row],[Impact]]) -1.5) * IF(Table.CCSS_Base_Metrics[[#This Row],[Impact]] = 0, 0, 1.176), 1),"")</f>
        <v/>
      </c>
      <c r="M400" s="9" t="str">
        <f>IFERROR(20 * Table.CCSS_Base_Metrics[[#This Row],[Access_Vector.'#]] * Table.CCSS_Base_Metrics[[#This Row],[Authentication.'#]] * Table.CCSS_Base_Metrics[[#This Row],[Access_Complexity.'#]],"")</f>
        <v/>
      </c>
      <c r="N400" s="9" t="str">
        <f>IFERROR(10.41 * (1 - (1 - Table.CCSS_Base_Metrics[[#This Row],[Confidentiality_Impact.'#]]) * (1 - Table.CCSS_Base_Metrics[[#This Row],[Integrity_Impact.'#]]) * (1 - Table.CCSS_Base_Metrics[[#This Row],[Availability_Impact.'#]])),"")</f>
        <v/>
      </c>
      <c r="Q400" s="11" t="str">
        <f>IFERROR(VLOOKUP(Table.CCSS_Base_Metrics[[#This Row],[Access_Vector]], Lists!$B$4:$C$6, 2),"")</f>
        <v/>
      </c>
      <c r="S400" s="11" t="str">
        <f>IFERROR(VLOOKUP(Table.CCSS_Base_Metrics[[#This Row],[Authentication]], Lists!$D$4:$E$6, 2),"")</f>
        <v/>
      </c>
      <c r="U400" s="11" t="str">
        <f>IFERROR(VLOOKUP(Table.CCSS_Base_Metrics[[#This Row],[Access_Complexity]], Lists!$F$4:$G$6, 2),"")</f>
        <v/>
      </c>
      <c r="W400" s="11" t="str">
        <f>IFERROR(VLOOKUP(Table.CCSS_Base_Metrics[[#This Row],[Confidentiality_Impact]], Lists!$H$4:$I$6, 2),"")</f>
        <v/>
      </c>
      <c r="Y400" s="11" t="str">
        <f>IFERROR(VLOOKUP(Table.CCSS_Base_Metrics[[#This Row],[Integrity_Imapct]], Lists!$J$4:$K$6, 2),"")</f>
        <v/>
      </c>
      <c r="AA400" s="11" t="str">
        <f>IFERROR(VLOOKUP(Table.CCSS_Base_Metrics[[#This Row],[Availability_Impact]], Lists!$L$4:$M$6, 2),"")</f>
        <v/>
      </c>
    </row>
    <row r="401" spans="1:27" ht="60" x14ac:dyDescent="0.25">
      <c r="A401" s="1" t="s">
        <v>463</v>
      </c>
      <c r="B401" s="1" t="str">
        <f>IFERROR(VLOOKUP(TRIM(Table.CCSS_Base_Metrics[[#This Row],[Title]]), xccdf!$A$2:$C$315, 2, FALSE),"")</f>
        <v>rul_LocalPoliciesSecurityOptions68</v>
      </c>
      <c r="C401" t="s">
        <v>244</v>
      </c>
      <c r="D401" s="25" t="str">
        <f>IFERROR(VLOOKUP(TRIM(Table.CCSS_Base_Metrics[[#This Row],[Title]]), xccdf!$A$2:$F$315, 3, FALSE),"")</f>
        <v>CCE-5229-0</v>
      </c>
      <c r="E401" s="25" t="str">
        <f>IFERROR(VLOOKUP(TRIM(Table.CCSS_Base_Metrics[[#This Row],[Title]]), xccdf!$A$2:$F$315, 4, FALSE),"")</f>
        <v>equals</v>
      </c>
      <c r="F401" s="25" t="str">
        <f>IFERROR(VLOOKUP(TRIM(Table.CCSS_Base_Metrics[[#This Row],[Title]]), xccdf!$A$2:$F$315, 5, FALSE),"")</f>
        <v>number</v>
      </c>
      <c r="G401" s="25">
        <f>IFERROR(VLOOKUP(TRIM(Table.CCSS_Base_Metrics[[#This Row],[Title]]), xccdf!$A$2:$F$315, 6, FALSE),"")</f>
        <v>2</v>
      </c>
      <c r="H401" s="21" t="s">
        <v>529</v>
      </c>
      <c r="I401" s="7" t="b">
        <v>1</v>
      </c>
      <c r="J401" s="7" t="s">
        <v>525</v>
      </c>
      <c r="K401" s="17" t="s">
        <v>589</v>
      </c>
      <c r="L401" s="9">
        <f>IFERROR(ROUND(((0.4 * Table.CCSS_Base_Metrics[[#This Row],[Exploitability]]) + (0.6 * Table.CCSS_Base_Metrics[[#This Row],[Impact]]) -1.5) * IF(Table.CCSS_Base_Metrics[[#This Row],[Impact]] = 0, 0, 1.176), 1),"")</f>
        <v>10</v>
      </c>
      <c r="M401" s="9">
        <f>IFERROR(20 * Table.CCSS_Base_Metrics[[#This Row],[Access_Vector.'#]] * Table.CCSS_Base_Metrics[[#This Row],[Authentication.'#]] * Table.CCSS_Base_Metrics[[#This Row],[Access_Complexity.'#]],"")</f>
        <v>9.9967999999999986</v>
      </c>
      <c r="N401" s="9">
        <f>IFERROR(10.41 * (1 - (1 - Table.CCSS_Base_Metrics[[#This Row],[Confidentiality_Impact.'#]]) * (1 - Table.CCSS_Base_Metrics[[#This Row],[Integrity_Impact.'#]]) * (1 - Table.CCSS_Base_Metrics[[#This Row],[Availability_Impact.'#]])),"")</f>
        <v>10.00084536</v>
      </c>
      <c r="O401" t="s">
        <v>19</v>
      </c>
      <c r="P401" t="s">
        <v>23</v>
      </c>
      <c r="Q401" s="11">
        <f>IFERROR(VLOOKUP(Table.CCSS_Base_Metrics[[#This Row],[Access_Vector]], Lists!$B$4:$C$6, 2),"")</f>
        <v>1</v>
      </c>
      <c r="R401" t="s">
        <v>27</v>
      </c>
      <c r="S401" s="11">
        <f>IFERROR(VLOOKUP(Table.CCSS_Base_Metrics[[#This Row],[Authentication]], Lists!$D$4:$E$6, 2),"")</f>
        <v>0.70399999999999996</v>
      </c>
      <c r="T401" t="s">
        <v>30</v>
      </c>
      <c r="U401" s="11">
        <f>IFERROR(VLOOKUP(Table.CCSS_Base_Metrics[[#This Row],[Access_Complexity]], Lists!$F$4:$G$6, 2),"")</f>
        <v>0.71</v>
      </c>
      <c r="V401" t="s">
        <v>31</v>
      </c>
      <c r="W401" s="11">
        <f>IFERROR(VLOOKUP(Table.CCSS_Base_Metrics[[#This Row],[Confidentiality_Impact]], Lists!$H$4:$I$6, 2),"")</f>
        <v>0.66</v>
      </c>
      <c r="X401" t="s">
        <v>31</v>
      </c>
      <c r="Y401" s="11">
        <f>IFERROR(VLOOKUP(Table.CCSS_Base_Metrics[[#This Row],[Integrity_Imapct]], Lists!$J$4:$K$6, 2),"")</f>
        <v>0.66</v>
      </c>
      <c r="Z401" t="s">
        <v>31</v>
      </c>
      <c r="AA401" s="11">
        <f>IFERROR(VLOOKUP(Table.CCSS_Base_Metrics[[#This Row],[Availability_Impact]], Lists!$L$4:$M$6, 2),"")</f>
        <v>0.66</v>
      </c>
    </row>
    <row r="402" spans="1:27" ht="45" x14ac:dyDescent="0.25">
      <c r="A402" s="1" t="s">
        <v>463</v>
      </c>
      <c r="B402" s="1" t="str">
        <f>IFERROR(VLOOKUP(TRIM(Table.CCSS_Base_Metrics[[#This Row],[Title]]), xccdf!$A$2:$C$315, 2, FALSE),"")</f>
        <v>rul_LocalPoliciesSecurityOptions68</v>
      </c>
      <c r="C402" t="s">
        <v>244</v>
      </c>
      <c r="D402" s="25" t="str">
        <f>IFERROR(VLOOKUP(TRIM(Table.CCSS_Base_Metrics[[#This Row],[Title]]), xccdf!$A$2:$F$315, 3, FALSE),"")</f>
        <v>CCE-5229-0</v>
      </c>
      <c r="E402" s="25" t="str">
        <f>IFERROR(VLOOKUP(TRIM(Table.CCSS_Base_Metrics[[#This Row],[Title]]), xccdf!$A$2:$F$315, 4, FALSE),"")</f>
        <v>equals</v>
      </c>
      <c r="F402" s="25" t="str">
        <f>IFERROR(VLOOKUP(TRIM(Table.CCSS_Base_Metrics[[#This Row],[Title]]), xccdf!$A$2:$F$315, 5, FALSE),"")</f>
        <v>number</v>
      </c>
      <c r="G402" s="25">
        <f>IFERROR(VLOOKUP(TRIM(Table.CCSS_Base_Metrics[[#This Row],[Title]]), xccdf!$A$2:$F$315, 6, FALSE),"")</f>
        <v>2</v>
      </c>
      <c r="H402" s="21" t="s">
        <v>585</v>
      </c>
      <c r="J402" s="7"/>
      <c r="K402" s="7" t="s">
        <v>593</v>
      </c>
      <c r="L402" s="9" t="str">
        <f>IFERROR(ROUND(((0.4 * Table.CCSS_Base_Metrics[[#This Row],[Exploitability]]) + (0.6 * Table.CCSS_Base_Metrics[[#This Row],[Impact]]) -1.5) * IF(Table.CCSS_Base_Metrics[[#This Row],[Impact]] = 0, 0, 1.176), 1),"")</f>
        <v/>
      </c>
      <c r="M402" s="9" t="str">
        <f>IFERROR(20 * Table.CCSS_Base_Metrics[[#This Row],[Access_Vector.'#]] * Table.CCSS_Base_Metrics[[#This Row],[Authentication.'#]] * Table.CCSS_Base_Metrics[[#This Row],[Access_Complexity.'#]],"")</f>
        <v/>
      </c>
      <c r="N402" s="9" t="str">
        <f>IFERROR(10.41 * (1 - (1 - Table.CCSS_Base_Metrics[[#This Row],[Confidentiality_Impact.'#]]) * (1 - Table.CCSS_Base_Metrics[[#This Row],[Integrity_Impact.'#]]) * (1 - Table.CCSS_Base_Metrics[[#This Row],[Availability_Impact.'#]])),"")</f>
        <v/>
      </c>
      <c r="Q402" s="11" t="str">
        <f>IFERROR(VLOOKUP(Table.CCSS_Base_Metrics[[#This Row],[Access_Vector]], Lists!$B$4:$C$6, 2),"")</f>
        <v/>
      </c>
      <c r="S402" s="11" t="str">
        <f>IFERROR(VLOOKUP(Table.CCSS_Base_Metrics[[#This Row],[Authentication]], Lists!$D$4:$E$6, 2),"")</f>
        <v/>
      </c>
      <c r="U402" s="11" t="str">
        <f>IFERROR(VLOOKUP(Table.CCSS_Base_Metrics[[#This Row],[Access_Complexity]], Lists!$F$4:$G$6, 2),"")</f>
        <v/>
      </c>
      <c r="W402" s="11" t="str">
        <f>IFERROR(VLOOKUP(Table.CCSS_Base_Metrics[[#This Row],[Confidentiality_Impact]], Lists!$H$4:$I$6, 2),"")</f>
        <v/>
      </c>
      <c r="Y402" s="11" t="str">
        <f>IFERROR(VLOOKUP(Table.CCSS_Base_Metrics[[#This Row],[Integrity_Imapct]], Lists!$J$4:$K$6, 2),"")</f>
        <v/>
      </c>
      <c r="AA402" s="11" t="str">
        <f>IFERROR(VLOOKUP(Table.CCSS_Base_Metrics[[#This Row],[Availability_Impact]], Lists!$L$4:$M$6, 2),"")</f>
        <v/>
      </c>
    </row>
    <row r="403" spans="1:27" x14ac:dyDescent="0.25">
      <c r="A403" s="1" t="s">
        <v>464</v>
      </c>
      <c r="B403" s="1" t="str">
        <f>IFERROR(VLOOKUP(TRIM(Table.CCSS_Base_Metrics[[#This Row],[Title]]), xccdf!$A$2:$C$315, 2, FALSE),"")</f>
        <v/>
      </c>
      <c r="C403" t="s">
        <v>245</v>
      </c>
      <c r="D403" s="25" t="str">
        <f>IFERROR(VLOOKUP(TRIM(Table.CCSS_Base_Metrics[[#This Row],[Title]]), xccdf!$A$2:$F$315, 3, FALSE),"")</f>
        <v/>
      </c>
      <c r="E403" s="25" t="str">
        <f>IFERROR(VLOOKUP(TRIM(Table.CCSS_Base_Metrics[[#This Row],[Title]]), xccdf!$A$2:$F$315, 4, FALSE),"")</f>
        <v/>
      </c>
      <c r="F403" s="25" t="str">
        <f>IFERROR(VLOOKUP(TRIM(Table.CCSS_Base_Metrics[[#This Row],[Title]]), xccdf!$A$2:$F$315, 5, FALSE),"")</f>
        <v/>
      </c>
      <c r="G403" s="25" t="str">
        <f>IFERROR(VLOOKUP(TRIM(Table.CCSS_Base_Metrics[[#This Row],[Title]]), xccdf!$A$2:$F$315, 6, FALSE),"")</f>
        <v/>
      </c>
      <c r="H403" s="21" t="s">
        <v>528</v>
      </c>
      <c r="I403" s="7" t="b">
        <v>1</v>
      </c>
      <c r="J403" s="7"/>
      <c r="K403" s="17" t="s">
        <v>589</v>
      </c>
      <c r="L403" s="9">
        <f>IFERROR(ROUND(((0.4 * Table.CCSS_Base_Metrics[[#This Row],[Exploitability]]) + (0.6 * Table.CCSS_Base_Metrics[[#This Row],[Impact]]) -1.5) * IF(Table.CCSS_Base_Metrics[[#This Row],[Impact]] = 0, 0, 1.176), 1),"")</f>
        <v>5</v>
      </c>
      <c r="M403" s="9">
        <f>IFERROR(20 * Table.CCSS_Base_Metrics[[#This Row],[Access_Vector.'#]] * Table.CCSS_Base_Metrics[[#This Row],[Authentication.'#]] * Table.CCSS_Base_Metrics[[#This Row],[Access_Complexity.'#]],"")</f>
        <v>9.9967999999999986</v>
      </c>
      <c r="N403" s="9">
        <f>IFERROR(10.41 * (1 - (1 - Table.CCSS_Base_Metrics[[#This Row],[Confidentiality_Impact.'#]]) * (1 - Table.CCSS_Base_Metrics[[#This Row],[Integrity_Impact.'#]]) * (1 - Table.CCSS_Base_Metrics[[#This Row],[Availability_Impact.'#]])),"")</f>
        <v>2.8627500000000001</v>
      </c>
      <c r="O403" t="s">
        <v>19</v>
      </c>
      <c r="P403" t="s">
        <v>23</v>
      </c>
      <c r="Q403" s="11">
        <f>IFERROR(VLOOKUP(Table.CCSS_Base_Metrics[[#This Row],[Access_Vector]], Lists!$B$4:$C$6, 2),"")</f>
        <v>1</v>
      </c>
      <c r="R403" t="s">
        <v>27</v>
      </c>
      <c r="S403" s="11">
        <f>IFERROR(VLOOKUP(Table.CCSS_Base_Metrics[[#This Row],[Authentication]], Lists!$D$4:$E$6, 2),"")</f>
        <v>0.70399999999999996</v>
      </c>
      <c r="T403" t="s">
        <v>30</v>
      </c>
      <c r="U403" s="11">
        <f>IFERROR(VLOOKUP(Table.CCSS_Base_Metrics[[#This Row],[Access_Complexity]], Lists!$F$4:$G$6, 2),"")</f>
        <v>0.71</v>
      </c>
      <c r="V403" t="s">
        <v>27</v>
      </c>
      <c r="W403" s="11">
        <f>IFERROR(VLOOKUP(Table.CCSS_Base_Metrics[[#This Row],[Confidentiality_Impact]], Lists!$H$4:$I$6, 2),"")</f>
        <v>0</v>
      </c>
      <c r="X403" t="s">
        <v>27</v>
      </c>
      <c r="Y403" s="11">
        <f>IFERROR(VLOOKUP(Table.CCSS_Base_Metrics[[#This Row],[Integrity_Imapct]], Lists!$J$4:$K$6, 2),"")</f>
        <v>0</v>
      </c>
      <c r="Z403" t="s">
        <v>32</v>
      </c>
      <c r="AA403" s="11">
        <f>IFERROR(VLOOKUP(Table.CCSS_Base_Metrics[[#This Row],[Availability_Impact]], Lists!$L$4:$M$6, 2),"")</f>
        <v>0.27500000000000002</v>
      </c>
    </row>
    <row r="404" spans="1:27" x14ac:dyDescent="0.25">
      <c r="A404" s="1" t="s">
        <v>464</v>
      </c>
      <c r="B404" s="1" t="str">
        <f>IFERROR(VLOOKUP(TRIM(Table.CCSS_Base_Metrics[[#This Row],[Title]]), xccdf!$A$2:$C$315, 2, FALSE),"")</f>
        <v/>
      </c>
      <c r="C404" t="s">
        <v>245</v>
      </c>
      <c r="D404" s="25" t="str">
        <f>IFERROR(VLOOKUP(TRIM(Table.CCSS_Base_Metrics[[#This Row],[Title]]), xccdf!$A$2:$F$315, 3, FALSE),"")</f>
        <v/>
      </c>
      <c r="E404" s="25" t="str">
        <f>IFERROR(VLOOKUP(TRIM(Table.CCSS_Base_Metrics[[#This Row],[Title]]), xccdf!$A$2:$F$315, 4, FALSE),"")</f>
        <v/>
      </c>
      <c r="F404" s="25" t="str">
        <f>IFERROR(VLOOKUP(TRIM(Table.CCSS_Base_Metrics[[#This Row],[Title]]), xccdf!$A$2:$F$315, 5, FALSE),"")</f>
        <v/>
      </c>
      <c r="G404" s="25" t="str">
        <f>IFERROR(VLOOKUP(TRIM(Table.CCSS_Base_Metrics[[#This Row],[Title]]), xccdf!$A$2:$F$315, 6, FALSE),"")</f>
        <v/>
      </c>
      <c r="H404" s="21">
        <v>3</v>
      </c>
      <c r="J404" s="7"/>
      <c r="K404" s="7" t="s">
        <v>593</v>
      </c>
      <c r="L404" s="9" t="str">
        <f>IFERROR(ROUND(((0.4 * Table.CCSS_Base_Metrics[[#This Row],[Exploitability]]) + (0.6 * Table.CCSS_Base_Metrics[[#This Row],[Impact]]) -1.5) * IF(Table.CCSS_Base_Metrics[[#This Row],[Impact]] = 0, 0, 1.176), 1),"")</f>
        <v/>
      </c>
      <c r="M404" s="9" t="str">
        <f>IFERROR(20 * Table.CCSS_Base_Metrics[[#This Row],[Access_Vector.'#]] * Table.CCSS_Base_Metrics[[#This Row],[Authentication.'#]] * Table.CCSS_Base_Metrics[[#This Row],[Access_Complexity.'#]],"")</f>
        <v/>
      </c>
      <c r="N404" s="9" t="str">
        <f>IFERROR(10.41 * (1 - (1 - Table.CCSS_Base_Metrics[[#This Row],[Confidentiality_Impact.'#]]) * (1 - Table.CCSS_Base_Metrics[[#This Row],[Integrity_Impact.'#]]) * (1 - Table.CCSS_Base_Metrics[[#This Row],[Availability_Impact.'#]])),"")</f>
        <v/>
      </c>
      <c r="Q404" s="11" t="str">
        <f>IFERROR(VLOOKUP(Table.CCSS_Base_Metrics[[#This Row],[Access_Vector]], Lists!$B$4:$C$6, 2),"")</f>
        <v/>
      </c>
      <c r="S404" s="11" t="str">
        <f>IFERROR(VLOOKUP(Table.CCSS_Base_Metrics[[#This Row],[Authentication]], Lists!$D$4:$E$6, 2),"")</f>
        <v/>
      </c>
      <c r="U404" s="11" t="str">
        <f>IFERROR(VLOOKUP(Table.CCSS_Base_Metrics[[#This Row],[Access_Complexity]], Lists!$F$4:$G$6, 2),"")</f>
        <v/>
      </c>
      <c r="W404" s="11" t="str">
        <f>IFERROR(VLOOKUP(Table.CCSS_Base_Metrics[[#This Row],[Confidentiality_Impact]], Lists!$H$4:$I$6, 2),"")</f>
        <v/>
      </c>
      <c r="Y404" s="11" t="str">
        <f>IFERROR(VLOOKUP(Table.CCSS_Base_Metrics[[#This Row],[Integrity_Imapct]], Lists!$J$4:$K$6, 2),"")</f>
        <v/>
      </c>
      <c r="AA404" s="11" t="str">
        <f>IFERROR(VLOOKUP(Table.CCSS_Base_Metrics[[#This Row],[Availability_Impact]], Lists!$L$4:$M$6, 2),"")</f>
        <v/>
      </c>
    </row>
    <row r="405" spans="1:27" x14ac:dyDescent="0.25">
      <c r="A405" s="14" t="s">
        <v>465</v>
      </c>
      <c r="B405" s="14" t="str">
        <f>IFERROR(VLOOKUP(TRIM(Table.CCSS_Base_Metrics[[#This Row],[Title]]), xccdf!$A$2:$C$315, 2, FALSE),"")</f>
        <v/>
      </c>
      <c r="C405" t="s">
        <v>470</v>
      </c>
      <c r="D405" s="25" t="str">
        <f>IFERROR(VLOOKUP(TRIM(Table.CCSS_Base_Metrics[[#This Row],[Title]]), xccdf!$A$2:$F$315, 3, FALSE),"")</f>
        <v/>
      </c>
      <c r="E405" s="25" t="str">
        <f>IFERROR(VLOOKUP(TRIM(Table.CCSS_Base_Metrics[[#This Row],[Title]]), xccdf!$A$2:$F$315, 4, FALSE),"")</f>
        <v/>
      </c>
      <c r="F405" s="25" t="str">
        <f>IFERROR(VLOOKUP(TRIM(Table.CCSS_Base_Metrics[[#This Row],[Title]]), xccdf!$A$2:$F$315, 5, FALSE),"")</f>
        <v/>
      </c>
      <c r="G405" s="25" t="str">
        <f>IFERROR(VLOOKUP(TRIM(Table.CCSS_Base_Metrics[[#This Row],[Title]]), xccdf!$A$2:$F$315, 6, FALSE),"")</f>
        <v/>
      </c>
      <c r="H405" s="21" t="e">
        <f>NA()</f>
        <v>#N/A</v>
      </c>
      <c r="I405" s="7" t="b">
        <v>0</v>
      </c>
      <c r="J405" s="7"/>
      <c r="K405" s="17"/>
      <c r="L405" s="9" t="str">
        <f>IFERROR(ROUND(((0.4 * Table.CCSS_Base_Metrics[[#This Row],[Exploitability]]) + (0.6 * Table.CCSS_Base_Metrics[[#This Row],[Impact]]) -1.5) * IF(Table.CCSS_Base_Metrics[[#This Row],[Impact]] = 0, 0, 1.176), 1),"")</f>
        <v/>
      </c>
      <c r="M405" s="9" t="str">
        <f>IFERROR(20 * Table.CCSS_Base_Metrics[[#This Row],[Access_Vector.'#]] * Table.CCSS_Base_Metrics[[#This Row],[Authentication.'#]] * Table.CCSS_Base_Metrics[[#This Row],[Access_Complexity.'#]],"")</f>
        <v/>
      </c>
      <c r="N405" s="9" t="str">
        <f>IFERROR(10.41 * (1 - (1 - Table.CCSS_Base_Metrics[[#This Row],[Confidentiality_Impact.'#]]) * (1 - Table.CCSS_Base_Metrics[[#This Row],[Integrity_Impact.'#]]) * (1 - Table.CCSS_Base_Metrics[[#This Row],[Availability_Impact.'#]])),"")</f>
        <v/>
      </c>
      <c r="Q405" s="11" t="str">
        <f>IFERROR(VLOOKUP(Table.CCSS_Base_Metrics[[#This Row],[Access_Vector]], Lists!$B$4:$C$6, 2),"")</f>
        <v/>
      </c>
      <c r="S405" s="11" t="str">
        <f>IFERROR(VLOOKUP(Table.CCSS_Base_Metrics[[#This Row],[Authentication]], Lists!$D$4:$E$6, 2),"")</f>
        <v/>
      </c>
      <c r="U405" s="11" t="str">
        <f>IFERROR(VLOOKUP(Table.CCSS_Base_Metrics[[#This Row],[Access_Complexity]], Lists!$F$4:$G$6, 2),"")</f>
        <v/>
      </c>
      <c r="W405" s="11" t="str">
        <f>IFERROR(VLOOKUP(Table.CCSS_Base_Metrics[[#This Row],[Confidentiality_Impact]], Lists!$H$4:$I$6, 2),"")</f>
        <v/>
      </c>
      <c r="Y405" s="11" t="str">
        <f>IFERROR(VLOOKUP(Table.CCSS_Base_Metrics[[#This Row],[Integrity_Imapct]], Lists!$J$4:$K$6, 2),"")</f>
        <v/>
      </c>
      <c r="AA405" s="11" t="str">
        <f>IFERROR(VLOOKUP(Table.CCSS_Base_Metrics[[#This Row],[Availability_Impact]], Lists!$L$4:$M$6, 2),"")</f>
        <v/>
      </c>
    </row>
    <row r="406" spans="1:27" x14ac:dyDescent="0.25">
      <c r="A406" s="1" t="s">
        <v>466</v>
      </c>
      <c r="B406" s="1" t="str">
        <f>IFERROR(VLOOKUP(TRIM(Table.CCSS_Base_Metrics[[#This Row],[Title]]), xccdf!$A$2:$C$315, 2, FALSE),"")</f>
        <v/>
      </c>
      <c r="C406" t="s">
        <v>246</v>
      </c>
      <c r="D406" s="25" t="str">
        <f>IFERROR(VLOOKUP(TRIM(Table.CCSS_Base_Metrics[[#This Row],[Title]]), xccdf!$A$2:$F$315, 3, FALSE),"")</f>
        <v/>
      </c>
      <c r="E406" s="25" t="str">
        <f>IFERROR(VLOOKUP(TRIM(Table.CCSS_Base_Metrics[[#This Row],[Title]]), xccdf!$A$2:$F$315, 4, FALSE),"")</f>
        <v/>
      </c>
      <c r="F406" s="25" t="str">
        <f>IFERROR(VLOOKUP(TRIM(Table.CCSS_Base_Metrics[[#This Row],[Title]]), xccdf!$A$2:$F$315, 5, FALSE),"")</f>
        <v/>
      </c>
      <c r="G406" s="25" t="str">
        <f>IFERROR(VLOOKUP(TRIM(Table.CCSS_Base_Metrics[[#This Row],[Title]]), xccdf!$A$2:$F$315, 6, FALSE),"")</f>
        <v/>
      </c>
      <c r="H406" s="21" t="s">
        <v>40</v>
      </c>
      <c r="I406" s="7" t="b">
        <v>1</v>
      </c>
      <c r="J406" s="7"/>
      <c r="K406" s="17" t="s">
        <v>589</v>
      </c>
      <c r="L406" s="9">
        <f>IFERROR(ROUND(((0.4 * Table.CCSS_Base_Metrics[[#This Row],[Exploitability]]) + (0.6 * Table.CCSS_Base_Metrics[[#This Row],[Impact]]) -1.5) * IF(Table.CCSS_Base_Metrics[[#This Row],[Impact]] = 0, 0, 1.176), 1),"")</f>
        <v>7.5</v>
      </c>
      <c r="M406" s="9">
        <f>IFERROR(20 * Table.CCSS_Base_Metrics[[#This Row],[Access_Vector.'#]] * Table.CCSS_Base_Metrics[[#This Row],[Authentication.'#]] * Table.CCSS_Base_Metrics[[#This Row],[Access_Complexity.'#]],"")</f>
        <v>9.9967999999999986</v>
      </c>
      <c r="N406" s="9">
        <f>IFERROR(10.41 * (1 - (1 - Table.CCSS_Base_Metrics[[#This Row],[Confidentiality_Impact.'#]]) * (1 - Table.CCSS_Base_Metrics[[#This Row],[Integrity_Impact.'#]]) * (1 - Table.CCSS_Base_Metrics[[#This Row],[Availability_Impact.'#]])),"")</f>
        <v>6.4429767187500007</v>
      </c>
      <c r="O406" t="s">
        <v>19</v>
      </c>
      <c r="P406" t="s">
        <v>23</v>
      </c>
      <c r="Q406" s="11">
        <f>IFERROR(VLOOKUP(Table.CCSS_Base_Metrics[[#This Row],[Access_Vector]], Lists!$B$4:$C$6, 2),"")</f>
        <v>1</v>
      </c>
      <c r="R406" t="s">
        <v>27</v>
      </c>
      <c r="S406" s="11">
        <f>IFERROR(VLOOKUP(Table.CCSS_Base_Metrics[[#This Row],[Authentication]], Lists!$D$4:$E$6, 2),"")</f>
        <v>0.70399999999999996</v>
      </c>
      <c r="T406" t="s">
        <v>30</v>
      </c>
      <c r="U406" s="11">
        <f>IFERROR(VLOOKUP(Table.CCSS_Base_Metrics[[#This Row],[Access_Complexity]], Lists!$F$4:$G$6, 2),"")</f>
        <v>0.71</v>
      </c>
      <c r="V406" t="s">
        <v>32</v>
      </c>
      <c r="W406" s="11">
        <f>IFERROR(VLOOKUP(Table.CCSS_Base_Metrics[[#This Row],[Confidentiality_Impact]], Lists!$H$4:$I$6, 2),"")</f>
        <v>0.27500000000000002</v>
      </c>
      <c r="X406" t="s">
        <v>32</v>
      </c>
      <c r="Y406" s="11">
        <f>IFERROR(VLOOKUP(Table.CCSS_Base_Metrics[[#This Row],[Integrity_Imapct]], Lists!$J$4:$K$6, 2),"")</f>
        <v>0.27500000000000002</v>
      </c>
      <c r="Z406" t="s">
        <v>32</v>
      </c>
      <c r="AA406" s="11">
        <f>IFERROR(VLOOKUP(Table.CCSS_Base_Metrics[[#This Row],[Availability_Impact]], Lists!$L$4:$M$6, 2),"")</f>
        <v>0.27500000000000002</v>
      </c>
    </row>
    <row r="407" spans="1:27" x14ac:dyDescent="0.25">
      <c r="A407" s="1" t="s">
        <v>466</v>
      </c>
      <c r="B407" s="1" t="str">
        <f>IFERROR(VLOOKUP(TRIM(Table.CCSS_Base_Metrics[[#This Row],[Title]]), xccdf!$A$2:$C$315, 2, FALSE),"")</f>
        <v/>
      </c>
      <c r="C407" t="s">
        <v>246</v>
      </c>
      <c r="D407" s="25" t="str">
        <f>IFERROR(VLOOKUP(TRIM(Table.CCSS_Base_Metrics[[#This Row],[Title]]), xccdf!$A$2:$F$315, 3, FALSE),"")</f>
        <v/>
      </c>
      <c r="E407" s="25" t="str">
        <f>IFERROR(VLOOKUP(TRIM(Table.CCSS_Base_Metrics[[#This Row],[Title]]), xccdf!$A$2:$F$315, 4, FALSE),"")</f>
        <v/>
      </c>
      <c r="F407" s="25" t="str">
        <f>IFERROR(VLOOKUP(TRIM(Table.CCSS_Base_Metrics[[#This Row],[Title]]), xccdf!$A$2:$F$315, 5, FALSE),"")</f>
        <v/>
      </c>
      <c r="G407" s="25" t="str">
        <f>IFERROR(VLOOKUP(TRIM(Table.CCSS_Base_Metrics[[#This Row],[Title]]), xccdf!$A$2:$F$315, 6, FALSE),"")</f>
        <v/>
      </c>
      <c r="H407" s="21" t="s">
        <v>39</v>
      </c>
      <c r="J407" s="7"/>
      <c r="K407" s="7" t="s">
        <v>593</v>
      </c>
      <c r="L407" s="9" t="str">
        <f>IFERROR(ROUND(((0.4 * Table.CCSS_Base_Metrics[[#This Row],[Exploitability]]) + (0.6 * Table.CCSS_Base_Metrics[[#This Row],[Impact]]) -1.5) * IF(Table.CCSS_Base_Metrics[[#This Row],[Impact]] = 0, 0, 1.176), 1),"")</f>
        <v/>
      </c>
      <c r="M407" s="9" t="str">
        <f>IFERROR(20 * Table.CCSS_Base_Metrics[[#This Row],[Access_Vector.'#]] * Table.CCSS_Base_Metrics[[#This Row],[Authentication.'#]] * Table.CCSS_Base_Metrics[[#This Row],[Access_Complexity.'#]],"")</f>
        <v/>
      </c>
      <c r="N407" s="9" t="str">
        <f>IFERROR(10.41 * (1 - (1 - Table.CCSS_Base_Metrics[[#This Row],[Confidentiality_Impact.'#]]) * (1 - Table.CCSS_Base_Metrics[[#This Row],[Integrity_Impact.'#]]) * (1 - Table.CCSS_Base_Metrics[[#This Row],[Availability_Impact.'#]])),"")</f>
        <v/>
      </c>
      <c r="Q407" s="11" t="str">
        <f>IFERROR(VLOOKUP(Table.CCSS_Base_Metrics[[#This Row],[Access_Vector]], Lists!$B$4:$C$6, 2),"")</f>
        <v/>
      </c>
      <c r="S407" s="11" t="str">
        <f>IFERROR(VLOOKUP(Table.CCSS_Base_Metrics[[#This Row],[Authentication]], Lists!$D$4:$E$6, 2),"")</f>
        <v/>
      </c>
      <c r="U407" s="11" t="str">
        <f>IFERROR(VLOOKUP(Table.CCSS_Base_Metrics[[#This Row],[Access_Complexity]], Lists!$F$4:$G$6, 2),"")</f>
        <v/>
      </c>
      <c r="W407" s="11" t="str">
        <f>IFERROR(VLOOKUP(Table.CCSS_Base_Metrics[[#This Row],[Confidentiality_Impact]], Lists!$H$4:$I$6, 2),"")</f>
        <v/>
      </c>
      <c r="Y407" s="11" t="str">
        <f>IFERROR(VLOOKUP(Table.CCSS_Base_Metrics[[#This Row],[Integrity_Imapct]], Lists!$J$4:$K$6, 2),"")</f>
        <v/>
      </c>
      <c r="AA407" s="11" t="str">
        <f>IFERROR(VLOOKUP(Table.CCSS_Base_Metrics[[#This Row],[Availability_Impact]], Lists!$L$4:$M$6, 2),"")</f>
        <v/>
      </c>
    </row>
    <row r="408" spans="1:27" ht="75" x14ac:dyDescent="0.25">
      <c r="A408" s="1" t="s">
        <v>467</v>
      </c>
      <c r="B408" s="1" t="str">
        <f>IFERROR(VLOOKUP(TRIM(Table.CCSS_Base_Metrics[[#This Row],[Title]]), xccdf!$A$2:$C$315, 2, FALSE),"")</f>
        <v>rul_RemoteDesktopSessionHostSecurity2</v>
      </c>
      <c r="C408" t="s">
        <v>247</v>
      </c>
      <c r="D408" s="25" t="str">
        <f>IFERROR(VLOOKUP(TRIM(Table.CCSS_Base_Metrics[[#This Row],[Title]]), xccdf!$A$2:$F$315, 3, FALSE),"")</f>
        <v>CCE-7667-9</v>
      </c>
      <c r="E408" s="25" t="str">
        <f>IFERROR(VLOOKUP(TRIM(Table.CCSS_Base_Metrics[[#This Row],[Title]]), xccdf!$A$2:$F$315, 4, FALSE),"")</f>
        <v>equals</v>
      </c>
      <c r="F408" s="25" t="str">
        <f>IFERROR(VLOOKUP(TRIM(Table.CCSS_Base_Metrics[[#This Row],[Title]]), xccdf!$A$2:$F$315, 5, FALSE),"")</f>
        <v>number</v>
      </c>
      <c r="G408" s="25">
        <f>IFERROR(VLOOKUP(TRIM(Table.CCSS_Base_Metrics[[#This Row],[Title]]), xccdf!$A$2:$F$315, 6, FALSE),"")</f>
        <v>3</v>
      </c>
      <c r="H408" s="21" t="s">
        <v>530</v>
      </c>
      <c r="I408" s="7" t="b">
        <v>1</v>
      </c>
      <c r="J408" s="7" t="s">
        <v>531</v>
      </c>
      <c r="K408" s="17" t="s">
        <v>589</v>
      </c>
      <c r="L408" s="9">
        <f>IFERROR(ROUND(((0.4 * Table.CCSS_Base_Metrics[[#This Row],[Exploitability]]) + (0.6 * Table.CCSS_Base_Metrics[[#This Row],[Impact]]) -1.5) * IF(Table.CCSS_Base_Metrics[[#This Row],[Impact]] = 0, 0, 1.176), 1),"")</f>
        <v>9</v>
      </c>
      <c r="M408" s="9">
        <f>IFERROR(20 * Table.CCSS_Base_Metrics[[#This Row],[Access_Vector.'#]] * Table.CCSS_Base_Metrics[[#This Row],[Authentication.'#]] * Table.CCSS_Base_Metrics[[#This Row],[Access_Complexity.'#]],"")</f>
        <v>9.9967999999999986</v>
      </c>
      <c r="N408" s="9">
        <f>IFERROR(10.41 * (1 - (1 - Table.CCSS_Base_Metrics[[#This Row],[Confidentiality_Impact.'#]]) * (1 - Table.CCSS_Base_Metrics[[#This Row],[Integrity_Impact.'#]]) * (1 - Table.CCSS_Base_Metrics[[#This Row],[Availability_Impact.'#]])),"")</f>
        <v>8.5496028749999997</v>
      </c>
      <c r="O408" t="s">
        <v>19</v>
      </c>
      <c r="P408" t="s">
        <v>23</v>
      </c>
      <c r="Q408" s="11">
        <f>IFERROR(VLOOKUP(Table.CCSS_Base_Metrics[[#This Row],[Access_Vector]], Lists!$B$4:$C$6, 2),"")</f>
        <v>1</v>
      </c>
      <c r="R408" t="s">
        <v>27</v>
      </c>
      <c r="S408" s="11">
        <f>IFERROR(VLOOKUP(Table.CCSS_Base_Metrics[[#This Row],[Authentication]], Lists!$D$4:$E$6, 2),"")</f>
        <v>0.70399999999999996</v>
      </c>
      <c r="T408" t="s">
        <v>30</v>
      </c>
      <c r="U408" s="11">
        <f>IFERROR(VLOOKUP(Table.CCSS_Base_Metrics[[#This Row],[Access_Complexity]], Lists!$F$4:$G$6, 2),"")</f>
        <v>0.71</v>
      </c>
      <c r="V408" t="s">
        <v>32</v>
      </c>
      <c r="W408" s="11">
        <f>IFERROR(VLOOKUP(Table.CCSS_Base_Metrics[[#This Row],[Confidentiality_Impact]], Lists!$H$4:$I$6, 2),"")</f>
        <v>0.27500000000000002</v>
      </c>
      <c r="X408" t="s">
        <v>32</v>
      </c>
      <c r="Y408" s="11">
        <f>IFERROR(VLOOKUP(Table.CCSS_Base_Metrics[[#This Row],[Integrity_Imapct]], Lists!$J$4:$K$6, 2),"")</f>
        <v>0.27500000000000002</v>
      </c>
      <c r="Z408" t="s">
        <v>31</v>
      </c>
      <c r="AA408" s="11">
        <f>IFERROR(VLOOKUP(Table.CCSS_Base_Metrics[[#This Row],[Availability_Impact]], Lists!$L$4:$M$6, 2),"")</f>
        <v>0.66</v>
      </c>
    </row>
    <row r="409" spans="1:27" x14ac:dyDescent="0.25">
      <c r="A409" s="1" t="s">
        <v>467</v>
      </c>
      <c r="B409" s="1" t="str">
        <f>IFERROR(VLOOKUP(TRIM(Table.CCSS_Base_Metrics[[#This Row],[Title]]), xccdf!$A$2:$C$315, 2, FALSE),"")</f>
        <v>rul_RemoteDesktopSessionHostSecurity2</v>
      </c>
      <c r="C409" t="s">
        <v>247</v>
      </c>
      <c r="D409" s="25" t="str">
        <f>IFERROR(VLOOKUP(TRIM(Table.CCSS_Base_Metrics[[#This Row],[Title]]), xccdf!$A$2:$F$315, 3, FALSE),"")</f>
        <v>CCE-7667-9</v>
      </c>
      <c r="E409" s="25" t="str">
        <f>IFERROR(VLOOKUP(TRIM(Table.CCSS_Base_Metrics[[#This Row],[Title]]), xccdf!$A$2:$F$315, 4, FALSE),"")</f>
        <v>equals</v>
      </c>
      <c r="F409" s="25" t="str">
        <f>IFERROR(VLOOKUP(TRIM(Table.CCSS_Base_Metrics[[#This Row],[Title]]), xccdf!$A$2:$F$315, 5, FALSE),"")</f>
        <v>number</v>
      </c>
      <c r="G409" s="25">
        <f>IFERROR(VLOOKUP(TRIM(Table.CCSS_Base_Metrics[[#This Row],[Title]]), xccdf!$A$2:$F$315, 6, FALSE),"")</f>
        <v>3</v>
      </c>
      <c r="H409" s="21" t="s">
        <v>586</v>
      </c>
      <c r="J409" s="7"/>
      <c r="K409" s="7" t="s">
        <v>593</v>
      </c>
      <c r="L409" s="9" t="str">
        <f>IFERROR(ROUND(((0.4 * Table.CCSS_Base_Metrics[[#This Row],[Exploitability]]) + (0.6 * Table.CCSS_Base_Metrics[[#This Row],[Impact]]) -1.5) * IF(Table.CCSS_Base_Metrics[[#This Row],[Impact]] = 0, 0, 1.176), 1),"")</f>
        <v/>
      </c>
      <c r="M409" s="9" t="str">
        <f>IFERROR(20 * Table.CCSS_Base_Metrics[[#This Row],[Access_Vector.'#]] * Table.CCSS_Base_Metrics[[#This Row],[Authentication.'#]] * Table.CCSS_Base_Metrics[[#This Row],[Access_Complexity.'#]],"")</f>
        <v/>
      </c>
      <c r="N409" s="9" t="str">
        <f>IFERROR(10.41 * (1 - (1 - Table.CCSS_Base_Metrics[[#This Row],[Confidentiality_Impact.'#]]) * (1 - Table.CCSS_Base_Metrics[[#This Row],[Integrity_Impact.'#]]) * (1 - Table.CCSS_Base_Metrics[[#This Row],[Availability_Impact.'#]])),"")</f>
        <v/>
      </c>
      <c r="Q409" s="11" t="str">
        <f>IFERROR(VLOOKUP(Table.CCSS_Base_Metrics[[#This Row],[Access_Vector]], Lists!$B$4:$C$6, 2),"")</f>
        <v/>
      </c>
      <c r="S409" s="11" t="str">
        <f>IFERROR(VLOOKUP(Table.CCSS_Base_Metrics[[#This Row],[Authentication]], Lists!$D$4:$E$6, 2),"")</f>
        <v/>
      </c>
      <c r="U409" s="11" t="str">
        <f>IFERROR(VLOOKUP(Table.CCSS_Base_Metrics[[#This Row],[Access_Complexity]], Lists!$F$4:$G$6, 2),"")</f>
        <v/>
      </c>
      <c r="W409" s="11" t="str">
        <f>IFERROR(VLOOKUP(Table.CCSS_Base_Metrics[[#This Row],[Confidentiality_Impact]], Lists!$H$4:$I$6, 2),"")</f>
        <v/>
      </c>
      <c r="Y409" s="11" t="str">
        <f>IFERROR(VLOOKUP(Table.CCSS_Base_Metrics[[#This Row],[Integrity_Imapct]], Lists!$J$4:$K$6, 2),"")</f>
        <v/>
      </c>
      <c r="AA409" s="11" t="str">
        <f>IFERROR(VLOOKUP(Table.CCSS_Base_Metrics[[#This Row],[Availability_Impact]], Lists!$L$4:$M$6, 2),"")</f>
        <v/>
      </c>
    </row>
    <row r="410" spans="1:27" x14ac:dyDescent="0.25">
      <c r="A410" s="1" t="s">
        <v>468</v>
      </c>
      <c r="B410" s="1" t="str">
        <f>IFERROR(VLOOKUP(TRIM(Table.CCSS_Base_Metrics[[#This Row],[Title]]), xccdf!$A$2:$C$315, 2, FALSE),"")</f>
        <v/>
      </c>
      <c r="C410" t="s">
        <v>248</v>
      </c>
      <c r="D410" s="25" t="str">
        <f>IFERROR(VLOOKUP(TRIM(Table.CCSS_Base_Metrics[[#This Row],[Title]]), xccdf!$A$2:$F$315, 3, FALSE),"")</f>
        <v/>
      </c>
      <c r="E410" s="25" t="str">
        <f>IFERROR(VLOOKUP(TRIM(Table.CCSS_Base_Metrics[[#This Row],[Title]]), xccdf!$A$2:$F$315, 4, FALSE),"")</f>
        <v/>
      </c>
      <c r="F410" s="25" t="str">
        <f>IFERROR(VLOOKUP(TRIM(Table.CCSS_Base_Metrics[[#This Row],[Title]]), xccdf!$A$2:$F$315, 5, FALSE),"")</f>
        <v/>
      </c>
      <c r="G410" s="25" t="str">
        <f>IFERROR(VLOOKUP(TRIM(Table.CCSS_Base_Metrics[[#This Row],[Title]]), xccdf!$A$2:$F$315, 6, FALSE),"")</f>
        <v/>
      </c>
      <c r="H410" s="21" t="s">
        <v>40</v>
      </c>
      <c r="I410" s="7" t="b">
        <v>1</v>
      </c>
      <c r="J410" s="7"/>
      <c r="K410" s="17" t="s">
        <v>589</v>
      </c>
      <c r="L410" s="9">
        <f>IFERROR(ROUND(((0.4 * Table.CCSS_Base_Metrics[[#This Row],[Exploitability]]) + (0.6 * Table.CCSS_Base_Metrics[[#This Row],[Impact]]) -1.5) * IF(Table.CCSS_Base_Metrics[[#This Row],[Impact]] = 0, 0, 1.176), 1),"")</f>
        <v>6.5</v>
      </c>
      <c r="M410" s="9">
        <f>IFERROR(20 * Table.CCSS_Base_Metrics[[#This Row],[Access_Vector.'#]] * Table.CCSS_Base_Metrics[[#This Row],[Authentication.'#]] * Table.CCSS_Base_Metrics[[#This Row],[Access_Complexity.'#]],"")</f>
        <v>7.952</v>
      </c>
      <c r="N410" s="9">
        <f>IFERROR(10.41 * (1 - (1 - Table.CCSS_Base_Metrics[[#This Row],[Confidentiality_Impact.'#]]) * (1 - Table.CCSS_Base_Metrics[[#This Row],[Integrity_Impact.'#]]) * (1 - Table.CCSS_Base_Metrics[[#This Row],[Availability_Impact.'#]])),"")</f>
        <v>6.4429767187500007</v>
      </c>
      <c r="O410" t="s">
        <v>19</v>
      </c>
      <c r="P410" t="s">
        <v>23</v>
      </c>
      <c r="Q410" s="11">
        <f>IFERROR(VLOOKUP(Table.CCSS_Base_Metrics[[#This Row],[Access_Vector]], Lists!$B$4:$C$6, 2),"")</f>
        <v>1</v>
      </c>
      <c r="R410" t="s">
        <v>26</v>
      </c>
      <c r="S410" s="11">
        <f>IFERROR(VLOOKUP(Table.CCSS_Base_Metrics[[#This Row],[Authentication]], Lists!$D$4:$E$6, 2),"")</f>
        <v>0.56000000000000005</v>
      </c>
      <c r="T410" t="s">
        <v>30</v>
      </c>
      <c r="U410" s="11">
        <f>IFERROR(VLOOKUP(Table.CCSS_Base_Metrics[[#This Row],[Access_Complexity]], Lists!$F$4:$G$6, 2),"")</f>
        <v>0.71</v>
      </c>
      <c r="V410" t="s">
        <v>32</v>
      </c>
      <c r="W410" s="11">
        <f>IFERROR(VLOOKUP(Table.CCSS_Base_Metrics[[#This Row],[Confidentiality_Impact]], Lists!$H$4:$I$6, 2),"")</f>
        <v>0.27500000000000002</v>
      </c>
      <c r="X410" t="s">
        <v>32</v>
      </c>
      <c r="Y410" s="11">
        <f>IFERROR(VLOOKUP(Table.CCSS_Base_Metrics[[#This Row],[Integrity_Imapct]], Lists!$J$4:$K$6, 2),"")</f>
        <v>0.27500000000000002</v>
      </c>
      <c r="Z410" t="s">
        <v>32</v>
      </c>
      <c r="AA410" s="11">
        <f>IFERROR(VLOOKUP(Table.CCSS_Base_Metrics[[#This Row],[Availability_Impact]], Lists!$L$4:$M$6, 2),"")</f>
        <v>0.27500000000000002</v>
      </c>
    </row>
    <row r="411" spans="1:27" x14ac:dyDescent="0.25">
      <c r="A411" s="1" t="s">
        <v>468</v>
      </c>
      <c r="B411" s="1" t="str">
        <f>IFERROR(VLOOKUP(TRIM(Table.CCSS_Base_Metrics[[#This Row],[Title]]), xccdf!$A$2:$C$315, 2, FALSE),"")</f>
        <v/>
      </c>
      <c r="C411" t="s">
        <v>248</v>
      </c>
      <c r="D411" s="25" t="str">
        <f>IFERROR(VLOOKUP(TRIM(Table.CCSS_Base_Metrics[[#This Row],[Title]]), xccdf!$A$2:$F$315, 3, FALSE),"")</f>
        <v/>
      </c>
      <c r="E411" s="25" t="str">
        <f>IFERROR(VLOOKUP(TRIM(Table.CCSS_Base_Metrics[[#This Row],[Title]]), xccdf!$A$2:$F$315, 4, FALSE),"")</f>
        <v/>
      </c>
      <c r="F411" s="25" t="str">
        <f>IFERROR(VLOOKUP(TRIM(Table.CCSS_Base_Metrics[[#This Row],[Title]]), xccdf!$A$2:$F$315, 5, FALSE),"")</f>
        <v/>
      </c>
      <c r="G411" s="25" t="str">
        <f>IFERROR(VLOOKUP(TRIM(Table.CCSS_Base_Metrics[[#This Row],[Title]]), xccdf!$A$2:$F$315, 6, FALSE),"")</f>
        <v/>
      </c>
      <c r="H411" s="21" t="s">
        <v>551</v>
      </c>
      <c r="J411" s="7"/>
      <c r="K411" s="7" t="s">
        <v>593</v>
      </c>
      <c r="L411" s="9" t="str">
        <f>IFERROR(ROUND(((0.4 * Table.CCSS_Base_Metrics[[#This Row],[Exploitability]]) + (0.6 * Table.CCSS_Base_Metrics[[#This Row],[Impact]]) -1.5) * IF(Table.CCSS_Base_Metrics[[#This Row],[Impact]] = 0, 0, 1.176), 1),"")</f>
        <v/>
      </c>
      <c r="M411" s="9" t="str">
        <f>IFERROR(20 * Table.CCSS_Base_Metrics[[#This Row],[Access_Vector.'#]] * Table.CCSS_Base_Metrics[[#This Row],[Authentication.'#]] * Table.CCSS_Base_Metrics[[#This Row],[Access_Complexity.'#]],"")</f>
        <v/>
      </c>
      <c r="N411" s="9" t="str">
        <f>IFERROR(10.41 * (1 - (1 - Table.CCSS_Base_Metrics[[#This Row],[Confidentiality_Impact.'#]]) * (1 - Table.CCSS_Base_Metrics[[#This Row],[Integrity_Impact.'#]]) * (1 - Table.CCSS_Base_Metrics[[#This Row],[Availability_Impact.'#]])),"")</f>
        <v/>
      </c>
      <c r="Q411" s="11" t="str">
        <f>IFERROR(VLOOKUP(Table.CCSS_Base_Metrics[[#This Row],[Access_Vector]], Lists!$B$4:$C$6, 2),"")</f>
        <v/>
      </c>
      <c r="S411" s="11" t="str">
        <f>IFERROR(VLOOKUP(Table.CCSS_Base_Metrics[[#This Row],[Authentication]], Lists!$D$4:$E$6, 2),"")</f>
        <v/>
      </c>
      <c r="U411" s="11" t="str">
        <f>IFERROR(VLOOKUP(Table.CCSS_Base_Metrics[[#This Row],[Access_Complexity]], Lists!$F$4:$G$6, 2),"")</f>
        <v/>
      </c>
      <c r="W411" s="11" t="str">
        <f>IFERROR(VLOOKUP(Table.CCSS_Base_Metrics[[#This Row],[Confidentiality_Impact]], Lists!$H$4:$I$6, 2),"")</f>
        <v/>
      </c>
      <c r="Y411" s="11" t="str">
        <f>IFERROR(VLOOKUP(Table.CCSS_Base_Metrics[[#This Row],[Integrity_Imapct]], Lists!$J$4:$K$6, 2),"")</f>
        <v/>
      </c>
      <c r="AA411" s="11" t="str">
        <f>IFERROR(VLOOKUP(Table.CCSS_Base_Metrics[[#This Row],[Availability_Impact]], Lists!$L$4:$M$6, 2),"")</f>
        <v/>
      </c>
    </row>
    <row r="412" spans="1:27" x14ac:dyDescent="0.25">
      <c r="A412" s="1" t="s">
        <v>469</v>
      </c>
      <c r="B412" s="1" t="str">
        <f>IFERROR(VLOOKUP(TRIM(Table.CCSS_Base_Metrics[[#This Row],[Title]]), xccdf!$A$2:$C$315, 2, FALSE),"")</f>
        <v>rul_RemoteDesktopServicesRemoteDesktopConnectionClient1</v>
      </c>
      <c r="C412" t="s">
        <v>249</v>
      </c>
      <c r="D412" s="25">
        <f>IFERROR(VLOOKUP(TRIM(Table.CCSS_Base_Metrics[[#This Row],[Title]]), xccdf!$A$2:$F$315, 3, FALSE),"")</f>
        <v>0</v>
      </c>
      <c r="E412" s="25" t="str">
        <f>IFERROR(VLOOKUP(TRIM(Table.CCSS_Base_Metrics[[#This Row],[Title]]), xccdf!$A$2:$F$315, 4, FALSE),"")</f>
        <v>equals</v>
      </c>
      <c r="F412" s="25" t="str">
        <f>IFERROR(VLOOKUP(TRIM(Table.CCSS_Base_Metrics[[#This Row],[Title]]), xccdf!$A$2:$F$315, 5, FALSE),"")</f>
        <v>number</v>
      </c>
      <c r="G412" s="25">
        <f>IFERROR(VLOOKUP(TRIM(Table.CCSS_Base_Metrics[[#This Row],[Title]]), xccdf!$A$2:$F$315, 6, FALSE),"")</f>
        <v>1</v>
      </c>
      <c r="H412" s="21" t="s">
        <v>40</v>
      </c>
      <c r="I412" s="7" t="b">
        <v>1</v>
      </c>
      <c r="J412" s="7"/>
      <c r="K412" s="17" t="s">
        <v>589</v>
      </c>
      <c r="L412" s="9">
        <f>IFERROR(ROUND(((0.4 * Table.CCSS_Base_Metrics[[#This Row],[Exploitability]]) + (0.6 * Table.CCSS_Base_Metrics[[#This Row],[Impact]]) -1.5) * IF(Table.CCSS_Base_Metrics[[#This Row],[Impact]] = 0, 0, 1.176), 1),"")</f>
        <v>4.3</v>
      </c>
      <c r="M412" s="9">
        <f>IFERROR(20 * Table.CCSS_Base_Metrics[[#This Row],[Access_Vector.'#]] * Table.CCSS_Base_Metrics[[#This Row],[Authentication.'#]] * Table.CCSS_Base_Metrics[[#This Row],[Access_Complexity.'#]],"")</f>
        <v>3.1410400000000003</v>
      </c>
      <c r="N412" s="9">
        <f>IFERROR(10.41 * (1 - (1 - Table.CCSS_Base_Metrics[[#This Row],[Confidentiality_Impact.'#]]) * (1 - Table.CCSS_Base_Metrics[[#This Row],[Integrity_Impact.'#]]) * (1 - Table.CCSS_Base_Metrics[[#This Row],[Availability_Impact.'#]])),"")</f>
        <v>6.4429767187500007</v>
      </c>
      <c r="O412" t="s">
        <v>19</v>
      </c>
      <c r="P412" t="s">
        <v>21</v>
      </c>
      <c r="Q412" s="11">
        <f>IFERROR(VLOOKUP(Table.CCSS_Base_Metrics[[#This Row],[Access_Vector]], Lists!$B$4:$C$6, 2),"")</f>
        <v>0.39500000000000002</v>
      </c>
      <c r="R412" t="s">
        <v>26</v>
      </c>
      <c r="S412" s="11">
        <f>IFERROR(VLOOKUP(Table.CCSS_Base_Metrics[[#This Row],[Authentication]], Lists!$D$4:$E$6, 2),"")</f>
        <v>0.56000000000000005</v>
      </c>
      <c r="T412" t="s">
        <v>30</v>
      </c>
      <c r="U412" s="11">
        <f>IFERROR(VLOOKUP(Table.CCSS_Base_Metrics[[#This Row],[Access_Complexity]], Lists!$F$4:$G$6, 2),"")</f>
        <v>0.71</v>
      </c>
      <c r="V412" t="s">
        <v>32</v>
      </c>
      <c r="W412" s="11">
        <f>IFERROR(VLOOKUP(Table.CCSS_Base_Metrics[[#This Row],[Confidentiality_Impact]], Lists!$H$4:$I$6, 2),"")</f>
        <v>0.27500000000000002</v>
      </c>
      <c r="X412" t="s">
        <v>32</v>
      </c>
      <c r="Y412" s="11">
        <f>IFERROR(VLOOKUP(Table.CCSS_Base_Metrics[[#This Row],[Integrity_Imapct]], Lists!$J$4:$K$6, 2),"")</f>
        <v>0.27500000000000002</v>
      </c>
      <c r="Z412" t="s">
        <v>32</v>
      </c>
      <c r="AA412" s="11">
        <f>IFERROR(VLOOKUP(Table.CCSS_Base_Metrics[[#This Row],[Availability_Impact]], Lists!$L$4:$M$6, 2),"")</f>
        <v>0.27500000000000002</v>
      </c>
    </row>
    <row r="413" spans="1:27" x14ac:dyDescent="0.25">
      <c r="A413" s="1" t="s">
        <v>469</v>
      </c>
      <c r="B413" s="1" t="str">
        <f>IFERROR(VLOOKUP(TRIM(Table.CCSS_Base_Metrics[[#This Row],[Title]]), xccdf!$A$2:$C$315, 2, FALSE),"")</f>
        <v>rul_RemoteDesktopServicesRemoteDesktopConnectionClient1</v>
      </c>
      <c r="C413" t="s">
        <v>249</v>
      </c>
      <c r="D413" s="25">
        <f>IFERROR(VLOOKUP(TRIM(Table.CCSS_Base_Metrics[[#This Row],[Title]]), xccdf!$A$2:$F$315, 3, FALSE),"")</f>
        <v>0</v>
      </c>
      <c r="E413" s="25" t="str">
        <f>IFERROR(VLOOKUP(TRIM(Table.CCSS_Base_Metrics[[#This Row],[Title]]), xccdf!$A$2:$F$315, 4, FALSE),"")</f>
        <v>equals</v>
      </c>
      <c r="F413" s="25" t="str">
        <f>IFERROR(VLOOKUP(TRIM(Table.CCSS_Base_Metrics[[#This Row],[Title]]), xccdf!$A$2:$F$315, 5, FALSE),"")</f>
        <v>number</v>
      </c>
      <c r="G413" s="25">
        <f>IFERROR(VLOOKUP(TRIM(Table.CCSS_Base_Metrics[[#This Row],[Title]]), xccdf!$A$2:$F$315, 6, FALSE),"")</f>
        <v>1</v>
      </c>
      <c r="H413" s="21" t="s">
        <v>39</v>
      </c>
      <c r="J413" s="7"/>
      <c r="K413" s="7" t="s">
        <v>593</v>
      </c>
      <c r="L413" s="9" t="str">
        <f>IFERROR(ROUND(((0.4 * Table.CCSS_Base_Metrics[[#This Row],[Exploitability]]) + (0.6 * Table.CCSS_Base_Metrics[[#This Row],[Impact]]) -1.5) * IF(Table.CCSS_Base_Metrics[[#This Row],[Impact]] = 0, 0, 1.176), 1),"")</f>
        <v/>
      </c>
      <c r="M413" s="9" t="str">
        <f>IFERROR(20 * Table.CCSS_Base_Metrics[[#This Row],[Access_Vector.'#]] * Table.CCSS_Base_Metrics[[#This Row],[Authentication.'#]] * Table.CCSS_Base_Metrics[[#This Row],[Access_Complexity.'#]],"")</f>
        <v/>
      </c>
      <c r="N413" s="9" t="str">
        <f>IFERROR(10.41 * (1 - (1 - Table.CCSS_Base_Metrics[[#This Row],[Confidentiality_Impact.'#]]) * (1 - Table.CCSS_Base_Metrics[[#This Row],[Integrity_Impact.'#]]) * (1 - Table.CCSS_Base_Metrics[[#This Row],[Availability_Impact.'#]])),"")</f>
        <v/>
      </c>
      <c r="Q413" s="11" t="str">
        <f>IFERROR(VLOOKUP(Table.CCSS_Base_Metrics[[#This Row],[Access_Vector]], Lists!$B$4:$C$6, 2),"")</f>
        <v/>
      </c>
      <c r="S413" s="11" t="str">
        <f>IFERROR(VLOOKUP(Table.CCSS_Base_Metrics[[#This Row],[Authentication]], Lists!$D$4:$E$6, 2),"")</f>
        <v/>
      </c>
      <c r="U413" s="11" t="str">
        <f>IFERROR(VLOOKUP(Table.CCSS_Base_Metrics[[#This Row],[Access_Complexity]], Lists!$F$4:$G$6, 2),"")</f>
        <v/>
      </c>
      <c r="W413" s="11" t="str">
        <f>IFERROR(VLOOKUP(Table.CCSS_Base_Metrics[[#This Row],[Confidentiality_Impact]], Lists!$H$4:$I$6, 2),"")</f>
        <v/>
      </c>
      <c r="Y413" s="11" t="str">
        <f>IFERROR(VLOOKUP(Table.CCSS_Base_Metrics[[#This Row],[Integrity_Imapct]], Lists!$J$4:$K$6, 2),"")</f>
        <v/>
      </c>
      <c r="AA413" s="11" t="str">
        <f>IFERROR(VLOOKUP(Table.CCSS_Base_Metrics[[#This Row],[Availability_Impact]], Lists!$L$4:$M$6, 2),"")</f>
        <v/>
      </c>
    </row>
    <row r="414" spans="1:27" x14ac:dyDescent="0.25">
      <c r="A414" s="1">
        <v>1.1100000000000001</v>
      </c>
      <c r="B414" s="1" t="str">
        <f>IFERROR(VLOOKUP(TRIM(Table.CCSS_Base_Metrics[[#This Row],[Title]]), xccdf!$A$2:$C$315, 2, FALSE),"")</f>
        <v/>
      </c>
      <c r="C414" t="s">
        <v>473</v>
      </c>
      <c r="D414" s="25" t="str">
        <f>IFERROR(VLOOKUP(TRIM(Table.CCSS_Base_Metrics[[#This Row],[Title]]), xccdf!$A$2:$F$315, 3, FALSE),"")</f>
        <v/>
      </c>
      <c r="E414" s="25" t="str">
        <f>IFERROR(VLOOKUP(TRIM(Table.CCSS_Base_Metrics[[#This Row],[Title]]), xccdf!$A$2:$F$315, 4, FALSE),"")</f>
        <v/>
      </c>
      <c r="F414" s="25" t="str">
        <f>IFERROR(VLOOKUP(TRIM(Table.CCSS_Base_Metrics[[#This Row],[Title]]), xccdf!$A$2:$F$315, 5, FALSE),"")</f>
        <v/>
      </c>
      <c r="G414" s="25" t="str">
        <f>IFERROR(VLOOKUP(TRIM(Table.CCSS_Base_Metrics[[#This Row],[Title]]), xccdf!$A$2:$F$315, 6, FALSE),"")</f>
        <v/>
      </c>
      <c r="H414" s="21" t="e">
        <f>NA()</f>
        <v>#N/A</v>
      </c>
      <c r="I414" s="7" t="b">
        <v>0</v>
      </c>
      <c r="J414" s="7"/>
      <c r="K414" s="7"/>
      <c r="L414" s="9" t="str">
        <f>IFERROR(ROUND(((0.4 * Table.CCSS_Base_Metrics[[#This Row],[Exploitability]]) + (0.6 * Table.CCSS_Base_Metrics[[#This Row],[Impact]]) -1.5) * IF(Table.CCSS_Base_Metrics[[#This Row],[Impact]] = 0, 0, 1.176), 1),"")</f>
        <v/>
      </c>
      <c r="M414" s="9" t="str">
        <f>IFERROR(20 * Table.CCSS_Base_Metrics[[#This Row],[Access_Vector.'#]] * Table.CCSS_Base_Metrics[[#This Row],[Authentication.'#]] * Table.CCSS_Base_Metrics[[#This Row],[Access_Complexity.'#]],"")</f>
        <v/>
      </c>
      <c r="N414" s="9" t="str">
        <f>IFERROR(10.41 * (1 - (1 - Table.CCSS_Base_Metrics[[#This Row],[Confidentiality_Impact.'#]]) * (1 - Table.CCSS_Base_Metrics[[#This Row],[Integrity_Impact.'#]]) * (1 - Table.CCSS_Base_Metrics[[#This Row],[Availability_Impact.'#]])),"")</f>
        <v/>
      </c>
      <c r="Q414" s="11" t="str">
        <f>IFERROR(VLOOKUP(Table.CCSS_Base_Metrics[[#This Row],[Access_Vector]], Lists!$B$4:$C$6, 2),"")</f>
        <v/>
      </c>
      <c r="S414" s="11" t="str">
        <f>IFERROR(VLOOKUP(Table.CCSS_Base_Metrics[[#This Row],[Authentication]], Lists!$D$4:$E$6, 2),"")</f>
        <v/>
      </c>
      <c r="U414" s="11" t="str">
        <f>IFERROR(VLOOKUP(Table.CCSS_Base_Metrics[[#This Row],[Access_Complexity]], Lists!$F$4:$G$6, 2),"")</f>
        <v/>
      </c>
      <c r="W414" s="11" t="str">
        <f>IFERROR(VLOOKUP(Table.CCSS_Base_Metrics[[#This Row],[Confidentiality_Impact]], Lists!$H$4:$I$6, 2),"")</f>
        <v/>
      </c>
      <c r="Y414" s="11" t="str">
        <f>IFERROR(VLOOKUP(Table.CCSS_Base_Metrics[[#This Row],[Integrity_Imapct]], Lists!$J$4:$K$6, 2),"")</f>
        <v/>
      </c>
      <c r="AA414" s="11" t="str">
        <f>IFERROR(VLOOKUP(Table.CCSS_Base_Metrics[[#This Row],[Availability_Impact]], Lists!$L$4:$M$6, 2),"")</f>
        <v/>
      </c>
    </row>
    <row r="415" spans="1:27" x14ac:dyDescent="0.25">
      <c r="A415" s="1" t="s">
        <v>471</v>
      </c>
      <c r="B415" s="1" t="str">
        <f>IFERROR(VLOOKUP(TRIM(Table.CCSS_Base_Metrics[[#This Row],[Title]]), xccdf!$A$2:$C$315, 2, FALSE),"")</f>
        <v>rul_InternetCommunicationManagementInternetCommunicationsettings1</v>
      </c>
      <c r="C415" t="s">
        <v>250</v>
      </c>
      <c r="D415" s="25">
        <f>IFERROR(VLOOKUP(TRIM(Table.CCSS_Base_Metrics[[#This Row],[Title]]), xccdf!$A$2:$F$315, 3, FALSE),"")</f>
        <v>0</v>
      </c>
      <c r="E415" s="25" t="str">
        <f>IFERROR(VLOOKUP(TRIM(Table.CCSS_Base_Metrics[[#This Row],[Title]]), xccdf!$A$2:$F$315, 4, FALSE),"")</f>
        <v>equals</v>
      </c>
      <c r="F415" s="25" t="str">
        <f>IFERROR(VLOOKUP(TRIM(Table.CCSS_Base_Metrics[[#This Row],[Title]]), xccdf!$A$2:$F$315, 5, FALSE),"")</f>
        <v>number</v>
      </c>
      <c r="G415" s="25">
        <f>IFERROR(VLOOKUP(TRIM(Table.CCSS_Base_Metrics[[#This Row],[Title]]), xccdf!$A$2:$F$315, 6, FALSE),"")</f>
        <v>1</v>
      </c>
      <c r="H415" s="21" t="s">
        <v>40</v>
      </c>
      <c r="I415" s="7" t="b">
        <v>1</v>
      </c>
      <c r="J415" s="7"/>
      <c r="K415" s="17" t="s">
        <v>589</v>
      </c>
      <c r="L415" s="9">
        <f>IFERROR(ROUND(((0.4 * Table.CCSS_Base_Metrics[[#This Row],[Exploitability]]) + (0.6 * Table.CCSS_Base_Metrics[[#This Row],[Impact]]) -1.5) * IF(Table.CCSS_Base_Metrics[[#This Row],[Impact]] = 0, 0, 1.176), 1),"")</f>
        <v>6.8</v>
      </c>
      <c r="M415" s="9">
        <f>IFERROR(20 * Table.CCSS_Base_Metrics[[#This Row],[Access_Vector.'#]] * Table.CCSS_Base_Metrics[[#This Row],[Authentication.'#]] * Table.CCSS_Base_Metrics[[#This Row],[Access_Complexity.'#]],"")</f>
        <v>8.5887999999999991</v>
      </c>
      <c r="N415" s="9">
        <f>IFERROR(10.41 * (1 - (1 - Table.CCSS_Base_Metrics[[#This Row],[Confidentiality_Impact.'#]]) * (1 - Table.CCSS_Base_Metrics[[#This Row],[Integrity_Impact.'#]]) * (1 - Table.CCSS_Base_Metrics[[#This Row],[Availability_Impact.'#]])),"")</f>
        <v>6.4429767187500007</v>
      </c>
      <c r="O415" t="s">
        <v>19</v>
      </c>
      <c r="P415" t="s">
        <v>23</v>
      </c>
      <c r="Q415" s="11">
        <f>IFERROR(VLOOKUP(Table.CCSS_Base_Metrics[[#This Row],[Access_Vector]], Lists!$B$4:$C$6, 2),"")</f>
        <v>1</v>
      </c>
      <c r="R415" t="s">
        <v>27</v>
      </c>
      <c r="S415" s="11">
        <f>IFERROR(VLOOKUP(Table.CCSS_Base_Metrics[[#This Row],[Authentication]], Lists!$D$4:$E$6, 2),"")</f>
        <v>0.70399999999999996</v>
      </c>
      <c r="T415" t="s">
        <v>29</v>
      </c>
      <c r="U415" s="11">
        <f>IFERROR(VLOOKUP(Table.CCSS_Base_Metrics[[#This Row],[Access_Complexity]], Lists!$F$4:$G$6, 2),"")</f>
        <v>0.61</v>
      </c>
      <c r="V415" t="s">
        <v>32</v>
      </c>
      <c r="W415" s="11">
        <f>IFERROR(VLOOKUP(Table.CCSS_Base_Metrics[[#This Row],[Confidentiality_Impact]], Lists!$H$4:$I$6, 2),"")</f>
        <v>0.27500000000000002</v>
      </c>
      <c r="X415" t="s">
        <v>32</v>
      </c>
      <c r="Y415" s="11">
        <f>IFERROR(VLOOKUP(Table.CCSS_Base_Metrics[[#This Row],[Integrity_Imapct]], Lists!$J$4:$K$6, 2),"")</f>
        <v>0.27500000000000002</v>
      </c>
      <c r="Z415" t="s">
        <v>32</v>
      </c>
      <c r="AA415" s="11">
        <f>IFERROR(VLOOKUP(Table.CCSS_Base_Metrics[[#This Row],[Availability_Impact]], Lists!$L$4:$M$6, 2),"")</f>
        <v>0.27500000000000002</v>
      </c>
    </row>
    <row r="416" spans="1:27" x14ac:dyDescent="0.25">
      <c r="A416" s="1" t="s">
        <v>471</v>
      </c>
      <c r="B416" s="1" t="str">
        <f>IFERROR(VLOOKUP(TRIM(Table.CCSS_Base_Metrics[[#This Row],[Title]]), xccdf!$A$2:$C$315, 2, FALSE),"")</f>
        <v>rul_InternetCommunicationManagementInternetCommunicationsettings1</v>
      </c>
      <c r="C416" t="s">
        <v>250</v>
      </c>
      <c r="D416" s="25">
        <f>IFERROR(VLOOKUP(TRIM(Table.CCSS_Base_Metrics[[#This Row],[Title]]), xccdf!$A$2:$F$315, 3, FALSE),"")</f>
        <v>0</v>
      </c>
      <c r="E416" s="25" t="str">
        <f>IFERROR(VLOOKUP(TRIM(Table.CCSS_Base_Metrics[[#This Row],[Title]]), xccdf!$A$2:$F$315, 4, FALSE),"")</f>
        <v>equals</v>
      </c>
      <c r="F416" s="25" t="str">
        <f>IFERROR(VLOOKUP(TRIM(Table.CCSS_Base_Metrics[[#This Row],[Title]]), xccdf!$A$2:$F$315, 5, FALSE),"")</f>
        <v>number</v>
      </c>
      <c r="G416" s="25">
        <f>IFERROR(VLOOKUP(TRIM(Table.CCSS_Base_Metrics[[#This Row],[Title]]), xccdf!$A$2:$F$315, 6, FALSE),"")</f>
        <v>1</v>
      </c>
      <c r="H416" s="21" t="s">
        <v>39</v>
      </c>
      <c r="J416" s="7"/>
      <c r="K416" s="7" t="s">
        <v>593</v>
      </c>
      <c r="L416" s="9" t="str">
        <f>IFERROR(ROUND(((0.4 * Table.CCSS_Base_Metrics[[#This Row],[Exploitability]]) + (0.6 * Table.CCSS_Base_Metrics[[#This Row],[Impact]]) -1.5) * IF(Table.CCSS_Base_Metrics[[#This Row],[Impact]] = 0, 0, 1.176), 1),"")</f>
        <v/>
      </c>
      <c r="M416" s="9" t="str">
        <f>IFERROR(20 * Table.CCSS_Base_Metrics[[#This Row],[Access_Vector.'#]] * Table.CCSS_Base_Metrics[[#This Row],[Authentication.'#]] * Table.CCSS_Base_Metrics[[#This Row],[Access_Complexity.'#]],"")</f>
        <v/>
      </c>
      <c r="N416" s="9" t="str">
        <f>IFERROR(10.41 * (1 - (1 - Table.CCSS_Base_Metrics[[#This Row],[Confidentiality_Impact.'#]]) * (1 - Table.CCSS_Base_Metrics[[#This Row],[Integrity_Impact.'#]]) * (1 - Table.CCSS_Base_Metrics[[#This Row],[Availability_Impact.'#]])),"")</f>
        <v/>
      </c>
      <c r="Q416" s="11" t="str">
        <f>IFERROR(VLOOKUP(Table.CCSS_Base_Metrics[[#This Row],[Access_Vector]], Lists!$B$4:$C$6, 2),"")</f>
        <v/>
      </c>
      <c r="S416" s="11" t="str">
        <f>IFERROR(VLOOKUP(Table.CCSS_Base_Metrics[[#This Row],[Authentication]], Lists!$D$4:$E$6, 2),"")</f>
        <v/>
      </c>
      <c r="U416" s="11" t="str">
        <f>IFERROR(VLOOKUP(Table.CCSS_Base_Metrics[[#This Row],[Access_Complexity]], Lists!$F$4:$G$6, 2),"")</f>
        <v/>
      </c>
      <c r="W416" s="11" t="str">
        <f>IFERROR(VLOOKUP(Table.CCSS_Base_Metrics[[#This Row],[Confidentiality_Impact]], Lists!$H$4:$I$6, 2),"")</f>
        <v/>
      </c>
      <c r="Y416" s="11" t="str">
        <f>IFERROR(VLOOKUP(Table.CCSS_Base_Metrics[[#This Row],[Integrity_Imapct]], Lists!$J$4:$K$6, 2),"")</f>
        <v/>
      </c>
      <c r="AA416" s="11" t="str">
        <f>IFERROR(VLOOKUP(Table.CCSS_Base_Metrics[[#This Row],[Availability_Impact]], Lists!$L$4:$M$6, 2),"")</f>
        <v/>
      </c>
    </row>
    <row r="417" spans="1:27" x14ac:dyDescent="0.25">
      <c r="A417" s="1" t="s">
        <v>472</v>
      </c>
      <c r="B417" s="1" t="str">
        <f>IFERROR(VLOOKUP(TRIM(Table.CCSS_Base_Metrics[[#This Row],[Title]]), xccdf!$A$2:$C$315, 2, FALSE),"")</f>
        <v>rul_InternetCommunicationManagementInternetCommunicationsettings2</v>
      </c>
      <c r="C417" t="s">
        <v>251</v>
      </c>
      <c r="D417" s="25">
        <f>IFERROR(VLOOKUP(TRIM(Table.CCSS_Base_Metrics[[#This Row],[Title]]), xccdf!$A$2:$F$315, 3, FALSE),"")</f>
        <v>0</v>
      </c>
      <c r="E417" s="25" t="str">
        <f>IFERROR(VLOOKUP(TRIM(Table.CCSS_Base_Metrics[[#This Row],[Title]]), xccdf!$A$2:$F$315, 4, FALSE),"")</f>
        <v>equals</v>
      </c>
      <c r="F417" s="25" t="str">
        <f>IFERROR(VLOOKUP(TRIM(Table.CCSS_Base_Metrics[[#This Row],[Title]]), xccdf!$A$2:$F$315, 5, FALSE),"")</f>
        <v>number</v>
      </c>
      <c r="G417" s="25">
        <f>IFERROR(VLOOKUP(TRIM(Table.CCSS_Base_Metrics[[#This Row],[Title]]), xccdf!$A$2:$F$315, 6, FALSE),"")</f>
        <v>1</v>
      </c>
      <c r="H417" s="21" t="s">
        <v>40</v>
      </c>
      <c r="I417" s="7" t="b">
        <v>1</v>
      </c>
      <c r="J417" s="7"/>
      <c r="K417" s="17" t="s">
        <v>589</v>
      </c>
      <c r="L417" s="9">
        <f>IFERROR(ROUND(((0.4 * Table.CCSS_Base_Metrics[[#This Row],[Exploitability]]) + (0.6 * Table.CCSS_Base_Metrics[[#This Row],[Impact]]) -1.5) * IF(Table.CCSS_Base_Metrics[[#This Row],[Impact]] = 0, 0, 1.176), 1),"")</f>
        <v>5</v>
      </c>
      <c r="M417" s="9">
        <f>IFERROR(20 * Table.CCSS_Base_Metrics[[#This Row],[Access_Vector.'#]] * Table.CCSS_Base_Metrics[[#This Row],[Authentication.'#]] * Table.CCSS_Base_Metrics[[#This Row],[Access_Complexity.'#]],"")</f>
        <v>9.9967999999999986</v>
      </c>
      <c r="N417" s="9">
        <f>IFERROR(10.41 * (1 - (1 - Table.CCSS_Base_Metrics[[#This Row],[Confidentiality_Impact.'#]]) * (1 - Table.CCSS_Base_Metrics[[#This Row],[Integrity_Impact.'#]]) * (1 - Table.CCSS_Base_Metrics[[#This Row],[Availability_Impact.'#]])),"")</f>
        <v>2.8627500000000001</v>
      </c>
      <c r="O417" t="s">
        <v>19</v>
      </c>
      <c r="P417" t="s">
        <v>23</v>
      </c>
      <c r="Q417" s="11">
        <f>IFERROR(VLOOKUP(Table.CCSS_Base_Metrics[[#This Row],[Access_Vector]], Lists!$B$4:$C$6, 2),"")</f>
        <v>1</v>
      </c>
      <c r="R417" t="s">
        <v>27</v>
      </c>
      <c r="S417" s="11">
        <f>IFERROR(VLOOKUP(Table.CCSS_Base_Metrics[[#This Row],[Authentication]], Lists!$D$4:$E$6, 2),"")</f>
        <v>0.70399999999999996</v>
      </c>
      <c r="T417" t="s">
        <v>30</v>
      </c>
      <c r="U417" s="11">
        <f>IFERROR(VLOOKUP(Table.CCSS_Base_Metrics[[#This Row],[Access_Complexity]], Lists!$F$4:$G$6, 2),"")</f>
        <v>0.71</v>
      </c>
      <c r="V417" t="s">
        <v>32</v>
      </c>
      <c r="W417" s="11">
        <f>IFERROR(VLOOKUP(Table.CCSS_Base_Metrics[[#This Row],[Confidentiality_Impact]], Lists!$H$4:$I$6, 2),"")</f>
        <v>0.27500000000000002</v>
      </c>
      <c r="X417" t="s">
        <v>27</v>
      </c>
      <c r="Y417" s="11">
        <f>IFERROR(VLOOKUP(Table.CCSS_Base_Metrics[[#This Row],[Integrity_Imapct]], Lists!$J$4:$K$6, 2),"")</f>
        <v>0</v>
      </c>
      <c r="Z417" t="s">
        <v>27</v>
      </c>
      <c r="AA417" s="11">
        <f>IFERROR(VLOOKUP(Table.CCSS_Base_Metrics[[#This Row],[Availability_Impact]], Lists!$L$4:$M$6, 2),"")</f>
        <v>0</v>
      </c>
    </row>
    <row r="418" spans="1:27" x14ac:dyDescent="0.25">
      <c r="A418" s="1" t="s">
        <v>472</v>
      </c>
      <c r="B418" s="1" t="str">
        <f>IFERROR(VLOOKUP(TRIM(Table.CCSS_Base_Metrics[[#This Row],[Title]]), xccdf!$A$2:$C$315, 2, FALSE),"")</f>
        <v>rul_InternetCommunicationManagementInternetCommunicationsettings2</v>
      </c>
      <c r="C418" t="s">
        <v>251</v>
      </c>
      <c r="D418" s="25">
        <f>IFERROR(VLOOKUP(TRIM(Table.CCSS_Base_Metrics[[#This Row],[Title]]), xccdf!$A$2:$F$315, 3, FALSE),"")</f>
        <v>0</v>
      </c>
      <c r="E418" s="25" t="str">
        <f>IFERROR(VLOOKUP(TRIM(Table.CCSS_Base_Metrics[[#This Row],[Title]]), xccdf!$A$2:$F$315, 4, FALSE),"")</f>
        <v>equals</v>
      </c>
      <c r="F418" s="25" t="str">
        <f>IFERROR(VLOOKUP(TRIM(Table.CCSS_Base_Metrics[[#This Row],[Title]]), xccdf!$A$2:$F$315, 5, FALSE),"")</f>
        <v>number</v>
      </c>
      <c r="G418" s="25">
        <f>IFERROR(VLOOKUP(TRIM(Table.CCSS_Base_Metrics[[#This Row],[Title]]), xccdf!$A$2:$F$315, 6, FALSE),"")</f>
        <v>1</v>
      </c>
      <c r="H418" s="21" t="s">
        <v>39</v>
      </c>
      <c r="J418" s="7"/>
      <c r="K418" s="7" t="s">
        <v>593</v>
      </c>
      <c r="L418" s="9" t="str">
        <f>IFERROR(ROUND(((0.4 * Table.CCSS_Base_Metrics[[#This Row],[Exploitability]]) + (0.6 * Table.CCSS_Base_Metrics[[#This Row],[Impact]]) -1.5) * IF(Table.CCSS_Base_Metrics[[#This Row],[Impact]] = 0, 0, 1.176), 1),"")</f>
        <v/>
      </c>
      <c r="M418" s="9" t="str">
        <f>IFERROR(20 * Table.CCSS_Base_Metrics[[#This Row],[Access_Vector.'#]] * Table.CCSS_Base_Metrics[[#This Row],[Authentication.'#]] * Table.CCSS_Base_Metrics[[#This Row],[Access_Complexity.'#]],"")</f>
        <v/>
      </c>
      <c r="N418" s="9" t="str">
        <f>IFERROR(10.41 * (1 - (1 - Table.CCSS_Base_Metrics[[#This Row],[Confidentiality_Impact.'#]]) * (1 - Table.CCSS_Base_Metrics[[#This Row],[Integrity_Impact.'#]]) * (1 - Table.CCSS_Base_Metrics[[#This Row],[Availability_Impact.'#]])),"")</f>
        <v/>
      </c>
      <c r="Q418" s="11" t="str">
        <f>IFERROR(VLOOKUP(Table.CCSS_Base_Metrics[[#This Row],[Access_Vector]], Lists!$B$4:$C$6, 2),"")</f>
        <v/>
      </c>
      <c r="S418" s="11" t="str">
        <f>IFERROR(VLOOKUP(Table.CCSS_Base_Metrics[[#This Row],[Authentication]], Lists!$D$4:$E$6, 2),"")</f>
        <v/>
      </c>
      <c r="U418" s="11" t="str">
        <f>IFERROR(VLOOKUP(Table.CCSS_Base_Metrics[[#This Row],[Access_Complexity]], Lists!$F$4:$G$6, 2),"")</f>
        <v/>
      </c>
      <c r="W418" s="11" t="str">
        <f>IFERROR(VLOOKUP(Table.CCSS_Base_Metrics[[#This Row],[Confidentiality_Impact]], Lists!$H$4:$I$6, 2),"")</f>
        <v/>
      </c>
      <c r="Y418" s="11" t="str">
        <f>IFERROR(VLOOKUP(Table.CCSS_Base_Metrics[[#This Row],[Integrity_Imapct]], Lists!$J$4:$K$6, 2),"")</f>
        <v/>
      </c>
      <c r="AA418" s="11" t="str">
        <f>IFERROR(VLOOKUP(Table.CCSS_Base_Metrics[[#This Row],[Availability_Impact]], Lists!$L$4:$M$6, 2),"")</f>
        <v/>
      </c>
    </row>
    <row r="419" spans="1:27" x14ac:dyDescent="0.25">
      <c r="A419" s="1" t="s">
        <v>474</v>
      </c>
      <c r="B419" s="1" t="str">
        <f>IFERROR(VLOOKUP(TRIM(Table.CCSS_Base_Metrics[[#This Row],[Title]]), xccdf!$A$2:$C$315, 2, FALSE),"")</f>
        <v>rul_InternetCommunicationManagementInternetCommunicationsettings3</v>
      </c>
      <c r="C419" t="s">
        <v>252</v>
      </c>
      <c r="D419" s="25">
        <f>IFERROR(VLOOKUP(TRIM(Table.CCSS_Base_Metrics[[#This Row],[Title]]), xccdf!$A$2:$F$315, 3, FALSE),"")</f>
        <v>0</v>
      </c>
      <c r="E419" s="25" t="str">
        <f>IFERROR(VLOOKUP(TRIM(Table.CCSS_Base_Metrics[[#This Row],[Title]]), xccdf!$A$2:$F$315, 4, FALSE),"")</f>
        <v>equals</v>
      </c>
      <c r="F419" s="25" t="str">
        <f>IFERROR(VLOOKUP(TRIM(Table.CCSS_Base_Metrics[[#This Row],[Title]]), xccdf!$A$2:$F$315, 5, FALSE),"")</f>
        <v>number</v>
      </c>
      <c r="G419" s="25">
        <f>IFERROR(VLOOKUP(TRIM(Table.CCSS_Base_Metrics[[#This Row],[Title]]), xccdf!$A$2:$F$315, 6, FALSE),"")</f>
        <v>1</v>
      </c>
      <c r="H419" s="21" t="s">
        <v>40</v>
      </c>
      <c r="I419" s="7" t="b">
        <v>1</v>
      </c>
      <c r="J419" s="7"/>
      <c r="K419" s="17" t="s">
        <v>589</v>
      </c>
      <c r="L419" s="9">
        <f>IFERROR(ROUND(((0.4 * Table.CCSS_Base_Metrics[[#This Row],[Exploitability]]) + (0.6 * Table.CCSS_Base_Metrics[[#This Row],[Impact]]) -1.5) * IF(Table.CCSS_Base_Metrics[[#This Row],[Impact]] = 0, 0, 1.176), 1),"")</f>
        <v>7.5</v>
      </c>
      <c r="M419" s="9">
        <f>IFERROR(20 * Table.CCSS_Base_Metrics[[#This Row],[Access_Vector.'#]] * Table.CCSS_Base_Metrics[[#This Row],[Authentication.'#]] * Table.CCSS_Base_Metrics[[#This Row],[Access_Complexity.'#]],"")</f>
        <v>9.9967999999999986</v>
      </c>
      <c r="N419" s="9">
        <f>IFERROR(10.41 * (1 - (1 - Table.CCSS_Base_Metrics[[#This Row],[Confidentiality_Impact.'#]]) * (1 - Table.CCSS_Base_Metrics[[#This Row],[Integrity_Impact.'#]]) * (1 - Table.CCSS_Base_Metrics[[#This Row],[Availability_Impact.'#]])),"")</f>
        <v>6.4429767187500007</v>
      </c>
      <c r="O419" t="s">
        <v>19</v>
      </c>
      <c r="P419" t="s">
        <v>23</v>
      </c>
      <c r="Q419" s="11">
        <f>IFERROR(VLOOKUP(Table.CCSS_Base_Metrics[[#This Row],[Access_Vector]], Lists!$B$4:$C$6, 2),"")</f>
        <v>1</v>
      </c>
      <c r="R419" t="s">
        <v>27</v>
      </c>
      <c r="S419" s="11">
        <f>IFERROR(VLOOKUP(Table.CCSS_Base_Metrics[[#This Row],[Authentication]], Lists!$D$4:$E$6, 2),"")</f>
        <v>0.70399999999999996</v>
      </c>
      <c r="T419" t="s">
        <v>30</v>
      </c>
      <c r="U419" s="11">
        <f>IFERROR(VLOOKUP(Table.CCSS_Base_Metrics[[#This Row],[Access_Complexity]], Lists!$F$4:$G$6, 2),"")</f>
        <v>0.71</v>
      </c>
      <c r="V419" t="s">
        <v>32</v>
      </c>
      <c r="W419" s="11">
        <f>IFERROR(VLOOKUP(Table.CCSS_Base_Metrics[[#This Row],[Confidentiality_Impact]], Lists!$H$4:$I$6, 2),"")</f>
        <v>0.27500000000000002</v>
      </c>
      <c r="X419" t="s">
        <v>32</v>
      </c>
      <c r="Y419" s="11">
        <f>IFERROR(VLOOKUP(Table.CCSS_Base_Metrics[[#This Row],[Integrity_Imapct]], Lists!$J$4:$K$6, 2),"")</f>
        <v>0.27500000000000002</v>
      </c>
      <c r="Z419" t="s">
        <v>32</v>
      </c>
      <c r="AA419" s="11">
        <f>IFERROR(VLOOKUP(Table.CCSS_Base_Metrics[[#This Row],[Availability_Impact]], Lists!$L$4:$M$6, 2),"")</f>
        <v>0.27500000000000002</v>
      </c>
    </row>
    <row r="420" spans="1:27" x14ac:dyDescent="0.25">
      <c r="A420" s="1" t="s">
        <v>474</v>
      </c>
      <c r="B420" s="1" t="str">
        <f>IFERROR(VLOOKUP(TRIM(Table.CCSS_Base_Metrics[[#This Row],[Title]]), xccdf!$A$2:$C$315, 2, FALSE),"")</f>
        <v>rul_InternetCommunicationManagementInternetCommunicationsettings3</v>
      </c>
      <c r="C420" t="s">
        <v>252</v>
      </c>
      <c r="D420" s="25">
        <f>IFERROR(VLOOKUP(TRIM(Table.CCSS_Base_Metrics[[#This Row],[Title]]), xccdf!$A$2:$F$315, 3, FALSE),"")</f>
        <v>0</v>
      </c>
      <c r="E420" s="25" t="str">
        <f>IFERROR(VLOOKUP(TRIM(Table.CCSS_Base_Metrics[[#This Row],[Title]]), xccdf!$A$2:$F$315, 4, FALSE),"")</f>
        <v>equals</v>
      </c>
      <c r="F420" s="25" t="str">
        <f>IFERROR(VLOOKUP(TRIM(Table.CCSS_Base_Metrics[[#This Row],[Title]]), xccdf!$A$2:$F$315, 5, FALSE),"")</f>
        <v>number</v>
      </c>
      <c r="G420" s="25">
        <f>IFERROR(VLOOKUP(TRIM(Table.CCSS_Base_Metrics[[#This Row],[Title]]), xccdf!$A$2:$F$315, 6, FALSE),"")</f>
        <v>1</v>
      </c>
      <c r="H420" s="21" t="s">
        <v>39</v>
      </c>
      <c r="J420" s="7"/>
      <c r="K420" s="7" t="s">
        <v>593</v>
      </c>
      <c r="L420" s="9" t="str">
        <f>IFERROR(ROUND(((0.4 * Table.CCSS_Base_Metrics[[#This Row],[Exploitability]]) + (0.6 * Table.CCSS_Base_Metrics[[#This Row],[Impact]]) -1.5) * IF(Table.CCSS_Base_Metrics[[#This Row],[Impact]] = 0, 0, 1.176), 1),"")</f>
        <v/>
      </c>
      <c r="M420" s="9" t="str">
        <f>IFERROR(20 * Table.CCSS_Base_Metrics[[#This Row],[Access_Vector.'#]] * Table.CCSS_Base_Metrics[[#This Row],[Authentication.'#]] * Table.CCSS_Base_Metrics[[#This Row],[Access_Complexity.'#]],"")</f>
        <v/>
      </c>
      <c r="N420" s="9" t="str">
        <f>IFERROR(10.41 * (1 - (1 - Table.CCSS_Base_Metrics[[#This Row],[Confidentiality_Impact.'#]]) * (1 - Table.CCSS_Base_Metrics[[#This Row],[Integrity_Impact.'#]]) * (1 - Table.CCSS_Base_Metrics[[#This Row],[Availability_Impact.'#]])),"")</f>
        <v/>
      </c>
      <c r="Q420" s="11" t="str">
        <f>IFERROR(VLOOKUP(Table.CCSS_Base_Metrics[[#This Row],[Access_Vector]], Lists!$B$4:$C$6, 2),"")</f>
        <v/>
      </c>
      <c r="S420" s="11" t="str">
        <f>IFERROR(VLOOKUP(Table.CCSS_Base_Metrics[[#This Row],[Authentication]], Lists!$D$4:$E$6, 2),"")</f>
        <v/>
      </c>
      <c r="U420" s="11" t="str">
        <f>IFERROR(VLOOKUP(Table.CCSS_Base_Metrics[[#This Row],[Access_Complexity]], Lists!$F$4:$G$6, 2),"")</f>
        <v/>
      </c>
      <c r="W420" s="11" t="str">
        <f>IFERROR(VLOOKUP(Table.CCSS_Base_Metrics[[#This Row],[Confidentiality_Impact]], Lists!$H$4:$I$6, 2),"")</f>
        <v/>
      </c>
      <c r="Y420" s="11" t="str">
        <f>IFERROR(VLOOKUP(Table.CCSS_Base_Metrics[[#This Row],[Integrity_Imapct]], Lists!$J$4:$K$6, 2),"")</f>
        <v/>
      </c>
      <c r="AA420" s="11" t="str">
        <f>IFERROR(VLOOKUP(Table.CCSS_Base_Metrics[[#This Row],[Availability_Impact]], Lists!$L$4:$M$6, 2),"")</f>
        <v/>
      </c>
    </row>
    <row r="421" spans="1:27" x14ac:dyDescent="0.25">
      <c r="A421" s="1" t="s">
        <v>475</v>
      </c>
      <c r="B421" s="1" t="str">
        <f>IFERROR(VLOOKUP(TRIM(Table.CCSS_Base_Metrics[[#This Row],[Title]]), xccdf!$A$2:$C$315, 2, FALSE),"")</f>
        <v>rul_InternetCommunicationManagementInternetCommunicationsettings4</v>
      </c>
      <c r="C421" t="s">
        <v>253</v>
      </c>
      <c r="D421" s="25">
        <f>IFERROR(VLOOKUP(TRIM(Table.CCSS_Base_Metrics[[#This Row],[Title]]), xccdf!$A$2:$F$315, 3, FALSE),"")</f>
        <v>0</v>
      </c>
      <c r="E421" s="25" t="str">
        <f>IFERROR(VLOOKUP(TRIM(Table.CCSS_Base_Metrics[[#This Row],[Title]]), xccdf!$A$2:$F$315, 4, FALSE),"")</f>
        <v>equals</v>
      </c>
      <c r="F421" s="25" t="str">
        <f>IFERROR(VLOOKUP(TRIM(Table.CCSS_Base_Metrics[[#This Row],[Title]]), xccdf!$A$2:$F$315, 5, FALSE),"")</f>
        <v>number</v>
      </c>
      <c r="G421" s="25">
        <f>IFERROR(VLOOKUP(TRIM(Table.CCSS_Base_Metrics[[#This Row],[Title]]), xccdf!$A$2:$F$315, 6, FALSE),"")</f>
        <v>1</v>
      </c>
      <c r="H421" s="21" t="s">
        <v>40</v>
      </c>
      <c r="I421" s="7" t="b">
        <v>1</v>
      </c>
      <c r="J421" s="7"/>
      <c r="K421" s="17" t="s">
        <v>589</v>
      </c>
      <c r="L421" s="9">
        <f>IFERROR(ROUND(((0.4 * Table.CCSS_Base_Metrics[[#This Row],[Exploitability]]) + (0.6 * Table.CCSS_Base_Metrics[[#This Row],[Impact]]) -1.5) * IF(Table.CCSS_Base_Metrics[[#This Row],[Impact]] = 0, 0, 1.176), 1),"")</f>
        <v>3.3</v>
      </c>
      <c r="M421" s="9">
        <f>IFERROR(20 * Table.CCSS_Base_Metrics[[#This Row],[Access_Vector.'#]] * Table.CCSS_Base_Metrics[[#This Row],[Authentication.'#]] * Table.CCSS_Base_Metrics[[#This Row],[Access_Complexity.'#]],"")</f>
        <v>6.4579327999999991</v>
      </c>
      <c r="N421" s="9">
        <f>IFERROR(10.41 * (1 - (1 - Table.CCSS_Base_Metrics[[#This Row],[Confidentiality_Impact.'#]]) * (1 - Table.CCSS_Base_Metrics[[#This Row],[Integrity_Impact.'#]]) * (1 - Table.CCSS_Base_Metrics[[#This Row],[Availability_Impact.'#]])),"")</f>
        <v>2.8627500000000001</v>
      </c>
      <c r="O421" t="s">
        <v>19</v>
      </c>
      <c r="P421" t="s">
        <v>22</v>
      </c>
      <c r="Q421" s="11">
        <f>IFERROR(VLOOKUP(Table.CCSS_Base_Metrics[[#This Row],[Access_Vector]], Lists!$B$4:$C$6, 2),"")</f>
        <v>0.64600000000000002</v>
      </c>
      <c r="R421" t="s">
        <v>27</v>
      </c>
      <c r="S421" s="11">
        <f>IFERROR(VLOOKUP(Table.CCSS_Base_Metrics[[#This Row],[Authentication]], Lists!$D$4:$E$6, 2),"")</f>
        <v>0.70399999999999996</v>
      </c>
      <c r="T421" t="s">
        <v>30</v>
      </c>
      <c r="U421" s="11">
        <f>IFERROR(VLOOKUP(Table.CCSS_Base_Metrics[[#This Row],[Access_Complexity]], Lists!$F$4:$G$6, 2),"")</f>
        <v>0.71</v>
      </c>
      <c r="V421" t="s">
        <v>32</v>
      </c>
      <c r="W421" s="11">
        <f>IFERROR(VLOOKUP(Table.CCSS_Base_Metrics[[#This Row],[Confidentiality_Impact]], Lists!$H$4:$I$6, 2),"")</f>
        <v>0.27500000000000002</v>
      </c>
      <c r="X421" t="s">
        <v>27</v>
      </c>
      <c r="Y421" s="11">
        <f>IFERROR(VLOOKUP(Table.CCSS_Base_Metrics[[#This Row],[Integrity_Imapct]], Lists!$J$4:$K$6, 2),"")</f>
        <v>0</v>
      </c>
      <c r="Z421" t="s">
        <v>27</v>
      </c>
      <c r="AA421" s="11">
        <f>IFERROR(VLOOKUP(Table.CCSS_Base_Metrics[[#This Row],[Availability_Impact]], Lists!$L$4:$M$6, 2),"")</f>
        <v>0</v>
      </c>
    </row>
    <row r="422" spans="1:27" x14ac:dyDescent="0.25">
      <c r="A422" s="1" t="s">
        <v>475</v>
      </c>
      <c r="B422" s="1" t="str">
        <f>IFERROR(VLOOKUP(TRIM(Table.CCSS_Base_Metrics[[#This Row],[Title]]), xccdf!$A$2:$C$315, 2, FALSE),"")</f>
        <v>rul_InternetCommunicationManagementInternetCommunicationsettings4</v>
      </c>
      <c r="C422" t="s">
        <v>253</v>
      </c>
      <c r="D422" s="25">
        <f>IFERROR(VLOOKUP(TRIM(Table.CCSS_Base_Metrics[[#This Row],[Title]]), xccdf!$A$2:$F$315, 3, FALSE),"")</f>
        <v>0</v>
      </c>
      <c r="E422" s="25" t="str">
        <f>IFERROR(VLOOKUP(TRIM(Table.CCSS_Base_Metrics[[#This Row],[Title]]), xccdf!$A$2:$F$315, 4, FALSE),"")</f>
        <v>equals</v>
      </c>
      <c r="F422" s="25" t="str">
        <f>IFERROR(VLOOKUP(TRIM(Table.CCSS_Base_Metrics[[#This Row],[Title]]), xccdf!$A$2:$F$315, 5, FALSE),"")</f>
        <v>number</v>
      </c>
      <c r="G422" s="25">
        <f>IFERROR(VLOOKUP(TRIM(Table.CCSS_Base_Metrics[[#This Row],[Title]]), xccdf!$A$2:$F$315, 6, FALSE),"")</f>
        <v>1</v>
      </c>
      <c r="H422" s="21" t="s">
        <v>39</v>
      </c>
      <c r="J422" s="7"/>
      <c r="K422" s="7" t="s">
        <v>593</v>
      </c>
      <c r="L422" s="9" t="str">
        <f>IFERROR(ROUND(((0.4 * Table.CCSS_Base_Metrics[[#This Row],[Exploitability]]) + (0.6 * Table.CCSS_Base_Metrics[[#This Row],[Impact]]) -1.5) * IF(Table.CCSS_Base_Metrics[[#This Row],[Impact]] = 0, 0, 1.176), 1),"")</f>
        <v/>
      </c>
      <c r="M422" s="9" t="str">
        <f>IFERROR(20 * Table.CCSS_Base_Metrics[[#This Row],[Access_Vector.'#]] * Table.CCSS_Base_Metrics[[#This Row],[Authentication.'#]] * Table.CCSS_Base_Metrics[[#This Row],[Access_Complexity.'#]],"")</f>
        <v/>
      </c>
      <c r="N422" s="9" t="str">
        <f>IFERROR(10.41 * (1 - (1 - Table.CCSS_Base_Metrics[[#This Row],[Confidentiality_Impact.'#]]) * (1 - Table.CCSS_Base_Metrics[[#This Row],[Integrity_Impact.'#]]) * (1 - Table.CCSS_Base_Metrics[[#This Row],[Availability_Impact.'#]])),"")</f>
        <v/>
      </c>
      <c r="Q422" s="11" t="str">
        <f>IFERROR(VLOOKUP(Table.CCSS_Base_Metrics[[#This Row],[Access_Vector]], Lists!$B$4:$C$6, 2),"")</f>
        <v/>
      </c>
      <c r="S422" s="11" t="str">
        <f>IFERROR(VLOOKUP(Table.CCSS_Base_Metrics[[#This Row],[Authentication]], Lists!$D$4:$E$6, 2),"")</f>
        <v/>
      </c>
      <c r="U422" s="11" t="str">
        <f>IFERROR(VLOOKUP(Table.CCSS_Base_Metrics[[#This Row],[Access_Complexity]], Lists!$F$4:$G$6, 2),"")</f>
        <v/>
      </c>
      <c r="W422" s="11" t="str">
        <f>IFERROR(VLOOKUP(Table.CCSS_Base_Metrics[[#This Row],[Confidentiality_Impact]], Lists!$H$4:$I$6, 2),"")</f>
        <v/>
      </c>
      <c r="Y422" s="11" t="str">
        <f>IFERROR(VLOOKUP(Table.CCSS_Base_Metrics[[#This Row],[Integrity_Imapct]], Lists!$J$4:$K$6, 2),"")</f>
        <v/>
      </c>
      <c r="AA422" s="11" t="str">
        <f>IFERROR(VLOOKUP(Table.CCSS_Base_Metrics[[#This Row],[Availability_Impact]], Lists!$L$4:$M$6, 2),"")</f>
        <v/>
      </c>
    </row>
    <row r="423" spans="1:27" x14ac:dyDescent="0.25">
      <c r="A423" s="1" t="s">
        <v>476</v>
      </c>
      <c r="B423" s="1" t="str">
        <f>IFERROR(VLOOKUP(TRIM(Table.CCSS_Base_Metrics[[#This Row],[Title]]), xccdf!$A$2:$C$315, 2, FALSE),"")</f>
        <v>rul_InternetCommunicationManagementInternetCommunicationsettings5</v>
      </c>
      <c r="C423" t="s">
        <v>254</v>
      </c>
      <c r="D423" s="25">
        <f>IFERROR(VLOOKUP(TRIM(Table.CCSS_Base_Metrics[[#This Row],[Title]]), xccdf!$A$2:$F$315, 3, FALSE),"")</f>
        <v>0</v>
      </c>
      <c r="E423" s="25" t="str">
        <f>IFERROR(VLOOKUP(TRIM(Table.CCSS_Base_Metrics[[#This Row],[Title]]), xccdf!$A$2:$F$315, 4, FALSE),"")</f>
        <v>equals</v>
      </c>
      <c r="F423" s="25" t="str">
        <f>IFERROR(VLOOKUP(TRIM(Table.CCSS_Base_Metrics[[#This Row],[Title]]), xccdf!$A$2:$F$315, 5, FALSE),"")</f>
        <v>number</v>
      </c>
      <c r="G423" s="25">
        <f>IFERROR(VLOOKUP(TRIM(Table.CCSS_Base_Metrics[[#This Row],[Title]]), xccdf!$A$2:$F$315, 6, FALSE),"")</f>
        <v>1</v>
      </c>
      <c r="H423" s="21" t="s">
        <v>40</v>
      </c>
      <c r="I423" s="7" t="b">
        <v>1</v>
      </c>
      <c r="J423" s="7"/>
      <c r="K423" s="17" t="s">
        <v>589</v>
      </c>
      <c r="L423" s="9">
        <f>IFERROR(ROUND(((0.4 * Table.CCSS_Base_Metrics[[#This Row],[Exploitability]]) + (0.6 * Table.CCSS_Base_Metrics[[#This Row],[Impact]]) -1.5) * IF(Table.CCSS_Base_Metrics[[#This Row],[Impact]] = 0, 0, 1.176), 1),"")</f>
        <v>5</v>
      </c>
      <c r="M423" s="9">
        <f>IFERROR(20 * Table.CCSS_Base_Metrics[[#This Row],[Access_Vector.'#]] * Table.CCSS_Base_Metrics[[#This Row],[Authentication.'#]] * Table.CCSS_Base_Metrics[[#This Row],[Access_Complexity.'#]],"")</f>
        <v>9.9967999999999986</v>
      </c>
      <c r="N423" s="9">
        <f>IFERROR(10.41 * (1 - (1 - Table.CCSS_Base_Metrics[[#This Row],[Confidentiality_Impact.'#]]) * (1 - Table.CCSS_Base_Metrics[[#This Row],[Integrity_Impact.'#]]) * (1 - Table.CCSS_Base_Metrics[[#This Row],[Availability_Impact.'#]])),"")</f>
        <v>2.8627500000000001</v>
      </c>
      <c r="O423" t="s">
        <v>19</v>
      </c>
      <c r="P423" t="s">
        <v>23</v>
      </c>
      <c r="Q423" s="11">
        <f>IFERROR(VLOOKUP(Table.CCSS_Base_Metrics[[#This Row],[Access_Vector]], Lists!$B$4:$C$6, 2),"")</f>
        <v>1</v>
      </c>
      <c r="R423" t="s">
        <v>27</v>
      </c>
      <c r="S423" s="11">
        <f>IFERROR(VLOOKUP(Table.CCSS_Base_Metrics[[#This Row],[Authentication]], Lists!$D$4:$E$6, 2),"")</f>
        <v>0.70399999999999996</v>
      </c>
      <c r="T423" t="s">
        <v>30</v>
      </c>
      <c r="U423" s="11">
        <f>IFERROR(VLOOKUP(Table.CCSS_Base_Metrics[[#This Row],[Access_Complexity]], Lists!$F$4:$G$6, 2),"")</f>
        <v>0.71</v>
      </c>
      <c r="V423" t="s">
        <v>32</v>
      </c>
      <c r="W423" s="11">
        <f>IFERROR(VLOOKUP(Table.CCSS_Base_Metrics[[#This Row],[Confidentiality_Impact]], Lists!$H$4:$I$6, 2),"")</f>
        <v>0.27500000000000002</v>
      </c>
      <c r="X423" t="s">
        <v>27</v>
      </c>
      <c r="Y423" s="11">
        <f>IFERROR(VLOOKUP(Table.CCSS_Base_Metrics[[#This Row],[Integrity_Imapct]], Lists!$J$4:$K$6, 2),"")</f>
        <v>0</v>
      </c>
      <c r="Z423" t="s">
        <v>27</v>
      </c>
      <c r="AA423" s="11">
        <f>IFERROR(VLOOKUP(Table.CCSS_Base_Metrics[[#This Row],[Availability_Impact]], Lists!$L$4:$M$6, 2),"")</f>
        <v>0</v>
      </c>
    </row>
    <row r="424" spans="1:27" x14ac:dyDescent="0.25">
      <c r="A424" s="1" t="s">
        <v>476</v>
      </c>
      <c r="B424" s="1" t="str">
        <f>IFERROR(VLOOKUP(TRIM(Table.CCSS_Base_Metrics[[#This Row],[Title]]), xccdf!$A$2:$C$315, 2, FALSE),"")</f>
        <v>rul_InternetCommunicationManagementInternetCommunicationsettings5</v>
      </c>
      <c r="C424" t="s">
        <v>254</v>
      </c>
      <c r="D424" s="25">
        <f>IFERROR(VLOOKUP(TRIM(Table.CCSS_Base_Metrics[[#This Row],[Title]]), xccdf!$A$2:$F$315, 3, FALSE),"")</f>
        <v>0</v>
      </c>
      <c r="E424" s="25" t="str">
        <f>IFERROR(VLOOKUP(TRIM(Table.CCSS_Base_Metrics[[#This Row],[Title]]), xccdf!$A$2:$F$315, 4, FALSE),"")</f>
        <v>equals</v>
      </c>
      <c r="F424" s="25" t="str">
        <f>IFERROR(VLOOKUP(TRIM(Table.CCSS_Base_Metrics[[#This Row],[Title]]), xccdf!$A$2:$F$315, 5, FALSE),"")</f>
        <v>number</v>
      </c>
      <c r="G424" s="25">
        <f>IFERROR(VLOOKUP(TRIM(Table.CCSS_Base_Metrics[[#This Row],[Title]]), xccdf!$A$2:$F$315, 6, FALSE),"")</f>
        <v>1</v>
      </c>
      <c r="H424" s="21" t="s">
        <v>39</v>
      </c>
      <c r="J424" s="7"/>
      <c r="K424" s="7" t="s">
        <v>593</v>
      </c>
      <c r="L424" s="9" t="str">
        <f>IFERROR(ROUND(((0.4 * Table.CCSS_Base_Metrics[[#This Row],[Exploitability]]) + (0.6 * Table.CCSS_Base_Metrics[[#This Row],[Impact]]) -1.5) * IF(Table.CCSS_Base_Metrics[[#This Row],[Impact]] = 0, 0, 1.176), 1),"")</f>
        <v/>
      </c>
      <c r="M424" s="9" t="str">
        <f>IFERROR(20 * Table.CCSS_Base_Metrics[[#This Row],[Access_Vector.'#]] * Table.CCSS_Base_Metrics[[#This Row],[Authentication.'#]] * Table.CCSS_Base_Metrics[[#This Row],[Access_Complexity.'#]],"")</f>
        <v/>
      </c>
      <c r="N424" s="9" t="str">
        <f>IFERROR(10.41 * (1 - (1 - Table.CCSS_Base_Metrics[[#This Row],[Confidentiality_Impact.'#]]) * (1 - Table.CCSS_Base_Metrics[[#This Row],[Integrity_Impact.'#]]) * (1 - Table.CCSS_Base_Metrics[[#This Row],[Availability_Impact.'#]])),"")</f>
        <v/>
      </c>
      <c r="Q424" s="11" t="str">
        <f>IFERROR(VLOOKUP(Table.CCSS_Base_Metrics[[#This Row],[Access_Vector]], Lists!$B$4:$C$6, 2),"")</f>
        <v/>
      </c>
      <c r="S424" s="11" t="str">
        <f>IFERROR(VLOOKUP(Table.CCSS_Base_Metrics[[#This Row],[Authentication]], Lists!$D$4:$E$6, 2),"")</f>
        <v/>
      </c>
      <c r="U424" s="11" t="str">
        <f>IFERROR(VLOOKUP(Table.CCSS_Base_Metrics[[#This Row],[Access_Complexity]], Lists!$F$4:$G$6, 2),"")</f>
        <v/>
      </c>
      <c r="W424" s="11" t="str">
        <f>IFERROR(VLOOKUP(Table.CCSS_Base_Metrics[[#This Row],[Confidentiality_Impact]], Lists!$H$4:$I$6, 2),"")</f>
        <v/>
      </c>
      <c r="Y424" s="11" t="str">
        <f>IFERROR(VLOOKUP(Table.CCSS_Base_Metrics[[#This Row],[Integrity_Imapct]], Lists!$J$4:$K$6, 2),"")</f>
        <v/>
      </c>
      <c r="AA424" s="11" t="str">
        <f>IFERROR(VLOOKUP(Table.CCSS_Base_Metrics[[#This Row],[Availability_Impact]], Lists!$L$4:$M$6, 2),"")</f>
        <v/>
      </c>
    </row>
    <row r="425" spans="1:27" x14ac:dyDescent="0.25">
      <c r="A425" s="1" t="s">
        <v>477</v>
      </c>
      <c r="B425" s="1" t="str">
        <f>IFERROR(VLOOKUP(TRIM(Table.CCSS_Base_Metrics[[#This Row],[Title]]), xccdf!$A$2:$C$315, 2, FALSE),"")</f>
        <v>rul_InternetCommunicationManagementInternetCommunicationsettings6</v>
      </c>
      <c r="C425" t="s">
        <v>255</v>
      </c>
      <c r="D425" s="25">
        <f>IFERROR(VLOOKUP(TRIM(Table.CCSS_Base_Metrics[[#This Row],[Title]]), xccdf!$A$2:$F$315, 3, FALSE),"")</f>
        <v>0</v>
      </c>
      <c r="E425" s="25" t="str">
        <f>IFERROR(VLOOKUP(TRIM(Table.CCSS_Base_Metrics[[#This Row],[Title]]), xccdf!$A$2:$F$315, 4, FALSE),"")</f>
        <v>equals</v>
      </c>
      <c r="F425" s="25" t="str">
        <f>IFERROR(VLOOKUP(TRIM(Table.CCSS_Base_Metrics[[#This Row],[Title]]), xccdf!$A$2:$F$315, 5, FALSE),"")</f>
        <v>number</v>
      </c>
      <c r="G425" s="25">
        <f>IFERROR(VLOOKUP(TRIM(Table.CCSS_Base_Metrics[[#This Row],[Title]]), xccdf!$A$2:$F$315, 6, FALSE),"")</f>
        <v>2</v>
      </c>
      <c r="H425" s="21" t="s">
        <v>40</v>
      </c>
      <c r="I425" s="7" t="b">
        <v>1</v>
      </c>
      <c r="J425" s="7"/>
      <c r="K425" s="17" t="s">
        <v>589</v>
      </c>
      <c r="L425" s="9">
        <f>IFERROR(ROUND(((0.4 * Table.CCSS_Base_Metrics[[#This Row],[Exploitability]]) + (0.6 * Table.CCSS_Base_Metrics[[#This Row],[Impact]]) -1.5) * IF(Table.CCSS_Base_Metrics[[#This Row],[Impact]] = 0, 0, 1.176), 1),"")</f>
        <v>3.3</v>
      </c>
      <c r="M425" s="9">
        <f>IFERROR(20 * Table.CCSS_Base_Metrics[[#This Row],[Access_Vector.'#]] * Table.CCSS_Base_Metrics[[#This Row],[Authentication.'#]] * Table.CCSS_Base_Metrics[[#This Row],[Access_Complexity.'#]],"")</f>
        <v>6.4579327999999991</v>
      </c>
      <c r="N425" s="9">
        <f>IFERROR(10.41 * (1 - (1 - Table.CCSS_Base_Metrics[[#This Row],[Confidentiality_Impact.'#]]) * (1 - Table.CCSS_Base_Metrics[[#This Row],[Integrity_Impact.'#]]) * (1 - Table.CCSS_Base_Metrics[[#This Row],[Availability_Impact.'#]])),"")</f>
        <v>2.8627500000000001</v>
      </c>
      <c r="O425" t="s">
        <v>19</v>
      </c>
      <c r="P425" t="s">
        <v>22</v>
      </c>
      <c r="Q425" s="11">
        <f>IFERROR(VLOOKUP(Table.CCSS_Base_Metrics[[#This Row],[Access_Vector]], Lists!$B$4:$C$6, 2),"")</f>
        <v>0.64600000000000002</v>
      </c>
      <c r="R425" t="s">
        <v>27</v>
      </c>
      <c r="S425" s="11">
        <f>IFERROR(VLOOKUP(Table.CCSS_Base_Metrics[[#This Row],[Authentication]], Lists!$D$4:$E$6, 2),"")</f>
        <v>0.70399999999999996</v>
      </c>
      <c r="T425" t="s">
        <v>30</v>
      </c>
      <c r="U425" s="11">
        <f>IFERROR(VLOOKUP(Table.CCSS_Base_Metrics[[#This Row],[Access_Complexity]], Lists!$F$4:$G$6, 2),"")</f>
        <v>0.71</v>
      </c>
      <c r="V425" t="s">
        <v>32</v>
      </c>
      <c r="W425" s="11">
        <f>IFERROR(VLOOKUP(Table.CCSS_Base_Metrics[[#This Row],[Confidentiality_Impact]], Lists!$H$4:$I$6, 2),"")</f>
        <v>0.27500000000000002</v>
      </c>
      <c r="X425" t="s">
        <v>27</v>
      </c>
      <c r="Y425" s="11">
        <f>IFERROR(VLOOKUP(Table.CCSS_Base_Metrics[[#This Row],[Integrity_Imapct]], Lists!$J$4:$K$6, 2),"")</f>
        <v>0</v>
      </c>
      <c r="Z425" t="s">
        <v>27</v>
      </c>
      <c r="AA425" s="11">
        <f>IFERROR(VLOOKUP(Table.CCSS_Base_Metrics[[#This Row],[Availability_Impact]], Lists!$L$4:$M$6, 2),"")</f>
        <v>0</v>
      </c>
    </row>
    <row r="426" spans="1:27" x14ac:dyDescent="0.25">
      <c r="A426" s="1" t="s">
        <v>477</v>
      </c>
      <c r="B426" s="1" t="str">
        <f>IFERROR(VLOOKUP(TRIM(Table.CCSS_Base_Metrics[[#This Row],[Title]]), xccdf!$A$2:$C$315, 2, FALSE),"")</f>
        <v>rul_InternetCommunicationManagementInternetCommunicationsettings6</v>
      </c>
      <c r="C426" t="s">
        <v>255</v>
      </c>
      <c r="D426" s="25">
        <f>IFERROR(VLOOKUP(TRIM(Table.CCSS_Base_Metrics[[#This Row],[Title]]), xccdf!$A$2:$F$315, 3, FALSE),"")</f>
        <v>0</v>
      </c>
      <c r="E426" s="25" t="str">
        <f>IFERROR(VLOOKUP(TRIM(Table.CCSS_Base_Metrics[[#This Row],[Title]]), xccdf!$A$2:$F$315, 4, FALSE),"")</f>
        <v>equals</v>
      </c>
      <c r="F426" s="25" t="str">
        <f>IFERROR(VLOOKUP(TRIM(Table.CCSS_Base_Metrics[[#This Row],[Title]]), xccdf!$A$2:$F$315, 5, FALSE),"")</f>
        <v>number</v>
      </c>
      <c r="G426" s="25">
        <f>IFERROR(VLOOKUP(TRIM(Table.CCSS_Base_Metrics[[#This Row],[Title]]), xccdf!$A$2:$F$315, 6, FALSE),"")</f>
        <v>2</v>
      </c>
      <c r="H426" s="21" t="s">
        <v>39</v>
      </c>
      <c r="J426" s="7"/>
      <c r="K426" s="7" t="s">
        <v>593</v>
      </c>
      <c r="L426" s="9" t="str">
        <f>IFERROR(ROUND(((0.4 * Table.CCSS_Base_Metrics[[#This Row],[Exploitability]]) + (0.6 * Table.CCSS_Base_Metrics[[#This Row],[Impact]]) -1.5) * IF(Table.CCSS_Base_Metrics[[#This Row],[Impact]] = 0, 0, 1.176), 1),"")</f>
        <v/>
      </c>
      <c r="M426" s="9" t="str">
        <f>IFERROR(20 * Table.CCSS_Base_Metrics[[#This Row],[Access_Vector.'#]] * Table.CCSS_Base_Metrics[[#This Row],[Authentication.'#]] * Table.CCSS_Base_Metrics[[#This Row],[Access_Complexity.'#]],"")</f>
        <v/>
      </c>
      <c r="N426" s="9" t="str">
        <f>IFERROR(10.41 * (1 - (1 - Table.CCSS_Base_Metrics[[#This Row],[Confidentiality_Impact.'#]]) * (1 - Table.CCSS_Base_Metrics[[#This Row],[Integrity_Impact.'#]]) * (1 - Table.CCSS_Base_Metrics[[#This Row],[Availability_Impact.'#]])),"")</f>
        <v/>
      </c>
      <c r="Q426" s="11" t="str">
        <f>IFERROR(VLOOKUP(Table.CCSS_Base_Metrics[[#This Row],[Access_Vector]], Lists!$B$4:$C$6, 2),"")</f>
        <v/>
      </c>
      <c r="S426" s="11" t="str">
        <f>IFERROR(VLOOKUP(Table.CCSS_Base_Metrics[[#This Row],[Authentication]], Lists!$D$4:$E$6, 2),"")</f>
        <v/>
      </c>
      <c r="U426" s="11" t="str">
        <f>IFERROR(VLOOKUP(Table.CCSS_Base_Metrics[[#This Row],[Access_Complexity]], Lists!$F$4:$G$6, 2),"")</f>
        <v/>
      </c>
      <c r="W426" s="11" t="str">
        <f>IFERROR(VLOOKUP(Table.CCSS_Base_Metrics[[#This Row],[Confidentiality_Impact]], Lists!$H$4:$I$6, 2),"")</f>
        <v/>
      </c>
      <c r="Y426" s="11" t="str">
        <f>IFERROR(VLOOKUP(Table.CCSS_Base_Metrics[[#This Row],[Integrity_Imapct]], Lists!$J$4:$K$6, 2),"")</f>
        <v/>
      </c>
      <c r="AA426" s="11" t="str">
        <f>IFERROR(VLOOKUP(Table.CCSS_Base_Metrics[[#This Row],[Availability_Impact]], Lists!$L$4:$M$6, 2),"")</f>
        <v/>
      </c>
    </row>
    <row r="427" spans="1:27" x14ac:dyDescent="0.25">
      <c r="A427" s="1" t="s">
        <v>478</v>
      </c>
      <c r="B427" s="1" t="str">
        <f>IFERROR(VLOOKUP(TRIM(Table.CCSS_Base_Metrics[[#This Row],[Title]]), xccdf!$A$2:$C$315, 2, FALSE),"")</f>
        <v/>
      </c>
      <c r="C427" t="s">
        <v>256</v>
      </c>
      <c r="D427" s="25" t="str">
        <f>IFERROR(VLOOKUP(TRIM(Table.CCSS_Base_Metrics[[#This Row],[Title]]), xccdf!$A$2:$F$315, 3, FALSE),"")</f>
        <v/>
      </c>
      <c r="E427" s="25" t="str">
        <f>IFERROR(VLOOKUP(TRIM(Table.CCSS_Base_Metrics[[#This Row],[Title]]), xccdf!$A$2:$F$315, 4, FALSE),"")</f>
        <v/>
      </c>
      <c r="F427" s="25" t="str">
        <f>IFERROR(VLOOKUP(TRIM(Table.CCSS_Base_Metrics[[#This Row],[Title]]), xccdf!$A$2:$F$315, 5, FALSE),"")</f>
        <v/>
      </c>
      <c r="G427" s="25" t="str">
        <f>IFERROR(VLOOKUP(TRIM(Table.CCSS_Base_Metrics[[#This Row],[Title]]), xccdf!$A$2:$F$315, 6, FALSE),"")</f>
        <v/>
      </c>
      <c r="H427" s="21" t="s">
        <v>40</v>
      </c>
      <c r="I427" s="7" t="b">
        <v>1</v>
      </c>
      <c r="J427" s="7"/>
      <c r="K427" s="17" t="s">
        <v>589</v>
      </c>
      <c r="L427" s="9">
        <f>IFERROR(ROUND(((0.4 * Table.CCSS_Base_Metrics[[#This Row],[Exploitability]]) + (0.6 * Table.CCSS_Base_Metrics[[#This Row],[Impact]]) -1.5) * IF(Table.CCSS_Base_Metrics[[#This Row],[Impact]] = 0, 0, 1.176), 1),"")</f>
        <v>7.5</v>
      </c>
      <c r="M427" s="9">
        <f>IFERROR(20 * Table.CCSS_Base_Metrics[[#This Row],[Access_Vector.'#]] * Table.CCSS_Base_Metrics[[#This Row],[Authentication.'#]] * Table.CCSS_Base_Metrics[[#This Row],[Access_Complexity.'#]],"")</f>
        <v>9.9967999999999986</v>
      </c>
      <c r="N427" s="9">
        <f>IFERROR(10.41 * (1 - (1 - Table.CCSS_Base_Metrics[[#This Row],[Confidentiality_Impact.'#]]) * (1 - Table.CCSS_Base_Metrics[[#This Row],[Integrity_Impact.'#]]) * (1 - Table.CCSS_Base_Metrics[[#This Row],[Availability_Impact.'#]])),"")</f>
        <v>6.4429767187500007</v>
      </c>
      <c r="O427" t="s">
        <v>19</v>
      </c>
      <c r="P427" t="s">
        <v>23</v>
      </c>
      <c r="Q427" s="11">
        <f>IFERROR(VLOOKUP(Table.CCSS_Base_Metrics[[#This Row],[Access_Vector]], Lists!$B$4:$C$6, 2),"")</f>
        <v>1</v>
      </c>
      <c r="R427" t="s">
        <v>27</v>
      </c>
      <c r="S427" s="11">
        <f>IFERROR(VLOOKUP(Table.CCSS_Base_Metrics[[#This Row],[Authentication]], Lists!$D$4:$E$6, 2),"")</f>
        <v>0.70399999999999996</v>
      </c>
      <c r="T427" t="s">
        <v>30</v>
      </c>
      <c r="U427" s="11">
        <f>IFERROR(VLOOKUP(Table.CCSS_Base_Metrics[[#This Row],[Access_Complexity]], Lists!$F$4:$G$6, 2),"")</f>
        <v>0.71</v>
      </c>
      <c r="V427" t="s">
        <v>32</v>
      </c>
      <c r="W427" s="11">
        <f>IFERROR(VLOOKUP(Table.CCSS_Base_Metrics[[#This Row],[Confidentiality_Impact]], Lists!$H$4:$I$6, 2),"")</f>
        <v>0.27500000000000002</v>
      </c>
      <c r="X427" t="s">
        <v>32</v>
      </c>
      <c r="Y427" s="11">
        <f>IFERROR(VLOOKUP(Table.CCSS_Base_Metrics[[#This Row],[Integrity_Imapct]], Lists!$J$4:$K$6, 2),"")</f>
        <v>0.27500000000000002</v>
      </c>
      <c r="Z427" t="s">
        <v>32</v>
      </c>
      <c r="AA427" s="11">
        <f>IFERROR(VLOOKUP(Table.CCSS_Base_Metrics[[#This Row],[Availability_Impact]], Lists!$L$4:$M$6, 2),"")</f>
        <v>0.27500000000000002</v>
      </c>
    </row>
    <row r="428" spans="1:27" x14ac:dyDescent="0.25">
      <c r="A428" s="1" t="s">
        <v>478</v>
      </c>
      <c r="B428" s="1" t="str">
        <f>IFERROR(VLOOKUP(TRIM(Table.CCSS_Base_Metrics[[#This Row],[Title]]), xccdf!$A$2:$C$315, 2, FALSE),"")</f>
        <v/>
      </c>
      <c r="C428" t="s">
        <v>256</v>
      </c>
      <c r="D428" s="25" t="str">
        <f>IFERROR(VLOOKUP(TRIM(Table.CCSS_Base_Metrics[[#This Row],[Title]]), xccdf!$A$2:$F$315, 3, FALSE),"")</f>
        <v/>
      </c>
      <c r="E428" s="25" t="str">
        <f>IFERROR(VLOOKUP(TRIM(Table.CCSS_Base_Metrics[[#This Row],[Title]]), xccdf!$A$2:$F$315, 4, FALSE),"")</f>
        <v/>
      </c>
      <c r="F428" s="25" t="str">
        <f>IFERROR(VLOOKUP(TRIM(Table.CCSS_Base_Metrics[[#This Row],[Title]]), xccdf!$A$2:$F$315, 5, FALSE),"")</f>
        <v/>
      </c>
      <c r="G428" s="25" t="str">
        <f>IFERROR(VLOOKUP(TRIM(Table.CCSS_Base_Metrics[[#This Row],[Title]]), xccdf!$A$2:$F$315, 6, FALSE),"")</f>
        <v/>
      </c>
      <c r="H428" s="21" t="s">
        <v>542</v>
      </c>
      <c r="J428" s="7"/>
      <c r="K428" s="7" t="s">
        <v>593</v>
      </c>
      <c r="L428" s="9" t="str">
        <f>IFERROR(ROUND(((0.4 * Table.CCSS_Base_Metrics[[#This Row],[Exploitability]]) + (0.6 * Table.CCSS_Base_Metrics[[#This Row],[Impact]]) -1.5) * IF(Table.CCSS_Base_Metrics[[#This Row],[Impact]] = 0, 0, 1.176), 1),"")</f>
        <v/>
      </c>
      <c r="M428" s="9" t="str">
        <f>IFERROR(20 * Table.CCSS_Base_Metrics[[#This Row],[Access_Vector.'#]] * Table.CCSS_Base_Metrics[[#This Row],[Authentication.'#]] * Table.CCSS_Base_Metrics[[#This Row],[Access_Complexity.'#]],"")</f>
        <v/>
      </c>
      <c r="N428" s="9" t="str">
        <f>IFERROR(10.41 * (1 - (1 - Table.CCSS_Base_Metrics[[#This Row],[Confidentiality_Impact.'#]]) * (1 - Table.CCSS_Base_Metrics[[#This Row],[Integrity_Impact.'#]]) * (1 - Table.CCSS_Base_Metrics[[#This Row],[Availability_Impact.'#]])),"")</f>
        <v/>
      </c>
      <c r="Q428" s="11" t="str">
        <f>IFERROR(VLOOKUP(Table.CCSS_Base_Metrics[[#This Row],[Access_Vector]], Lists!$B$4:$C$6, 2),"")</f>
        <v/>
      </c>
      <c r="S428" s="11" t="str">
        <f>IFERROR(VLOOKUP(Table.CCSS_Base_Metrics[[#This Row],[Authentication]], Lists!$D$4:$E$6, 2),"")</f>
        <v/>
      </c>
      <c r="U428" s="11" t="str">
        <f>IFERROR(VLOOKUP(Table.CCSS_Base_Metrics[[#This Row],[Access_Complexity]], Lists!$F$4:$G$6, 2),"")</f>
        <v/>
      </c>
      <c r="W428" s="11" t="str">
        <f>IFERROR(VLOOKUP(Table.CCSS_Base_Metrics[[#This Row],[Confidentiality_Impact]], Lists!$H$4:$I$6, 2),"")</f>
        <v/>
      </c>
      <c r="Y428" s="11" t="str">
        <f>IFERROR(VLOOKUP(Table.CCSS_Base_Metrics[[#This Row],[Integrity_Imapct]], Lists!$J$4:$K$6, 2),"")</f>
        <v/>
      </c>
      <c r="AA428" s="11" t="str">
        <f>IFERROR(VLOOKUP(Table.CCSS_Base_Metrics[[#This Row],[Availability_Impact]], Lists!$L$4:$M$6, 2),"")</f>
        <v/>
      </c>
    </row>
    <row r="429" spans="1:27" x14ac:dyDescent="0.25">
      <c r="A429" s="1">
        <v>1.1200000000000001</v>
      </c>
      <c r="B429" s="1" t="str">
        <f>IFERROR(VLOOKUP(TRIM(Table.CCSS_Base_Metrics[[#This Row],[Title]]), xccdf!$A$2:$C$315, 2, FALSE),"")</f>
        <v/>
      </c>
      <c r="C429" t="s">
        <v>481</v>
      </c>
      <c r="D429" s="25" t="str">
        <f>IFERROR(VLOOKUP(TRIM(Table.CCSS_Base_Metrics[[#This Row],[Title]]), xccdf!$A$2:$F$315, 3, FALSE),"")</f>
        <v/>
      </c>
      <c r="E429" s="25" t="str">
        <f>IFERROR(VLOOKUP(TRIM(Table.CCSS_Base_Metrics[[#This Row],[Title]]), xccdf!$A$2:$F$315, 4, FALSE),"")</f>
        <v/>
      </c>
      <c r="F429" s="25" t="str">
        <f>IFERROR(VLOOKUP(TRIM(Table.CCSS_Base_Metrics[[#This Row],[Title]]), xccdf!$A$2:$F$315, 5, FALSE),"")</f>
        <v/>
      </c>
      <c r="G429" s="25" t="str">
        <f>IFERROR(VLOOKUP(TRIM(Table.CCSS_Base_Metrics[[#This Row],[Title]]), xccdf!$A$2:$F$315, 6, FALSE),"")</f>
        <v/>
      </c>
      <c r="H429" s="21" t="e">
        <f>NA()</f>
        <v>#N/A</v>
      </c>
      <c r="I429" s="7" t="b">
        <v>0</v>
      </c>
      <c r="J429" s="7"/>
      <c r="K429" s="7"/>
      <c r="L429" s="9" t="str">
        <f>IFERROR(ROUND(((0.4 * Table.CCSS_Base_Metrics[[#This Row],[Exploitability]]) + (0.6 * Table.CCSS_Base_Metrics[[#This Row],[Impact]]) -1.5) * IF(Table.CCSS_Base_Metrics[[#This Row],[Impact]] = 0, 0, 1.176), 1),"")</f>
        <v/>
      </c>
      <c r="M429" s="9" t="str">
        <f>IFERROR(20 * Table.CCSS_Base_Metrics[[#This Row],[Access_Vector.'#]] * Table.CCSS_Base_Metrics[[#This Row],[Authentication.'#]] * Table.CCSS_Base_Metrics[[#This Row],[Access_Complexity.'#]],"")</f>
        <v/>
      </c>
      <c r="N429" s="9" t="str">
        <f>IFERROR(10.41 * (1 - (1 - Table.CCSS_Base_Metrics[[#This Row],[Confidentiality_Impact.'#]]) * (1 - Table.CCSS_Base_Metrics[[#This Row],[Integrity_Impact.'#]]) * (1 - Table.CCSS_Base_Metrics[[#This Row],[Availability_Impact.'#]])),"")</f>
        <v/>
      </c>
      <c r="Q429" s="11" t="str">
        <f>IFERROR(VLOOKUP(Table.CCSS_Base_Metrics[[#This Row],[Access_Vector]], Lists!$B$4:$C$6, 2),"")</f>
        <v/>
      </c>
      <c r="S429" s="11" t="str">
        <f>IFERROR(VLOOKUP(Table.CCSS_Base_Metrics[[#This Row],[Authentication]], Lists!$D$4:$E$6, 2),"")</f>
        <v/>
      </c>
      <c r="U429" s="11" t="str">
        <f>IFERROR(VLOOKUP(Table.CCSS_Base_Metrics[[#This Row],[Access_Complexity]], Lists!$F$4:$G$6, 2),"")</f>
        <v/>
      </c>
      <c r="W429" s="11" t="str">
        <f>IFERROR(VLOOKUP(Table.CCSS_Base_Metrics[[#This Row],[Confidentiality_Impact]], Lists!$H$4:$I$6, 2),"")</f>
        <v/>
      </c>
      <c r="Y429" s="11" t="str">
        <f>IFERROR(VLOOKUP(Table.CCSS_Base_Metrics[[#This Row],[Integrity_Imapct]], Lists!$J$4:$K$6, 2),"")</f>
        <v/>
      </c>
      <c r="AA429" s="11" t="str">
        <f>IFERROR(VLOOKUP(Table.CCSS_Base_Metrics[[#This Row],[Availability_Impact]], Lists!$L$4:$M$6, 2),"")</f>
        <v/>
      </c>
    </row>
    <row r="430" spans="1:27" x14ac:dyDescent="0.25">
      <c r="A430" s="1" t="s">
        <v>479</v>
      </c>
      <c r="B430" s="1" t="str">
        <f>IFERROR(VLOOKUP(TRIM(Table.CCSS_Base_Metrics[[#This Row],[Title]]), xccdf!$A$2:$C$315, 2, FALSE),"")</f>
        <v/>
      </c>
      <c r="C430" t="s">
        <v>257</v>
      </c>
      <c r="D430" s="25" t="str">
        <f>IFERROR(VLOOKUP(TRIM(Table.CCSS_Base_Metrics[[#This Row],[Title]]), xccdf!$A$2:$F$315, 3, FALSE),"")</f>
        <v/>
      </c>
      <c r="E430" s="25" t="str">
        <f>IFERROR(VLOOKUP(TRIM(Table.CCSS_Base_Metrics[[#This Row],[Title]]), xccdf!$A$2:$F$315, 4, FALSE),"")</f>
        <v/>
      </c>
      <c r="F430" s="25" t="str">
        <f>IFERROR(VLOOKUP(TRIM(Table.CCSS_Base_Metrics[[#This Row],[Title]]), xccdf!$A$2:$F$315, 5, FALSE),"")</f>
        <v/>
      </c>
      <c r="G430" s="25" t="str">
        <f>IFERROR(VLOOKUP(TRIM(Table.CCSS_Base_Metrics[[#This Row],[Title]]), xccdf!$A$2:$F$315, 6, FALSE),"")</f>
        <v/>
      </c>
      <c r="H430" s="21" t="s">
        <v>40</v>
      </c>
      <c r="I430" s="7" t="b">
        <v>1</v>
      </c>
      <c r="J430" s="7"/>
      <c r="K430" s="17" t="s">
        <v>589</v>
      </c>
      <c r="L430" s="9">
        <f>IFERROR(ROUND(((0.4 * Table.CCSS_Base_Metrics[[#This Row],[Exploitability]]) + (0.6 * Table.CCSS_Base_Metrics[[#This Row],[Impact]]) -1.5) * IF(Table.CCSS_Base_Metrics[[#This Row],[Impact]] = 0, 0, 1.176), 1),"")</f>
        <v>4.3</v>
      </c>
      <c r="M430" s="9">
        <f>IFERROR(20 * Table.CCSS_Base_Metrics[[#This Row],[Access_Vector.'#]] * Table.CCSS_Base_Metrics[[#This Row],[Authentication.'#]] * Table.CCSS_Base_Metrics[[#This Row],[Access_Complexity.'#]],"")</f>
        <v>3.1410400000000003</v>
      </c>
      <c r="N430" s="9">
        <f>IFERROR(10.41 * (1 - (1 - Table.CCSS_Base_Metrics[[#This Row],[Confidentiality_Impact.'#]]) * (1 - Table.CCSS_Base_Metrics[[#This Row],[Integrity_Impact.'#]]) * (1 - Table.CCSS_Base_Metrics[[#This Row],[Availability_Impact.'#]])),"")</f>
        <v>6.4429767187500007</v>
      </c>
      <c r="O430" t="s">
        <v>19</v>
      </c>
      <c r="P430" t="s">
        <v>21</v>
      </c>
      <c r="Q430" s="11">
        <f>IFERROR(VLOOKUP(Table.CCSS_Base_Metrics[[#This Row],[Access_Vector]], Lists!$B$4:$C$6, 2),"")</f>
        <v>0.39500000000000002</v>
      </c>
      <c r="R430" t="s">
        <v>26</v>
      </c>
      <c r="S430" s="11">
        <f>IFERROR(VLOOKUP(Table.CCSS_Base_Metrics[[#This Row],[Authentication]], Lists!$D$4:$E$6, 2),"")</f>
        <v>0.56000000000000005</v>
      </c>
      <c r="T430" t="s">
        <v>30</v>
      </c>
      <c r="U430" s="11">
        <f>IFERROR(VLOOKUP(Table.CCSS_Base_Metrics[[#This Row],[Access_Complexity]], Lists!$F$4:$G$6, 2),"")</f>
        <v>0.71</v>
      </c>
      <c r="V430" t="s">
        <v>32</v>
      </c>
      <c r="W430" s="11">
        <f>IFERROR(VLOOKUP(Table.CCSS_Base_Metrics[[#This Row],[Confidentiality_Impact]], Lists!$H$4:$I$6, 2),"")</f>
        <v>0.27500000000000002</v>
      </c>
      <c r="X430" t="s">
        <v>32</v>
      </c>
      <c r="Y430" s="11">
        <f>IFERROR(VLOOKUP(Table.CCSS_Base_Metrics[[#This Row],[Integrity_Imapct]], Lists!$J$4:$K$6, 2),"")</f>
        <v>0.27500000000000002</v>
      </c>
      <c r="Z430" t="s">
        <v>32</v>
      </c>
      <c r="AA430" s="11">
        <f>IFERROR(VLOOKUP(Table.CCSS_Base_Metrics[[#This Row],[Availability_Impact]], Lists!$L$4:$M$6, 2),"")</f>
        <v>0.27500000000000002</v>
      </c>
    </row>
    <row r="431" spans="1:27" x14ac:dyDescent="0.25">
      <c r="A431" s="1" t="s">
        <v>479</v>
      </c>
      <c r="B431" s="1" t="str">
        <f>IFERROR(VLOOKUP(TRIM(Table.CCSS_Base_Metrics[[#This Row],[Title]]), xccdf!$A$2:$C$315, 2, FALSE),"")</f>
        <v/>
      </c>
      <c r="C431" t="s">
        <v>257</v>
      </c>
      <c r="D431" s="25" t="str">
        <f>IFERROR(VLOOKUP(TRIM(Table.CCSS_Base_Metrics[[#This Row],[Title]]), xccdf!$A$2:$F$315, 3, FALSE),"")</f>
        <v/>
      </c>
      <c r="E431" s="25" t="str">
        <f>IFERROR(VLOOKUP(TRIM(Table.CCSS_Base_Metrics[[#This Row],[Title]]), xccdf!$A$2:$F$315, 4, FALSE),"")</f>
        <v/>
      </c>
      <c r="F431" s="25" t="str">
        <f>IFERROR(VLOOKUP(TRIM(Table.CCSS_Base_Metrics[[#This Row],[Title]]), xccdf!$A$2:$F$315, 5, FALSE),"")</f>
        <v/>
      </c>
      <c r="G431" s="25" t="str">
        <f>IFERROR(VLOOKUP(TRIM(Table.CCSS_Base_Metrics[[#This Row],[Title]]), xccdf!$A$2:$F$315, 6, FALSE),"")</f>
        <v/>
      </c>
      <c r="H431" s="21" t="s">
        <v>551</v>
      </c>
      <c r="J431" s="7"/>
      <c r="K431" s="7" t="s">
        <v>593</v>
      </c>
      <c r="L431" s="9" t="str">
        <f>IFERROR(ROUND(((0.4 * Table.CCSS_Base_Metrics[[#This Row],[Exploitability]]) + (0.6 * Table.CCSS_Base_Metrics[[#This Row],[Impact]]) -1.5) * IF(Table.CCSS_Base_Metrics[[#This Row],[Impact]] = 0, 0, 1.176), 1),"")</f>
        <v/>
      </c>
      <c r="M431" s="9" t="str">
        <f>IFERROR(20 * Table.CCSS_Base_Metrics[[#This Row],[Access_Vector.'#]] * Table.CCSS_Base_Metrics[[#This Row],[Authentication.'#]] * Table.CCSS_Base_Metrics[[#This Row],[Access_Complexity.'#]],"")</f>
        <v/>
      </c>
      <c r="N431" s="9" t="str">
        <f>IFERROR(10.41 * (1 - (1 - Table.CCSS_Base_Metrics[[#This Row],[Confidentiality_Impact.'#]]) * (1 - Table.CCSS_Base_Metrics[[#This Row],[Integrity_Impact.'#]]) * (1 - Table.CCSS_Base_Metrics[[#This Row],[Availability_Impact.'#]])),"")</f>
        <v/>
      </c>
      <c r="Q431" s="11" t="str">
        <f>IFERROR(VLOOKUP(Table.CCSS_Base_Metrics[[#This Row],[Access_Vector]], Lists!$B$4:$C$6, 2),"")</f>
        <v/>
      </c>
      <c r="S431" s="11" t="str">
        <f>IFERROR(VLOOKUP(Table.CCSS_Base_Metrics[[#This Row],[Authentication]], Lists!$D$4:$E$6, 2),"")</f>
        <v/>
      </c>
      <c r="U431" s="11" t="str">
        <f>IFERROR(VLOOKUP(Table.CCSS_Base_Metrics[[#This Row],[Access_Complexity]], Lists!$F$4:$G$6, 2),"")</f>
        <v/>
      </c>
      <c r="W431" s="11" t="str">
        <f>IFERROR(VLOOKUP(Table.CCSS_Base_Metrics[[#This Row],[Confidentiality_Impact]], Lists!$H$4:$I$6, 2),"")</f>
        <v/>
      </c>
      <c r="Y431" s="11" t="str">
        <f>IFERROR(VLOOKUP(Table.CCSS_Base_Metrics[[#This Row],[Integrity_Imapct]], Lists!$J$4:$K$6, 2),"")</f>
        <v/>
      </c>
      <c r="AA431" s="11" t="str">
        <f>IFERROR(VLOOKUP(Table.CCSS_Base_Metrics[[#This Row],[Availability_Impact]], Lists!$L$4:$M$6, 2),"")</f>
        <v/>
      </c>
    </row>
    <row r="432" spans="1:27" x14ac:dyDescent="0.25">
      <c r="A432" s="1" t="s">
        <v>480</v>
      </c>
      <c r="B432" s="1" t="str">
        <f>IFERROR(VLOOKUP(TRIM(Table.CCSS_Base_Metrics[[#This Row],[Title]]), xccdf!$A$2:$C$315, 2, FALSE),"")</f>
        <v/>
      </c>
      <c r="C432" t="s">
        <v>258</v>
      </c>
      <c r="D432" s="25" t="str">
        <f>IFERROR(VLOOKUP(TRIM(Table.CCSS_Base_Metrics[[#This Row],[Title]]), xccdf!$A$2:$F$315, 3, FALSE),"")</f>
        <v/>
      </c>
      <c r="E432" s="25" t="str">
        <f>IFERROR(VLOOKUP(TRIM(Table.CCSS_Base_Metrics[[#This Row],[Title]]), xccdf!$A$2:$F$315, 4, FALSE),"")</f>
        <v/>
      </c>
      <c r="F432" s="25" t="str">
        <f>IFERROR(VLOOKUP(TRIM(Table.CCSS_Base_Metrics[[#This Row],[Title]]), xccdf!$A$2:$F$315, 5, FALSE),"")</f>
        <v/>
      </c>
      <c r="G432" s="25" t="str">
        <f>IFERROR(VLOOKUP(TRIM(Table.CCSS_Base_Metrics[[#This Row],[Title]]), xccdf!$A$2:$F$315, 6, FALSE),"")</f>
        <v/>
      </c>
      <c r="H432" s="21" t="s">
        <v>40</v>
      </c>
      <c r="I432" s="7" t="b">
        <v>1</v>
      </c>
      <c r="J432" s="7"/>
      <c r="K432" s="17" t="s">
        <v>589</v>
      </c>
      <c r="L432" s="9">
        <f>IFERROR(ROUND(((0.4 * Table.CCSS_Base_Metrics[[#This Row],[Exploitability]]) + (0.6 * Table.CCSS_Base_Metrics[[#This Row],[Impact]]) -1.5) * IF(Table.CCSS_Base_Metrics[[#This Row],[Impact]] = 0, 0, 1.176), 1),"")</f>
        <v>4.3</v>
      </c>
      <c r="M432" s="9">
        <f>IFERROR(20 * Table.CCSS_Base_Metrics[[#This Row],[Access_Vector.'#]] * Table.CCSS_Base_Metrics[[#This Row],[Authentication.'#]] * Table.CCSS_Base_Metrics[[#This Row],[Access_Complexity.'#]],"")</f>
        <v>3.1410400000000003</v>
      </c>
      <c r="N432" s="9">
        <f>IFERROR(10.41 * (1 - (1 - Table.CCSS_Base_Metrics[[#This Row],[Confidentiality_Impact.'#]]) * (1 - Table.CCSS_Base_Metrics[[#This Row],[Integrity_Impact.'#]]) * (1 - Table.CCSS_Base_Metrics[[#This Row],[Availability_Impact.'#]])),"")</f>
        <v>6.4429767187500007</v>
      </c>
      <c r="O432" t="s">
        <v>19</v>
      </c>
      <c r="P432" t="s">
        <v>21</v>
      </c>
      <c r="Q432" s="11">
        <f>IFERROR(VLOOKUP(Table.CCSS_Base_Metrics[[#This Row],[Access_Vector]], Lists!$B$4:$C$6, 2),"")</f>
        <v>0.39500000000000002</v>
      </c>
      <c r="R432" t="s">
        <v>26</v>
      </c>
      <c r="S432" s="11">
        <f>IFERROR(VLOOKUP(Table.CCSS_Base_Metrics[[#This Row],[Authentication]], Lists!$D$4:$E$6, 2),"")</f>
        <v>0.56000000000000005</v>
      </c>
      <c r="T432" t="s">
        <v>30</v>
      </c>
      <c r="U432" s="11">
        <f>IFERROR(VLOOKUP(Table.CCSS_Base_Metrics[[#This Row],[Access_Complexity]], Lists!$F$4:$G$6, 2),"")</f>
        <v>0.71</v>
      </c>
      <c r="V432" t="s">
        <v>32</v>
      </c>
      <c r="W432" s="11">
        <f>IFERROR(VLOOKUP(Table.CCSS_Base_Metrics[[#This Row],[Confidentiality_Impact]], Lists!$H$4:$I$6, 2),"")</f>
        <v>0.27500000000000002</v>
      </c>
      <c r="X432" t="s">
        <v>32</v>
      </c>
      <c r="Y432" s="11">
        <f>IFERROR(VLOOKUP(Table.CCSS_Base_Metrics[[#This Row],[Integrity_Imapct]], Lists!$J$4:$K$6, 2),"")</f>
        <v>0.27500000000000002</v>
      </c>
      <c r="Z432" t="s">
        <v>32</v>
      </c>
      <c r="AA432" s="11">
        <f>IFERROR(VLOOKUP(Table.CCSS_Base_Metrics[[#This Row],[Availability_Impact]], Lists!$L$4:$M$6, 2),"")</f>
        <v>0.27500000000000002</v>
      </c>
    </row>
    <row r="433" spans="1:27" x14ac:dyDescent="0.25">
      <c r="A433" s="1" t="s">
        <v>480</v>
      </c>
      <c r="B433" s="1" t="str">
        <f>IFERROR(VLOOKUP(TRIM(Table.CCSS_Base_Metrics[[#This Row],[Title]]), xccdf!$A$2:$C$315, 2, FALSE),"")</f>
        <v/>
      </c>
      <c r="C433" t="s">
        <v>258</v>
      </c>
      <c r="D433" s="25" t="str">
        <f>IFERROR(VLOOKUP(TRIM(Table.CCSS_Base_Metrics[[#This Row],[Title]]), xccdf!$A$2:$F$315, 3, FALSE),"")</f>
        <v/>
      </c>
      <c r="E433" s="25" t="str">
        <f>IFERROR(VLOOKUP(TRIM(Table.CCSS_Base_Metrics[[#This Row],[Title]]), xccdf!$A$2:$F$315, 4, FALSE),"")</f>
        <v/>
      </c>
      <c r="F433" s="25" t="str">
        <f>IFERROR(VLOOKUP(TRIM(Table.CCSS_Base_Metrics[[#This Row],[Title]]), xccdf!$A$2:$F$315, 5, FALSE),"")</f>
        <v/>
      </c>
      <c r="G433" s="25" t="str">
        <f>IFERROR(VLOOKUP(TRIM(Table.CCSS_Base_Metrics[[#This Row],[Title]]), xccdf!$A$2:$F$315, 6, FALSE),"")</f>
        <v/>
      </c>
      <c r="H433" s="21" t="s">
        <v>551</v>
      </c>
      <c r="J433" s="7"/>
      <c r="K433" s="7" t="s">
        <v>593</v>
      </c>
      <c r="L433" s="9" t="str">
        <f>IFERROR(ROUND(((0.4 * Table.CCSS_Base_Metrics[[#This Row],[Exploitability]]) + (0.6 * Table.CCSS_Base_Metrics[[#This Row],[Impact]]) -1.5) * IF(Table.CCSS_Base_Metrics[[#This Row],[Impact]] = 0, 0, 1.176), 1),"")</f>
        <v/>
      </c>
      <c r="M433" s="9" t="str">
        <f>IFERROR(20 * Table.CCSS_Base_Metrics[[#This Row],[Access_Vector.'#]] * Table.CCSS_Base_Metrics[[#This Row],[Authentication.'#]] * Table.CCSS_Base_Metrics[[#This Row],[Access_Complexity.'#]],"")</f>
        <v/>
      </c>
      <c r="N433" s="9" t="str">
        <f>IFERROR(10.41 * (1 - (1 - Table.CCSS_Base_Metrics[[#This Row],[Confidentiality_Impact.'#]]) * (1 - Table.CCSS_Base_Metrics[[#This Row],[Integrity_Impact.'#]]) * (1 - Table.CCSS_Base_Metrics[[#This Row],[Availability_Impact.'#]])),"")</f>
        <v/>
      </c>
      <c r="Q433" s="11" t="str">
        <f>IFERROR(VLOOKUP(Table.CCSS_Base_Metrics[[#This Row],[Access_Vector]], Lists!$B$4:$C$6, 2),"")</f>
        <v/>
      </c>
      <c r="S433" s="11" t="str">
        <f>IFERROR(VLOOKUP(Table.CCSS_Base_Metrics[[#This Row],[Authentication]], Lists!$D$4:$E$6, 2),"")</f>
        <v/>
      </c>
      <c r="U433" s="11" t="str">
        <f>IFERROR(VLOOKUP(Table.CCSS_Base_Metrics[[#This Row],[Access_Complexity]], Lists!$F$4:$G$6, 2),"")</f>
        <v/>
      </c>
      <c r="W433" s="11" t="str">
        <f>IFERROR(VLOOKUP(Table.CCSS_Base_Metrics[[#This Row],[Confidentiality_Impact]], Lists!$H$4:$I$6, 2),"")</f>
        <v/>
      </c>
      <c r="Y433" s="11" t="str">
        <f>IFERROR(VLOOKUP(Table.CCSS_Base_Metrics[[#This Row],[Integrity_Imapct]], Lists!$J$4:$K$6, 2),"")</f>
        <v/>
      </c>
      <c r="AA433" s="11" t="str">
        <f>IFERROR(VLOOKUP(Table.CCSS_Base_Metrics[[#This Row],[Availability_Impact]], Lists!$L$4:$M$6, 2),"")</f>
        <v/>
      </c>
    </row>
    <row r="434" spans="1:27" ht="60" x14ac:dyDescent="0.25">
      <c r="A434" s="1" t="s">
        <v>482</v>
      </c>
      <c r="B434" s="1" t="str">
        <f>IFERROR(VLOOKUP(TRIM(Table.CCSS_Base_Metrics[[#This Row],[Title]]), xccdf!$A$2:$C$315, 2, FALSE),"")</f>
        <v>rul_SystemGroupPolicy1</v>
      </c>
      <c r="C434" t="s">
        <v>259</v>
      </c>
      <c r="D434" s="25" t="str">
        <f>IFERROR(VLOOKUP(TRIM(Table.CCSS_Base_Metrics[[#This Row],[Title]]), xccdf!$A$2:$F$315, 3, FALSE),"")</f>
        <v>CCE-8492-1</v>
      </c>
      <c r="E434" s="25" t="str">
        <f>IFERROR(VLOOKUP(TRIM(Table.CCSS_Base_Metrics[[#This Row],[Title]]), xccdf!$A$2:$F$315, 4, FALSE),"")</f>
        <v>equals</v>
      </c>
      <c r="F434" s="25" t="str">
        <f>IFERROR(VLOOKUP(TRIM(Table.CCSS_Base_Metrics[[#This Row],[Title]]), xccdf!$A$2:$F$315, 5, FALSE),"")</f>
        <v>number</v>
      </c>
      <c r="G434" s="25">
        <f>IFERROR(VLOOKUP(TRIM(Table.CCSS_Base_Metrics[[#This Row],[Title]]), xccdf!$A$2:$F$315, 6, FALSE),"")</f>
        <v>0</v>
      </c>
      <c r="H434" s="21" t="s">
        <v>532</v>
      </c>
      <c r="I434" s="7" t="b">
        <v>1</v>
      </c>
      <c r="J434" s="7"/>
      <c r="K434" s="17" t="s">
        <v>589</v>
      </c>
      <c r="L434" s="9">
        <f>IFERROR(ROUND(((0.4 * Table.CCSS_Base_Metrics[[#This Row],[Exploitability]]) + (0.6 * Table.CCSS_Base_Metrics[[#This Row],[Impact]]) -1.5) * IF(Table.CCSS_Base_Metrics[[#This Row],[Impact]] = 0, 0, 1.176), 1),"")</f>
        <v>4.3</v>
      </c>
      <c r="M434" s="9">
        <f>IFERROR(20 * Table.CCSS_Base_Metrics[[#This Row],[Access_Vector.'#]] * Table.CCSS_Base_Metrics[[#This Row],[Authentication.'#]] * Table.CCSS_Base_Metrics[[#This Row],[Access_Complexity.'#]],"")</f>
        <v>3.1410400000000003</v>
      </c>
      <c r="N434" s="9">
        <f>IFERROR(10.41 * (1 - (1 - Table.CCSS_Base_Metrics[[#This Row],[Confidentiality_Impact.'#]]) * (1 - Table.CCSS_Base_Metrics[[#This Row],[Integrity_Impact.'#]]) * (1 - Table.CCSS_Base_Metrics[[#This Row],[Availability_Impact.'#]])),"")</f>
        <v>6.4429767187500007</v>
      </c>
      <c r="O434" t="s">
        <v>19</v>
      </c>
      <c r="P434" t="s">
        <v>21</v>
      </c>
      <c r="Q434" s="11">
        <f>IFERROR(VLOOKUP(Table.CCSS_Base_Metrics[[#This Row],[Access_Vector]], Lists!$B$4:$C$6, 2),"")</f>
        <v>0.39500000000000002</v>
      </c>
      <c r="R434" t="s">
        <v>26</v>
      </c>
      <c r="S434" s="11">
        <f>IFERROR(VLOOKUP(Table.CCSS_Base_Metrics[[#This Row],[Authentication]], Lists!$D$4:$E$6, 2),"")</f>
        <v>0.56000000000000005</v>
      </c>
      <c r="T434" t="s">
        <v>30</v>
      </c>
      <c r="U434" s="11">
        <f>IFERROR(VLOOKUP(Table.CCSS_Base_Metrics[[#This Row],[Access_Complexity]], Lists!$F$4:$G$6, 2),"")</f>
        <v>0.71</v>
      </c>
      <c r="V434" t="s">
        <v>32</v>
      </c>
      <c r="W434" s="11">
        <f>IFERROR(VLOOKUP(Table.CCSS_Base_Metrics[[#This Row],[Confidentiality_Impact]], Lists!$H$4:$I$6, 2),"")</f>
        <v>0.27500000000000002</v>
      </c>
      <c r="X434" t="s">
        <v>32</v>
      </c>
      <c r="Y434" s="11">
        <f>IFERROR(VLOOKUP(Table.CCSS_Base_Metrics[[#This Row],[Integrity_Imapct]], Lists!$J$4:$K$6, 2),"")</f>
        <v>0.27500000000000002</v>
      </c>
      <c r="Z434" t="s">
        <v>32</v>
      </c>
      <c r="AA434" s="11">
        <f>IFERROR(VLOOKUP(Table.CCSS_Base_Metrics[[#This Row],[Availability_Impact]], Lists!$L$4:$M$6, 2),"")</f>
        <v>0.27500000000000002</v>
      </c>
    </row>
    <row r="435" spans="1:27" x14ac:dyDescent="0.25">
      <c r="A435" s="1" t="s">
        <v>482</v>
      </c>
      <c r="B435" s="1" t="str">
        <f>IFERROR(VLOOKUP(TRIM(Table.CCSS_Base_Metrics[[#This Row],[Title]]), xccdf!$A$2:$C$315, 2, FALSE),"")</f>
        <v>rul_SystemGroupPolicy1</v>
      </c>
      <c r="C435" t="s">
        <v>259</v>
      </c>
      <c r="D435" s="25" t="str">
        <f>IFERROR(VLOOKUP(TRIM(Table.CCSS_Base_Metrics[[#This Row],[Title]]), xccdf!$A$2:$F$315, 3, FALSE),"")</f>
        <v>CCE-8492-1</v>
      </c>
      <c r="E435" s="25" t="str">
        <f>IFERROR(VLOOKUP(TRIM(Table.CCSS_Base_Metrics[[#This Row],[Title]]), xccdf!$A$2:$F$315, 4, FALSE),"")</f>
        <v>equals</v>
      </c>
      <c r="F435" s="25" t="str">
        <f>IFERROR(VLOOKUP(TRIM(Table.CCSS_Base_Metrics[[#This Row],[Title]]), xccdf!$A$2:$F$315, 5, FALSE),"")</f>
        <v>number</v>
      </c>
      <c r="G435" s="25">
        <f>IFERROR(VLOOKUP(TRIM(Table.CCSS_Base_Metrics[[#This Row],[Title]]), xccdf!$A$2:$F$315, 6, FALSE),"")</f>
        <v>0</v>
      </c>
      <c r="H435" s="21" t="s">
        <v>542</v>
      </c>
      <c r="J435" s="7"/>
      <c r="K435" s="7" t="s">
        <v>593</v>
      </c>
      <c r="L435" s="9" t="str">
        <f>IFERROR(ROUND(((0.4 * Table.CCSS_Base_Metrics[[#This Row],[Exploitability]]) + (0.6 * Table.CCSS_Base_Metrics[[#This Row],[Impact]]) -1.5) * IF(Table.CCSS_Base_Metrics[[#This Row],[Impact]] = 0, 0, 1.176), 1),"")</f>
        <v/>
      </c>
      <c r="M435" s="9" t="str">
        <f>IFERROR(20 * Table.CCSS_Base_Metrics[[#This Row],[Access_Vector.'#]] * Table.CCSS_Base_Metrics[[#This Row],[Authentication.'#]] * Table.CCSS_Base_Metrics[[#This Row],[Access_Complexity.'#]],"")</f>
        <v/>
      </c>
      <c r="N435" s="9" t="str">
        <f>IFERROR(10.41 * (1 - (1 - Table.CCSS_Base_Metrics[[#This Row],[Confidentiality_Impact.'#]]) * (1 - Table.CCSS_Base_Metrics[[#This Row],[Integrity_Impact.'#]]) * (1 - Table.CCSS_Base_Metrics[[#This Row],[Availability_Impact.'#]])),"")</f>
        <v/>
      </c>
      <c r="Q435" s="11" t="str">
        <f>IFERROR(VLOOKUP(Table.CCSS_Base_Metrics[[#This Row],[Access_Vector]], Lists!$B$4:$C$6, 2),"")</f>
        <v/>
      </c>
      <c r="S435" s="11" t="str">
        <f>IFERROR(VLOOKUP(Table.CCSS_Base_Metrics[[#This Row],[Authentication]], Lists!$D$4:$E$6, 2),"")</f>
        <v/>
      </c>
      <c r="U435" s="11" t="str">
        <f>IFERROR(VLOOKUP(Table.CCSS_Base_Metrics[[#This Row],[Access_Complexity]], Lists!$F$4:$G$6, 2),"")</f>
        <v/>
      </c>
      <c r="W435" s="11" t="str">
        <f>IFERROR(VLOOKUP(Table.CCSS_Base_Metrics[[#This Row],[Confidentiality_Impact]], Lists!$H$4:$I$6, 2),"")</f>
        <v/>
      </c>
      <c r="Y435" s="11" t="str">
        <f>IFERROR(VLOOKUP(Table.CCSS_Base_Metrics[[#This Row],[Integrity_Imapct]], Lists!$J$4:$K$6, 2),"")</f>
        <v/>
      </c>
      <c r="AA435" s="11" t="str">
        <f>IFERROR(VLOOKUP(Table.CCSS_Base_Metrics[[#This Row],[Availability_Impact]], Lists!$L$4:$M$6, 2),"")</f>
        <v/>
      </c>
    </row>
    <row r="436" spans="1:27" ht="45" x14ac:dyDescent="0.25">
      <c r="A436" s="1" t="s">
        <v>483</v>
      </c>
      <c r="B436" s="1" t="str">
        <f>IFERROR(VLOOKUP(TRIM(Table.CCSS_Base_Metrics[[#This Row],[Title]]), xccdf!$A$2:$C$315, 2, FALSE),"")</f>
        <v/>
      </c>
      <c r="C436" t="s">
        <v>260</v>
      </c>
      <c r="D436" s="25" t="str">
        <f>IFERROR(VLOOKUP(TRIM(Table.CCSS_Base_Metrics[[#This Row],[Title]]), xccdf!$A$2:$F$315, 3, FALSE),"")</f>
        <v/>
      </c>
      <c r="E436" s="25" t="str">
        <f>IFERROR(VLOOKUP(TRIM(Table.CCSS_Base_Metrics[[#This Row],[Title]]), xccdf!$A$2:$F$315, 4, FALSE),"")</f>
        <v/>
      </c>
      <c r="F436" s="25" t="str">
        <f>IFERROR(VLOOKUP(TRIM(Table.CCSS_Base_Metrics[[#This Row],[Title]]), xccdf!$A$2:$F$315, 5, FALSE),"")</f>
        <v/>
      </c>
      <c r="G436" s="25" t="str">
        <f>IFERROR(VLOOKUP(TRIM(Table.CCSS_Base_Metrics[[#This Row],[Title]]), xccdf!$A$2:$F$315, 6, FALSE),"")</f>
        <v/>
      </c>
      <c r="H436" s="21" t="s">
        <v>533</v>
      </c>
      <c r="I436" s="7" t="b">
        <v>1</v>
      </c>
      <c r="J436" s="7"/>
      <c r="K436" s="17" t="s">
        <v>589</v>
      </c>
      <c r="L436" s="9">
        <f>IFERROR(ROUND(((0.4 * Table.CCSS_Base_Metrics[[#This Row],[Exploitability]]) + (0.6 * Table.CCSS_Base_Metrics[[#This Row],[Impact]]) -1.5) * IF(Table.CCSS_Base_Metrics[[#This Row],[Impact]] = 0, 0, 1.176), 1),"")</f>
        <v>6.5</v>
      </c>
      <c r="M436" s="9">
        <f>IFERROR(20 * Table.CCSS_Base_Metrics[[#This Row],[Access_Vector.'#]] * Table.CCSS_Base_Metrics[[#This Row],[Authentication.'#]] * Table.CCSS_Base_Metrics[[#This Row],[Access_Complexity.'#]],"")</f>
        <v>7.952</v>
      </c>
      <c r="N436" s="9">
        <f>IFERROR(10.41 * (1 - (1 - Table.CCSS_Base_Metrics[[#This Row],[Confidentiality_Impact.'#]]) * (1 - Table.CCSS_Base_Metrics[[#This Row],[Integrity_Impact.'#]]) * (1 - Table.CCSS_Base_Metrics[[#This Row],[Availability_Impact.'#]])),"")</f>
        <v>6.4429767187500007</v>
      </c>
      <c r="O436" t="s">
        <v>19</v>
      </c>
      <c r="P436" t="s">
        <v>23</v>
      </c>
      <c r="Q436" s="11">
        <f>IFERROR(VLOOKUP(Table.CCSS_Base_Metrics[[#This Row],[Access_Vector]], Lists!$B$4:$C$6, 2),"")</f>
        <v>1</v>
      </c>
      <c r="R436" t="s">
        <v>26</v>
      </c>
      <c r="S436" s="11">
        <f>IFERROR(VLOOKUP(Table.CCSS_Base_Metrics[[#This Row],[Authentication]], Lists!$D$4:$E$6, 2),"")</f>
        <v>0.56000000000000005</v>
      </c>
      <c r="T436" t="s">
        <v>30</v>
      </c>
      <c r="U436" s="11">
        <f>IFERROR(VLOOKUP(Table.CCSS_Base_Metrics[[#This Row],[Access_Complexity]], Lists!$F$4:$G$6, 2),"")</f>
        <v>0.71</v>
      </c>
      <c r="V436" t="s">
        <v>32</v>
      </c>
      <c r="W436" s="11">
        <f>IFERROR(VLOOKUP(Table.CCSS_Base_Metrics[[#This Row],[Confidentiality_Impact]], Lists!$H$4:$I$6, 2),"")</f>
        <v>0.27500000000000002</v>
      </c>
      <c r="X436" t="s">
        <v>32</v>
      </c>
      <c r="Y436" s="11">
        <f>IFERROR(VLOOKUP(Table.CCSS_Base_Metrics[[#This Row],[Integrity_Imapct]], Lists!$J$4:$K$6, 2),"")</f>
        <v>0.27500000000000002</v>
      </c>
      <c r="Z436" t="s">
        <v>32</v>
      </c>
      <c r="AA436" s="11">
        <f>IFERROR(VLOOKUP(Table.CCSS_Base_Metrics[[#This Row],[Availability_Impact]], Lists!$L$4:$M$6, 2),"")</f>
        <v>0.27500000000000002</v>
      </c>
    </row>
    <row r="437" spans="1:27" x14ac:dyDescent="0.25">
      <c r="A437" s="1" t="s">
        <v>483</v>
      </c>
      <c r="B437" s="1" t="str">
        <f>IFERROR(VLOOKUP(TRIM(Table.CCSS_Base_Metrics[[#This Row],[Title]]), xccdf!$A$2:$C$315, 2, FALSE),"")</f>
        <v/>
      </c>
      <c r="C437" t="s">
        <v>260</v>
      </c>
      <c r="D437" s="25" t="str">
        <f>IFERROR(VLOOKUP(TRIM(Table.CCSS_Base_Metrics[[#This Row],[Title]]), xccdf!$A$2:$F$315, 3, FALSE),"")</f>
        <v/>
      </c>
      <c r="E437" s="25" t="str">
        <f>IFERROR(VLOOKUP(TRIM(Table.CCSS_Base_Metrics[[#This Row],[Title]]), xccdf!$A$2:$F$315, 4, FALSE),"")</f>
        <v/>
      </c>
      <c r="F437" s="25" t="str">
        <f>IFERROR(VLOOKUP(TRIM(Table.CCSS_Base_Metrics[[#This Row],[Title]]), xccdf!$A$2:$F$315, 5, FALSE),"")</f>
        <v/>
      </c>
      <c r="G437" s="25" t="str">
        <f>IFERROR(VLOOKUP(TRIM(Table.CCSS_Base_Metrics[[#This Row],[Title]]), xccdf!$A$2:$F$315, 6, FALSE),"")</f>
        <v/>
      </c>
      <c r="H437" s="21" t="s">
        <v>542</v>
      </c>
      <c r="J437" s="7"/>
      <c r="K437" s="7" t="s">
        <v>593</v>
      </c>
      <c r="L437" s="9" t="str">
        <f>IFERROR(ROUND(((0.4 * Table.CCSS_Base_Metrics[[#This Row],[Exploitability]]) + (0.6 * Table.CCSS_Base_Metrics[[#This Row],[Impact]]) -1.5) * IF(Table.CCSS_Base_Metrics[[#This Row],[Impact]] = 0, 0, 1.176), 1),"")</f>
        <v/>
      </c>
      <c r="M437" s="9" t="str">
        <f>IFERROR(20 * Table.CCSS_Base_Metrics[[#This Row],[Access_Vector.'#]] * Table.CCSS_Base_Metrics[[#This Row],[Authentication.'#]] * Table.CCSS_Base_Metrics[[#This Row],[Access_Complexity.'#]],"")</f>
        <v/>
      </c>
      <c r="N437" s="9" t="str">
        <f>IFERROR(10.41 * (1 - (1 - Table.CCSS_Base_Metrics[[#This Row],[Confidentiality_Impact.'#]]) * (1 - Table.CCSS_Base_Metrics[[#This Row],[Integrity_Impact.'#]]) * (1 - Table.CCSS_Base_Metrics[[#This Row],[Availability_Impact.'#]])),"")</f>
        <v/>
      </c>
      <c r="Q437" s="11" t="str">
        <f>IFERROR(VLOOKUP(Table.CCSS_Base_Metrics[[#This Row],[Access_Vector]], Lists!$B$4:$C$6, 2),"")</f>
        <v/>
      </c>
      <c r="S437" s="11" t="str">
        <f>IFERROR(VLOOKUP(Table.CCSS_Base_Metrics[[#This Row],[Authentication]], Lists!$D$4:$E$6, 2),"")</f>
        <v/>
      </c>
      <c r="U437" s="11" t="str">
        <f>IFERROR(VLOOKUP(Table.CCSS_Base_Metrics[[#This Row],[Access_Complexity]], Lists!$F$4:$G$6, 2),"")</f>
        <v/>
      </c>
      <c r="W437" s="11" t="str">
        <f>IFERROR(VLOOKUP(Table.CCSS_Base_Metrics[[#This Row],[Confidentiality_Impact]], Lists!$H$4:$I$6, 2),"")</f>
        <v/>
      </c>
      <c r="Y437" s="11" t="str">
        <f>IFERROR(VLOOKUP(Table.CCSS_Base_Metrics[[#This Row],[Integrity_Imapct]], Lists!$J$4:$K$6, 2),"")</f>
        <v/>
      </c>
      <c r="AA437" s="11" t="str">
        <f>IFERROR(VLOOKUP(Table.CCSS_Base_Metrics[[#This Row],[Availability_Impact]], Lists!$L$4:$M$6, 2),"")</f>
        <v/>
      </c>
    </row>
    <row r="438" spans="1:27" ht="45" x14ac:dyDescent="0.25">
      <c r="A438" s="1" t="s">
        <v>484</v>
      </c>
      <c r="B438" s="1" t="str">
        <f>IFERROR(VLOOKUP(TRIM(Table.CCSS_Base_Metrics[[#This Row],[Title]]), xccdf!$A$2:$C$315, 2, FALSE),"")</f>
        <v/>
      </c>
      <c r="C438" t="s">
        <v>261</v>
      </c>
      <c r="D438" s="25" t="str">
        <f>IFERROR(VLOOKUP(TRIM(Table.CCSS_Base_Metrics[[#This Row],[Title]]), xccdf!$A$2:$F$315, 3, FALSE),"")</f>
        <v/>
      </c>
      <c r="E438" s="25" t="str">
        <f>IFERROR(VLOOKUP(TRIM(Table.CCSS_Base_Metrics[[#This Row],[Title]]), xccdf!$A$2:$F$315, 4, FALSE),"")</f>
        <v/>
      </c>
      <c r="F438" s="25" t="str">
        <f>IFERROR(VLOOKUP(TRIM(Table.CCSS_Base_Metrics[[#This Row],[Title]]), xccdf!$A$2:$F$315, 5, FALSE),"")</f>
        <v/>
      </c>
      <c r="G438" s="25" t="str">
        <f>IFERROR(VLOOKUP(TRIM(Table.CCSS_Base_Metrics[[#This Row],[Title]]), xccdf!$A$2:$F$315, 6, FALSE),"")</f>
        <v/>
      </c>
      <c r="H438" s="21" t="s">
        <v>533</v>
      </c>
      <c r="I438" s="7" t="b">
        <v>1</v>
      </c>
      <c r="J438" s="7"/>
      <c r="K438" s="17" t="s">
        <v>589</v>
      </c>
      <c r="L438" s="9">
        <f>IFERROR(ROUND(((0.4 * Table.CCSS_Base_Metrics[[#This Row],[Exploitability]]) + (0.6 * Table.CCSS_Base_Metrics[[#This Row],[Impact]]) -1.5) * IF(Table.CCSS_Base_Metrics[[#This Row],[Impact]] = 0, 0, 1.176), 1),"")</f>
        <v>6.5</v>
      </c>
      <c r="M438" s="9">
        <f>IFERROR(20 * Table.CCSS_Base_Metrics[[#This Row],[Access_Vector.'#]] * Table.CCSS_Base_Metrics[[#This Row],[Authentication.'#]] * Table.CCSS_Base_Metrics[[#This Row],[Access_Complexity.'#]],"")</f>
        <v>7.952</v>
      </c>
      <c r="N438" s="9">
        <f>IFERROR(10.41 * (1 - (1 - Table.CCSS_Base_Metrics[[#This Row],[Confidentiality_Impact.'#]]) * (1 - Table.CCSS_Base_Metrics[[#This Row],[Integrity_Impact.'#]]) * (1 - Table.CCSS_Base_Metrics[[#This Row],[Availability_Impact.'#]])),"")</f>
        <v>6.4429767187500007</v>
      </c>
      <c r="O438" t="s">
        <v>19</v>
      </c>
      <c r="P438" t="s">
        <v>23</v>
      </c>
      <c r="Q438" s="11">
        <f>IFERROR(VLOOKUP(Table.CCSS_Base_Metrics[[#This Row],[Access_Vector]], Lists!$B$4:$C$6, 2),"")</f>
        <v>1</v>
      </c>
      <c r="R438" t="s">
        <v>26</v>
      </c>
      <c r="S438" s="11">
        <f>IFERROR(VLOOKUP(Table.CCSS_Base_Metrics[[#This Row],[Authentication]], Lists!$D$4:$E$6, 2),"")</f>
        <v>0.56000000000000005</v>
      </c>
      <c r="T438" t="s">
        <v>30</v>
      </c>
      <c r="U438" s="11">
        <f>IFERROR(VLOOKUP(Table.CCSS_Base_Metrics[[#This Row],[Access_Complexity]], Lists!$F$4:$G$6, 2),"")</f>
        <v>0.71</v>
      </c>
      <c r="V438" t="s">
        <v>32</v>
      </c>
      <c r="W438" s="11">
        <f>IFERROR(VLOOKUP(Table.CCSS_Base_Metrics[[#This Row],[Confidentiality_Impact]], Lists!$H$4:$I$6, 2),"")</f>
        <v>0.27500000000000002</v>
      </c>
      <c r="X438" t="s">
        <v>32</v>
      </c>
      <c r="Y438" s="11">
        <f>IFERROR(VLOOKUP(Table.CCSS_Base_Metrics[[#This Row],[Integrity_Imapct]], Lists!$J$4:$K$6, 2),"")</f>
        <v>0.27500000000000002</v>
      </c>
      <c r="Z438" t="s">
        <v>32</v>
      </c>
      <c r="AA438" s="11">
        <f>IFERROR(VLOOKUP(Table.CCSS_Base_Metrics[[#This Row],[Availability_Impact]], Lists!$L$4:$M$6, 2),"")</f>
        <v>0.27500000000000002</v>
      </c>
    </row>
    <row r="439" spans="1:27" x14ac:dyDescent="0.25">
      <c r="A439" s="1" t="s">
        <v>484</v>
      </c>
      <c r="B439" s="1" t="str">
        <f>IFERROR(VLOOKUP(TRIM(Table.CCSS_Base_Metrics[[#This Row],[Title]]), xccdf!$A$2:$C$315, 2, FALSE),"")</f>
        <v/>
      </c>
      <c r="C439" t="s">
        <v>261</v>
      </c>
      <c r="D439" s="25" t="str">
        <f>IFERROR(VLOOKUP(TRIM(Table.CCSS_Base_Metrics[[#This Row],[Title]]), xccdf!$A$2:$F$315, 3, FALSE),"")</f>
        <v/>
      </c>
      <c r="E439" s="25" t="str">
        <f>IFERROR(VLOOKUP(TRIM(Table.CCSS_Base_Metrics[[#This Row],[Title]]), xccdf!$A$2:$F$315, 4, FALSE),"")</f>
        <v/>
      </c>
      <c r="F439" s="25" t="str">
        <f>IFERROR(VLOOKUP(TRIM(Table.CCSS_Base_Metrics[[#This Row],[Title]]), xccdf!$A$2:$F$315, 5, FALSE),"")</f>
        <v/>
      </c>
      <c r="G439" s="25" t="str">
        <f>IFERROR(VLOOKUP(TRIM(Table.CCSS_Base_Metrics[[#This Row],[Title]]), xccdf!$A$2:$F$315, 6, FALSE),"")</f>
        <v/>
      </c>
      <c r="H439" s="21" t="s">
        <v>542</v>
      </c>
      <c r="J439" s="7"/>
      <c r="K439" s="7" t="s">
        <v>593</v>
      </c>
      <c r="L439" s="9" t="str">
        <f>IFERROR(ROUND(((0.4 * Table.CCSS_Base_Metrics[[#This Row],[Exploitability]]) + (0.6 * Table.CCSS_Base_Metrics[[#This Row],[Impact]]) -1.5) * IF(Table.CCSS_Base_Metrics[[#This Row],[Impact]] = 0, 0, 1.176), 1),"")</f>
        <v/>
      </c>
      <c r="M439" s="9" t="str">
        <f>IFERROR(20 * Table.CCSS_Base_Metrics[[#This Row],[Access_Vector.'#]] * Table.CCSS_Base_Metrics[[#This Row],[Authentication.'#]] * Table.CCSS_Base_Metrics[[#This Row],[Access_Complexity.'#]],"")</f>
        <v/>
      </c>
      <c r="N439" s="9" t="str">
        <f>IFERROR(10.41 * (1 - (1 - Table.CCSS_Base_Metrics[[#This Row],[Confidentiality_Impact.'#]]) * (1 - Table.CCSS_Base_Metrics[[#This Row],[Integrity_Impact.'#]]) * (1 - Table.CCSS_Base_Metrics[[#This Row],[Availability_Impact.'#]])),"")</f>
        <v/>
      </c>
      <c r="Q439" s="11" t="str">
        <f>IFERROR(VLOOKUP(Table.CCSS_Base_Metrics[[#This Row],[Access_Vector]], Lists!$B$4:$C$6, 2),"")</f>
        <v/>
      </c>
      <c r="S439" s="11" t="str">
        <f>IFERROR(VLOOKUP(Table.CCSS_Base_Metrics[[#This Row],[Authentication]], Lists!$D$4:$E$6, 2),"")</f>
        <v/>
      </c>
      <c r="U439" s="11" t="str">
        <f>IFERROR(VLOOKUP(Table.CCSS_Base_Metrics[[#This Row],[Access_Complexity]], Lists!$F$4:$G$6, 2),"")</f>
        <v/>
      </c>
      <c r="W439" s="11" t="str">
        <f>IFERROR(VLOOKUP(Table.CCSS_Base_Metrics[[#This Row],[Confidentiality_Impact]], Lists!$H$4:$I$6, 2),"")</f>
        <v/>
      </c>
      <c r="Y439" s="11" t="str">
        <f>IFERROR(VLOOKUP(Table.CCSS_Base_Metrics[[#This Row],[Integrity_Imapct]], Lists!$J$4:$K$6, 2),"")</f>
        <v/>
      </c>
      <c r="AA439" s="11" t="str">
        <f>IFERROR(VLOOKUP(Table.CCSS_Base_Metrics[[#This Row],[Availability_Impact]], Lists!$L$4:$M$6, 2),"")</f>
        <v/>
      </c>
    </row>
    <row r="440" spans="1:27" x14ac:dyDescent="0.25">
      <c r="A440" s="1" t="s">
        <v>485</v>
      </c>
      <c r="B440" s="1" t="str">
        <f>IFERROR(VLOOKUP(TRIM(Table.CCSS_Base_Metrics[[#This Row],[Title]]), xccdf!$A$2:$C$315, 2, FALSE),"")</f>
        <v/>
      </c>
      <c r="C440" t="s">
        <v>262</v>
      </c>
      <c r="D440" s="25" t="str">
        <f>IFERROR(VLOOKUP(TRIM(Table.CCSS_Base_Metrics[[#This Row],[Title]]), xccdf!$A$2:$F$315, 3, FALSE),"")</f>
        <v/>
      </c>
      <c r="E440" s="25" t="str">
        <f>IFERROR(VLOOKUP(TRIM(Table.CCSS_Base_Metrics[[#This Row],[Title]]), xccdf!$A$2:$F$315, 4, FALSE),"")</f>
        <v/>
      </c>
      <c r="F440" s="25" t="str">
        <f>IFERROR(VLOOKUP(TRIM(Table.CCSS_Base_Metrics[[#This Row],[Title]]), xccdf!$A$2:$F$315, 5, FALSE),"")</f>
        <v/>
      </c>
      <c r="G440" s="25" t="str">
        <f>IFERROR(VLOOKUP(TRIM(Table.CCSS_Base_Metrics[[#This Row],[Title]]), xccdf!$A$2:$F$315, 6, FALSE),"")</f>
        <v/>
      </c>
      <c r="H440" s="21" t="s">
        <v>534</v>
      </c>
      <c r="I440" s="7" t="b">
        <v>1</v>
      </c>
      <c r="J440" s="7"/>
      <c r="K440" s="17" t="s">
        <v>589</v>
      </c>
      <c r="L440" s="9">
        <f>IFERROR(ROUND(((0.4 * Table.CCSS_Base_Metrics[[#This Row],[Exploitability]]) + (0.6 * Table.CCSS_Base_Metrics[[#This Row],[Impact]]) -1.5) * IF(Table.CCSS_Base_Metrics[[#This Row],[Impact]] = 0, 0, 1.176), 1),"")</f>
        <v>7.5</v>
      </c>
      <c r="M440" s="9">
        <f>IFERROR(20 * Table.CCSS_Base_Metrics[[#This Row],[Access_Vector.'#]] * Table.CCSS_Base_Metrics[[#This Row],[Authentication.'#]] * Table.CCSS_Base_Metrics[[#This Row],[Access_Complexity.'#]],"")</f>
        <v>9.9967999999999986</v>
      </c>
      <c r="N440" s="9">
        <f>IFERROR(10.41 * (1 - (1 - Table.CCSS_Base_Metrics[[#This Row],[Confidentiality_Impact.'#]]) * (1 - Table.CCSS_Base_Metrics[[#This Row],[Integrity_Impact.'#]]) * (1 - Table.CCSS_Base_Metrics[[#This Row],[Availability_Impact.'#]])),"")</f>
        <v>6.4429767187500007</v>
      </c>
      <c r="O440" t="s">
        <v>19</v>
      </c>
      <c r="P440" t="s">
        <v>23</v>
      </c>
      <c r="Q440" s="11">
        <f>IFERROR(VLOOKUP(Table.CCSS_Base_Metrics[[#This Row],[Access_Vector]], Lists!$B$4:$C$6, 2),"")</f>
        <v>1</v>
      </c>
      <c r="R440" t="s">
        <v>27</v>
      </c>
      <c r="S440" s="11">
        <f>IFERROR(VLOOKUP(Table.CCSS_Base_Metrics[[#This Row],[Authentication]], Lists!$D$4:$E$6, 2),"")</f>
        <v>0.70399999999999996</v>
      </c>
      <c r="T440" t="s">
        <v>30</v>
      </c>
      <c r="U440" s="11">
        <f>IFERROR(VLOOKUP(Table.CCSS_Base_Metrics[[#This Row],[Access_Complexity]], Lists!$F$4:$G$6, 2),"")</f>
        <v>0.71</v>
      </c>
      <c r="V440" t="s">
        <v>32</v>
      </c>
      <c r="W440" s="11">
        <f>IFERROR(VLOOKUP(Table.CCSS_Base_Metrics[[#This Row],[Confidentiality_Impact]], Lists!$H$4:$I$6, 2),"")</f>
        <v>0.27500000000000002</v>
      </c>
      <c r="X440" t="s">
        <v>32</v>
      </c>
      <c r="Y440" s="11">
        <f>IFERROR(VLOOKUP(Table.CCSS_Base_Metrics[[#This Row],[Integrity_Imapct]], Lists!$J$4:$K$6, 2),"")</f>
        <v>0.27500000000000002</v>
      </c>
      <c r="Z440" t="s">
        <v>32</v>
      </c>
      <c r="AA440" s="11">
        <f>IFERROR(VLOOKUP(Table.CCSS_Base_Metrics[[#This Row],[Availability_Impact]], Lists!$L$4:$M$6, 2),"")</f>
        <v>0.27500000000000002</v>
      </c>
    </row>
    <row r="441" spans="1:27" x14ac:dyDescent="0.25">
      <c r="A441" s="1" t="s">
        <v>485</v>
      </c>
      <c r="B441" s="1" t="str">
        <f>IFERROR(VLOOKUP(TRIM(Table.CCSS_Base_Metrics[[#This Row],[Title]]), xccdf!$A$2:$C$315, 2, FALSE),"")</f>
        <v/>
      </c>
      <c r="C441" t="s">
        <v>262</v>
      </c>
      <c r="D441" s="25" t="str">
        <f>IFERROR(VLOOKUP(TRIM(Table.CCSS_Base_Metrics[[#This Row],[Title]]), xccdf!$A$2:$F$315, 3, FALSE),"")</f>
        <v/>
      </c>
      <c r="E441" s="25" t="str">
        <f>IFERROR(VLOOKUP(TRIM(Table.CCSS_Base_Metrics[[#This Row],[Title]]), xccdf!$A$2:$F$315, 4, FALSE),"")</f>
        <v/>
      </c>
      <c r="F441" s="25" t="str">
        <f>IFERROR(VLOOKUP(TRIM(Table.CCSS_Base_Metrics[[#This Row],[Title]]), xccdf!$A$2:$F$315, 5, FALSE),"")</f>
        <v/>
      </c>
      <c r="G441" s="25" t="str">
        <f>IFERROR(VLOOKUP(TRIM(Table.CCSS_Base_Metrics[[#This Row],[Title]]), xccdf!$A$2:$F$315, 6, FALSE),"")</f>
        <v/>
      </c>
      <c r="H441" s="21" t="s">
        <v>542</v>
      </c>
      <c r="J441" s="7"/>
      <c r="K441" s="7" t="s">
        <v>593</v>
      </c>
      <c r="L441" s="9" t="str">
        <f>IFERROR(ROUND(((0.4 * Table.CCSS_Base_Metrics[[#This Row],[Exploitability]]) + (0.6 * Table.CCSS_Base_Metrics[[#This Row],[Impact]]) -1.5) * IF(Table.CCSS_Base_Metrics[[#This Row],[Impact]] = 0, 0, 1.176), 1),"")</f>
        <v/>
      </c>
      <c r="M441" s="9" t="str">
        <f>IFERROR(20 * Table.CCSS_Base_Metrics[[#This Row],[Access_Vector.'#]] * Table.CCSS_Base_Metrics[[#This Row],[Authentication.'#]] * Table.CCSS_Base_Metrics[[#This Row],[Access_Complexity.'#]],"")</f>
        <v/>
      </c>
      <c r="N441" s="9" t="str">
        <f>IFERROR(10.41 * (1 - (1 - Table.CCSS_Base_Metrics[[#This Row],[Confidentiality_Impact.'#]]) * (1 - Table.CCSS_Base_Metrics[[#This Row],[Integrity_Impact.'#]]) * (1 - Table.CCSS_Base_Metrics[[#This Row],[Availability_Impact.'#]])),"")</f>
        <v/>
      </c>
      <c r="Q441" s="11" t="str">
        <f>IFERROR(VLOOKUP(Table.CCSS_Base_Metrics[[#This Row],[Access_Vector]], Lists!$B$4:$C$6, 2),"")</f>
        <v/>
      </c>
      <c r="S441" s="11" t="str">
        <f>IFERROR(VLOOKUP(Table.CCSS_Base_Metrics[[#This Row],[Authentication]], Lists!$D$4:$E$6, 2),"")</f>
        <v/>
      </c>
      <c r="U441" s="11" t="str">
        <f>IFERROR(VLOOKUP(Table.CCSS_Base_Metrics[[#This Row],[Access_Complexity]], Lists!$F$4:$G$6, 2),"")</f>
        <v/>
      </c>
      <c r="W441" s="11" t="str">
        <f>IFERROR(VLOOKUP(Table.CCSS_Base_Metrics[[#This Row],[Confidentiality_Impact]], Lists!$H$4:$I$6, 2),"")</f>
        <v/>
      </c>
      <c r="Y441" s="11" t="str">
        <f>IFERROR(VLOOKUP(Table.CCSS_Base_Metrics[[#This Row],[Integrity_Imapct]], Lists!$J$4:$K$6, 2),"")</f>
        <v/>
      </c>
      <c r="AA441" s="11" t="str">
        <f>IFERROR(VLOOKUP(Table.CCSS_Base_Metrics[[#This Row],[Availability_Impact]], Lists!$L$4:$M$6, 2),"")</f>
        <v/>
      </c>
    </row>
    <row r="442" spans="1:27" x14ac:dyDescent="0.25">
      <c r="A442" s="1" t="s">
        <v>486</v>
      </c>
      <c r="B442" s="1" t="str">
        <f>IFERROR(VLOOKUP(TRIM(Table.CCSS_Base_Metrics[[#This Row],[Title]]), xccdf!$A$2:$C$315, 2, FALSE),"")</f>
        <v/>
      </c>
      <c r="C442" t="s">
        <v>263</v>
      </c>
      <c r="D442" s="25" t="str">
        <f>IFERROR(VLOOKUP(TRIM(Table.CCSS_Base_Metrics[[#This Row],[Title]]), xccdf!$A$2:$F$315, 3, FALSE),"")</f>
        <v/>
      </c>
      <c r="E442" s="25" t="str">
        <f>IFERROR(VLOOKUP(TRIM(Table.CCSS_Base_Metrics[[#This Row],[Title]]), xccdf!$A$2:$F$315, 4, FALSE),"")</f>
        <v/>
      </c>
      <c r="F442" s="25" t="str">
        <f>IFERROR(VLOOKUP(TRIM(Table.CCSS_Base_Metrics[[#This Row],[Title]]), xccdf!$A$2:$F$315, 5, FALSE),"")</f>
        <v/>
      </c>
      <c r="G442" s="25" t="str">
        <f>IFERROR(VLOOKUP(TRIM(Table.CCSS_Base_Metrics[[#This Row],[Title]]), xccdf!$A$2:$F$315, 6, FALSE),"")</f>
        <v/>
      </c>
      <c r="H442" s="21" t="s">
        <v>40</v>
      </c>
      <c r="I442" s="7" t="b">
        <v>1</v>
      </c>
      <c r="J442" s="7"/>
      <c r="K442" s="17" t="s">
        <v>589</v>
      </c>
      <c r="L442" s="9">
        <f>IFERROR(ROUND(((0.4 * Table.CCSS_Base_Metrics[[#This Row],[Exploitability]]) + (0.6 * Table.CCSS_Base_Metrics[[#This Row],[Impact]]) -1.5) * IF(Table.CCSS_Base_Metrics[[#This Row],[Impact]] = 0, 0, 1.176), 1),"")</f>
        <v>7.5</v>
      </c>
      <c r="M442" s="9">
        <f>IFERROR(20 * Table.CCSS_Base_Metrics[[#This Row],[Access_Vector.'#]] * Table.CCSS_Base_Metrics[[#This Row],[Authentication.'#]] * Table.CCSS_Base_Metrics[[#This Row],[Access_Complexity.'#]],"")</f>
        <v>9.9967999999999986</v>
      </c>
      <c r="N442" s="9">
        <f>IFERROR(10.41 * (1 - (1 - Table.CCSS_Base_Metrics[[#This Row],[Confidentiality_Impact.'#]]) * (1 - Table.CCSS_Base_Metrics[[#This Row],[Integrity_Impact.'#]]) * (1 - Table.CCSS_Base_Metrics[[#This Row],[Availability_Impact.'#]])),"")</f>
        <v>6.4429767187500007</v>
      </c>
      <c r="O442" t="s">
        <v>19</v>
      </c>
      <c r="P442" t="s">
        <v>23</v>
      </c>
      <c r="Q442" s="11">
        <f>IFERROR(VLOOKUP(Table.CCSS_Base_Metrics[[#This Row],[Access_Vector]], Lists!$B$4:$C$6, 2),"")</f>
        <v>1</v>
      </c>
      <c r="R442" t="s">
        <v>27</v>
      </c>
      <c r="S442" s="11">
        <f>IFERROR(VLOOKUP(Table.CCSS_Base_Metrics[[#This Row],[Authentication]], Lists!$D$4:$E$6, 2),"")</f>
        <v>0.70399999999999996</v>
      </c>
      <c r="T442" t="s">
        <v>30</v>
      </c>
      <c r="U442" s="11">
        <f>IFERROR(VLOOKUP(Table.CCSS_Base_Metrics[[#This Row],[Access_Complexity]], Lists!$F$4:$G$6, 2),"")</f>
        <v>0.71</v>
      </c>
      <c r="V442" t="s">
        <v>32</v>
      </c>
      <c r="W442" s="11">
        <f>IFERROR(VLOOKUP(Table.CCSS_Base_Metrics[[#This Row],[Confidentiality_Impact]], Lists!$H$4:$I$6, 2),"")</f>
        <v>0.27500000000000002</v>
      </c>
      <c r="X442" t="s">
        <v>32</v>
      </c>
      <c r="Y442" s="11">
        <f>IFERROR(VLOOKUP(Table.CCSS_Base_Metrics[[#This Row],[Integrity_Imapct]], Lists!$J$4:$K$6, 2),"")</f>
        <v>0.27500000000000002</v>
      </c>
      <c r="Z442" t="s">
        <v>32</v>
      </c>
      <c r="AA442" s="11">
        <f>IFERROR(VLOOKUP(Table.CCSS_Base_Metrics[[#This Row],[Availability_Impact]], Lists!$L$4:$M$6, 2),"")</f>
        <v>0.27500000000000002</v>
      </c>
    </row>
    <row r="443" spans="1:27" x14ac:dyDescent="0.25">
      <c r="A443" s="1" t="s">
        <v>486</v>
      </c>
      <c r="B443" s="1" t="str">
        <f>IFERROR(VLOOKUP(TRIM(Table.CCSS_Base_Metrics[[#This Row],[Title]]), xccdf!$A$2:$C$315, 2, FALSE),"")</f>
        <v/>
      </c>
      <c r="C443" t="s">
        <v>263</v>
      </c>
      <c r="D443" s="25" t="str">
        <f>IFERROR(VLOOKUP(TRIM(Table.CCSS_Base_Metrics[[#This Row],[Title]]), xccdf!$A$2:$F$315, 3, FALSE),"")</f>
        <v/>
      </c>
      <c r="E443" s="25" t="str">
        <f>IFERROR(VLOOKUP(TRIM(Table.CCSS_Base_Metrics[[#This Row],[Title]]), xccdf!$A$2:$F$315, 4, FALSE),"")</f>
        <v/>
      </c>
      <c r="F443" s="25" t="str">
        <f>IFERROR(VLOOKUP(TRIM(Table.CCSS_Base_Metrics[[#This Row],[Title]]), xccdf!$A$2:$F$315, 5, FALSE),"")</f>
        <v/>
      </c>
      <c r="G443" s="25" t="str">
        <f>IFERROR(VLOOKUP(TRIM(Table.CCSS_Base_Metrics[[#This Row],[Title]]), xccdf!$A$2:$F$315, 6, FALSE),"")</f>
        <v/>
      </c>
      <c r="H443" s="21" t="s">
        <v>542</v>
      </c>
      <c r="J443" s="7"/>
      <c r="K443" s="7" t="s">
        <v>593</v>
      </c>
      <c r="L443" s="9" t="str">
        <f>IFERROR(ROUND(((0.4 * Table.CCSS_Base_Metrics[[#This Row],[Exploitability]]) + (0.6 * Table.CCSS_Base_Metrics[[#This Row],[Impact]]) -1.5) * IF(Table.CCSS_Base_Metrics[[#This Row],[Impact]] = 0, 0, 1.176), 1),"")</f>
        <v/>
      </c>
      <c r="M443" s="9" t="str">
        <f>IFERROR(20 * Table.CCSS_Base_Metrics[[#This Row],[Access_Vector.'#]] * Table.CCSS_Base_Metrics[[#This Row],[Authentication.'#]] * Table.CCSS_Base_Metrics[[#This Row],[Access_Complexity.'#]],"")</f>
        <v/>
      </c>
      <c r="N443" s="9" t="str">
        <f>IFERROR(10.41 * (1 - (1 - Table.CCSS_Base_Metrics[[#This Row],[Confidentiality_Impact.'#]]) * (1 - Table.CCSS_Base_Metrics[[#This Row],[Integrity_Impact.'#]]) * (1 - Table.CCSS_Base_Metrics[[#This Row],[Availability_Impact.'#]])),"")</f>
        <v/>
      </c>
      <c r="Q443" s="11" t="str">
        <f>IFERROR(VLOOKUP(Table.CCSS_Base_Metrics[[#This Row],[Access_Vector]], Lists!$B$4:$C$6, 2),"")</f>
        <v/>
      </c>
      <c r="S443" s="11" t="str">
        <f>IFERROR(VLOOKUP(Table.CCSS_Base_Metrics[[#This Row],[Authentication]], Lists!$D$4:$E$6, 2),"")</f>
        <v/>
      </c>
      <c r="U443" s="11" t="str">
        <f>IFERROR(VLOOKUP(Table.CCSS_Base_Metrics[[#This Row],[Access_Complexity]], Lists!$F$4:$G$6, 2),"")</f>
        <v/>
      </c>
      <c r="W443" s="11" t="str">
        <f>IFERROR(VLOOKUP(Table.CCSS_Base_Metrics[[#This Row],[Confidentiality_Impact]], Lists!$H$4:$I$6, 2),"")</f>
        <v/>
      </c>
      <c r="Y443" s="11" t="str">
        <f>IFERROR(VLOOKUP(Table.CCSS_Base_Metrics[[#This Row],[Integrity_Imapct]], Lists!$J$4:$K$6, 2),"")</f>
        <v/>
      </c>
      <c r="AA443" s="11" t="str">
        <f>IFERROR(VLOOKUP(Table.CCSS_Base_Metrics[[#This Row],[Availability_Impact]], Lists!$L$4:$M$6, 2),"")</f>
        <v/>
      </c>
    </row>
    <row r="444" spans="1:27" x14ac:dyDescent="0.25">
      <c r="A444" s="1" t="s">
        <v>487</v>
      </c>
      <c r="B444" s="1" t="str">
        <f>IFERROR(VLOOKUP(TRIM(Table.CCSS_Base_Metrics[[#This Row],[Title]]), xccdf!$A$2:$C$315, 2, FALSE),"")</f>
        <v>rul_WindowsComponentsAutoplayPolicies1</v>
      </c>
      <c r="C444" t="s">
        <v>264</v>
      </c>
      <c r="D444" s="25" t="str">
        <f>IFERROR(VLOOKUP(TRIM(Table.CCSS_Base_Metrics[[#This Row],[Title]]), xccdf!$A$2:$F$315, 3, FALSE),"")</f>
        <v>CCE-8634-8</v>
      </c>
      <c r="E444" s="25" t="str">
        <f>IFERROR(VLOOKUP(TRIM(Table.CCSS_Base_Metrics[[#This Row],[Title]]), xccdf!$A$2:$F$315, 4, FALSE),"")</f>
        <v>equals</v>
      </c>
      <c r="F444" s="25" t="str">
        <f>IFERROR(VLOOKUP(TRIM(Table.CCSS_Base_Metrics[[#This Row],[Title]]), xccdf!$A$2:$F$315, 5, FALSE),"")</f>
        <v>number</v>
      </c>
      <c r="G444" s="25">
        <f>IFERROR(VLOOKUP(TRIM(Table.CCSS_Base_Metrics[[#This Row],[Title]]), xccdf!$A$2:$F$315, 6, FALSE),"")</f>
        <v>255</v>
      </c>
      <c r="H444" s="21" t="s">
        <v>40</v>
      </c>
      <c r="I444" s="7" t="b">
        <v>1</v>
      </c>
      <c r="J444" s="7"/>
      <c r="K444" s="17" t="s">
        <v>589</v>
      </c>
      <c r="L444" s="9">
        <f>IFERROR(ROUND(((0.4 * Table.CCSS_Base_Metrics[[#This Row],[Exploitability]]) + (0.6 * Table.CCSS_Base_Metrics[[#This Row],[Impact]]) -1.5) * IF(Table.CCSS_Base_Metrics[[#This Row],[Impact]] = 0, 0, 1.176), 1),"")</f>
        <v>4.5999999999999996</v>
      </c>
      <c r="M444" s="9">
        <f>IFERROR(20 * Table.CCSS_Base_Metrics[[#This Row],[Access_Vector.'#]] * Table.CCSS_Base_Metrics[[#This Row],[Authentication.'#]] * Table.CCSS_Base_Metrics[[#This Row],[Access_Complexity.'#]],"")</f>
        <v>3.9487360000000002</v>
      </c>
      <c r="N444" s="9">
        <f>IFERROR(10.41 * (1 - (1 - Table.CCSS_Base_Metrics[[#This Row],[Confidentiality_Impact.'#]]) * (1 - Table.CCSS_Base_Metrics[[#This Row],[Integrity_Impact.'#]]) * (1 - Table.CCSS_Base_Metrics[[#This Row],[Availability_Impact.'#]])),"")</f>
        <v>6.4429767187500007</v>
      </c>
      <c r="O444" t="s">
        <v>19</v>
      </c>
      <c r="P444" t="s">
        <v>21</v>
      </c>
      <c r="Q444" s="11">
        <f>IFERROR(VLOOKUP(Table.CCSS_Base_Metrics[[#This Row],[Access_Vector]], Lists!$B$4:$C$6, 2),"")</f>
        <v>0.39500000000000002</v>
      </c>
      <c r="R444" t="s">
        <v>27</v>
      </c>
      <c r="S444" s="11">
        <f>IFERROR(VLOOKUP(Table.CCSS_Base_Metrics[[#This Row],[Authentication]], Lists!$D$4:$E$6, 2),"")</f>
        <v>0.70399999999999996</v>
      </c>
      <c r="T444" t="s">
        <v>30</v>
      </c>
      <c r="U444" s="11">
        <f>IFERROR(VLOOKUP(Table.CCSS_Base_Metrics[[#This Row],[Access_Complexity]], Lists!$F$4:$G$6, 2),"")</f>
        <v>0.71</v>
      </c>
      <c r="V444" t="s">
        <v>32</v>
      </c>
      <c r="W444" s="11">
        <f>IFERROR(VLOOKUP(Table.CCSS_Base_Metrics[[#This Row],[Confidentiality_Impact]], Lists!$H$4:$I$6, 2),"")</f>
        <v>0.27500000000000002</v>
      </c>
      <c r="X444" t="s">
        <v>32</v>
      </c>
      <c r="Y444" s="11">
        <f>IFERROR(VLOOKUP(Table.CCSS_Base_Metrics[[#This Row],[Integrity_Imapct]], Lists!$J$4:$K$6, 2),"")</f>
        <v>0.27500000000000002</v>
      </c>
      <c r="Z444" t="s">
        <v>32</v>
      </c>
      <c r="AA444" s="11">
        <f>IFERROR(VLOOKUP(Table.CCSS_Base_Metrics[[#This Row],[Availability_Impact]], Lists!$L$4:$M$6, 2),"")</f>
        <v>0.27500000000000002</v>
      </c>
    </row>
    <row r="445" spans="1:27" x14ac:dyDescent="0.25">
      <c r="A445" s="1" t="s">
        <v>487</v>
      </c>
      <c r="B445" s="1" t="str">
        <f>IFERROR(VLOOKUP(TRIM(Table.CCSS_Base_Metrics[[#This Row],[Title]]), xccdf!$A$2:$C$315, 2, FALSE),"")</f>
        <v>rul_WindowsComponentsAutoplayPolicies1</v>
      </c>
      <c r="C445" t="s">
        <v>264</v>
      </c>
      <c r="D445" s="25" t="str">
        <f>IFERROR(VLOOKUP(TRIM(Table.CCSS_Base_Metrics[[#This Row],[Title]]), xccdf!$A$2:$F$315, 3, FALSE),"")</f>
        <v>CCE-8634-8</v>
      </c>
      <c r="E445" s="25" t="str">
        <f>IFERROR(VLOOKUP(TRIM(Table.CCSS_Base_Metrics[[#This Row],[Title]]), xccdf!$A$2:$F$315, 4, FALSE),"")</f>
        <v>equals</v>
      </c>
      <c r="F445" s="25" t="str">
        <f>IFERROR(VLOOKUP(TRIM(Table.CCSS_Base_Metrics[[#This Row],[Title]]), xccdf!$A$2:$F$315, 5, FALSE),"")</f>
        <v>number</v>
      </c>
      <c r="G445" s="25">
        <f>IFERROR(VLOOKUP(TRIM(Table.CCSS_Base_Metrics[[#This Row],[Title]]), xccdf!$A$2:$F$315, 6, FALSE),"")</f>
        <v>255</v>
      </c>
      <c r="H445" s="21" t="s">
        <v>587</v>
      </c>
      <c r="J445" s="7"/>
      <c r="K445" s="7" t="s">
        <v>593</v>
      </c>
      <c r="L445" s="9" t="str">
        <f>IFERROR(ROUND(((0.4 * Table.CCSS_Base_Metrics[[#This Row],[Exploitability]]) + (0.6 * Table.CCSS_Base_Metrics[[#This Row],[Impact]]) -1.5) * IF(Table.CCSS_Base_Metrics[[#This Row],[Impact]] = 0, 0, 1.176), 1),"")</f>
        <v/>
      </c>
      <c r="M445" s="9" t="str">
        <f>IFERROR(20 * Table.CCSS_Base_Metrics[[#This Row],[Access_Vector.'#]] * Table.CCSS_Base_Metrics[[#This Row],[Authentication.'#]] * Table.CCSS_Base_Metrics[[#This Row],[Access_Complexity.'#]],"")</f>
        <v/>
      </c>
      <c r="N445" s="9" t="str">
        <f>IFERROR(10.41 * (1 - (1 - Table.CCSS_Base_Metrics[[#This Row],[Confidentiality_Impact.'#]]) * (1 - Table.CCSS_Base_Metrics[[#This Row],[Integrity_Impact.'#]]) * (1 - Table.CCSS_Base_Metrics[[#This Row],[Availability_Impact.'#]])),"")</f>
        <v/>
      </c>
      <c r="Q445" s="11" t="str">
        <f>IFERROR(VLOOKUP(Table.CCSS_Base_Metrics[[#This Row],[Access_Vector]], Lists!$B$4:$C$6, 2),"")</f>
        <v/>
      </c>
      <c r="S445" s="11" t="str">
        <f>IFERROR(VLOOKUP(Table.CCSS_Base_Metrics[[#This Row],[Authentication]], Lists!$D$4:$E$6, 2),"")</f>
        <v/>
      </c>
      <c r="U445" s="11" t="str">
        <f>IFERROR(VLOOKUP(Table.CCSS_Base_Metrics[[#This Row],[Access_Complexity]], Lists!$F$4:$G$6, 2),"")</f>
        <v/>
      </c>
      <c r="W445" s="11" t="str">
        <f>IFERROR(VLOOKUP(Table.CCSS_Base_Metrics[[#This Row],[Confidentiality_Impact]], Lists!$H$4:$I$6, 2),"")</f>
        <v/>
      </c>
      <c r="Y445" s="11" t="str">
        <f>IFERROR(VLOOKUP(Table.CCSS_Base_Metrics[[#This Row],[Integrity_Imapct]], Lists!$J$4:$K$6, 2),"")</f>
        <v/>
      </c>
      <c r="AA445" s="11" t="str">
        <f>IFERROR(VLOOKUP(Table.CCSS_Base_Metrics[[#This Row],[Availability_Impact]], Lists!$L$4:$M$6, 2),"")</f>
        <v/>
      </c>
    </row>
    <row r="446" spans="1:27" x14ac:dyDescent="0.25">
      <c r="A446" s="1" t="s">
        <v>488</v>
      </c>
      <c r="B446" s="1" t="str">
        <f>IFERROR(VLOOKUP(TRIM(Table.CCSS_Base_Metrics[[#This Row],[Title]]), xccdf!$A$2:$C$315, 2, FALSE),"")</f>
        <v/>
      </c>
      <c r="C446" t="s">
        <v>265</v>
      </c>
      <c r="D446" s="25" t="str">
        <f>IFERROR(VLOOKUP(TRIM(Table.CCSS_Base_Metrics[[#This Row],[Title]]), xccdf!$A$2:$F$315, 3, FALSE),"")</f>
        <v/>
      </c>
      <c r="E446" s="25" t="str">
        <f>IFERROR(VLOOKUP(TRIM(Table.CCSS_Base_Metrics[[#This Row],[Title]]), xccdf!$A$2:$F$315, 4, FALSE),"")</f>
        <v/>
      </c>
      <c r="F446" s="25" t="str">
        <f>IFERROR(VLOOKUP(TRIM(Table.CCSS_Base_Metrics[[#This Row],[Title]]), xccdf!$A$2:$F$315, 5, FALSE),"")</f>
        <v/>
      </c>
      <c r="G446" s="25" t="str">
        <f>IFERROR(VLOOKUP(TRIM(Table.CCSS_Base_Metrics[[#This Row],[Title]]), xccdf!$A$2:$F$315, 6, FALSE),"")</f>
        <v/>
      </c>
      <c r="H446" s="21" t="s">
        <v>39</v>
      </c>
      <c r="I446" s="7" t="b">
        <v>1</v>
      </c>
      <c r="J446" s="7"/>
      <c r="K446" s="17" t="s">
        <v>589</v>
      </c>
      <c r="L446" s="9">
        <f>IFERROR(ROUND(((0.4 * Table.CCSS_Base_Metrics[[#This Row],[Exploitability]]) + (0.6 * Table.CCSS_Base_Metrics[[#This Row],[Impact]]) -1.5) * IF(Table.CCSS_Base_Metrics[[#This Row],[Impact]] = 0, 0, 1.176), 1),"")</f>
        <v>1.7</v>
      </c>
      <c r="M446" s="9">
        <f>IFERROR(20 * Table.CCSS_Base_Metrics[[#This Row],[Access_Vector.'#]] * Table.CCSS_Base_Metrics[[#This Row],[Authentication.'#]] * Table.CCSS_Base_Metrics[[#This Row],[Access_Complexity.'#]],"")</f>
        <v>3.1410400000000003</v>
      </c>
      <c r="N446" s="9">
        <f>IFERROR(10.41 * (1 - (1 - Table.CCSS_Base_Metrics[[#This Row],[Confidentiality_Impact.'#]]) * (1 - Table.CCSS_Base_Metrics[[#This Row],[Integrity_Impact.'#]]) * (1 - Table.CCSS_Base_Metrics[[#This Row],[Availability_Impact.'#]])),"")</f>
        <v>2.8627500000000001</v>
      </c>
      <c r="O446" t="s">
        <v>19</v>
      </c>
      <c r="P446" t="s">
        <v>21</v>
      </c>
      <c r="Q446" s="11">
        <f>IFERROR(VLOOKUP(Table.CCSS_Base_Metrics[[#This Row],[Access_Vector]], Lists!$B$4:$C$6, 2),"")</f>
        <v>0.39500000000000002</v>
      </c>
      <c r="R446" t="s">
        <v>26</v>
      </c>
      <c r="S446" s="11">
        <f>IFERROR(VLOOKUP(Table.CCSS_Base_Metrics[[#This Row],[Authentication]], Lists!$D$4:$E$6, 2),"")</f>
        <v>0.56000000000000005</v>
      </c>
      <c r="T446" t="s">
        <v>30</v>
      </c>
      <c r="U446" s="11">
        <f>IFERROR(VLOOKUP(Table.CCSS_Base_Metrics[[#This Row],[Access_Complexity]], Lists!$F$4:$G$6, 2),"")</f>
        <v>0.71</v>
      </c>
      <c r="V446" t="s">
        <v>32</v>
      </c>
      <c r="W446" s="11">
        <f>IFERROR(VLOOKUP(Table.CCSS_Base_Metrics[[#This Row],[Confidentiality_Impact]], Lists!$H$4:$I$6, 2),"")</f>
        <v>0.27500000000000002</v>
      </c>
      <c r="X446" t="s">
        <v>27</v>
      </c>
      <c r="Y446" s="11">
        <f>IFERROR(VLOOKUP(Table.CCSS_Base_Metrics[[#This Row],[Integrity_Imapct]], Lists!$J$4:$K$6, 2),"")</f>
        <v>0</v>
      </c>
      <c r="Z446" t="s">
        <v>27</v>
      </c>
      <c r="AA446" s="11">
        <f>IFERROR(VLOOKUP(Table.CCSS_Base_Metrics[[#This Row],[Availability_Impact]], Lists!$L$4:$M$6, 2),"")</f>
        <v>0</v>
      </c>
    </row>
    <row r="447" spans="1:27" x14ac:dyDescent="0.25">
      <c r="A447" s="1" t="s">
        <v>488</v>
      </c>
      <c r="B447" s="1" t="str">
        <f>IFERROR(VLOOKUP(TRIM(Table.CCSS_Base_Metrics[[#This Row],[Title]]), xccdf!$A$2:$C$315, 2, FALSE),"")</f>
        <v/>
      </c>
      <c r="C447" t="s">
        <v>265</v>
      </c>
      <c r="D447" s="25" t="str">
        <f>IFERROR(VLOOKUP(TRIM(Table.CCSS_Base_Metrics[[#This Row],[Title]]), xccdf!$A$2:$F$315, 3, FALSE),"")</f>
        <v/>
      </c>
      <c r="E447" s="25" t="str">
        <f>IFERROR(VLOOKUP(TRIM(Table.CCSS_Base_Metrics[[#This Row],[Title]]), xccdf!$A$2:$F$315, 4, FALSE),"")</f>
        <v/>
      </c>
      <c r="F447" s="25" t="str">
        <f>IFERROR(VLOOKUP(TRIM(Table.CCSS_Base_Metrics[[#This Row],[Title]]), xccdf!$A$2:$F$315, 5, FALSE),"")</f>
        <v/>
      </c>
      <c r="G447" s="25" t="str">
        <f>IFERROR(VLOOKUP(TRIM(Table.CCSS_Base_Metrics[[#This Row],[Title]]), xccdf!$A$2:$F$315, 6, FALSE),"")</f>
        <v/>
      </c>
      <c r="H447" s="21" t="s">
        <v>551</v>
      </c>
      <c r="J447" s="7"/>
      <c r="K447" s="7" t="s">
        <v>593</v>
      </c>
      <c r="L447" s="9" t="str">
        <f>IFERROR(ROUND(((0.4 * Table.CCSS_Base_Metrics[[#This Row],[Exploitability]]) + (0.6 * Table.CCSS_Base_Metrics[[#This Row],[Impact]]) -1.5) * IF(Table.CCSS_Base_Metrics[[#This Row],[Impact]] = 0, 0, 1.176), 1),"")</f>
        <v/>
      </c>
      <c r="M447" s="9" t="str">
        <f>IFERROR(20 * Table.CCSS_Base_Metrics[[#This Row],[Access_Vector.'#]] * Table.CCSS_Base_Metrics[[#This Row],[Authentication.'#]] * Table.CCSS_Base_Metrics[[#This Row],[Access_Complexity.'#]],"")</f>
        <v/>
      </c>
      <c r="N447" s="9" t="str">
        <f>IFERROR(10.41 * (1 - (1 - Table.CCSS_Base_Metrics[[#This Row],[Confidentiality_Impact.'#]]) * (1 - Table.CCSS_Base_Metrics[[#This Row],[Integrity_Impact.'#]]) * (1 - Table.CCSS_Base_Metrics[[#This Row],[Availability_Impact.'#]])),"")</f>
        <v/>
      </c>
      <c r="Q447" s="11" t="str">
        <f>IFERROR(VLOOKUP(Table.CCSS_Base_Metrics[[#This Row],[Access_Vector]], Lists!$B$4:$C$6, 2),"")</f>
        <v/>
      </c>
      <c r="S447" s="11" t="str">
        <f>IFERROR(VLOOKUP(Table.CCSS_Base_Metrics[[#This Row],[Authentication]], Lists!$D$4:$E$6, 2),"")</f>
        <v/>
      </c>
      <c r="U447" s="11" t="str">
        <f>IFERROR(VLOOKUP(Table.CCSS_Base_Metrics[[#This Row],[Access_Complexity]], Lists!$F$4:$G$6, 2),"")</f>
        <v/>
      </c>
      <c r="W447" s="11" t="str">
        <f>IFERROR(VLOOKUP(Table.CCSS_Base_Metrics[[#This Row],[Confidentiality_Impact]], Lists!$H$4:$I$6, 2),"")</f>
        <v/>
      </c>
      <c r="Y447" s="11" t="str">
        <f>IFERROR(VLOOKUP(Table.CCSS_Base_Metrics[[#This Row],[Integrity_Imapct]], Lists!$J$4:$K$6, 2),"")</f>
        <v/>
      </c>
      <c r="AA447" s="11" t="str">
        <f>IFERROR(VLOOKUP(Table.CCSS_Base_Metrics[[#This Row],[Availability_Impact]], Lists!$L$4:$M$6, 2),"")</f>
        <v/>
      </c>
    </row>
    <row r="448" spans="1:27" x14ac:dyDescent="0.25">
      <c r="A448" s="1" t="s">
        <v>489</v>
      </c>
      <c r="B448" s="1" t="str">
        <f>IFERROR(VLOOKUP(TRIM(Table.CCSS_Base_Metrics[[#This Row],[Title]]), xccdf!$A$2:$C$315, 2, FALSE),"")</f>
        <v/>
      </c>
      <c r="C448" t="s">
        <v>266</v>
      </c>
      <c r="D448" s="25" t="str">
        <f>IFERROR(VLOOKUP(TRIM(Table.CCSS_Base_Metrics[[#This Row],[Title]]), xccdf!$A$2:$F$315, 3, FALSE),"")</f>
        <v/>
      </c>
      <c r="E448" s="25" t="str">
        <f>IFERROR(VLOOKUP(TRIM(Table.CCSS_Base_Metrics[[#This Row],[Title]]), xccdf!$A$2:$F$315, 4, FALSE),"")</f>
        <v/>
      </c>
      <c r="F448" s="25" t="str">
        <f>IFERROR(VLOOKUP(TRIM(Table.CCSS_Base_Metrics[[#This Row],[Title]]), xccdf!$A$2:$F$315, 5, FALSE),"")</f>
        <v/>
      </c>
      <c r="G448" s="25" t="str">
        <f>IFERROR(VLOOKUP(TRIM(Table.CCSS_Base_Metrics[[#This Row],[Title]]), xccdf!$A$2:$F$315, 6, FALSE),"")</f>
        <v/>
      </c>
      <c r="H448" s="21" t="s">
        <v>40</v>
      </c>
      <c r="I448" s="7" t="b">
        <v>1</v>
      </c>
      <c r="J448" s="7"/>
      <c r="K448" s="17" t="s">
        <v>589</v>
      </c>
      <c r="L448" s="9">
        <f>IFERROR(ROUND(((0.4 * Table.CCSS_Base_Metrics[[#This Row],[Exploitability]]) + (0.6 * Table.CCSS_Base_Metrics[[#This Row],[Impact]]) -1.5) * IF(Table.CCSS_Base_Metrics[[#This Row],[Impact]] = 0, 0, 1.176), 1),"")</f>
        <v>1.7</v>
      </c>
      <c r="M448" s="9">
        <f>IFERROR(20 * Table.CCSS_Base_Metrics[[#This Row],[Access_Vector.'#]] * Table.CCSS_Base_Metrics[[#This Row],[Authentication.'#]] * Table.CCSS_Base_Metrics[[#This Row],[Access_Complexity.'#]],"")</f>
        <v>3.1410400000000003</v>
      </c>
      <c r="N448" s="9">
        <f>IFERROR(10.41 * (1 - (1 - Table.CCSS_Base_Metrics[[#This Row],[Confidentiality_Impact.'#]]) * (1 - Table.CCSS_Base_Metrics[[#This Row],[Integrity_Impact.'#]]) * (1 - Table.CCSS_Base_Metrics[[#This Row],[Availability_Impact.'#]])),"")</f>
        <v>2.8627500000000001</v>
      </c>
      <c r="O448" t="s">
        <v>19</v>
      </c>
      <c r="P448" t="s">
        <v>21</v>
      </c>
      <c r="Q448" s="11">
        <f>IFERROR(VLOOKUP(Table.CCSS_Base_Metrics[[#This Row],[Access_Vector]], Lists!$B$4:$C$6, 2),"")</f>
        <v>0.39500000000000002</v>
      </c>
      <c r="R448" t="s">
        <v>26</v>
      </c>
      <c r="S448" s="11">
        <f>IFERROR(VLOOKUP(Table.CCSS_Base_Metrics[[#This Row],[Authentication]], Lists!$D$4:$E$6, 2),"")</f>
        <v>0.56000000000000005</v>
      </c>
      <c r="T448" t="s">
        <v>30</v>
      </c>
      <c r="U448" s="11">
        <f>IFERROR(VLOOKUP(Table.CCSS_Base_Metrics[[#This Row],[Access_Complexity]], Lists!$F$4:$G$6, 2),"")</f>
        <v>0.71</v>
      </c>
      <c r="V448" t="s">
        <v>32</v>
      </c>
      <c r="W448" s="11">
        <f>IFERROR(VLOOKUP(Table.CCSS_Base_Metrics[[#This Row],[Confidentiality_Impact]], Lists!$H$4:$I$6, 2),"")</f>
        <v>0.27500000000000002</v>
      </c>
      <c r="X448" t="s">
        <v>27</v>
      </c>
      <c r="Y448" s="11">
        <f>IFERROR(VLOOKUP(Table.CCSS_Base_Metrics[[#This Row],[Integrity_Imapct]], Lists!$J$4:$K$6, 2),"")</f>
        <v>0</v>
      </c>
      <c r="Z448" t="s">
        <v>27</v>
      </c>
      <c r="AA448" s="11">
        <f>IFERROR(VLOOKUP(Table.CCSS_Base_Metrics[[#This Row],[Availability_Impact]], Lists!$L$4:$M$6, 2),"")</f>
        <v>0</v>
      </c>
    </row>
    <row r="449" spans="1:27" x14ac:dyDescent="0.25">
      <c r="A449" s="1" t="s">
        <v>489</v>
      </c>
      <c r="B449" s="1" t="str">
        <f>IFERROR(VLOOKUP(TRIM(Table.CCSS_Base_Metrics[[#This Row],[Title]]), xccdf!$A$2:$C$315, 2, FALSE),"")</f>
        <v/>
      </c>
      <c r="C449" t="s">
        <v>266</v>
      </c>
      <c r="D449" s="25" t="str">
        <f>IFERROR(VLOOKUP(TRIM(Table.CCSS_Base_Metrics[[#This Row],[Title]]), xccdf!$A$2:$F$315, 3, FALSE),"")</f>
        <v/>
      </c>
      <c r="E449" s="25" t="str">
        <f>IFERROR(VLOOKUP(TRIM(Table.CCSS_Base_Metrics[[#This Row],[Title]]), xccdf!$A$2:$F$315, 4, FALSE),"")</f>
        <v/>
      </c>
      <c r="F449" s="25" t="str">
        <f>IFERROR(VLOOKUP(TRIM(Table.CCSS_Base_Metrics[[#This Row],[Title]]), xccdf!$A$2:$F$315, 5, FALSE),"")</f>
        <v/>
      </c>
      <c r="G449" s="25" t="str">
        <f>IFERROR(VLOOKUP(TRIM(Table.CCSS_Base_Metrics[[#This Row],[Title]]), xccdf!$A$2:$F$315, 6, FALSE),"")</f>
        <v/>
      </c>
      <c r="H449" s="21" t="s">
        <v>39</v>
      </c>
      <c r="J449" s="7"/>
      <c r="K449" s="7" t="s">
        <v>593</v>
      </c>
      <c r="L449" s="9" t="str">
        <f>IFERROR(ROUND(((0.4 * Table.CCSS_Base_Metrics[[#This Row],[Exploitability]]) + (0.6 * Table.CCSS_Base_Metrics[[#This Row],[Impact]]) -1.5) * IF(Table.CCSS_Base_Metrics[[#This Row],[Impact]] = 0, 0, 1.176), 1),"")</f>
        <v/>
      </c>
      <c r="M449" s="9" t="str">
        <f>IFERROR(20 * Table.CCSS_Base_Metrics[[#This Row],[Access_Vector.'#]] * Table.CCSS_Base_Metrics[[#This Row],[Authentication.'#]] * Table.CCSS_Base_Metrics[[#This Row],[Access_Complexity.'#]],"")</f>
        <v/>
      </c>
      <c r="N449" s="9" t="str">
        <f>IFERROR(10.41 * (1 - (1 - Table.CCSS_Base_Metrics[[#This Row],[Confidentiality_Impact.'#]]) * (1 - Table.CCSS_Base_Metrics[[#This Row],[Integrity_Impact.'#]]) * (1 - Table.CCSS_Base_Metrics[[#This Row],[Availability_Impact.'#]])),"")</f>
        <v/>
      </c>
      <c r="Q449" s="11" t="str">
        <f>IFERROR(VLOOKUP(Table.CCSS_Base_Metrics[[#This Row],[Access_Vector]], Lists!$B$4:$C$6, 2),"")</f>
        <v/>
      </c>
      <c r="S449" s="11" t="str">
        <f>IFERROR(VLOOKUP(Table.CCSS_Base_Metrics[[#This Row],[Authentication]], Lists!$D$4:$E$6, 2),"")</f>
        <v/>
      </c>
      <c r="U449" s="11" t="str">
        <f>IFERROR(VLOOKUP(Table.CCSS_Base_Metrics[[#This Row],[Access_Complexity]], Lists!$F$4:$G$6, 2),"")</f>
        <v/>
      </c>
      <c r="W449" s="11" t="str">
        <f>IFERROR(VLOOKUP(Table.CCSS_Base_Metrics[[#This Row],[Confidentiality_Impact]], Lists!$H$4:$I$6, 2),"")</f>
        <v/>
      </c>
      <c r="Y449" s="11" t="str">
        <f>IFERROR(VLOOKUP(Table.CCSS_Base_Metrics[[#This Row],[Integrity_Imapct]], Lists!$J$4:$K$6, 2),"")</f>
        <v/>
      </c>
      <c r="AA449" s="11" t="str">
        <f>IFERROR(VLOOKUP(Table.CCSS_Base_Metrics[[#This Row],[Availability_Impact]], Lists!$L$4:$M$6, 2),"")</f>
        <v/>
      </c>
    </row>
    <row r="450" spans="1:27" x14ac:dyDescent="0.25">
      <c r="A450" s="1" t="s">
        <v>490</v>
      </c>
      <c r="B450" s="1" t="str">
        <f>IFERROR(VLOOKUP(TRIM(Table.CCSS_Base_Metrics[[#This Row],[Title]]), xccdf!$A$2:$C$315, 2, FALSE),"")</f>
        <v>rul_WindowsComponentsNetMeeting1</v>
      </c>
      <c r="C450" t="s">
        <v>267</v>
      </c>
      <c r="D450" s="25" t="str">
        <f>IFERROR(VLOOKUP(TRIM(Table.CCSS_Base_Metrics[[#This Row],[Title]]), xccdf!$A$2:$F$315, 3, FALSE),"")</f>
        <v>CCE-8178-6</v>
      </c>
      <c r="E450" s="25" t="str">
        <f>IFERROR(VLOOKUP(TRIM(Table.CCSS_Base_Metrics[[#This Row],[Title]]), xccdf!$A$2:$F$315, 4, FALSE),"")</f>
        <v>equals</v>
      </c>
      <c r="F450" s="25" t="str">
        <f>IFERROR(VLOOKUP(TRIM(Table.CCSS_Base_Metrics[[#This Row],[Title]]), xccdf!$A$2:$F$315, 5, FALSE),"")</f>
        <v>number</v>
      </c>
      <c r="G450" s="25">
        <f>IFERROR(VLOOKUP(TRIM(Table.CCSS_Base_Metrics[[#This Row],[Title]]), xccdf!$A$2:$F$315, 6, FALSE),"")</f>
        <v>1</v>
      </c>
      <c r="H450" s="21" t="s">
        <v>40</v>
      </c>
      <c r="I450" s="7" t="b">
        <v>1</v>
      </c>
      <c r="J450" s="7"/>
      <c r="K450" s="17" t="s">
        <v>589</v>
      </c>
      <c r="L450" s="9">
        <f>IFERROR(ROUND(((0.4 * Table.CCSS_Base_Metrics[[#This Row],[Exploitability]]) + (0.6 * Table.CCSS_Base_Metrics[[#This Row],[Impact]]) -1.5) * IF(Table.CCSS_Base_Metrics[[#This Row],[Impact]] = 0, 0, 1.176), 1),"")</f>
        <v>7.5</v>
      </c>
      <c r="M450" s="9">
        <f>IFERROR(20 * Table.CCSS_Base_Metrics[[#This Row],[Access_Vector.'#]] * Table.CCSS_Base_Metrics[[#This Row],[Authentication.'#]] * Table.CCSS_Base_Metrics[[#This Row],[Access_Complexity.'#]],"")</f>
        <v>9.9967999999999986</v>
      </c>
      <c r="N450" s="9">
        <f>IFERROR(10.41 * (1 - (1 - Table.CCSS_Base_Metrics[[#This Row],[Confidentiality_Impact.'#]]) * (1 - Table.CCSS_Base_Metrics[[#This Row],[Integrity_Impact.'#]]) * (1 - Table.CCSS_Base_Metrics[[#This Row],[Availability_Impact.'#]])),"")</f>
        <v>6.4429767187500007</v>
      </c>
      <c r="O450" t="s">
        <v>19</v>
      </c>
      <c r="P450" t="s">
        <v>23</v>
      </c>
      <c r="Q450" s="11">
        <f>IFERROR(VLOOKUP(Table.CCSS_Base_Metrics[[#This Row],[Access_Vector]], Lists!$B$4:$C$6, 2),"")</f>
        <v>1</v>
      </c>
      <c r="R450" t="s">
        <v>27</v>
      </c>
      <c r="S450" s="11">
        <f>IFERROR(VLOOKUP(Table.CCSS_Base_Metrics[[#This Row],[Authentication]], Lists!$D$4:$E$6, 2),"")</f>
        <v>0.70399999999999996</v>
      </c>
      <c r="T450" t="s">
        <v>30</v>
      </c>
      <c r="U450" s="11">
        <f>IFERROR(VLOOKUP(Table.CCSS_Base_Metrics[[#This Row],[Access_Complexity]], Lists!$F$4:$G$6, 2),"")</f>
        <v>0.71</v>
      </c>
      <c r="V450" t="s">
        <v>32</v>
      </c>
      <c r="W450" s="11">
        <f>IFERROR(VLOOKUP(Table.CCSS_Base_Metrics[[#This Row],[Confidentiality_Impact]], Lists!$H$4:$I$6, 2),"")</f>
        <v>0.27500000000000002</v>
      </c>
      <c r="X450" t="s">
        <v>32</v>
      </c>
      <c r="Y450" s="11">
        <f>IFERROR(VLOOKUP(Table.CCSS_Base_Metrics[[#This Row],[Integrity_Imapct]], Lists!$J$4:$K$6, 2),"")</f>
        <v>0.27500000000000002</v>
      </c>
      <c r="Z450" t="s">
        <v>32</v>
      </c>
      <c r="AA450" s="11">
        <f>IFERROR(VLOOKUP(Table.CCSS_Base_Metrics[[#This Row],[Availability_Impact]], Lists!$L$4:$M$6, 2),"")</f>
        <v>0.27500000000000002</v>
      </c>
    </row>
    <row r="451" spans="1:27" x14ac:dyDescent="0.25">
      <c r="A451" s="1" t="s">
        <v>490</v>
      </c>
      <c r="B451" s="1" t="str">
        <f>IFERROR(VLOOKUP(TRIM(Table.CCSS_Base_Metrics[[#This Row],[Title]]), xccdf!$A$2:$C$315, 2, FALSE),"")</f>
        <v>rul_WindowsComponentsNetMeeting1</v>
      </c>
      <c r="C451" t="s">
        <v>267</v>
      </c>
      <c r="D451" s="25" t="str">
        <f>IFERROR(VLOOKUP(TRIM(Table.CCSS_Base_Metrics[[#This Row],[Title]]), xccdf!$A$2:$F$315, 3, FALSE),"")</f>
        <v>CCE-8178-6</v>
      </c>
      <c r="E451" s="25" t="str">
        <f>IFERROR(VLOOKUP(TRIM(Table.CCSS_Base_Metrics[[#This Row],[Title]]), xccdf!$A$2:$F$315, 4, FALSE),"")</f>
        <v>equals</v>
      </c>
      <c r="F451" s="25" t="str">
        <f>IFERROR(VLOOKUP(TRIM(Table.CCSS_Base_Metrics[[#This Row],[Title]]), xccdf!$A$2:$F$315, 5, FALSE),"")</f>
        <v>number</v>
      </c>
      <c r="G451" s="25">
        <f>IFERROR(VLOOKUP(TRIM(Table.CCSS_Base_Metrics[[#This Row],[Title]]), xccdf!$A$2:$F$315, 6, FALSE),"")</f>
        <v>1</v>
      </c>
      <c r="H451" s="21" t="s">
        <v>39</v>
      </c>
      <c r="J451" s="7"/>
      <c r="K451" s="7" t="s">
        <v>593</v>
      </c>
      <c r="L451" s="9" t="str">
        <f>IFERROR(ROUND(((0.4 * Table.CCSS_Base_Metrics[[#This Row],[Exploitability]]) + (0.6 * Table.CCSS_Base_Metrics[[#This Row],[Impact]]) -1.5) * IF(Table.CCSS_Base_Metrics[[#This Row],[Impact]] = 0, 0, 1.176), 1),"")</f>
        <v/>
      </c>
      <c r="M451" s="9" t="str">
        <f>IFERROR(20 * Table.CCSS_Base_Metrics[[#This Row],[Access_Vector.'#]] * Table.CCSS_Base_Metrics[[#This Row],[Authentication.'#]] * Table.CCSS_Base_Metrics[[#This Row],[Access_Complexity.'#]],"")</f>
        <v/>
      </c>
      <c r="N451" s="9" t="str">
        <f>IFERROR(10.41 * (1 - (1 - Table.CCSS_Base_Metrics[[#This Row],[Confidentiality_Impact.'#]]) * (1 - Table.CCSS_Base_Metrics[[#This Row],[Integrity_Impact.'#]]) * (1 - Table.CCSS_Base_Metrics[[#This Row],[Availability_Impact.'#]])),"")</f>
        <v/>
      </c>
      <c r="Q451" s="11" t="str">
        <f>IFERROR(VLOOKUP(Table.CCSS_Base_Metrics[[#This Row],[Access_Vector]], Lists!$B$4:$C$6, 2),"")</f>
        <v/>
      </c>
      <c r="S451" s="11" t="str">
        <f>IFERROR(VLOOKUP(Table.CCSS_Base_Metrics[[#This Row],[Authentication]], Lists!$D$4:$E$6, 2),"")</f>
        <v/>
      </c>
      <c r="U451" s="11" t="str">
        <f>IFERROR(VLOOKUP(Table.CCSS_Base_Metrics[[#This Row],[Access_Complexity]], Lists!$F$4:$G$6, 2),"")</f>
        <v/>
      </c>
      <c r="W451" s="11" t="str">
        <f>IFERROR(VLOOKUP(Table.CCSS_Base_Metrics[[#This Row],[Confidentiality_Impact]], Lists!$H$4:$I$6, 2),"")</f>
        <v/>
      </c>
      <c r="Y451" s="11" t="str">
        <f>IFERROR(VLOOKUP(Table.CCSS_Base_Metrics[[#This Row],[Integrity_Imapct]], Lists!$J$4:$K$6, 2),"")</f>
        <v/>
      </c>
      <c r="AA451" s="11" t="str">
        <f>IFERROR(VLOOKUP(Table.CCSS_Base_Metrics[[#This Row],[Availability_Impact]], Lists!$L$4:$M$6, 2),"")</f>
        <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2">
        <x14:dataValidation type="list" allowBlank="1" showInputMessage="1" showErrorMessage="1">
          <x14:formula1>
            <xm:f>Lists!$A$4:$A$5</xm:f>
          </x14:formula1>
          <xm:sqref>O3:O92 K452:K1048576 O101 O107:O109 Q109 Y109 AA109 W109 O121 J152:J1048576</xm:sqref>
        </x14:dataValidation>
        <x14:dataValidation type="list" allowBlank="1" showInputMessage="1" showErrorMessage="1">
          <x14:formula1>
            <xm:f>Lists!$B$4:$B$6</xm:f>
          </x14:formula1>
          <xm:sqref>P2:P146 L152:L451 M452:M1048576</xm:sqref>
        </x14:dataValidation>
        <x14:dataValidation type="list" allowBlank="1" showInputMessage="1" showErrorMessage="1">
          <x14:formula1>
            <xm:f>Lists!#REF!</xm:f>
          </x14:formula1>
          <xm:sqref>T152 T451 U452:U1048576</xm:sqref>
        </x14:dataValidation>
        <x14:dataValidation type="list" allowBlank="1" showInputMessage="1" showErrorMessage="1">
          <x14:formula1>
            <xm:f>Lists!$D$4:$D$6</xm:f>
          </x14:formula1>
          <xm:sqref>R2:R150 M152:M451 N452:N1048576</xm:sqref>
        </x14:dataValidation>
        <x14:dataValidation type="list" allowBlank="1" showInputMessage="1" showErrorMessage="1">
          <x14:formula1>
            <xm:f>Lists!$F$4:$F$6</xm:f>
          </x14:formula1>
          <xm:sqref>T2:T150 N152:N451 O452:O1048576</xm:sqref>
        </x14:dataValidation>
        <x14:dataValidation type="list" allowBlank="1" showInputMessage="1" showErrorMessage="1">
          <x14:formula1>
            <xm:f>Lists!$J$5:$J$6</xm:f>
          </x14:formula1>
          <xm:sqref>P152 P451 Q452:Q1048576</xm:sqref>
        </x14:dataValidation>
        <x14:dataValidation type="list" allowBlank="1" showInputMessage="1" showErrorMessage="1">
          <x14:formula1>
            <xm:f>Lists!$H$5:$H$6</xm:f>
          </x14:formula1>
          <xm:sqref>O152 O451 P452:P1048576</xm:sqref>
        </x14:dataValidation>
        <x14:dataValidation type="list" allowBlank="1" showInputMessage="1" showErrorMessage="1">
          <x14:formula1>
            <xm:f>Lists!$L$5:$L$6</xm:f>
          </x14:formula1>
          <xm:sqref>R152 R451 S452:S1048576</xm:sqref>
        </x14:dataValidation>
        <x14:dataValidation type="list" allowBlank="1" showInputMessage="1" showErrorMessage="1">
          <x14:formula1>
            <xm:f>Lists!$A$9:$A$10</xm:f>
          </x14:formula1>
          <xm:sqref>I2:I146</xm:sqref>
        </x14:dataValidation>
        <x14:dataValidation type="list" allowBlank="1" showInputMessage="1" showErrorMessage="1">
          <x14:formula1>
            <xm:f>Lists!$L$4:$L$6</xm:f>
          </x14:formula1>
          <xm:sqref>Z2:Z150</xm:sqref>
        </x14:dataValidation>
        <x14:dataValidation type="list" allowBlank="1" showInputMessage="1" showErrorMessage="1">
          <x14:formula1>
            <xm:f>Lists!$J$4:$J$6</xm:f>
          </x14:formula1>
          <xm:sqref>X2:X150</xm:sqref>
        </x14:dataValidation>
        <x14:dataValidation type="list" allowBlank="1" showInputMessage="1" showErrorMessage="1">
          <x14:formula1>
            <xm:f>Lists!$H$4:$H$6</xm:f>
          </x14:formula1>
          <xm:sqref>V2:V150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A13" sqref="A13"/>
    </sheetView>
  </sheetViews>
  <sheetFormatPr defaultRowHeight="15" x14ac:dyDescent="0.25"/>
  <cols>
    <col min="1" max="1" width="22.42578125" bestFit="1" customWidth="1"/>
    <col min="2" max="2" width="17.28515625" bestFit="1" customWidth="1"/>
    <col min="3" max="3" width="17.7109375" bestFit="1" customWidth="1"/>
    <col min="4" max="4" width="16.7109375" bestFit="1" customWidth="1"/>
    <col min="5" max="5" width="18.28515625" bestFit="1" customWidth="1"/>
    <col min="6" max="6" width="20.5703125" bestFit="1" customWidth="1"/>
    <col min="7" max="7" width="22.140625" bestFit="1" customWidth="1"/>
    <col min="8" max="8" width="24" bestFit="1" customWidth="1"/>
    <col min="9" max="9" width="25.5703125" bestFit="1" customWidth="1"/>
    <col min="10" max="10" width="18" bestFit="1" customWidth="1"/>
    <col min="11" max="11" width="19.7109375" bestFit="1" customWidth="1"/>
    <col min="12" max="12" width="20.5703125" bestFit="1" customWidth="1"/>
    <col min="13" max="13" width="22.140625" bestFit="1" customWidth="1"/>
  </cols>
  <sheetData>
    <row r="1" spans="1:13" x14ac:dyDescent="0.25">
      <c r="A1" t="s">
        <v>35</v>
      </c>
    </row>
    <row r="2" spans="1:13" x14ac:dyDescent="0.25">
      <c r="A2" t="s">
        <v>36</v>
      </c>
      <c r="H2" t="s">
        <v>37</v>
      </c>
    </row>
    <row r="3" spans="1:13" s="3" customFormat="1" x14ac:dyDescent="0.25">
      <c r="A3" s="3" t="s">
        <v>53</v>
      </c>
      <c r="B3" s="3" t="s">
        <v>42</v>
      </c>
      <c r="C3" s="3" t="s">
        <v>45</v>
      </c>
      <c r="D3" s="3" t="s">
        <v>24</v>
      </c>
      <c r="E3" s="3" t="s">
        <v>48</v>
      </c>
      <c r="F3" s="3" t="s">
        <v>43</v>
      </c>
      <c r="G3" s="3" t="s">
        <v>49</v>
      </c>
      <c r="H3" s="3" t="s">
        <v>44</v>
      </c>
      <c r="I3" s="3" t="s">
        <v>50</v>
      </c>
      <c r="J3" s="3" t="s">
        <v>46</v>
      </c>
      <c r="K3" s="3" t="s">
        <v>51</v>
      </c>
      <c r="L3" s="3" t="s">
        <v>47</v>
      </c>
      <c r="M3" s="3" t="s">
        <v>52</v>
      </c>
    </row>
    <row r="4" spans="1:13" x14ac:dyDescent="0.25">
      <c r="A4" t="s">
        <v>19</v>
      </c>
      <c r="B4" t="s">
        <v>22</v>
      </c>
      <c r="C4" s="8">
        <v>0.64600000000000002</v>
      </c>
      <c r="D4" t="s">
        <v>25</v>
      </c>
      <c r="E4" s="8">
        <v>0.45</v>
      </c>
      <c r="F4" t="s">
        <v>28</v>
      </c>
      <c r="G4" s="8">
        <v>0.35</v>
      </c>
      <c r="H4" s="8" t="s">
        <v>31</v>
      </c>
      <c r="I4" s="8">
        <v>0.66</v>
      </c>
      <c r="J4" s="8" t="s">
        <v>31</v>
      </c>
      <c r="K4" s="8">
        <v>0.66</v>
      </c>
      <c r="L4" s="8" t="s">
        <v>31</v>
      </c>
      <c r="M4" s="8">
        <v>0.66</v>
      </c>
    </row>
    <row r="5" spans="1:13" x14ac:dyDescent="0.25">
      <c r="A5" t="s">
        <v>20</v>
      </c>
      <c r="B5" t="s">
        <v>21</v>
      </c>
      <c r="C5" s="8">
        <v>0.39500000000000002</v>
      </c>
      <c r="D5" t="s">
        <v>27</v>
      </c>
      <c r="E5" s="8">
        <v>0.70399999999999996</v>
      </c>
      <c r="F5" t="s">
        <v>30</v>
      </c>
      <c r="G5" s="8">
        <v>0.71</v>
      </c>
      <c r="H5" s="8" t="s">
        <v>27</v>
      </c>
      <c r="I5" s="8">
        <v>0</v>
      </c>
      <c r="J5" t="s">
        <v>27</v>
      </c>
      <c r="K5" s="8">
        <v>0</v>
      </c>
      <c r="L5" t="s">
        <v>27</v>
      </c>
      <c r="M5" s="8">
        <v>0</v>
      </c>
    </row>
    <row r="6" spans="1:13" x14ac:dyDescent="0.25">
      <c r="B6" t="s">
        <v>23</v>
      </c>
      <c r="C6" s="8">
        <v>1</v>
      </c>
      <c r="D6" t="s">
        <v>26</v>
      </c>
      <c r="E6" s="8">
        <v>0.56000000000000005</v>
      </c>
      <c r="F6" t="s">
        <v>29</v>
      </c>
      <c r="G6" s="8">
        <v>0.61</v>
      </c>
      <c r="H6" t="s">
        <v>32</v>
      </c>
      <c r="I6" s="8">
        <v>0.27500000000000002</v>
      </c>
      <c r="J6" t="s">
        <v>32</v>
      </c>
      <c r="K6" s="8">
        <v>0.27500000000000002</v>
      </c>
      <c r="L6" t="s">
        <v>32</v>
      </c>
      <c r="M6" s="8">
        <v>0.27500000000000002</v>
      </c>
    </row>
    <row r="8" spans="1:13" x14ac:dyDescent="0.25">
      <c r="A8" t="s">
        <v>33</v>
      </c>
    </row>
    <row r="9" spans="1:13" x14ac:dyDescent="0.25">
      <c r="A9" t="b">
        <f>FALSE()</f>
        <v>0</v>
      </c>
    </row>
    <row r="10" spans="1:13" x14ac:dyDescent="0.25">
      <c r="A10" t="b">
        <f>TRUE()</f>
        <v>1</v>
      </c>
    </row>
  </sheetData>
  <sheetProtection sheet="1" objects="1" scenarios="1"/>
  <pageMargins left="0.7" right="0.7" top="0.75" bottom="0.75" header="0.3" footer="0.3"/>
  <pageSetup orientation="portrait" horizontalDpi="75" verticalDpi="7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5"/>
  <sheetViews>
    <sheetView topLeftCell="A223" workbookViewId="0">
      <selection activeCell="D6" sqref="D6"/>
    </sheetView>
  </sheetViews>
  <sheetFormatPr defaultRowHeight="15" x14ac:dyDescent="0.25"/>
  <cols>
    <col min="2" max="2" width="9.140625" style="24"/>
  </cols>
  <sheetData>
    <row r="1" spans="1:6" x14ac:dyDescent="0.25">
      <c r="A1" s="25" t="s">
        <v>18</v>
      </c>
      <c r="B1" s="24" t="s">
        <v>594</v>
      </c>
      <c r="C1" s="24" t="s">
        <v>595</v>
      </c>
      <c r="D1" s="24" t="s">
        <v>596</v>
      </c>
      <c r="E1" s="24" t="s">
        <v>597</v>
      </c>
      <c r="F1" s="24" t="s">
        <v>598</v>
      </c>
    </row>
    <row r="2" spans="1:6" x14ac:dyDescent="0.25">
      <c r="A2" s="25" t="s">
        <v>600</v>
      </c>
      <c r="B2" s="24" t="s">
        <v>599</v>
      </c>
      <c r="C2" s="24" t="s">
        <v>601</v>
      </c>
      <c r="D2" s="24" t="s">
        <v>602</v>
      </c>
      <c r="E2" s="24" t="s">
        <v>603</v>
      </c>
      <c r="F2" s="24">
        <v>1</v>
      </c>
    </row>
    <row r="3" spans="1:6" x14ac:dyDescent="0.25">
      <c r="A3" s="25" t="s">
        <v>605</v>
      </c>
      <c r="B3" s="24" t="s">
        <v>604</v>
      </c>
      <c r="C3" s="24" t="s">
        <v>606</v>
      </c>
      <c r="D3" s="24" t="s">
        <v>602</v>
      </c>
      <c r="E3" s="24" t="s">
        <v>603</v>
      </c>
      <c r="F3" s="24">
        <v>900</v>
      </c>
    </row>
    <row r="4" spans="1:6" x14ac:dyDescent="0.25">
      <c r="A4" s="25" t="s">
        <v>608</v>
      </c>
      <c r="B4" s="24" t="s">
        <v>607</v>
      </c>
      <c r="C4" s="24" t="s">
        <v>609</v>
      </c>
      <c r="D4" s="24" t="s">
        <v>610</v>
      </c>
      <c r="E4" s="24" t="s">
        <v>603</v>
      </c>
      <c r="F4" s="24">
        <v>0</v>
      </c>
    </row>
    <row r="5" spans="1:6" x14ac:dyDescent="0.25">
      <c r="A5" s="25" t="s">
        <v>612</v>
      </c>
      <c r="B5" s="24" t="s">
        <v>611</v>
      </c>
      <c r="C5" s="24" t="s">
        <v>613</v>
      </c>
      <c r="D5" s="24" t="s">
        <v>602</v>
      </c>
      <c r="E5" s="24" t="s">
        <v>603</v>
      </c>
      <c r="F5" s="24">
        <v>900</v>
      </c>
    </row>
    <row r="6" spans="1:6" x14ac:dyDescent="0.25">
      <c r="A6" s="25" t="s">
        <v>615</v>
      </c>
      <c r="B6" s="24" t="s">
        <v>614</v>
      </c>
      <c r="C6" s="24" t="s">
        <v>616</v>
      </c>
      <c r="D6" s="24" t="s">
        <v>617</v>
      </c>
      <c r="E6" s="24" t="s">
        <v>603</v>
      </c>
      <c r="F6" s="24">
        <v>24</v>
      </c>
    </row>
    <row r="7" spans="1:6" x14ac:dyDescent="0.25">
      <c r="A7" s="25" t="s">
        <v>619</v>
      </c>
      <c r="B7" s="24" t="s">
        <v>618</v>
      </c>
      <c r="C7" s="24" t="s">
        <v>620</v>
      </c>
      <c r="D7" s="24" t="s">
        <v>610</v>
      </c>
      <c r="E7" s="24" t="s">
        <v>603</v>
      </c>
      <c r="F7" s="24">
        <v>7776000</v>
      </c>
    </row>
    <row r="8" spans="1:6" x14ac:dyDescent="0.25">
      <c r="A8" s="25" t="s">
        <v>622</v>
      </c>
      <c r="B8" s="24" t="s">
        <v>621</v>
      </c>
      <c r="C8" s="24" t="s">
        <v>623</v>
      </c>
      <c r="D8" s="24" t="s">
        <v>617</v>
      </c>
      <c r="E8" s="24" t="s">
        <v>603</v>
      </c>
      <c r="F8" s="24">
        <v>1</v>
      </c>
    </row>
    <row r="9" spans="1:6" x14ac:dyDescent="0.25">
      <c r="A9" s="25" t="s">
        <v>625</v>
      </c>
      <c r="B9" s="24" t="s">
        <v>624</v>
      </c>
      <c r="C9" s="24" t="s">
        <v>626</v>
      </c>
      <c r="D9" s="24" t="s">
        <v>617</v>
      </c>
      <c r="E9" s="24" t="s">
        <v>603</v>
      </c>
      <c r="F9" s="24">
        <v>8</v>
      </c>
    </row>
    <row r="10" spans="1:6" x14ac:dyDescent="0.25">
      <c r="A10" s="25" t="s">
        <v>628</v>
      </c>
      <c r="B10" s="24" t="s">
        <v>627</v>
      </c>
      <c r="C10" s="24" t="s">
        <v>629</v>
      </c>
      <c r="D10" s="24" t="s">
        <v>602</v>
      </c>
      <c r="E10" s="24" t="s">
        <v>630</v>
      </c>
      <c r="F10" s="24">
        <v>1</v>
      </c>
    </row>
    <row r="11" spans="1:6" x14ac:dyDescent="0.25">
      <c r="A11" s="25" t="s">
        <v>632</v>
      </c>
      <c r="B11" s="24" t="s">
        <v>631</v>
      </c>
      <c r="C11" s="24" t="s">
        <v>633</v>
      </c>
      <c r="D11" s="24" t="s">
        <v>602</v>
      </c>
      <c r="E11" s="24" t="s">
        <v>630</v>
      </c>
      <c r="F11" s="24">
        <v>0</v>
      </c>
    </row>
    <row r="12" spans="1:6" x14ac:dyDescent="0.25">
      <c r="A12" s="25" t="s">
        <v>635</v>
      </c>
      <c r="B12" s="24" t="s">
        <v>634</v>
      </c>
      <c r="C12" s="24" t="s">
        <v>636</v>
      </c>
      <c r="D12" s="24"/>
      <c r="E12" s="24"/>
      <c r="F12" s="24"/>
    </row>
    <row r="13" spans="1:6" x14ac:dyDescent="0.25">
      <c r="A13" s="25" t="s">
        <v>638</v>
      </c>
      <c r="B13" s="24" t="s">
        <v>637</v>
      </c>
      <c r="C13" s="24" t="s">
        <v>639</v>
      </c>
      <c r="D13" s="24"/>
      <c r="E13" s="24"/>
      <c r="F13" s="24"/>
    </row>
    <row r="14" spans="1:6" x14ac:dyDescent="0.25">
      <c r="A14" s="25" t="s">
        <v>641</v>
      </c>
      <c r="B14" s="24" t="s">
        <v>640</v>
      </c>
      <c r="C14" s="24" t="s">
        <v>642</v>
      </c>
      <c r="D14" s="24" t="s">
        <v>602</v>
      </c>
      <c r="E14" s="24" t="s">
        <v>603</v>
      </c>
      <c r="F14" s="24">
        <v>0</v>
      </c>
    </row>
    <row r="15" spans="1:6" x14ac:dyDescent="0.25">
      <c r="A15" s="25" t="s">
        <v>644</v>
      </c>
      <c r="B15" s="24" t="s">
        <v>643</v>
      </c>
      <c r="C15" s="24" t="s">
        <v>645</v>
      </c>
      <c r="D15" s="24" t="s">
        <v>602</v>
      </c>
      <c r="E15" s="24" t="s">
        <v>603</v>
      </c>
      <c r="F15" s="24">
        <v>1</v>
      </c>
    </row>
    <row r="16" spans="1:6" x14ac:dyDescent="0.25">
      <c r="A16" s="25" t="s">
        <v>647</v>
      </c>
      <c r="B16" s="24" t="s">
        <v>646</v>
      </c>
      <c r="C16" s="24" t="s">
        <v>648</v>
      </c>
      <c r="D16" s="24" t="s">
        <v>649</v>
      </c>
      <c r="E16" s="24" t="s">
        <v>630</v>
      </c>
      <c r="F16" s="24" t="s">
        <v>650</v>
      </c>
    </row>
    <row r="17" spans="1:9" x14ac:dyDescent="0.25">
      <c r="A17" s="25" t="s">
        <v>652</v>
      </c>
      <c r="B17" s="24" t="s">
        <v>651</v>
      </c>
      <c r="C17" s="24" t="s">
        <v>653</v>
      </c>
      <c r="D17" s="24" t="s">
        <v>602</v>
      </c>
      <c r="E17" s="24" t="s">
        <v>654</v>
      </c>
      <c r="F17" s="24">
        <v>0</v>
      </c>
      <c r="G17" s="24"/>
      <c r="H17" s="24"/>
      <c r="I17" s="24"/>
    </row>
    <row r="18" spans="1:9" x14ac:dyDescent="0.25">
      <c r="A18" s="25" t="s">
        <v>656</v>
      </c>
      <c r="B18" s="24" t="s">
        <v>655</v>
      </c>
      <c r="C18" s="24" t="s">
        <v>657</v>
      </c>
      <c r="D18" s="24" t="s">
        <v>610</v>
      </c>
      <c r="E18" s="24" t="s">
        <v>603</v>
      </c>
      <c r="F18" s="24">
        <v>30</v>
      </c>
      <c r="G18" s="24"/>
      <c r="H18" s="24"/>
      <c r="I18" s="24"/>
    </row>
    <row r="19" spans="1:9" x14ac:dyDescent="0.25">
      <c r="A19" s="25" t="s">
        <v>659</v>
      </c>
      <c r="B19" s="24" t="s">
        <v>658</v>
      </c>
      <c r="C19" s="24" t="s">
        <v>660</v>
      </c>
      <c r="D19" s="24" t="s">
        <v>602</v>
      </c>
      <c r="E19" s="24" t="s">
        <v>603</v>
      </c>
      <c r="F19" s="24">
        <v>0</v>
      </c>
      <c r="G19" s="24" t="s">
        <v>602</v>
      </c>
      <c r="H19" s="24" t="s">
        <v>603</v>
      </c>
      <c r="I19" s="24">
        <v>3</v>
      </c>
    </row>
    <row r="20" spans="1:9" x14ac:dyDescent="0.25">
      <c r="A20" s="25" t="s">
        <v>662</v>
      </c>
      <c r="B20" s="24" t="s">
        <v>661</v>
      </c>
      <c r="C20" s="24" t="s">
        <v>663</v>
      </c>
      <c r="D20" s="24" t="s">
        <v>602</v>
      </c>
      <c r="E20" s="24" t="s">
        <v>603</v>
      </c>
      <c r="F20" s="24">
        <v>1</v>
      </c>
      <c r="G20" s="24"/>
      <c r="H20" s="24"/>
      <c r="I20" s="24"/>
    </row>
    <row r="21" spans="1:9" x14ac:dyDescent="0.25">
      <c r="A21" s="25" t="s">
        <v>665</v>
      </c>
      <c r="B21" s="24" t="s">
        <v>664</v>
      </c>
      <c r="C21" s="24"/>
      <c r="D21" s="24" t="s">
        <v>602</v>
      </c>
      <c r="E21" s="24" t="s">
        <v>603</v>
      </c>
      <c r="F21" s="24">
        <v>0</v>
      </c>
      <c r="G21" s="24"/>
      <c r="H21" s="24"/>
      <c r="I21" s="24"/>
    </row>
    <row r="22" spans="1:9" x14ac:dyDescent="0.25">
      <c r="A22" s="25" t="s">
        <v>592</v>
      </c>
      <c r="B22" s="24" t="s">
        <v>666</v>
      </c>
      <c r="C22" s="24" t="s">
        <v>667</v>
      </c>
      <c r="D22" s="24"/>
      <c r="E22" s="24"/>
      <c r="F22" s="24"/>
      <c r="G22" s="24"/>
      <c r="H22" s="24"/>
      <c r="I22" s="24"/>
    </row>
    <row r="23" spans="1:9" x14ac:dyDescent="0.25">
      <c r="A23" s="25" t="s">
        <v>669</v>
      </c>
      <c r="B23" s="24" t="s">
        <v>668</v>
      </c>
      <c r="C23" s="24" t="s">
        <v>670</v>
      </c>
      <c r="D23" s="24"/>
      <c r="E23" s="24"/>
      <c r="F23" s="24"/>
      <c r="G23" s="24"/>
      <c r="H23" s="24"/>
      <c r="I23" s="24"/>
    </row>
    <row r="24" spans="1:9" x14ac:dyDescent="0.25">
      <c r="A24" s="25" t="s">
        <v>672</v>
      </c>
      <c r="B24" s="24" t="s">
        <v>671</v>
      </c>
      <c r="C24" s="24" t="s">
        <v>673</v>
      </c>
      <c r="D24" s="24"/>
      <c r="E24" s="24"/>
      <c r="F24" s="24"/>
      <c r="G24" s="24"/>
      <c r="H24" s="24"/>
      <c r="I24" s="24"/>
    </row>
    <row r="25" spans="1:9" x14ac:dyDescent="0.25">
      <c r="A25" s="25" t="s">
        <v>675</v>
      </c>
      <c r="B25" s="24" t="s">
        <v>674</v>
      </c>
      <c r="C25" s="24" t="s">
        <v>676</v>
      </c>
      <c r="D25" s="24"/>
      <c r="E25" s="24"/>
      <c r="F25" s="24"/>
      <c r="G25" s="24"/>
      <c r="H25" s="24"/>
      <c r="I25" s="24"/>
    </row>
    <row r="26" spans="1:9" x14ac:dyDescent="0.25">
      <c r="A26" s="25" t="s">
        <v>678</v>
      </c>
      <c r="B26" s="24" t="s">
        <v>677</v>
      </c>
      <c r="C26" s="24" t="s">
        <v>679</v>
      </c>
      <c r="D26" s="24"/>
      <c r="E26" s="24"/>
      <c r="F26" s="24"/>
      <c r="G26" s="24"/>
      <c r="H26" s="24"/>
      <c r="I26" s="24"/>
    </row>
    <row r="27" spans="1:9" x14ac:dyDescent="0.25">
      <c r="A27" s="25" t="s">
        <v>681</v>
      </c>
      <c r="B27" s="24" t="s">
        <v>680</v>
      </c>
      <c r="C27" s="24" t="s">
        <v>682</v>
      </c>
      <c r="D27" s="24" t="s">
        <v>602</v>
      </c>
      <c r="E27" s="24" t="s">
        <v>654</v>
      </c>
      <c r="F27" s="24">
        <v>0</v>
      </c>
      <c r="G27" s="24"/>
      <c r="H27" s="24"/>
      <c r="I27" s="24"/>
    </row>
    <row r="28" spans="1:9" x14ac:dyDescent="0.25">
      <c r="A28" s="25" t="s">
        <v>684</v>
      </c>
      <c r="B28" s="24" t="s">
        <v>683</v>
      </c>
      <c r="C28" s="24" t="s">
        <v>685</v>
      </c>
      <c r="D28" s="24"/>
      <c r="E28" s="24"/>
      <c r="F28" s="24"/>
      <c r="G28" s="24"/>
      <c r="H28" s="24"/>
      <c r="I28" s="24"/>
    </row>
    <row r="29" spans="1:9" x14ac:dyDescent="0.25">
      <c r="A29" s="25" t="s">
        <v>687</v>
      </c>
      <c r="B29" s="24" t="s">
        <v>686</v>
      </c>
      <c r="C29" s="24" t="s">
        <v>688</v>
      </c>
      <c r="D29" s="24"/>
      <c r="E29" s="24"/>
      <c r="F29" s="24"/>
      <c r="G29" s="24"/>
      <c r="H29" s="24"/>
      <c r="I29" s="24"/>
    </row>
    <row r="30" spans="1:9" x14ac:dyDescent="0.25">
      <c r="A30" s="25" t="s">
        <v>690</v>
      </c>
      <c r="B30" s="24" t="s">
        <v>689</v>
      </c>
      <c r="C30" s="24" t="s">
        <v>691</v>
      </c>
      <c r="D30" s="24"/>
      <c r="E30" s="24"/>
      <c r="F30" s="24"/>
      <c r="G30" s="24"/>
      <c r="H30" s="24"/>
      <c r="I30" s="24"/>
    </row>
    <row r="31" spans="1:9" x14ac:dyDescent="0.25">
      <c r="A31" s="25" t="s">
        <v>693</v>
      </c>
      <c r="B31" s="24" t="s">
        <v>692</v>
      </c>
      <c r="C31" s="24" t="s">
        <v>694</v>
      </c>
      <c r="D31" s="24"/>
      <c r="E31" s="24"/>
      <c r="F31" s="24"/>
      <c r="G31" s="24"/>
      <c r="H31" s="24"/>
      <c r="I31" s="24"/>
    </row>
    <row r="32" spans="1:9" x14ac:dyDescent="0.25">
      <c r="A32" s="25" t="s">
        <v>696</v>
      </c>
      <c r="B32" s="24" t="s">
        <v>695</v>
      </c>
      <c r="C32" s="24" t="s">
        <v>697</v>
      </c>
      <c r="D32" s="24"/>
      <c r="E32" s="24"/>
      <c r="F32" s="24"/>
      <c r="G32" s="24"/>
      <c r="H32" s="24"/>
      <c r="I32" s="24"/>
    </row>
    <row r="33" spans="1:6" x14ac:dyDescent="0.25">
      <c r="A33" s="25" t="s">
        <v>699</v>
      </c>
      <c r="B33" s="24" t="s">
        <v>698</v>
      </c>
      <c r="C33" s="24" t="s">
        <v>700</v>
      </c>
      <c r="D33" s="24"/>
      <c r="E33" s="24"/>
      <c r="F33" s="24"/>
    </row>
    <row r="34" spans="1:6" x14ac:dyDescent="0.25">
      <c r="A34" s="25" t="s">
        <v>702</v>
      </c>
      <c r="B34" s="24" t="s">
        <v>701</v>
      </c>
      <c r="C34" s="24" t="s">
        <v>703</v>
      </c>
      <c r="D34" s="24"/>
      <c r="E34" s="24"/>
      <c r="F34" s="24"/>
    </row>
    <row r="35" spans="1:6" x14ac:dyDescent="0.25">
      <c r="A35" s="25" t="s">
        <v>705</v>
      </c>
      <c r="B35" s="24" t="s">
        <v>704</v>
      </c>
      <c r="C35" s="24" t="s">
        <v>706</v>
      </c>
      <c r="D35" s="24"/>
      <c r="E35" s="24"/>
      <c r="F35" s="24"/>
    </row>
    <row r="36" spans="1:6" x14ac:dyDescent="0.25">
      <c r="A36" s="25" t="s">
        <v>708</v>
      </c>
      <c r="B36" s="24" t="s">
        <v>707</v>
      </c>
      <c r="C36" s="24" t="s">
        <v>709</v>
      </c>
      <c r="D36" s="24"/>
      <c r="E36" s="24"/>
      <c r="F36" s="24"/>
    </row>
    <row r="37" spans="1:6" x14ac:dyDescent="0.25">
      <c r="A37" s="25" t="s">
        <v>711</v>
      </c>
      <c r="B37" s="24" t="s">
        <v>710</v>
      </c>
      <c r="C37" s="24" t="s">
        <v>712</v>
      </c>
      <c r="D37" s="24"/>
      <c r="E37" s="24"/>
      <c r="F37" s="24"/>
    </row>
    <row r="38" spans="1:6" x14ac:dyDescent="0.25">
      <c r="A38" s="25" t="s">
        <v>714</v>
      </c>
      <c r="B38" s="24" t="s">
        <v>713</v>
      </c>
      <c r="C38" s="24" t="s">
        <v>715</v>
      </c>
      <c r="D38" s="24"/>
      <c r="E38" s="24"/>
      <c r="F38" s="24"/>
    </row>
    <row r="39" spans="1:6" x14ac:dyDescent="0.25">
      <c r="A39" s="25" t="s">
        <v>717</v>
      </c>
      <c r="B39" s="24" t="s">
        <v>716</v>
      </c>
      <c r="C39" s="24" t="s">
        <v>718</v>
      </c>
      <c r="D39" s="24"/>
      <c r="E39" s="24"/>
      <c r="F39" s="24"/>
    </row>
    <row r="40" spans="1:6" x14ac:dyDescent="0.25">
      <c r="A40" s="25" t="s">
        <v>720</v>
      </c>
      <c r="B40" s="24" t="s">
        <v>719</v>
      </c>
      <c r="C40" s="24" t="s">
        <v>721</v>
      </c>
      <c r="D40" s="24"/>
      <c r="E40" s="24"/>
      <c r="F40" s="24"/>
    </row>
    <row r="41" spans="1:6" x14ac:dyDescent="0.25">
      <c r="A41" s="25" t="s">
        <v>723</v>
      </c>
      <c r="B41" s="24" t="s">
        <v>722</v>
      </c>
      <c r="C41" s="24" t="s">
        <v>724</v>
      </c>
      <c r="D41" s="24"/>
      <c r="E41" s="24"/>
      <c r="F41" s="24"/>
    </row>
    <row r="42" spans="1:6" x14ac:dyDescent="0.25">
      <c r="A42" s="25" t="s">
        <v>726</v>
      </c>
      <c r="B42" s="24" t="s">
        <v>725</v>
      </c>
      <c r="C42" s="24" t="s">
        <v>727</v>
      </c>
      <c r="D42" s="24"/>
      <c r="E42" s="24"/>
      <c r="F42" s="24"/>
    </row>
    <row r="43" spans="1:6" x14ac:dyDescent="0.25">
      <c r="A43" s="25" t="s">
        <v>729</v>
      </c>
      <c r="B43" s="24" t="s">
        <v>728</v>
      </c>
      <c r="C43" s="24" t="s">
        <v>730</v>
      </c>
      <c r="D43" s="24"/>
      <c r="E43" s="24"/>
      <c r="F43" s="24"/>
    </row>
    <row r="44" spans="1:6" x14ac:dyDescent="0.25">
      <c r="A44" s="25" t="s">
        <v>732</v>
      </c>
      <c r="B44" s="24" t="s">
        <v>731</v>
      </c>
      <c r="C44" s="24" t="s">
        <v>733</v>
      </c>
      <c r="D44" s="24"/>
      <c r="E44" s="24"/>
      <c r="F44" s="24"/>
    </row>
    <row r="45" spans="1:6" x14ac:dyDescent="0.25">
      <c r="A45" s="25" t="s">
        <v>735</v>
      </c>
      <c r="B45" s="24" t="s">
        <v>734</v>
      </c>
      <c r="C45" s="24" t="s">
        <v>736</v>
      </c>
      <c r="D45" s="24"/>
      <c r="E45" s="24"/>
      <c r="F45" s="24"/>
    </row>
    <row r="46" spans="1:6" x14ac:dyDescent="0.25">
      <c r="A46" s="25" t="s">
        <v>738</v>
      </c>
      <c r="B46" s="24" t="s">
        <v>737</v>
      </c>
      <c r="C46" s="24" t="s">
        <v>739</v>
      </c>
      <c r="D46" s="24"/>
      <c r="E46" s="24"/>
      <c r="F46" s="24"/>
    </row>
    <row r="47" spans="1:6" x14ac:dyDescent="0.25">
      <c r="A47" s="25" t="s">
        <v>741</v>
      </c>
      <c r="B47" s="24" t="s">
        <v>740</v>
      </c>
      <c r="C47" s="24" t="s">
        <v>742</v>
      </c>
      <c r="D47" s="24" t="s">
        <v>602</v>
      </c>
      <c r="E47" s="24" t="s">
        <v>630</v>
      </c>
      <c r="F47" s="24"/>
    </row>
    <row r="48" spans="1:6" x14ac:dyDescent="0.25">
      <c r="A48" s="25" t="s">
        <v>744</v>
      </c>
      <c r="B48" s="24" t="s">
        <v>743</v>
      </c>
      <c r="C48" s="24"/>
      <c r="D48" s="24" t="s">
        <v>602</v>
      </c>
      <c r="E48" s="24" t="s">
        <v>603</v>
      </c>
      <c r="F48" s="24">
        <v>1</v>
      </c>
    </row>
    <row r="49" spans="1:33" x14ac:dyDescent="0.25">
      <c r="A49" s="25" t="s">
        <v>746</v>
      </c>
      <c r="B49" s="24" t="s">
        <v>745</v>
      </c>
      <c r="C49" s="24"/>
      <c r="D49" s="24" t="s">
        <v>602</v>
      </c>
      <c r="E49" s="24" t="s">
        <v>603</v>
      </c>
      <c r="F49" s="24">
        <v>1</v>
      </c>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1:33" x14ac:dyDescent="0.25">
      <c r="A50" s="25" t="s">
        <v>748</v>
      </c>
      <c r="B50" s="24" t="s">
        <v>747</v>
      </c>
      <c r="C50" s="24"/>
      <c r="D50" s="24" t="s">
        <v>602</v>
      </c>
      <c r="E50" s="24" t="s">
        <v>603</v>
      </c>
      <c r="F50" s="24">
        <v>0</v>
      </c>
      <c r="G50" s="24" t="s">
        <v>602</v>
      </c>
      <c r="H50" s="24" t="s">
        <v>603</v>
      </c>
      <c r="I50" s="24">
        <v>0</v>
      </c>
      <c r="J50" s="24" t="s">
        <v>602</v>
      </c>
      <c r="K50" s="24" t="s">
        <v>603</v>
      </c>
      <c r="L50" s="24">
        <v>0</v>
      </c>
      <c r="M50" s="24" t="s">
        <v>602</v>
      </c>
      <c r="N50" s="24" t="s">
        <v>603</v>
      </c>
      <c r="O50" s="24">
        <v>0</v>
      </c>
      <c r="P50" s="24" t="s">
        <v>602</v>
      </c>
      <c r="Q50" s="24" t="s">
        <v>603</v>
      </c>
      <c r="R50" s="24">
        <v>0</v>
      </c>
      <c r="S50" s="24" t="s">
        <v>602</v>
      </c>
      <c r="T50" s="24" t="s">
        <v>603</v>
      </c>
      <c r="U50" s="24">
        <v>0</v>
      </c>
      <c r="V50" s="24" t="s">
        <v>602</v>
      </c>
      <c r="W50" s="24" t="s">
        <v>603</v>
      </c>
      <c r="X50" s="24">
        <v>0</v>
      </c>
      <c r="Y50" s="24" t="s">
        <v>602</v>
      </c>
      <c r="Z50" s="24" t="s">
        <v>603</v>
      </c>
      <c r="AA50" s="24">
        <v>0</v>
      </c>
      <c r="AB50" s="24" t="s">
        <v>602</v>
      </c>
      <c r="AC50" s="24" t="s">
        <v>603</v>
      </c>
      <c r="AD50" s="24">
        <v>0</v>
      </c>
      <c r="AE50" s="24" t="s">
        <v>602</v>
      </c>
      <c r="AF50" s="24" t="s">
        <v>603</v>
      </c>
      <c r="AG50" s="24">
        <v>0</v>
      </c>
    </row>
    <row r="51" spans="1:33" x14ac:dyDescent="0.25">
      <c r="A51" s="25" t="s">
        <v>750</v>
      </c>
      <c r="B51" s="24" t="s">
        <v>749</v>
      </c>
      <c r="C51" s="24"/>
      <c r="D51" s="24" t="s">
        <v>602</v>
      </c>
      <c r="E51" s="24" t="s">
        <v>603</v>
      </c>
      <c r="F51" s="24">
        <v>0</v>
      </c>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row>
    <row r="52" spans="1:33" x14ac:dyDescent="0.25">
      <c r="A52" s="25" t="s">
        <v>752</v>
      </c>
      <c r="B52" s="24" t="s">
        <v>751</v>
      </c>
      <c r="C52" s="24"/>
      <c r="D52" s="24" t="s">
        <v>602</v>
      </c>
      <c r="E52" s="24" t="s">
        <v>603</v>
      </c>
      <c r="F52" s="24">
        <v>1</v>
      </c>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row>
    <row r="53" spans="1:33" x14ac:dyDescent="0.25">
      <c r="A53" s="25" t="s">
        <v>754</v>
      </c>
      <c r="B53" s="24" t="s">
        <v>753</v>
      </c>
      <c r="C53" s="24"/>
      <c r="D53" s="24" t="s">
        <v>602</v>
      </c>
      <c r="E53" s="24" t="s">
        <v>603</v>
      </c>
      <c r="F53" s="24">
        <v>1</v>
      </c>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1:33" x14ac:dyDescent="0.25">
      <c r="A54" s="25" t="s">
        <v>756</v>
      </c>
      <c r="B54" s="24" t="s">
        <v>755</v>
      </c>
      <c r="C54" s="24"/>
      <c r="D54" s="24" t="s">
        <v>602</v>
      </c>
      <c r="E54" s="24" t="s">
        <v>603</v>
      </c>
      <c r="F54" s="24">
        <v>1</v>
      </c>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row>
    <row r="55" spans="1:33" x14ac:dyDescent="0.25">
      <c r="A55" s="25" t="s">
        <v>758</v>
      </c>
      <c r="B55" s="24" t="s">
        <v>757</v>
      </c>
      <c r="C55" s="24"/>
      <c r="D55" s="24" t="s">
        <v>602</v>
      </c>
      <c r="E55" s="24" t="s">
        <v>603</v>
      </c>
      <c r="F55" s="24">
        <v>1</v>
      </c>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row>
    <row r="56" spans="1:33" x14ac:dyDescent="0.25">
      <c r="A56" s="25" t="s">
        <v>760</v>
      </c>
      <c r="B56" s="24" t="s">
        <v>759</v>
      </c>
      <c r="C56" s="24"/>
      <c r="D56" s="24" t="s">
        <v>602</v>
      </c>
      <c r="E56" s="24" t="s">
        <v>603</v>
      </c>
      <c r="F56" s="24">
        <v>1</v>
      </c>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row>
    <row r="57" spans="1:33" x14ac:dyDescent="0.25">
      <c r="A57" s="25" t="s">
        <v>762</v>
      </c>
      <c r="B57" s="24" t="s">
        <v>761</v>
      </c>
      <c r="C57" s="24"/>
      <c r="D57" s="24" t="s">
        <v>602</v>
      </c>
      <c r="E57" s="24" t="s">
        <v>603</v>
      </c>
      <c r="F57" s="24">
        <v>1</v>
      </c>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row r="58" spans="1:33" x14ac:dyDescent="0.25">
      <c r="A58" s="25" t="s">
        <v>764</v>
      </c>
      <c r="B58" s="24" t="s">
        <v>763</v>
      </c>
      <c r="C58" s="24"/>
      <c r="D58" s="24" t="s">
        <v>602</v>
      </c>
      <c r="E58" s="24" t="s">
        <v>603</v>
      </c>
      <c r="F58" s="24">
        <v>2</v>
      </c>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row>
    <row r="59" spans="1:33" x14ac:dyDescent="0.25">
      <c r="A59" s="25" t="s">
        <v>766</v>
      </c>
      <c r="B59" s="24" t="s">
        <v>765</v>
      </c>
      <c r="C59" s="24" t="s">
        <v>767</v>
      </c>
      <c r="D59" s="24" t="s">
        <v>649</v>
      </c>
      <c r="E59" s="24" t="s">
        <v>630</v>
      </c>
      <c r="F59" s="24" t="s">
        <v>768</v>
      </c>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row>
    <row r="60" spans="1:33" x14ac:dyDescent="0.25">
      <c r="A60" s="25" t="s">
        <v>770</v>
      </c>
      <c r="B60" s="24" t="s">
        <v>769</v>
      </c>
      <c r="C60" s="24" t="s">
        <v>771</v>
      </c>
      <c r="D60" s="24" t="s">
        <v>649</v>
      </c>
      <c r="E60" s="24" t="s">
        <v>630</v>
      </c>
      <c r="F60" s="24" t="s">
        <v>768</v>
      </c>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row>
    <row r="61" spans="1:33" x14ac:dyDescent="0.25">
      <c r="A61" s="25" t="s">
        <v>773</v>
      </c>
      <c r="B61" s="24" t="s">
        <v>772</v>
      </c>
      <c r="C61" s="24" t="s">
        <v>774</v>
      </c>
      <c r="D61" s="24" t="s">
        <v>649</v>
      </c>
      <c r="E61" s="24" t="s">
        <v>630</v>
      </c>
      <c r="F61" s="24" t="s">
        <v>768</v>
      </c>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1:33" x14ac:dyDescent="0.25">
      <c r="A62" s="25" t="s">
        <v>776</v>
      </c>
      <c r="B62" s="24" t="s">
        <v>775</v>
      </c>
      <c r="C62" s="24"/>
      <c r="D62" s="24" t="s">
        <v>602</v>
      </c>
      <c r="E62" s="24" t="s">
        <v>603</v>
      </c>
      <c r="F62" s="24">
        <v>1</v>
      </c>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row>
    <row r="63" spans="1:33" x14ac:dyDescent="0.25">
      <c r="A63" s="25" t="s">
        <v>778</v>
      </c>
      <c r="B63" s="24" t="s">
        <v>777</v>
      </c>
      <c r="C63" s="24" t="s">
        <v>779</v>
      </c>
      <c r="D63" s="24" t="s">
        <v>602</v>
      </c>
      <c r="E63" s="24" t="s">
        <v>603</v>
      </c>
      <c r="F63" s="24">
        <v>255</v>
      </c>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row>
    <row r="64" spans="1:33" x14ac:dyDescent="0.25">
      <c r="A64" s="25" t="s">
        <v>96</v>
      </c>
      <c r="B64" s="24" t="s">
        <v>780</v>
      </c>
      <c r="C64" s="24" t="s">
        <v>781</v>
      </c>
      <c r="D64" s="24" t="s">
        <v>649</v>
      </c>
      <c r="E64" s="24" t="s">
        <v>630</v>
      </c>
      <c r="F64" s="24" t="s">
        <v>782</v>
      </c>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row>
    <row r="65" spans="1:6" x14ac:dyDescent="0.25">
      <c r="A65" s="25" t="s">
        <v>784</v>
      </c>
      <c r="B65" s="24" t="s">
        <v>783</v>
      </c>
      <c r="C65" s="24" t="s">
        <v>785</v>
      </c>
      <c r="D65" s="24" t="s">
        <v>649</v>
      </c>
      <c r="E65" s="24" t="s">
        <v>630</v>
      </c>
      <c r="F65" s="24" t="s">
        <v>650</v>
      </c>
    </row>
    <row r="66" spans="1:6" x14ac:dyDescent="0.25">
      <c r="A66" s="25" t="s">
        <v>787</v>
      </c>
      <c r="B66" s="24" t="s">
        <v>786</v>
      </c>
      <c r="C66" s="24" t="s">
        <v>788</v>
      </c>
      <c r="D66" s="24" t="s">
        <v>649</v>
      </c>
      <c r="E66" s="24" t="s">
        <v>630</v>
      </c>
      <c r="F66" s="24" t="s">
        <v>782</v>
      </c>
    </row>
    <row r="67" spans="1:6" x14ac:dyDescent="0.25">
      <c r="A67" s="25" t="s">
        <v>790</v>
      </c>
      <c r="B67" s="24" t="s">
        <v>789</v>
      </c>
      <c r="C67" s="24" t="s">
        <v>791</v>
      </c>
      <c r="D67" s="24" t="s">
        <v>649</v>
      </c>
      <c r="E67" s="24" t="s">
        <v>630</v>
      </c>
      <c r="F67" s="24" t="s">
        <v>782</v>
      </c>
    </row>
    <row r="68" spans="1:6" x14ac:dyDescent="0.25">
      <c r="A68" s="25" t="s">
        <v>793</v>
      </c>
      <c r="B68" s="24" t="s">
        <v>792</v>
      </c>
      <c r="C68" s="24" t="s">
        <v>794</v>
      </c>
      <c r="D68" s="24" t="s">
        <v>649</v>
      </c>
      <c r="E68" s="24" t="s">
        <v>630</v>
      </c>
      <c r="F68" s="24" t="s">
        <v>782</v>
      </c>
    </row>
    <row r="69" spans="1:6" x14ac:dyDescent="0.25">
      <c r="A69" s="25" t="s">
        <v>796</v>
      </c>
      <c r="B69" s="24" t="s">
        <v>795</v>
      </c>
      <c r="C69" s="24" t="s">
        <v>797</v>
      </c>
      <c r="D69" s="24" t="s">
        <v>649</v>
      </c>
      <c r="E69" s="24" t="s">
        <v>630</v>
      </c>
      <c r="F69" s="24" t="s">
        <v>782</v>
      </c>
    </row>
    <row r="70" spans="1:6" x14ac:dyDescent="0.25">
      <c r="A70" s="25" t="s">
        <v>799</v>
      </c>
      <c r="B70" s="24" t="s">
        <v>798</v>
      </c>
      <c r="C70" s="24"/>
      <c r="D70" s="24" t="s">
        <v>602</v>
      </c>
      <c r="E70" s="24" t="s">
        <v>603</v>
      </c>
      <c r="F70" s="24">
        <v>32768</v>
      </c>
    </row>
    <row r="71" spans="1:6" x14ac:dyDescent="0.25">
      <c r="A71" s="25" t="s">
        <v>801</v>
      </c>
      <c r="B71" s="24" t="s">
        <v>800</v>
      </c>
      <c r="C71" s="24"/>
      <c r="D71" s="24" t="s">
        <v>602</v>
      </c>
      <c r="E71" s="24" t="s">
        <v>630</v>
      </c>
      <c r="F71" s="24">
        <v>0</v>
      </c>
    </row>
    <row r="72" spans="1:6" x14ac:dyDescent="0.25">
      <c r="A72" s="25" t="s">
        <v>803</v>
      </c>
      <c r="B72" s="24" t="s">
        <v>802</v>
      </c>
      <c r="C72" s="24" t="s">
        <v>804</v>
      </c>
      <c r="D72" s="24" t="s">
        <v>649</v>
      </c>
      <c r="E72" s="24" t="s">
        <v>630</v>
      </c>
      <c r="F72" s="24" t="s">
        <v>650</v>
      </c>
    </row>
    <row r="73" spans="1:6" x14ac:dyDescent="0.25">
      <c r="A73" s="25" t="s">
        <v>806</v>
      </c>
      <c r="B73" s="24" t="s">
        <v>805</v>
      </c>
      <c r="C73" s="24" t="s">
        <v>807</v>
      </c>
      <c r="D73" s="24" t="s">
        <v>649</v>
      </c>
      <c r="E73" s="24" t="s">
        <v>630</v>
      </c>
      <c r="F73" s="24" t="s">
        <v>650</v>
      </c>
    </row>
    <row r="74" spans="1:6" x14ac:dyDescent="0.25">
      <c r="A74" s="25" t="s">
        <v>809</v>
      </c>
      <c r="B74" s="24" t="s">
        <v>808</v>
      </c>
      <c r="C74" s="24" t="s">
        <v>810</v>
      </c>
      <c r="D74" s="24" t="s">
        <v>649</v>
      </c>
      <c r="E74" s="24" t="s">
        <v>630</v>
      </c>
      <c r="F74" s="24" t="s">
        <v>650</v>
      </c>
    </row>
    <row r="75" spans="1:6" x14ac:dyDescent="0.25">
      <c r="A75" s="25" t="s">
        <v>812</v>
      </c>
      <c r="B75" s="24" t="s">
        <v>811</v>
      </c>
      <c r="C75" s="24" t="s">
        <v>813</v>
      </c>
      <c r="D75" s="24" t="s">
        <v>649</v>
      </c>
      <c r="E75" s="24" t="s">
        <v>630</v>
      </c>
      <c r="F75" s="24" t="s">
        <v>650</v>
      </c>
    </row>
    <row r="76" spans="1:6" x14ac:dyDescent="0.25">
      <c r="A76" s="25" t="s">
        <v>815</v>
      </c>
      <c r="B76" s="24" t="s">
        <v>814</v>
      </c>
      <c r="C76" s="24" t="s">
        <v>816</v>
      </c>
      <c r="D76" s="24" t="s">
        <v>649</v>
      </c>
      <c r="E76" s="24" t="s">
        <v>630</v>
      </c>
      <c r="F76" s="24" t="s">
        <v>650</v>
      </c>
    </row>
    <row r="77" spans="1:6" x14ac:dyDescent="0.25">
      <c r="A77" s="25" t="s">
        <v>818</v>
      </c>
      <c r="B77" s="24" t="s">
        <v>817</v>
      </c>
      <c r="C77" s="24"/>
      <c r="D77" s="24" t="s">
        <v>602</v>
      </c>
      <c r="E77" s="24" t="s">
        <v>603</v>
      </c>
      <c r="F77" s="24">
        <v>1</v>
      </c>
    </row>
    <row r="78" spans="1:6" x14ac:dyDescent="0.25">
      <c r="A78" s="25" t="s">
        <v>820</v>
      </c>
      <c r="B78" s="24" t="s">
        <v>819</v>
      </c>
      <c r="C78" s="24"/>
      <c r="D78" s="24" t="s">
        <v>602</v>
      </c>
      <c r="E78" s="24" t="s">
        <v>603</v>
      </c>
      <c r="F78" s="24">
        <v>1</v>
      </c>
    </row>
    <row r="79" spans="1:6" x14ac:dyDescent="0.25">
      <c r="A79" s="25" t="s">
        <v>822</v>
      </c>
      <c r="B79" s="24" t="s">
        <v>821</v>
      </c>
      <c r="C79" s="24"/>
      <c r="D79" s="24" t="s">
        <v>602</v>
      </c>
      <c r="E79" s="24" t="s">
        <v>603</v>
      </c>
      <c r="F79" s="24">
        <v>1</v>
      </c>
    </row>
    <row r="80" spans="1:6" x14ac:dyDescent="0.25">
      <c r="A80" s="25" t="s">
        <v>824</v>
      </c>
      <c r="B80" s="24" t="s">
        <v>823</v>
      </c>
      <c r="C80" s="24"/>
      <c r="D80" s="24" t="s">
        <v>602</v>
      </c>
      <c r="E80" s="24" t="s">
        <v>603</v>
      </c>
      <c r="F80" s="24">
        <v>0</v>
      </c>
    </row>
    <row r="81" spans="1:6" x14ac:dyDescent="0.25">
      <c r="A81" s="25" t="s">
        <v>826</v>
      </c>
      <c r="B81" s="24" t="s">
        <v>825</v>
      </c>
      <c r="C81" s="24"/>
      <c r="D81" s="24" t="s">
        <v>602</v>
      </c>
      <c r="E81" s="24" t="s">
        <v>603</v>
      </c>
      <c r="F81" s="24">
        <v>0</v>
      </c>
    </row>
    <row r="82" spans="1:6" x14ac:dyDescent="0.25">
      <c r="A82" s="25" t="s">
        <v>828</v>
      </c>
      <c r="B82" s="24" t="s">
        <v>827</v>
      </c>
      <c r="C82" s="24"/>
      <c r="D82" s="24" t="s">
        <v>602</v>
      </c>
      <c r="E82" s="24" t="s">
        <v>603</v>
      </c>
      <c r="F82" s="24">
        <v>81920</v>
      </c>
    </row>
    <row r="83" spans="1:6" x14ac:dyDescent="0.25">
      <c r="A83" s="25" t="s">
        <v>830</v>
      </c>
      <c r="B83" s="24" t="s">
        <v>829</v>
      </c>
      <c r="C83" s="24"/>
      <c r="D83" s="24" t="s">
        <v>602</v>
      </c>
      <c r="E83" s="24" t="s">
        <v>630</v>
      </c>
      <c r="F83" s="24">
        <v>0</v>
      </c>
    </row>
    <row r="84" spans="1:6" x14ac:dyDescent="0.25">
      <c r="A84" s="25" t="s">
        <v>832</v>
      </c>
      <c r="B84" s="24" t="s">
        <v>831</v>
      </c>
      <c r="C84" s="24" t="s">
        <v>833</v>
      </c>
      <c r="D84" s="24" t="s">
        <v>649</v>
      </c>
      <c r="E84" s="24" t="s">
        <v>630</v>
      </c>
      <c r="F84" s="24" t="s">
        <v>650</v>
      </c>
    </row>
    <row r="85" spans="1:6" x14ac:dyDescent="0.25">
      <c r="A85" s="25" t="s">
        <v>835</v>
      </c>
      <c r="B85" s="24" t="s">
        <v>834</v>
      </c>
      <c r="C85" s="24" t="s">
        <v>836</v>
      </c>
      <c r="D85" s="24" t="s">
        <v>649</v>
      </c>
      <c r="E85" s="24" t="s">
        <v>630</v>
      </c>
      <c r="F85" s="24" t="s">
        <v>650</v>
      </c>
    </row>
    <row r="86" spans="1:6" x14ac:dyDescent="0.25">
      <c r="A86" s="25" t="s">
        <v>100</v>
      </c>
      <c r="B86" s="24" t="s">
        <v>837</v>
      </c>
      <c r="C86" s="24" t="s">
        <v>838</v>
      </c>
      <c r="D86" s="24" t="s">
        <v>649</v>
      </c>
      <c r="E86" s="24" t="s">
        <v>630</v>
      </c>
      <c r="F86" s="24" t="s">
        <v>650</v>
      </c>
    </row>
    <row r="87" spans="1:6" x14ac:dyDescent="0.25">
      <c r="A87" s="25" t="s">
        <v>840</v>
      </c>
      <c r="B87" s="24" t="s">
        <v>839</v>
      </c>
      <c r="C87" s="24" t="s">
        <v>841</v>
      </c>
      <c r="D87" s="24" t="s">
        <v>649</v>
      </c>
      <c r="E87" s="24" t="s">
        <v>630</v>
      </c>
      <c r="F87" s="24" t="s">
        <v>650</v>
      </c>
    </row>
    <row r="88" spans="1:6" x14ac:dyDescent="0.25">
      <c r="A88" s="25" t="s">
        <v>843</v>
      </c>
      <c r="B88" s="24" t="s">
        <v>842</v>
      </c>
      <c r="C88" s="24" t="s">
        <v>844</v>
      </c>
      <c r="D88" s="24" t="s">
        <v>602</v>
      </c>
      <c r="E88" s="24" t="s">
        <v>603</v>
      </c>
      <c r="F88" s="24">
        <v>1</v>
      </c>
    </row>
    <row r="89" spans="1:6" x14ac:dyDescent="0.25">
      <c r="A89" s="25" t="s">
        <v>846</v>
      </c>
      <c r="B89" s="24" t="s">
        <v>845</v>
      </c>
      <c r="C89" s="24" t="s">
        <v>847</v>
      </c>
      <c r="D89" s="24" t="s">
        <v>649</v>
      </c>
      <c r="E89" s="24" t="s">
        <v>630</v>
      </c>
      <c r="F89" s="24" t="s">
        <v>650</v>
      </c>
    </row>
    <row r="90" spans="1:6" x14ac:dyDescent="0.25">
      <c r="A90" s="25" t="s">
        <v>849</v>
      </c>
      <c r="B90" s="24" t="s">
        <v>848</v>
      </c>
      <c r="C90" s="24" t="s">
        <v>850</v>
      </c>
      <c r="D90" s="24" t="s">
        <v>602</v>
      </c>
      <c r="E90" s="24" t="s">
        <v>630</v>
      </c>
      <c r="F90" s="24" t="b">
        <v>1</v>
      </c>
    </row>
    <row r="91" spans="1:6" x14ac:dyDescent="0.25">
      <c r="A91" s="25" t="s">
        <v>852</v>
      </c>
      <c r="B91" s="24" t="s">
        <v>851</v>
      </c>
      <c r="C91" s="24" t="s">
        <v>853</v>
      </c>
      <c r="D91" s="24" t="s">
        <v>610</v>
      </c>
      <c r="E91" s="24" t="s">
        <v>603</v>
      </c>
      <c r="F91" s="24">
        <v>5</v>
      </c>
    </row>
    <row r="92" spans="1:6" x14ac:dyDescent="0.25">
      <c r="A92" s="25" t="s">
        <v>855</v>
      </c>
      <c r="B92" s="24" t="s">
        <v>854</v>
      </c>
      <c r="C92" s="24" t="s">
        <v>856</v>
      </c>
      <c r="D92" s="24" t="s">
        <v>610</v>
      </c>
      <c r="E92" s="24" t="s">
        <v>603</v>
      </c>
      <c r="F92" s="24">
        <v>600</v>
      </c>
    </row>
    <row r="93" spans="1:6" x14ac:dyDescent="0.25">
      <c r="A93" s="25" t="s">
        <v>858</v>
      </c>
      <c r="B93" s="24" t="s">
        <v>857</v>
      </c>
      <c r="C93" s="24" t="s">
        <v>859</v>
      </c>
      <c r="D93" s="24" t="s">
        <v>610</v>
      </c>
      <c r="E93" s="24" t="s">
        <v>603</v>
      </c>
      <c r="F93" s="24">
        <v>7</v>
      </c>
    </row>
    <row r="94" spans="1:6" x14ac:dyDescent="0.25">
      <c r="A94" s="25" t="s">
        <v>861</v>
      </c>
      <c r="B94" s="24" t="s">
        <v>860</v>
      </c>
      <c r="C94" s="24" t="s">
        <v>862</v>
      </c>
      <c r="D94" s="24" t="s">
        <v>602</v>
      </c>
      <c r="E94" s="24" t="s">
        <v>603</v>
      </c>
      <c r="F94" s="24">
        <v>10</v>
      </c>
    </row>
    <row r="95" spans="1:6" x14ac:dyDescent="0.25">
      <c r="A95" s="25" t="s">
        <v>864</v>
      </c>
      <c r="B95" s="24" t="s">
        <v>863</v>
      </c>
      <c r="C95" s="24" t="s">
        <v>865</v>
      </c>
      <c r="D95" s="24" t="s">
        <v>602</v>
      </c>
      <c r="E95" s="24" t="s">
        <v>603</v>
      </c>
      <c r="F95" s="24">
        <v>1</v>
      </c>
    </row>
    <row r="96" spans="1:6" x14ac:dyDescent="0.25">
      <c r="A96" s="25" t="s">
        <v>247</v>
      </c>
      <c r="B96" s="24" t="s">
        <v>866</v>
      </c>
      <c r="C96" s="24" t="s">
        <v>867</v>
      </c>
      <c r="D96" s="24" t="s">
        <v>602</v>
      </c>
      <c r="E96" s="24" t="s">
        <v>603</v>
      </c>
      <c r="F96" s="24">
        <v>3</v>
      </c>
    </row>
    <row r="97" spans="1:6" x14ac:dyDescent="0.25">
      <c r="A97" s="25" t="s">
        <v>869</v>
      </c>
      <c r="B97" s="24" t="s">
        <v>868</v>
      </c>
      <c r="C97" s="24"/>
      <c r="D97" s="24" t="s">
        <v>602</v>
      </c>
      <c r="E97" s="24" t="s">
        <v>603</v>
      </c>
      <c r="F97" s="24">
        <v>1</v>
      </c>
    </row>
    <row r="98" spans="1:6" x14ac:dyDescent="0.25">
      <c r="A98" s="25" t="s">
        <v>871</v>
      </c>
      <c r="B98" s="24" t="s">
        <v>870</v>
      </c>
      <c r="C98" s="24"/>
      <c r="D98" s="24" t="s">
        <v>602</v>
      </c>
      <c r="E98" s="24" t="s">
        <v>603</v>
      </c>
      <c r="F98" s="24">
        <v>32768</v>
      </c>
    </row>
    <row r="99" spans="1:6" x14ac:dyDescent="0.25">
      <c r="A99" s="25" t="s">
        <v>873</v>
      </c>
      <c r="B99" s="24" t="s">
        <v>872</v>
      </c>
      <c r="C99" s="24"/>
      <c r="D99" s="24" t="s">
        <v>602</v>
      </c>
      <c r="E99" s="24" t="s">
        <v>630</v>
      </c>
      <c r="F99" s="24">
        <v>0</v>
      </c>
    </row>
    <row r="100" spans="1:6" x14ac:dyDescent="0.25">
      <c r="A100" s="25" t="s">
        <v>268</v>
      </c>
      <c r="B100" s="24" t="s">
        <v>874</v>
      </c>
      <c r="C100" s="24" t="s">
        <v>875</v>
      </c>
      <c r="D100" s="24" t="s">
        <v>602</v>
      </c>
      <c r="E100" s="24" t="s">
        <v>603</v>
      </c>
      <c r="F100" s="24">
        <v>537395200</v>
      </c>
    </row>
    <row r="101" spans="1:6" x14ac:dyDescent="0.25">
      <c r="A101" s="25" t="s">
        <v>877</v>
      </c>
      <c r="B101" s="24" t="s">
        <v>876</v>
      </c>
      <c r="C101" s="24" t="s">
        <v>878</v>
      </c>
      <c r="D101" s="24" t="s">
        <v>602</v>
      </c>
      <c r="E101" s="24" t="s">
        <v>630</v>
      </c>
      <c r="F101" s="24" t="b">
        <v>0</v>
      </c>
    </row>
    <row r="102" spans="1:6" x14ac:dyDescent="0.25">
      <c r="A102" s="25" t="s">
        <v>880</v>
      </c>
      <c r="B102" s="24" t="s">
        <v>879</v>
      </c>
      <c r="C102" s="24" t="s">
        <v>881</v>
      </c>
      <c r="D102" s="24" t="s">
        <v>602</v>
      </c>
      <c r="E102" s="24" t="s">
        <v>630</v>
      </c>
      <c r="F102" s="24">
        <v>1</v>
      </c>
    </row>
    <row r="103" spans="1:6" x14ac:dyDescent="0.25">
      <c r="A103" s="25" t="s">
        <v>190</v>
      </c>
      <c r="B103" s="24" t="s">
        <v>882</v>
      </c>
      <c r="C103" s="24" t="s">
        <v>883</v>
      </c>
      <c r="D103" s="24" t="s">
        <v>602</v>
      </c>
      <c r="E103" s="24" t="s">
        <v>630</v>
      </c>
      <c r="F103" s="24">
        <v>0</v>
      </c>
    </row>
    <row r="104" spans="1:6" x14ac:dyDescent="0.25">
      <c r="A104" s="25" t="s">
        <v>885</v>
      </c>
      <c r="B104" s="24" t="s">
        <v>884</v>
      </c>
      <c r="C104" s="24" t="s">
        <v>886</v>
      </c>
      <c r="D104" s="24" t="s">
        <v>602</v>
      </c>
      <c r="E104" s="24" t="s">
        <v>603</v>
      </c>
      <c r="F104" s="24">
        <v>1</v>
      </c>
    </row>
    <row r="105" spans="1:6" x14ac:dyDescent="0.25">
      <c r="A105" s="25" t="s">
        <v>888</v>
      </c>
      <c r="B105" s="24" t="s">
        <v>887</v>
      </c>
      <c r="C105" s="24" t="s">
        <v>889</v>
      </c>
      <c r="D105" s="24" t="s">
        <v>602</v>
      </c>
      <c r="E105" s="24" t="s">
        <v>603</v>
      </c>
      <c r="F105" s="24">
        <v>1</v>
      </c>
    </row>
    <row r="106" spans="1:6" x14ac:dyDescent="0.25">
      <c r="A106" s="25" t="s">
        <v>891</v>
      </c>
      <c r="B106" s="24" t="s">
        <v>890</v>
      </c>
      <c r="C106" s="24" t="s">
        <v>892</v>
      </c>
      <c r="D106" s="24" t="s">
        <v>602</v>
      </c>
      <c r="E106" s="24" t="s">
        <v>603</v>
      </c>
      <c r="F106" s="24">
        <v>1</v>
      </c>
    </row>
    <row r="107" spans="1:6" x14ac:dyDescent="0.25">
      <c r="A107" s="25" t="s">
        <v>894</v>
      </c>
      <c r="B107" s="24" t="s">
        <v>893</v>
      </c>
      <c r="C107" s="24" t="s">
        <v>895</v>
      </c>
      <c r="D107" s="24" t="s">
        <v>602</v>
      </c>
      <c r="E107" s="24" t="s">
        <v>603</v>
      </c>
      <c r="F107" s="24">
        <v>1</v>
      </c>
    </row>
    <row r="108" spans="1:6" x14ac:dyDescent="0.25">
      <c r="A108" s="25" t="s">
        <v>897</v>
      </c>
      <c r="B108" s="24" t="s">
        <v>896</v>
      </c>
      <c r="C108" s="24" t="s">
        <v>898</v>
      </c>
      <c r="D108" s="24" t="s">
        <v>602</v>
      </c>
      <c r="E108" s="24" t="s">
        <v>603</v>
      </c>
      <c r="F108" s="24">
        <v>0</v>
      </c>
    </row>
    <row r="109" spans="1:6" x14ac:dyDescent="0.25">
      <c r="A109" s="25" t="s">
        <v>900</v>
      </c>
      <c r="B109" s="24" t="s">
        <v>899</v>
      </c>
      <c r="C109" s="24" t="s">
        <v>901</v>
      </c>
      <c r="D109" s="24" t="s">
        <v>602</v>
      </c>
      <c r="E109" s="24" t="s">
        <v>603</v>
      </c>
      <c r="F109" s="24">
        <v>1</v>
      </c>
    </row>
    <row r="110" spans="1:6" x14ac:dyDescent="0.25">
      <c r="A110" s="25" t="s">
        <v>903</v>
      </c>
      <c r="B110" s="24" t="s">
        <v>902</v>
      </c>
      <c r="C110" s="24" t="s">
        <v>904</v>
      </c>
      <c r="D110" s="24" t="s">
        <v>602</v>
      </c>
      <c r="E110" s="24" t="s">
        <v>603</v>
      </c>
      <c r="F110" s="24">
        <v>0</v>
      </c>
    </row>
    <row r="111" spans="1:6" x14ac:dyDescent="0.25">
      <c r="A111" s="25" t="s">
        <v>906</v>
      </c>
      <c r="B111" s="24" t="s">
        <v>905</v>
      </c>
      <c r="C111" s="24" t="s">
        <v>907</v>
      </c>
      <c r="D111" s="24" t="s">
        <v>602</v>
      </c>
      <c r="E111" s="24" t="s">
        <v>603</v>
      </c>
      <c r="F111" s="24">
        <v>0</v>
      </c>
    </row>
    <row r="112" spans="1:6" x14ac:dyDescent="0.25">
      <c r="A112" s="25" t="s">
        <v>909</v>
      </c>
      <c r="B112" s="24" t="s">
        <v>908</v>
      </c>
      <c r="C112" s="24" t="s">
        <v>910</v>
      </c>
      <c r="D112" s="24" t="s">
        <v>602</v>
      </c>
      <c r="E112" s="24" t="s">
        <v>603</v>
      </c>
      <c r="F112" s="24">
        <v>1</v>
      </c>
    </row>
    <row r="113" spans="1:6" x14ac:dyDescent="0.25">
      <c r="A113" s="25" t="s">
        <v>912</v>
      </c>
      <c r="B113" s="24" t="s">
        <v>911</v>
      </c>
      <c r="C113" s="24" t="s">
        <v>913</v>
      </c>
      <c r="D113" s="24" t="s">
        <v>602</v>
      </c>
      <c r="E113" s="24" t="s">
        <v>603</v>
      </c>
      <c r="F113" s="24">
        <v>0</v>
      </c>
    </row>
    <row r="114" spans="1:6" x14ac:dyDescent="0.25">
      <c r="A114" s="25" t="s">
        <v>269</v>
      </c>
      <c r="B114" s="24" t="s">
        <v>914</v>
      </c>
      <c r="C114" s="24" t="s">
        <v>915</v>
      </c>
      <c r="D114" s="24" t="s">
        <v>602</v>
      </c>
      <c r="E114" s="24" t="s">
        <v>630</v>
      </c>
      <c r="F114" s="24">
        <v>0</v>
      </c>
    </row>
    <row r="115" spans="1:6" x14ac:dyDescent="0.25">
      <c r="A115" s="25" t="s">
        <v>917</v>
      </c>
      <c r="B115" s="24" t="s">
        <v>916</v>
      </c>
      <c r="C115" s="24" t="s">
        <v>918</v>
      </c>
      <c r="D115" s="24" t="s">
        <v>602</v>
      </c>
      <c r="E115" s="24" t="s">
        <v>603</v>
      </c>
      <c r="F115" s="24">
        <v>14</v>
      </c>
    </row>
    <row r="116" spans="1:6" x14ac:dyDescent="0.25">
      <c r="A116" s="25" t="s">
        <v>920</v>
      </c>
      <c r="B116" s="24" t="s">
        <v>919</v>
      </c>
      <c r="C116" s="24" t="s">
        <v>921</v>
      </c>
      <c r="D116" s="24" t="s">
        <v>602</v>
      </c>
      <c r="E116" s="24" t="s">
        <v>603</v>
      </c>
      <c r="F116" s="24">
        <v>1</v>
      </c>
    </row>
    <row r="117" spans="1:6" x14ac:dyDescent="0.25">
      <c r="A117" s="25" t="s">
        <v>923</v>
      </c>
      <c r="B117" s="24" t="s">
        <v>922</v>
      </c>
      <c r="C117" s="24" t="s">
        <v>924</v>
      </c>
      <c r="D117" s="24" t="s">
        <v>602</v>
      </c>
      <c r="E117" s="24" t="s">
        <v>630</v>
      </c>
      <c r="F117" s="24">
        <v>1</v>
      </c>
    </row>
    <row r="118" spans="1:6" x14ac:dyDescent="0.25">
      <c r="A118" s="25" t="s">
        <v>926</v>
      </c>
      <c r="B118" s="24" t="s">
        <v>925</v>
      </c>
      <c r="C118" s="24" t="s">
        <v>927</v>
      </c>
      <c r="D118" s="24" t="s">
        <v>602</v>
      </c>
      <c r="E118" s="24" t="s">
        <v>603</v>
      </c>
      <c r="F118" s="24">
        <v>1</v>
      </c>
    </row>
    <row r="119" spans="1:6" x14ac:dyDescent="0.25">
      <c r="A119" s="25" t="s">
        <v>929</v>
      </c>
      <c r="B119" s="24" t="s">
        <v>928</v>
      </c>
      <c r="C119" s="24" t="s">
        <v>930</v>
      </c>
      <c r="D119" s="24" t="s">
        <v>602</v>
      </c>
      <c r="E119" s="24" t="s">
        <v>603</v>
      </c>
      <c r="F119" s="24">
        <v>1</v>
      </c>
    </row>
    <row r="120" spans="1:6" x14ac:dyDescent="0.25">
      <c r="A120" s="25" t="s">
        <v>932</v>
      </c>
      <c r="B120" s="24" t="s">
        <v>931</v>
      </c>
      <c r="C120" s="24" t="s">
        <v>933</v>
      </c>
      <c r="D120" s="24" t="s">
        <v>602</v>
      </c>
      <c r="E120" s="24" t="s">
        <v>603</v>
      </c>
      <c r="F120" s="24">
        <v>0</v>
      </c>
    </row>
    <row r="121" spans="1:6" x14ac:dyDescent="0.25">
      <c r="A121" s="25" t="s">
        <v>935</v>
      </c>
      <c r="B121" s="24" t="s">
        <v>934</v>
      </c>
      <c r="C121" s="24" t="s">
        <v>936</v>
      </c>
      <c r="D121" s="24" t="s">
        <v>610</v>
      </c>
      <c r="E121" s="24" t="s">
        <v>603</v>
      </c>
      <c r="F121" s="24">
        <v>15</v>
      </c>
    </row>
    <row r="122" spans="1:6" x14ac:dyDescent="0.25">
      <c r="A122" s="25" t="s">
        <v>938</v>
      </c>
      <c r="B122" s="24" t="s">
        <v>937</v>
      </c>
      <c r="C122" s="24" t="s">
        <v>939</v>
      </c>
      <c r="D122" s="24" t="s">
        <v>602</v>
      </c>
      <c r="E122" s="24" t="s">
        <v>603</v>
      </c>
      <c r="F122" s="24">
        <v>1</v>
      </c>
    </row>
    <row r="123" spans="1:6" x14ac:dyDescent="0.25">
      <c r="A123" s="25" t="s">
        <v>941</v>
      </c>
      <c r="B123" s="24" t="s">
        <v>940</v>
      </c>
      <c r="C123" s="24" t="s">
        <v>942</v>
      </c>
      <c r="D123" s="24" t="s">
        <v>602</v>
      </c>
      <c r="E123" s="24" t="s">
        <v>603</v>
      </c>
      <c r="F123" s="24">
        <v>1</v>
      </c>
    </row>
    <row r="124" spans="1:6" x14ac:dyDescent="0.25">
      <c r="A124" s="25" t="s">
        <v>235</v>
      </c>
      <c r="B124" s="24" t="s">
        <v>943</v>
      </c>
      <c r="C124" s="24" t="s">
        <v>944</v>
      </c>
      <c r="D124" s="24" t="s">
        <v>602</v>
      </c>
      <c r="E124" s="24" t="s">
        <v>630</v>
      </c>
      <c r="F124" s="24">
        <v>0</v>
      </c>
    </row>
    <row r="125" spans="1:6" x14ac:dyDescent="0.25">
      <c r="A125" s="25" t="s">
        <v>275</v>
      </c>
      <c r="B125" s="24" t="s">
        <v>945</v>
      </c>
      <c r="C125" s="24" t="s">
        <v>946</v>
      </c>
      <c r="D125" s="24" t="s">
        <v>602</v>
      </c>
      <c r="E125" s="24" t="s">
        <v>603</v>
      </c>
      <c r="F125" s="24">
        <v>2</v>
      </c>
    </row>
    <row r="126" spans="1:6" x14ac:dyDescent="0.25">
      <c r="A126" s="25" t="s">
        <v>948</v>
      </c>
      <c r="B126" s="24" t="s">
        <v>947</v>
      </c>
      <c r="C126" s="24" t="s">
        <v>949</v>
      </c>
      <c r="D126" s="24" t="s">
        <v>602</v>
      </c>
      <c r="E126" s="24" t="s">
        <v>603</v>
      </c>
      <c r="F126" s="24">
        <v>0</v>
      </c>
    </row>
    <row r="127" spans="1:6" x14ac:dyDescent="0.25">
      <c r="A127" s="25" t="s">
        <v>951</v>
      </c>
      <c r="B127" s="24" t="s">
        <v>950</v>
      </c>
      <c r="C127" s="24" t="s">
        <v>952</v>
      </c>
      <c r="D127" s="24" t="s">
        <v>602</v>
      </c>
      <c r="E127" s="24" t="s">
        <v>603</v>
      </c>
      <c r="F127" s="24">
        <v>3</v>
      </c>
    </row>
    <row r="128" spans="1:6" x14ac:dyDescent="0.25">
      <c r="A128" s="25" t="s">
        <v>954</v>
      </c>
      <c r="B128" s="24" t="s">
        <v>953</v>
      </c>
      <c r="C128" s="24" t="s">
        <v>955</v>
      </c>
      <c r="D128" s="24" t="s">
        <v>602</v>
      </c>
      <c r="E128" s="24" t="s">
        <v>603</v>
      </c>
      <c r="F128" s="24">
        <v>1</v>
      </c>
    </row>
    <row r="129" spans="1:6" x14ac:dyDescent="0.25">
      <c r="A129" s="25" t="s">
        <v>957</v>
      </c>
      <c r="B129" s="24" t="s">
        <v>956</v>
      </c>
      <c r="C129" s="24" t="s">
        <v>958</v>
      </c>
      <c r="D129" s="24" t="s">
        <v>602</v>
      </c>
      <c r="E129" s="24" t="s">
        <v>603</v>
      </c>
      <c r="F129" s="24">
        <v>1</v>
      </c>
    </row>
    <row r="130" spans="1:6" x14ac:dyDescent="0.25">
      <c r="A130" s="25" t="s">
        <v>960</v>
      </c>
      <c r="B130" s="24" t="s">
        <v>959</v>
      </c>
      <c r="C130" s="24" t="s">
        <v>961</v>
      </c>
      <c r="D130" s="24" t="s">
        <v>602</v>
      </c>
      <c r="E130" s="24" t="s">
        <v>603</v>
      </c>
      <c r="F130" s="24">
        <v>0</v>
      </c>
    </row>
    <row r="131" spans="1:6" x14ac:dyDescent="0.25">
      <c r="A131" s="25" t="s">
        <v>963</v>
      </c>
      <c r="B131" s="24" t="s">
        <v>962</v>
      </c>
      <c r="C131" s="24" t="s">
        <v>964</v>
      </c>
      <c r="D131" s="24" t="s">
        <v>602</v>
      </c>
      <c r="E131" s="24" t="s">
        <v>603</v>
      </c>
      <c r="F131" s="24">
        <v>1</v>
      </c>
    </row>
    <row r="132" spans="1:6" x14ac:dyDescent="0.25">
      <c r="A132" s="25" t="s">
        <v>966</v>
      </c>
      <c r="B132" s="24" t="s">
        <v>965</v>
      </c>
      <c r="C132" s="24" t="s">
        <v>967</v>
      </c>
      <c r="D132" s="24" t="s">
        <v>602</v>
      </c>
      <c r="E132" s="24" t="s">
        <v>630</v>
      </c>
      <c r="F132" s="24">
        <v>0</v>
      </c>
    </row>
    <row r="133" spans="1:6" x14ac:dyDescent="0.25">
      <c r="A133" s="25" t="s">
        <v>969</v>
      </c>
      <c r="B133" s="24" t="s">
        <v>968</v>
      </c>
      <c r="C133" s="24" t="s">
        <v>970</v>
      </c>
      <c r="D133" s="24" t="s">
        <v>602</v>
      </c>
      <c r="E133" s="24" t="s">
        <v>603</v>
      </c>
      <c r="F133" s="24">
        <v>3</v>
      </c>
    </row>
    <row r="134" spans="1:6" x14ac:dyDescent="0.25">
      <c r="A134" s="25" t="s">
        <v>972</v>
      </c>
      <c r="B134" s="24" t="s">
        <v>971</v>
      </c>
      <c r="C134" s="24" t="s">
        <v>973</v>
      </c>
      <c r="D134" s="24" t="s">
        <v>602</v>
      </c>
      <c r="E134" s="24" t="s">
        <v>603</v>
      </c>
      <c r="F134" s="24">
        <v>90</v>
      </c>
    </row>
    <row r="135" spans="1:6" x14ac:dyDescent="0.25">
      <c r="A135" s="25" t="s">
        <v>975</v>
      </c>
      <c r="B135" s="24" t="s">
        <v>974</v>
      </c>
      <c r="C135" s="24" t="s">
        <v>976</v>
      </c>
      <c r="D135" s="24" t="s">
        <v>602</v>
      </c>
      <c r="E135" s="24" t="s">
        <v>603</v>
      </c>
      <c r="F135" s="24">
        <v>1</v>
      </c>
    </row>
    <row r="136" spans="1:6" x14ac:dyDescent="0.25">
      <c r="A136" s="25" t="s">
        <v>978</v>
      </c>
      <c r="B136" s="24" t="s">
        <v>977</v>
      </c>
      <c r="C136" s="24" t="s">
        <v>979</v>
      </c>
      <c r="D136" s="24" t="s">
        <v>602</v>
      </c>
      <c r="E136" s="24" t="s">
        <v>603</v>
      </c>
      <c r="F136" s="24">
        <v>1</v>
      </c>
    </row>
    <row r="137" spans="1:6" x14ac:dyDescent="0.25">
      <c r="A137" s="25" t="s">
        <v>981</v>
      </c>
      <c r="B137" s="24" t="s">
        <v>980</v>
      </c>
      <c r="C137" s="24" t="s">
        <v>982</v>
      </c>
      <c r="D137" s="24" t="s">
        <v>602</v>
      </c>
      <c r="E137" s="24" t="s">
        <v>603</v>
      </c>
      <c r="F137" s="24">
        <v>0</v>
      </c>
    </row>
    <row r="138" spans="1:6" x14ac:dyDescent="0.25">
      <c r="A138" s="25" t="s">
        <v>984</v>
      </c>
      <c r="B138" s="24" t="s">
        <v>983</v>
      </c>
      <c r="C138" s="24" t="s">
        <v>985</v>
      </c>
      <c r="D138" s="24" t="s">
        <v>602</v>
      </c>
      <c r="E138" s="24" t="s">
        <v>603</v>
      </c>
      <c r="F138" s="24">
        <v>1</v>
      </c>
    </row>
    <row r="139" spans="1:6" x14ac:dyDescent="0.25">
      <c r="A139" s="25" t="s">
        <v>987</v>
      </c>
      <c r="B139" s="24" t="s">
        <v>986</v>
      </c>
      <c r="C139" s="24" t="s">
        <v>988</v>
      </c>
      <c r="D139" s="24"/>
      <c r="E139" s="24"/>
      <c r="F139" s="24"/>
    </row>
    <row r="140" spans="1:6" x14ac:dyDescent="0.25">
      <c r="A140" s="25" t="s">
        <v>990</v>
      </c>
      <c r="B140" s="24" t="s">
        <v>989</v>
      </c>
      <c r="C140" s="24" t="s">
        <v>991</v>
      </c>
      <c r="D140" s="24" t="s">
        <v>602</v>
      </c>
      <c r="E140" s="24" t="s">
        <v>603</v>
      </c>
      <c r="F140" s="24">
        <v>0</v>
      </c>
    </row>
    <row r="141" spans="1:6" x14ac:dyDescent="0.25">
      <c r="A141" s="25" t="s">
        <v>993</v>
      </c>
      <c r="B141" s="24" t="s">
        <v>992</v>
      </c>
      <c r="C141" s="24" t="s">
        <v>994</v>
      </c>
      <c r="D141" s="24" t="s">
        <v>602</v>
      </c>
      <c r="E141" s="24" t="s">
        <v>603</v>
      </c>
      <c r="F141" s="24">
        <v>1</v>
      </c>
    </row>
    <row r="142" spans="1:6" x14ac:dyDescent="0.25">
      <c r="A142" s="25" t="s">
        <v>996</v>
      </c>
      <c r="B142" s="24" t="s">
        <v>995</v>
      </c>
      <c r="C142" s="24" t="s">
        <v>997</v>
      </c>
      <c r="D142" s="24" t="s">
        <v>602</v>
      </c>
      <c r="E142" s="24" t="s">
        <v>603</v>
      </c>
      <c r="F142" s="24">
        <v>4</v>
      </c>
    </row>
    <row r="143" spans="1:6" x14ac:dyDescent="0.25">
      <c r="A143" s="25" t="s">
        <v>999</v>
      </c>
      <c r="B143" s="24" t="s">
        <v>998</v>
      </c>
      <c r="C143" s="24" t="s">
        <v>1000</v>
      </c>
      <c r="D143" s="24" t="s">
        <v>602</v>
      </c>
      <c r="E143" s="24" t="s">
        <v>603</v>
      </c>
      <c r="F143" s="24">
        <v>1</v>
      </c>
    </row>
    <row r="144" spans="1:6" x14ac:dyDescent="0.25">
      <c r="A144" s="25" t="s">
        <v>271</v>
      </c>
      <c r="B144" s="24" t="s">
        <v>1001</v>
      </c>
      <c r="C144" s="24" t="s">
        <v>1002</v>
      </c>
      <c r="D144" s="24" t="s">
        <v>602</v>
      </c>
      <c r="E144" s="24" t="s">
        <v>603</v>
      </c>
      <c r="F144" s="24">
        <v>537395200</v>
      </c>
    </row>
    <row r="145" spans="1:6" x14ac:dyDescent="0.25">
      <c r="A145" s="25" t="s">
        <v>1004</v>
      </c>
      <c r="B145" s="24" t="s">
        <v>1003</v>
      </c>
      <c r="C145" s="24" t="s">
        <v>1005</v>
      </c>
      <c r="D145" s="24" t="s">
        <v>602</v>
      </c>
      <c r="E145" s="24" t="s">
        <v>603</v>
      </c>
      <c r="F145" s="24">
        <v>0</v>
      </c>
    </row>
    <row r="146" spans="1:6" x14ac:dyDescent="0.25">
      <c r="A146" s="25" t="s">
        <v>1007</v>
      </c>
      <c r="B146" s="24" t="s">
        <v>1006</v>
      </c>
      <c r="C146" s="24" t="s">
        <v>1008</v>
      </c>
      <c r="D146" s="24" t="s">
        <v>602</v>
      </c>
      <c r="E146" s="24" t="s">
        <v>603</v>
      </c>
      <c r="F146" s="24">
        <v>0</v>
      </c>
    </row>
    <row r="147" spans="1:6" x14ac:dyDescent="0.25">
      <c r="A147" s="25" t="s">
        <v>1010</v>
      </c>
      <c r="B147" s="24" t="s">
        <v>1009</v>
      </c>
      <c r="C147" s="24" t="s">
        <v>1011</v>
      </c>
      <c r="D147" s="24" t="s">
        <v>602</v>
      </c>
      <c r="E147" s="24" t="s">
        <v>603</v>
      </c>
      <c r="F147" s="24">
        <v>0</v>
      </c>
    </row>
    <row r="148" spans="1:6" x14ac:dyDescent="0.25">
      <c r="A148" s="25" t="s">
        <v>1013</v>
      </c>
      <c r="B148" s="24" t="s">
        <v>1012</v>
      </c>
      <c r="C148" s="24" t="s">
        <v>1014</v>
      </c>
      <c r="D148" s="24" t="s">
        <v>602</v>
      </c>
      <c r="E148" s="24" t="s">
        <v>603</v>
      </c>
      <c r="F148" s="24">
        <v>1</v>
      </c>
    </row>
    <row r="149" spans="1:6" x14ac:dyDescent="0.25">
      <c r="A149" s="25" t="s">
        <v>1016</v>
      </c>
      <c r="B149" s="24" t="s">
        <v>1015</v>
      </c>
      <c r="C149" s="24" t="s">
        <v>1017</v>
      </c>
      <c r="D149" s="24" t="s">
        <v>602</v>
      </c>
      <c r="E149" s="24" t="s">
        <v>603</v>
      </c>
      <c r="F149" s="24">
        <v>1</v>
      </c>
    </row>
    <row r="150" spans="1:6" x14ac:dyDescent="0.25">
      <c r="A150" s="25" t="s">
        <v>1019</v>
      </c>
      <c r="B150" s="24" t="s">
        <v>1018</v>
      </c>
      <c r="C150" s="24" t="s">
        <v>1020</v>
      </c>
      <c r="D150" s="24" t="s">
        <v>602</v>
      </c>
      <c r="E150" s="24" t="s">
        <v>603</v>
      </c>
      <c r="F150" s="24">
        <v>1</v>
      </c>
    </row>
    <row r="151" spans="1:6" x14ac:dyDescent="0.25">
      <c r="A151" s="25" t="s">
        <v>136</v>
      </c>
      <c r="B151" s="24" t="s">
        <v>1021</v>
      </c>
      <c r="C151" s="24" t="s">
        <v>1022</v>
      </c>
      <c r="D151" s="24" t="s">
        <v>602</v>
      </c>
      <c r="E151" s="24" t="s">
        <v>603</v>
      </c>
      <c r="F151" s="24">
        <v>1</v>
      </c>
    </row>
    <row r="152" spans="1:6" x14ac:dyDescent="0.25">
      <c r="A152" s="25" t="s">
        <v>1024</v>
      </c>
      <c r="B152" s="24" t="s">
        <v>1023</v>
      </c>
      <c r="C152" s="24" t="s">
        <v>1025</v>
      </c>
      <c r="D152" s="24" t="s">
        <v>602</v>
      </c>
      <c r="E152" s="24" t="s">
        <v>603</v>
      </c>
      <c r="F152" s="24">
        <v>0</v>
      </c>
    </row>
    <row r="153" spans="1:6" x14ac:dyDescent="0.25">
      <c r="A153" s="25" t="s">
        <v>1027</v>
      </c>
      <c r="B153" s="24" t="s">
        <v>1026</v>
      </c>
      <c r="C153" s="24" t="s">
        <v>1028</v>
      </c>
      <c r="D153" s="24" t="s">
        <v>602</v>
      </c>
      <c r="E153" s="24" t="s">
        <v>603</v>
      </c>
      <c r="F153" s="24">
        <v>1</v>
      </c>
    </row>
    <row r="154" spans="1:6" x14ac:dyDescent="0.25">
      <c r="A154" s="25" t="s">
        <v>1030</v>
      </c>
      <c r="B154" s="24" t="s">
        <v>1029</v>
      </c>
      <c r="C154" s="24" t="s">
        <v>1031</v>
      </c>
      <c r="D154" s="24" t="s">
        <v>602</v>
      </c>
      <c r="E154" s="24" t="s">
        <v>603</v>
      </c>
      <c r="F154" s="24">
        <v>1</v>
      </c>
    </row>
    <row r="155" spans="1:6" x14ac:dyDescent="0.25">
      <c r="A155" s="25" t="s">
        <v>1033</v>
      </c>
      <c r="B155" s="24" t="s">
        <v>1032</v>
      </c>
      <c r="C155" s="24" t="s">
        <v>1034</v>
      </c>
      <c r="D155" s="24" t="s">
        <v>602</v>
      </c>
      <c r="E155" s="24" t="s">
        <v>603</v>
      </c>
      <c r="F155" s="24">
        <v>1</v>
      </c>
    </row>
    <row r="156" spans="1:6" x14ac:dyDescent="0.25">
      <c r="A156" s="25" t="s">
        <v>1036</v>
      </c>
      <c r="B156" s="24" t="s">
        <v>1035</v>
      </c>
      <c r="C156" s="24" t="s">
        <v>1037</v>
      </c>
      <c r="D156" s="24" t="s">
        <v>602</v>
      </c>
      <c r="E156" s="24" t="s">
        <v>603</v>
      </c>
      <c r="F156" s="24">
        <v>1</v>
      </c>
    </row>
    <row r="157" spans="1:6" x14ac:dyDescent="0.25">
      <c r="A157" s="25" t="s">
        <v>1039</v>
      </c>
      <c r="B157" s="24" t="s">
        <v>1038</v>
      </c>
      <c r="C157" s="24" t="s">
        <v>1040</v>
      </c>
      <c r="D157" s="24" t="s">
        <v>602</v>
      </c>
      <c r="E157" s="24" t="s">
        <v>603</v>
      </c>
      <c r="F157" s="24">
        <v>1</v>
      </c>
    </row>
    <row r="158" spans="1:6" x14ac:dyDescent="0.25">
      <c r="A158" s="25" t="s">
        <v>273</v>
      </c>
      <c r="B158" s="24" t="s">
        <v>1041</v>
      </c>
      <c r="C158" s="24" t="s">
        <v>1042</v>
      </c>
      <c r="D158" s="24" t="s">
        <v>602</v>
      </c>
      <c r="E158" s="24" t="s">
        <v>603</v>
      </c>
      <c r="F158" s="24">
        <v>1</v>
      </c>
    </row>
    <row r="159" spans="1:6" x14ac:dyDescent="0.25">
      <c r="A159" s="25" t="s">
        <v>1044</v>
      </c>
      <c r="B159" s="24" t="s">
        <v>1043</v>
      </c>
      <c r="C159" s="24" t="s">
        <v>1045</v>
      </c>
      <c r="D159" s="24"/>
      <c r="E159" s="24"/>
      <c r="F159" s="24"/>
    </row>
    <row r="160" spans="1:6" x14ac:dyDescent="0.25">
      <c r="A160" s="25" t="s">
        <v>1047</v>
      </c>
      <c r="B160" s="24" t="s">
        <v>1046</v>
      </c>
      <c r="C160" s="24" t="s">
        <v>1048</v>
      </c>
      <c r="D160" s="24" t="s">
        <v>602</v>
      </c>
      <c r="E160" s="24" t="s">
        <v>603</v>
      </c>
      <c r="F160" s="24">
        <v>0</v>
      </c>
    </row>
    <row r="161" spans="1:33" x14ac:dyDescent="0.25">
      <c r="A161" s="25" t="s">
        <v>1050</v>
      </c>
      <c r="B161" s="24" t="s">
        <v>1049</v>
      </c>
      <c r="C161" s="24" t="s">
        <v>1051</v>
      </c>
      <c r="D161" s="24" t="s">
        <v>602</v>
      </c>
      <c r="E161" s="24" t="s">
        <v>603</v>
      </c>
      <c r="F161" s="24">
        <v>2</v>
      </c>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1:33" x14ac:dyDescent="0.25">
      <c r="A162" s="25" t="s">
        <v>1053</v>
      </c>
      <c r="B162" s="24" t="s">
        <v>1052</v>
      </c>
      <c r="C162" s="24" t="s">
        <v>1054</v>
      </c>
      <c r="D162" s="24" t="s">
        <v>602</v>
      </c>
      <c r="E162" s="24" t="s">
        <v>603</v>
      </c>
      <c r="F162" s="24">
        <v>3</v>
      </c>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1:33" x14ac:dyDescent="0.25">
      <c r="A163" s="25" t="s">
        <v>1056</v>
      </c>
      <c r="B163" s="24" t="s">
        <v>1055</v>
      </c>
      <c r="C163" s="24"/>
      <c r="D163" s="24" t="s">
        <v>602</v>
      </c>
      <c r="E163" s="24" t="s">
        <v>603</v>
      </c>
      <c r="F163" s="24">
        <v>0</v>
      </c>
      <c r="G163" s="24" t="s">
        <v>602</v>
      </c>
      <c r="H163" s="24" t="s">
        <v>603</v>
      </c>
      <c r="I163" s="24">
        <v>0</v>
      </c>
      <c r="J163" s="24" t="s">
        <v>602</v>
      </c>
      <c r="K163" s="24" t="s">
        <v>603</v>
      </c>
      <c r="L163" s="24">
        <v>0</v>
      </c>
      <c r="M163" s="24" t="s">
        <v>602</v>
      </c>
      <c r="N163" s="24" t="s">
        <v>603</v>
      </c>
      <c r="O163" s="24">
        <v>0</v>
      </c>
      <c r="P163" s="24" t="s">
        <v>602</v>
      </c>
      <c r="Q163" s="24" t="s">
        <v>603</v>
      </c>
      <c r="R163" s="24">
        <v>0</v>
      </c>
      <c r="S163" s="24" t="s">
        <v>602</v>
      </c>
      <c r="T163" s="24" t="s">
        <v>603</v>
      </c>
      <c r="U163" s="24">
        <v>0</v>
      </c>
      <c r="V163" s="24" t="s">
        <v>602</v>
      </c>
      <c r="W163" s="24" t="s">
        <v>603</v>
      </c>
      <c r="X163" s="24">
        <v>0</v>
      </c>
      <c r="Y163" s="24" t="s">
        <v>602</v>
      </c>
      <c r="Z163" s="24" t="s">
        <v>603</v>
      </c>
      <c r="AA163" s="24">
        <v>0</v>
      </c>
      <c r="AB163" s="24" t="s">
        <v>602</v>
      </c>
      <c r="AC163" s="24" t="s">
        <v>603</v>
      </c>
      <c r="AD163" s="24">
        <v>0</v>
      </c>
      <c r="AE163" s="24" t="s">
        <v>602</v>
      </c>
      <c r="AF163" s="24" t="s">
        <v>603</v>
      </c>
      <c r="AG163" s="24">
        <v>0</v>
      </c>
    </row>
    <row r="164" spans="1:33" x14ac:dyDescent="0.25">
      <c r="A164" s="25" t="s">
        <v>1058</v>
      </c>
      <c r="B164" s="24" t="s">
        <v>1057</v>
      </c>
      <c r="C164" s="24"/>
      <c r="D164" s="24" t="s">
        <v>602</v>
      </c>
      <c r="E164" s="24" t="s">
        <v>603</v>
      </c>
      <c r="F164" s="24">
        <v>0</v>
      </c>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x14ac:dyDescent="0.25">
      <c r="A165" s="25" t="s">
        <v>1060</v>
      </c>
      <c r="B165" s="24" t="s">
        <v>1059</v>
      </c>
      <c r="C165" s="24"/>
      <c r="D165" s="24" t="s">
        <v>602</v>
      </c>
      <c r="E165" s="24" t="s">
        <v>603</v>
      </c>
      <c r="F165" s="24">
        <v>1</v>
      </c>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x14ac:dyDescent="0.25">
      <c r="A166" s="25" t="s">
        <v>1062</v>
      </c>
      <c r="B166" s="24" t="s">
        <v>1061</v>
      </c>
      <c r="C166" s="24"/>
      <c r="D166" s="24" t="s">
        <v>602</v>
      </c>
      <c r="E166" s="24" t="s">
        <v>603</v>
      </c>
      <c r="F166" s="24">
        <v>1</v>
      </c>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x14ac:dyDescent="0.25">
      <c r="A167" s="25" t="s">
        <v>1064</v>
      </c>
      <c r="B167" s="24" t="s">
        <v>1063</v>
      </c>
      <c r="C167" s="24"/>
      <c r="D167" s="24" t="s">
        <v>602</v>
      </c>
      <c r="E167" s="24" t="s">
        <v>603</v>
      </c>
      <c r="F167" s="24">
        <v>1</v>
      </c>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1:33" x14ac:dyDescent="0.25">
      <c r="A168" s="25" t="s">
        <v>1056</v>
      </c>
      <c r="B168" s="24" t="s">
        <v>1055</v>
      </c>
      <c r="C168" s="24"/>
      <c r="D168" s="24" t="s">
        <v>602</v>
      </c>
      <c r="E168" s="24" t="s">
        <v>603</v>
      </c>
      <c r="F168" s="24">
        <v>0</v>
      </c>
      <c r="G168" s="24" t="s">
        <v>602</v>
      </c>
      <c r="H168" s="24" t="s">
        <v>603</v>
      </c>
      <c r="I168" s="24">
        <v>0</v>
      </c>
      <c r="J168" s="24" t="s">
        <v>602</v>
      </c>
      <c r="K168" s="24" t="s">
        <v>603</v>
      </c>
      <c r="L168" s="24">
        <v>0</v>
      </c>
      <c r="M168" s="24" t="s">
        <v>602</v>
      </c>
      <c r="N168" s="24" t="s">
        <v>603</v>
      </c>
      <c r="O168" s="24">
        <v>0</v>
      </c>
      <c r="P168" s="24" t="s">
        <v>602</v>
      </c>
      <c r="Q168" s="24" t="s">
        <v>603</v>
      </c>
      <c r="R168" s="24">
        <v>0</v>
      </c>
      <c r="S168" s="24" t="s">
        <v>602</v>
      </c>
      <c r="T168" s="24" t="s">
        <v>603</v>
      </c>
      <c r="U168" s="24">
        <v>0</v>
      </c>
      <c r="V168" s="24" t="s">
        <v>602</v>
      </c>
      <c r="W168" s="24" t="s">
        <v>603</v>
      </c>
      <c r="X168" s="24">
        <v>0</v>
      </c>
      <c r="Y168" s="24" t="s">
        <v>602</v>
      </c>
      <c r="Z168" s="24" t="s">
        <v>603</v>
      </c>
      <c r="AA168" s="24">
        <v>0</v>
      </c>
      <c r="AB168" s="24" t="s">
        <v>602</v>
      </c>
      <c r="AC168" s="24" t="s">
        <v>603</v>
      </c>
      <c r="AD168" s="24">
        <v>0</v>
      </c>
      <c r="AE168" s="24" t="s">
        <v>602</v>
      </c>
      <c r="AF168" s="24" t="s">
        <v>603</v>
      </c>
      <c r="AG168" s="24">
        <v>0</v>
      </c>
    </row>
    <row r="169" spans="1:33" x14ac:dyDescent="0.25">
      <c r="A169" s="25" t="s">
        <v>1058</v>
      </c>
      <c r="B169" s="24" t="s">
        <v>1057</v>
      </c>
      <c r="C169" s="24"/>
      <c r="D169" s="24" t="s">
        <v>602</v>
      </c>
      <c r="E169" s="24" t="s">
        <v>603</v>
      </c>
      <c r="F169" s="24">
        <v>0</v>
      </c>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3" x14ac:dyDescent="0.25">
      <c r="A170" s="25" t="s">
        <v>1060</v>
      </c>
      <c r="B170" s="24" t="s">
        <v>1059</v>
      </c>
      <c r="C170" s="24"/>
      <c r="D170" s="24" t="s">
        <v>602</v>
      </c>
      <c r="E170" s="24" t="s">
        <v>603</v>
      </c>
      <c r="F170" s="24">
        <v>1</v>
      </c>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1:33" x14ac:dyDescent="0.25">
      <c r="A171" s="25" t="s">
        <v>787</v>
      </c>
      <c r="B171" s="24" t="s">
        <v>786</v>
      </c>
      <c r="C171" s="24" t="s">
        <v>788</v>
      </c>
      <c r="D171" s="24" t="s">
        <v>649</v>
      </c>
      <c r="E171" s="24" t="s">
        <v>630</v>
      </c>
      <c r="F171" s="24" t="s">
        <v>782</v>
      </c>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1:33" x14ac:dyDescent="0.25">
      <c r="A172" s="25" t="s">
        <v>790</v>
      </c>
      <c r="B172" s="24" t="s">
        <v>789</v>
      </c>
      <c r="C172" s="24" t="s">
        <v>791</v>
      </c>
      <c r="D172" s="24" t="s">
        <v>649</v>
      </c>
      <c r="E172" s="24" t="s">
        <v>630</v>
      </c>
      <c r="F172" s="24" t="s">
        <v>782</v>
      </c>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1:33" x14ac:dyDescent="0.25">
      <c r="A173" s="25" t="s">
        <v>793</v>
      </c>
      <c r="B173" s="24" t="s">
        <v>792</v>
      </c>
      <c r="C173" s="24" t="s">
        <v>794</v>
      </c>
      <c r="D173" s="24" t="s">
        <v>649</v>
      </c>
      <c r="E173" s="24" t="s">
        <v>630</v>
      </c>
      <c r="F173" s="24" t="s">
        <v>782</v>
      </c>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1:33" x14ac:dyDescent="0.25">
      <c r="A174" s="25" t="s">
        <v>796</v>
      </c>
      <c r="B174" s="24" t="s">
        <v>795</v>
      </c>
      <c r="C174" s="24" t="s">
        <v>797</v>
      </c>
      <c r="D174" s="24" t="s">
        <v>649</v>
      </c>
      <c r="E174" s="24" t="s">
        <v>630</v>
      </c>
      <c r="F174" s="24" t="s">
        <v>782</v>
      </c>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1:33" x14ac:dyDescent="0.25">
      <c r="A175" s="25" t="s">
        <v>773</v>
      </c>
      <c r="B175" s="24" t="s">
        <v>772</v>
      </c>
      <c r="C175" s="24" t="s">
        <v>774</v>
      </c>
      <c r="D175" s="24" t="s">
        <v>649</v>
      </c>
      <c r="E175" s="24" t="s">
        <v>630</v>
      </c>
      <c r="F175" s="24" t="s">
        <v>768</v>
      </c>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row r="176" spans="1:33" x14ac:dyDescent="0.25">
      <c r="A176" s="25" t="s">
        <v>776</v>
      </c>
      <c r="B176" s="24" t="s">
        <v>775</v>
      </c>
      <c r="C176" s="24"/>
      <c r="D176" s="24" t="s">
        <v>602</v>
      </c>
      <c r="E176" s="24" t="s">
        <v>603</v>
      </c>
      <c r="F176" s="24">
        <v>1</v>
      </c>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row>
    <row r="177" spans="1:9" x14ac:dyDescent="0.25">
      <c r="A177" s="25" t="s">
        <v>828</v>
      </c>
      <c r="B177" s="24" t="s">
        <v>827</v>
      </c>
      <c r="C177" s="24"/>
      <c r="D177" s="24" t="s">
        <v>602</v>
      </c>
      <c r="E177" s="24" t="s">
        <v>603</v>
      </c>
      <c r="F177" s="24">
        <v>81920</v>
      </c>
      <c r="G177" s="24"/>
      <c r="H177" s="24"/>
      <c r="I177" s="24"/>
    </row>
    <row r="178" spans="1:9" x14ac:dyDescent="0.25">
      <c r="A178" s="25" t="s">
        <v>830</v>
      </c>
      <c r="B178" s="24" t="s">
        <v>829</v>
      </c>
      <c r="C178" s="24"/>
      <c r="D178" s="24" t="s">
        <v>602</v>
      </c>
      <c r="E178" s="24" t="s">
        <v>630</v>
      </c>
      <c r="F178" s="24">
        <v>0</v>
      </c>
      <c r="G178" s="24"/>
      <c r="H178" s="24"/>
      <c r="I178" s="24"/>
    </row>
    <row r="179" spans="1:9" x14ac:dyDescent="0.25">
      <c r="A179" s="25" t="s">
        <v>754</v>
      </c>
      <c r="B179" s="24" t="s">
        <v>753</v>
      </c>
      <c r="C179" s="24"/>
      <c r="D179" s="24" t="s">
        <v>602</v>
      </c>
      <c r="E179" s="24" t="s">
        <v>603</v>
      </c>
      <c r="F179" s="24">
        <v>1</v>
      </c>
      <c r="G179" s="24"/>
      <c r="H179" s="24"/>
      <c r="I179" s="24"/>
    </row>
    <row r="180" spans="1:9" x14ac:dyDescent="0.25">
      <c r="A180" s="25" t="s">
        <v>756</v>
      </c>
      <c r="B180" s="24" t="s">
        <v>755</v>
      </c>
      <c r="C180" s="24"/>
      <c r="D180" s="24" t="s">
        <v>602</v>
      </c>
      <c r="E180" s="24" t="s">
        <v>603</v>
      </c>
      <c r="F180" s="24">
        <v>1</v>
      </c>
      <c r="G180" s="24"/>
      <c r="H180" s="24"/>
      <c r="I180" s="24"/>
    </row>
    <row r="181" spans="1:9" x14ac:dyDescent="0.25">
      <c r="A181" s="25" t="s">
        <v>758</v>
      </c>
      <c r="B181" s="24" t="s">
        <v>757</v>
      </c>
      <c r="C181" s="24"/>
      <c r="D181" s="24" t="s">
        <v>602</v>
      </c>
      <c r="E181" s="24" t="s">
        <v>603</v>
      </c>
      <c r="F181" s="24">
        <v>1</v>
      </c>
      <c r="G181" s="24"/>
      <c r="H181" s="24"/>
      <c r="I181" s="24"/>
    </row>
    <row r="182" spans="1:9" x14ac:dyDescent="0.25">
      <c r="A182" s="25" t="s">
        <v>760</v>
      </c>
      <c r="B182" s="24" t="s">
        <v>759</v>
      </c>
      <c r="C182" s="24"/>
      <c r="D182" s="24" t="s">
        <v>602</v>
      </c>
      <c r="E182" s="24" t="s">
        <v>603</v>
      </c>
      <c r="F182" s="24">
        <v>1</v>
      </c>
      <c r="G182" s="24"/>
      <c r="H182" s="24"/>
      <c r="I182" s="24"/>
    </row>
    <row r="183" spans="1:9" x14ac:dyDescent="0.25">
      <c r="A183" s="25" t="s">
        <v>762</v>
      </c>
      <c r="B183" s="24" t="s">
        <v>761</v>
      </c>
      <c r="C183" s="24"/>
      <c r="D183" s="24" t="s">
        <v>602</v>
      </c>
      <c r="E183" s="24" t="s">
        <v>603</v>
      </c>
      <c r="F183" s="24">
        <v>1</v>
      </c>
      <c r="G183" s="24"/>
      <c r="H183" s="24"/>
      <c r="I183" s="24"/>
    </row>
    <row r="184" spans="1:9" x14ac:dyDescent="0.25">
      <c r="A184" s="25" t="s">
        <v>764</v>
      </c>
      <c r="B184" s="24" t="s">
        <v>763</v>
      </c>
      <c r="C184" s="24"/>
      <c r="D184" s="24" t="s">
        <v>602</v>
      </c>
      <c r="E184" s="24" t="s">
        <v>603</v>
      </c>
      <c r="F184" s="24">
        <v>2</v>
      </c>
      <c r="G184" s="24"/>
      <c r="H184" s="24"/>
      <c r="I184" s="24"/>
    </row>
    <row r="185" spans="1:9" x14ac:dyDescent="0.25">
      <c r="A185" s="25" t="s">
        <v>1062</v>
      </c>
      <c r="B185" s="24" t="s">
        <v>1061</v>
      </c>
      <c r="C185" s="24"/>
      <c r="D185" s="24" t="s">
        <v>602</v>
      </c>
      <c r="E185" s="24" t="s">
        <v>603</v>
      </c>
      <c r="F185" s="24">
        <v>1</v>
      </c>
      <c r="G185" s="24"/>
      <c r="H185" s="24"/>
      <c r="I185" s="24"/>
    </row>
    <row r="186" spans="1:9" x14ac:dyDescent="0.25">
      <c r="A186" s="25" t="s">
        <v>1064</v>
      </c>
      <c r="B186" s="24" t="s">
        <v>1063</v>
      </c>
      <c r="C186" s="24"/>
      <c r="D186" s="24" t="s">
        <v>602</v>
      </c>
      <c r="E186" s="24" t="s">
        <v>603</v>
      </c>
      <c r="F186" s="24">
        <v>1</v>
      </c>
      <c r="G186" s="24"/>
      <c r="H186" s="24"/>
      <c r="I186" s="24"/>
    </row>
    <row r="187" spans="1:9" x14ac:dyDescent="0.25">
      <c r="A187" s="25" t="s">
        <v>659</v>
      </c>
      <c r="B187" s="24" t="s">
        <v>658</v>
      </c>
      <c r="C187" s="24" t="s">
        <v>660</v>
      </c>
      <c r="D187" s="24" t="s">
        <v>602</v>
      </c>
      <c r="E187" s="24" t="s">
        <v>603</v>
      </c>
      <c r="F187" s="24">
        <v>0</v>
      </c>
      <c r="G187" s="24" t="s">
        <v>602</v>
      </c>
      <c r="H187" s="24" t="s">
        <v>603</v>
      </c>
      <c r="I187" s="24">
        <v>3</v>
      </c>
    </row>
    <row r="188" spans="1:9" x14ac:dyDescent="0.25">
      <c r="A188" s="25" t="s">
        <v>662</v>
      </c>
      <c r="B188" s="24" t="s">
        <v>661</v>
      </c>
      <c r="C188" s="24" t="s">
        <v>663</v>
      </c>
      <c r="D188" s="24" t="s">
        <v>602</v>
      </c>
      <c r="E188" s="24" t="s">
        <v>603</v>
      </c>
      <c r="F188" s="24">
        <v>1</v>
      </c>
      <c r="G188" s="24"/>
      <c r="H188" s="24"/>
      <c r="I188" s="24"/>
    </row>
    <row r="189" spans="1:9" x14ac:dyDescent="0.25">
      <c r="A189" s="25" t="s">
        <v>665</v>
      </c>
      <c r="B189" s="24" t="s">
        <v>664</v>
      </c>
      <c r="C189" s="24"/>
      <c r="D189" s="24" t="s">
        <v>602</v>
      </c>
      <c r="E189" s="24" t="s">
        <v>603</v>
      </c>
      <c r="F189" s="24">
        <v>0</v>
      </c>
      <c r="G189" s="24"/>
      <c r="H189" s="24"/>
      <c r="I189" s="24"/>
    </row>
    <row r="190" spans="1:9" x14ac:dyDescent="0.25">
      <c r="A190" s="25" t="s">
        <v>818</v>
      </c>
      <c r="B190" s="24" t="s">
        <v>817</v>
      </c>
      <c r="C190" s="24"/>
      <c r="D190" s="24" t="s">
        <v>602</v>
      </c>
      <c r="E190" s="24" t="s">
        <v>603</v>
      </c>
      <c r="F190" s="24">
        <v>1</v>
      </c>
      <c r="G190" s="24"/>
      <c r="H190" s="24"/>
      <c r="I190" s="24"/>
    </row>
    <row r="191" spans="1:9" x14ac:dyDescent="0.25">
      <c r="A191" s="25" t="s">
        <v>820</v>
      </c>
      <c r="B191" s="24" t="s">
        <v>819</v>
      </c>
      <c r="C191" s="24"/>
      <c r="D191" s="24" t="s">
        <v>602</v>
      </c>
      <c r="E191" s="24" t="s">
        <v>603</v>
      </c>
      <c r="F191" s="24">
        <v>1</v>
      </c>
      <c r="G191" s="24"/>
      <c r="H191" s="24"/>
      <c r="I191" s="24"/>
    </row>
    <row r="192" spans="1:9" x14ac:dyDescent="0.25">
      <c r="A192" s="25" t="s">
        <v>822</v>
      </c>
      <c r="B192" s="24" t="s">
        <v>821</v>
      </c>
      <c r="C192" s="24"/>
      <c r="D192" s="24" t="s">
        <v>602</v>
      </c>
      <c r="E192" s="24" t="s">
        <v>603</v>
      </c>
      <c r="F192" s="24">
        <v>1</v>
      </c>
      <c r="G192" s="24"/>
      <c r="H192" s="24"/>
      <c r="I192" s="24"/>
    </row>
    <row r="193" spans="1:9" x14ac:dyDescent="0.25">
      <c r="A193" s="25" t="s">
        <v>824</v>
      </c>
      <c r="B193" s="24" t="s">
        <v>823</v>
      </c>
      <c r="C193" s="24"/>
      <c r="D193" s="24" t="s">
        <v>602</v>
      </c>
      <c r="E193" s="24" t="s">
        <v>603</v>
      </c>
      <c r="F193" s="24">
        <v>0</v>
      </c>
      <c r="G193" s="24"/>
      <c r="H193" s="24"/>
      <c r="I193" s="24"/>
    </row>
    <row r="194" spans="1:9" x14ac:dyDescent="0.25">
      <c r="A194" s="25" t="s">
        <v>826</v>
      </c>
      <c r="B194" s="24" t="s">
        <v>825</v>
      </c>
      <c r="C194" s="24"/>
      <c r="D194" s="24" t="s">
        <v>602</v>
      </c>
      <c r="E194" s="24" t="s">
        <v>603</v>
      </c>
      <c r="F194" s="24">
        <v>0</v>
      </c>
      <c r="G194" s="24"/>
      <c r="H194" s="24"/>
      <c r="I194" s="24"/>
    </row>
    <row r="195" spans="1:9" x14ac:dyDescent="0.25">
      <c r="A195" s="25" t="s">
        <v>744</v>
      </c>
      <c r="B195" s="24" t="s">
        <v>743</v>
      </c>
      <c r="C195" s="24"/>
      <c r="D195" s="24" t="s">
        <v>602</v>
      </c>
      <c r="E195" s="24" t="s">
        <v>603</v>
      </c>
      <c r="F195" s="24">
        <v>1</v>
      </c>
      <c r="G195" s="24"/>
      <c r="H195" s="24"/>
      <c r="I195" s="24"/>
    </row>
    <row r="196" spans="1:9" x14ac:dyDescent="0.25">
      <c r="A196" s="25" t="s">
        <v>746</v>
      </c>
      <c r="B196" s="24" t="s">
        <v>745</v>
      </c>
      <c r="C196" s="24"/>
      <c r="D196" s="24" t="s">
        <v>602</v>
      </c>
      <c r="E196" s="24" t="s">
        <v>603</v>
      </c>
      <c r="F196" s="24">
        <v>1</v>
      </c>
      <c r="G196" s="24"/>
      <c r="H196" s="24"/>
      <c r="I196" s="24"/>
    </row>
    <row r="197" spans="1:9" x14ac:dyDescent="0.25">
      <c r="A197" s="25" t="s">
        <v>812</v>
      </c>
      <c r="B197" s="24" t="s">
        <v>811</v>
      </c>
      <c r="C197" s="24" t="s">
        <v>813</v>
      </c>
      <c r="D197" s="24" t="s">
        <v>649</v>
      </c>
      <c r="E197" s="24" t="s">
        <v>630</v>
      </c>
      <c r="F197" s="24" t="s">
        <v>650</v>
      </c>
      <c r="G197" s="24"/>
      <c r="H197" s="24"/>
      <c r="I197" s="24"/>
    </row>
    <row r="198" spans="1:9" x14ac:dyDescent="0.25">
      <c r="A198" s="25" t="s">
        <v>815</v>
      </c>
      <c r="B198" s="24" t="s">
        <v>814</v>
      </c>
      <c r="C198" s="24" t="s">
        <v>816</v>
      </c>
      <c r="D198" s="24" t="s">
        <v>649</v>
      </c>
      <c r="E198" s="24" t="s">
        <v>630</v>
      </c>
      <c r="F198" s="24" t="s">
        <v>650</v>
      </c>
      <c r="G198" s="24"/>
      <c r="H198" s="24"/>
      <c r="I198" s="24"/>
    </row>
    <row r="199" spans="1:9" x14ac:dyDescent="0.25">
      <c r="A199" s="25" t="s">
        <v>799</v>
      </c>
      <c r="B199" s="24" t="s">
        <v>798</v>
      </c>
      <c r="C199" s="24"/>
      <c r="D199" s="24" t="s">
        <v>602</v>
      </c>
      <c r="E199" s="24" t="s">
        <v>603</v>
      </c>
      <c r="F199" s="24">
        <v>32768</v>
      </c>
      <c r="G199" s="24"/>
      <c r="H199" s="24"/>
      <c r="I199" s="24"/>
    </row>
    <row r="200" spans="1:9" x14ac:dyDescent="0.25">
      <c r="A200" s="25" t="s">
        <v>801</v>
      </c>
      <c r="B200" s="24" t="s">
        <v>800</v>
      </c>
      <c r="C200" s="24"/>
      <c r="D200" s="24" t="s">
        <v>602</v>
      </c>
      <c r="E200" s="24" t="s">
        <v>630</v>
      </c>
      <c r="F200" s="24">
        <v>0</v>
      </c>
      <c r="G200" s="24"/>
      <c r="H200" s="24"/>
      <c r="I200" s="24"/>
    </row>
    <row r="201" spans="1:9" x14ac:dyDescent="0.25">
      <c r="A201" s="25" t="s">
        <v>803</v>
      </c>
      <c r="B201" s="24" t="s">
        <v>802</v>
      </c>
      <c r="C201" s="24" t="s">
        <v>804</v>
      </c>
      <c r="D201" s="24" t="s">
        <v>649</v>
      </c>
      <c r="E201" s="24" t="s">
        <v>630</v>
      </c>
      <c r="F201" s="24" t="s">
        <v>650</v>
      </c>
      <c r="G201" s="24"/>
      <c r="H201" s="24"/>
      <c r="I201" s="24"/>
    </row>
    <row r="202" spans="1:9" x14ac:dyDescent="0.25">
      <c r="A202" s="25" t="s">
        <v>806</v>
      </c>
      <c r="B202" s="24" t="s">
        <v>805</v>
      </c>
      <c r="C202" s="24" t="s">
        <v>807</v>
      </c>
      <c r="D202" s="24" t="s">
        <v>649</v>
      </c>
      <c r="E202" s="24" t="s">
        <v>630</v>
      </c>
      <c r="F202" s="24" t="s">
        <v>650</v>
      </c>
      <c r="G202" s="24"/>
      <c r="H202" s="24"/>
      <c r="I202" s="24"/>
    </row>
    <row r="203" spans="1:9" x14ac:dyDescent="0.25">
      <c r="A203" s="25" t="s">
        <v>96</v>
      </c>
      <c r="B203" s="24" t="s">
        <v>780</v>
      </c>
      <c r="C203" s="24" t="s">
        <v>781</v>
      </c>
      <c r="D203" s="24" t="s">
        <v>649</v>
      </c>
      <c r="E203" s="24" t="s">
        <v>630</v>
      </c>
      <c r="F203" s="24" t="s">
        <v>782</v>
      </c>
      <c r="G203" s="24"/>
      <c r="H203" s="24"/>
      <c r="I203" s="24"/>
    </row>
    <row r="204" spans="1:9" x14ac:dyDescent="0.25">
      <c r="A204" s="25" t="s">
        <v>784</v>
      </c>
      <c r="B204" s="24" t="s">
        <v>783</v>
      </c>
      <c r="C204" s="24" t="s">
        <v>785</v>
      </c>
      <c r="D204" s="24" t="s">
        <v>649</v>
      </c>
      <c r="E204" s="24" t="s">
        <v>630</v>
      </c>
      <c r="F204" s="24" t="s">
        <v>650</v>
      </c>
      <c r="G204" s="24"/>
      <c r="H204" s="24"/>
      <c r="I204" s="24"/>
    </row>
    <row r="205" spans="1:9" x14ac:dyDescent="0.25">
      <c r="A205" s="25" t="s">
        <v>778</v>
      </c>
      <c r="B205" s="24" t="s">
        <v>777</v>
      </c>
      <c r="C205" s="24" t="s">
        <v>779</v>
      </c>
      <c r="D205" s="24" t="s">
        <v>602</v>
      </c>
      <c r="E205" s="24" t="s">
        <v>603</v>
      </c>
      <c r="F205" s="24">
        <v>255</v>
      </c>
      <c r="G205" s="24"/>
      <c r="H205" s="24"/>
      <c r="I205" s="24"/>
    </row>
    <row r="206" spans="1:9" x14ac:dyDescent="0.25">
      <c r="A206" s="25" t="s">
        <v>1066</v>
      </c>
      <c r="B206" s="24" t="s">
        <v>1065</v>
      </c>
      <c r="C206" s="24" t="s">
        <v>1067</v>
      </c>
      <c r="D206" s="24" t="s">
        <v>602</v>
      </c>
      <c r="E206" s="24" t="s">
        <v>603</v>
      </c>
      <c r="F206" s="24">
        <v>0</v>
      </c>
      <c r="G206" s="24" t="s">
        <v>602</v>
      </c>
      <c r="H206" s="24" t="s">
        <v>603</v>
      </c>
      <c r="I206" s="24">
        <v>0</v>
      </c>
    </row>
    <row r="207" spans="1:9" x14ac:dyDescent="0.25">
      <c r="A207" s="25" t="s">
        <v>869</v>
      </c>
      <c r="B207" s="24" t="s">
        <v>868</v>
      </c>
      <c r="C207" s="24"/>
      <c r="D207" s="24" t="s">
        <v>602</v>
      </c>
      <c r="E207" s="24" t="s">
        <v>603</v>
      </c>
      <c r="F207" s="24">
        <v>1</v>
      </c>
      <c r="G207" s="24"/>
      <c r="H207" s="24"/>
      <c r="I207" s="24"/>
    </row>
    <row r="208" spans="1:9" x14ac:dyDescent="0.25">
      <c r="A208" s="25" t="s">
        <v>871</v>
      </c>
      <c r="B208" s="24" t="s">
        <v>870</v>
      </c>
      <c r="C208" s="24"/>
      <c r="D208" s="24" t="s">
        <v>602</v>
      </c>
      <c r="E208" s="24" t="s">
        <v>603</v>
      </c>
      <c r="F208" s="24">
        <v>32768</v>
      </c>
      <c r="G208" s="24"/>
      <c r="H208" s="24"/>
      <c r="I208" s="24"/>
    </row>
    <row r="209" spans="1:6" x14ac:dyDescent="0.25">
      <c r="A209" s="25" t="s">
        <v>873</v>
      </c>
      <c r="B209" s="24" t="s">
        <v>872</v>
      </c>
      <c r="C209" s="24"/>
      <c r="D209" s="24" t="s">
        <v>602</v>
      </c>
      <c r="E209" s="24" t="s">
        <v>630</v>
      </c>
      <c r="F209" s="24">
        <v>0</v>
      </c>
    </row>
    <row r="210" spans="1:6" x14ac:dyDescent="0.25">
      <c r="A210" s="25" t="s">
        <v>766</v>
      </c>
      <c r="B210" s="24" t="s">
        <v>765</v>
      </c>
      <c r="C210" s="24" t="s">
        <v>767</v>
      </c>
      <c r="D210" s="24" t="s">
        <v>649</v>
      </c>
      <c r="E210" s="24" t="s">
        <v>630</v>
      </c>
      <c r="F210" s="24" t="s">
        <v>768</v>
      </c>
    </row>
    <row r="211" spans="1:6" x14ac:dyDescent="0.25">
      <c r="A211" s="25" t="s">
        <v>770</v>
      </c>
      <c r="B211" s="24" t="s">
        <v>769</v>
      </c>
      <c r="C211" s="24" t="s">
        <v>771</v>
      </c>
      <c r="D211" s="24" t="s">
        <v>649</v>
      </c>
      <c r="E211" s="24" t="s">
        <v>630</v>
      </c>
      <c r="F211" s="24" t="s">
        <v>768</v>
      </c>
    </row>
    <row r="212" spans="1:6" x14ac:dyDescent="0.25">
      <c r="A212" s="25" t="s">
        <v>843</v>
      </c>
      <c r="B212" s="24" t="s">
        <v>842</v>
      </c>
      <c r="C212" s="24" t="s">
        <v>844</v>
      </c>
      <c r="D212" s="24" t="s">
        <v>602</v>
      </c>
      <c r="E212" s="24" t="s">
        <v>603</v>
      </c>
      <c r="F212" s="24">
        <v>1</v>
      </c>
    </row>
    <row r="213" spans="1:6" x14ac:dyDescent="0.25">
      <c r="A213" s="25" t="s">
        <v>864</v>
      </c>
      <c r="B213" s="24" t="s">
        <v>863</v>
      </c>
      <c r="C213" s="24" t="s">
        <v>865</v>
      </c>
      <c r="D213" s="24" t="s">
        <v>602</v>
      </c>
      <c r="E213" s="24" t="s">
        <v>603</v>
      </c>
      <c r="F213" s="24">
        <v>1</v>
      </c>
    </row>
    <row r="214" spans="1:6" x14ac:dyDescent="0.25">
      <c r="A214" s="25" t="s">
        <v>247</v>
      </c>
      <c r="B214" s="24" t="s">
        <v>866</v>
      </c>
      <c r="C214" s="24" t="s">
        <v>867</v>
      </c>
      <c r="D214" s="24" t="s">
        <v>602</v>
      </c>
      <c r="E214" s="24" t="s">
        <v>603</v>
      </c>
      <c r="F214" s="24">
        <v>3</v>
      </c>
    </row>
    <row r="215" spans="1:6" x14ac:dyDescent="0.25">
      <c r="A215" s="25" t="s">
        <v>268</v>
      </c>
      <c r="B215" s="24" t="s">
        <v>874</v>
      </c>
      <c r="C215" s="24" t="s">
        <v>875</v>
      </c>
      <c r="D215" s="24" t="s">
        <v>602</v>
      </c>
      <c r="E215" s="24" t="s">
        <v>603</v>
      </c>
      <c r="F215" s="24">
        <v>537395200</v>
      </c>
    </row>
    <row r="216" spans="1:6" x14ac:dyDescent="0.25">
      <c r="A216" s="25" t="s">
        <v>877</v>
      </c>
      <c r="B216" s="24" t="s">
        <v>876</v>
      </c>
      <c r="C216" s="24" t="s">
        <v>878</v>
      </c>
      <c r="D216" s="24" t="s">
        <v>602</v>
      </c>
      <c r="E216" s="24" t="s">
        <v>630</v>
      </c>
      <c r="F216" s="24" t="b">
        <v>0</v>
      </c>
    </row>
    <row r="217" spans="1:6" x14ac:dyDescent="0.25">
      <c r="A217" s="25" t="s">
        <v>880</v>
      </c>
      <c r="B217" s="24" t="s">
        <v>879</v>
      </c>
      <c r="C217" s="24" t="s">
        <v>881</v>
      </c>
      <c r="D217" s="24" t="s">
        <v>602</v>
      </c>
      <c r="E217" s="24" t="s">
        <v>630</v>
      </c>
      <c r="F217" s="24">
        <v>1</v>
      </c>
    </row>
    <row r="218" spans="1:6" x14ac:dyDescent="0.25">
      <c r="A218" s="25" t="s">
        <v>190</v>
      </c>
      <c r="B218" s="24" t="s">
        <v>882</v>
      </c>
      <c r="C218" s="24" t="s">
        <v>883</v>
      </c>
      <c r="D218" s="24" t="s">
        <v>602</v>
      </c>
      <c r="E218" s="24" t="s">
        <v>630</v>
      </c>
      <c r="F218" s="24">
        <v>0</v>
      </c>
    </row>
    <row r="219" spans="1:6" x14ac:dyDescent="0.25">
      <c r="A219" s="25" t="s">
        <v>885</v>
      </c>
      <c r="B219" s="24" t="s">
        <v>884</v>
      </c>
      <c r="C219" s="24" t="s">
        <v>886</v>
      </c>
      <c r="D219" s="24" t="s">
        <v>602</v>
      </c>
      <c r="E219" s="24" t="s">
        <v>603</v>
      </c>
      <c r="F219" s="24">
        <v>1</v>
      </c>
    </row>
    <row r="220" spans="1:6" x14ac:dyDescent="0.25">
      <c r="A220" s="25" t="s">
        <v>888</v>
      </c>
      <c r="B220" s="24" t="s">
        <v>887</v>
      </c>
      <c r="C220" s="24" t="s">
        <v>889</v>
      </c>
      <c r="D220" s="24" t="s">
        <v>602</v>
      </c>
      <c r="E220" s="24" t="s">
        <v>603</v>
      </c>
      <c r="F220" s="24">
        <v>1</v>
      </c>
    </row>
    <row r="221" spans="1:6" x14ac:dyDescent="0.25">
      <c r="A221" s="25" t="s">
        <v>891</v>
      </c>
      <c r="B221" s="24" t="s">
        <v>890</v>
      </c>
      <c r="C221" s="24" t="s">
        <v>892</v>
      </c>
      <c r="D221" s="24" t="s">
        <v>602</v>
      </c>
      <c r="E221" s="24" t="s">
        <v>603</v>
      </c>
      <c r="F221" s="24">
        <v>1</v>
      </c>
    </row>
    <row r="222" spans="1:6" x14ac:dyDescent="0.25">
      <c r="A222" s="25" t="s">
        <v>894</v>
      </c>
      <c r="B222" s="24" t="s">
        <v>893</v>
      </c>
      <c r="C222" s="24" t="s">
        <v>895</v>
      </c>
      <c r="D222" s="24" t="s">
        <v>602</v>
      </c>
      <c r="E222" s="24" t="s">
        <v>603</v>
      </c>
      <c r="F222" s="24">
        <v>1</v>
      </c>
    </row>
    <row r="223" spans="1:6" x14ac:dyDescent="0.25">
      <c r="A223" s="25" t="s">
        <v>897</v>
      </c>
      <c r="B223" s="24" t="s">
        <v>896</v>
      </c>
      <c r="C223" s="24" t="s">
        <v>898</v>
      </c>
      <c r="D223" s="24" t="s">
        <v>602</v>
      </c>
      <c r="E223" s="24" t="s">
        <v>603</v>
      </c>
      <c r="F223" s="24">
        <v>0</v>
      </c>
    </row>
    <row r="224" spans="1:6" x14ac:dyDescent="0.25">
      <c r="A224" s="25" t="s">
        <v>900</v>
      </c>
      <c r="B224" s="24" t="s">
        <v>899</v>
      </c>
      <c r="C224" s="24" t="s">
        <v>901</v>
      </c>
      <c r="D224" s="24" t="s">
        <v>602</v>
      </c>
      <c r="E224" s="24" t="s">
        <v>603</v>
      </c>
      <c r="F224" s="24">
        <v>1</v>
      </c>
    </row>
    <row r="225" spans="1:6" x14ac:dyDescent="0.25">
      <c r="A225" s="25" t="s">
        <v>909</v>
      </c>
      <c r="B225" s="24" t="s">
        <v>908</v>
      </c>
      <c r="C225" s="24" t="s">
        <v>910</v>
      </c>
      <c r="D225" s="24" t="s">
        <v>602</v>
      </c>
      <c r="E225" s="24" t="s">
        <v>603</v>
      </c>
      <c r="F225" s="24">
        <v>1</v>
      </c>
    </row>
    <row r="226" spans="1:6" x14ac:dyDescent="0.25">
      <c r="A226" s="25" t="s">
        <v>912</v>
      </c>
      <c r="B226" s="24" t="s">
        <v>911</v>
      </c>
      <c r="C226" s="24" t="s">
        <v>913</v>
      </c>
      <c r="D226" s="24" t="s">
        <v>602</v>
      </c>
      <c r="E226" s="24" t="s">
        <v>603</v>
      </c>
      <c r="F226" s="24">
        <v>0</v>
      </c>
    </row>
    <row r="227" spans="1:6" x14ac:dyDescent="0.25">
      <c r="A227" s="25" t="s">
        <v>269</v>
      </c>
      <c r="B227" s="24" t="s">
        <v>914</v>
      </c>
      <c r="C227" s="24" t="s">
        <v>915</v>
      </c>
      <c r="D227" s="24" t="s">
        <v>602</v>
      </c>
      <c r="E227" s="24" t="s">
        <v>630</v>
      </c>
      <c r="F227" s="24">
        <v>0</v>
      </c>
    </row>
    <row r="228" spans="1:6" x14ac:dyDescent="0.25">
      <c r="A228" s="25" t="s">
        <v>917</v>
      </c>
      <c r="B228" s="24" t="s">
        <v>916</v>
      </c>
      <c r="C228" s="24" t="s">
        <v>918</v>
      </c>
      <c r="D228" s="24" t="s">
        <v>602</v>
      </c>
      <c r="E228" s="24" t="s">
        <v>603</v>
      </c>
      <c r="F228" s="24">
        <v>14</v>
      </c>
    </row>
    <row r="229" spans="1:6" x14ac:dyDescent="0.25">
      <c r="A229" s="25" t="s">
        <v>920</v>
      </c>
      <c r="B229" s="24" t="s">
        <v>919</v>
      </c>
      <c r="C229" s="24" t="s">
        <v>921</v>
      </c>
      <c r="D229" s="24" t="s">
        <v>602</v>
      </c>
      <c r="E229" s="24" t="s">
        <v>603</v>
      </c>
      <c r="F229" s="24">
        <v>1</v>
      </c>
    </row>
    <row r="230" spans="1:6" x14ac:dyDescent="0.25">
      <c r="A230" s="25" t="s">
        <v>923</v>
      </c>
      <c r="B230" s="24" t="s">
        <v>922</v>
      </c>
      <c r="C230" s="24" t="s">
        <v>924</v>
      </c>
      <c r="D230" s="24" t="s">
        <v>602</v>
      </c>
      <c r="E230" s="24" t="s">
        <v>630</v>
      </c>
      <c r="F230" s="24">
        <v>1</v>
      </c>
    </row>
    <row r="231" spans="1:6" x14ac:dyDescent="0.25">
      <c r="A231" s="25" t="s">
        <v>1069</v>
      </c>
      <c r="B231" s="24" t="s">
        <v>1068</v>
      </c>
      <c r="C231" s="24" t="s">
        <v>1070</v>
      </c>
      <c r="D231" s="24"/>
      <c r="E231" s="24"/>
      <c r="F231" s="24"/>
    </row>
    <row r="232" spans="1:6" x14ac:dyDescent="0.25">
      <c r="A232" s="25" t="s">
        <v>186</v>
      </c>
      <c r="B232" s="24" t="s">
        <v>1071</v>
      </c>
      <c r="C232" s="24" t="s">
        <v>1072</v>
      </c>
      <c r="D232" s="24"/>
      <c r="E232" s="24"/>
      <c r="F232" s="24"/>
    </row>
    <row r="233" spans="1:6" x14ac:dyDescent="0.25">
      <c r="A233" s="25" t="s">
        <v>926</v>
      </c>
      <c r="B233" s="24" t="s">
        <v>925</v>
      </c>
      <c r="C233" s="24" t="s">
        <v>927</v>
      </c>
      <c r="D233" s="24" t="s">
        <v>602</v>
      </c>
      <c r="E233" s="24" t="s">
        <v>603</v>
      </c>
      <c r="F233" s="24">
        <v>1</v>
      </c>
    </row>
    <row r="234" spans="1:6" x14ac:dyDescent="0.25">
      <c r="A234" s="25" t="s">
        <v>929</v>
      </c>
      <c r="B234" s="24" t="s">
        <v>928</v>
      </c>
      <c r="C234" s="24" t="s">
        <v>930</v>
      </c>
      <c r="D234" s="24" t="s">
        <v>602</v>
      </c>
      <c r="E234" s="24" t="s">
        <v>603</v>
      </c>
      <c r="F234" s="24">
        <v>1</v>
      </c>
    </row>
    <row r="235" spans="1:6" x14ac:dyDescent="0.25">
      <c r="A235" s="25" t="s">
        <v>932</v>
      </c>
      <c r="B235" s="24" t="s">
        <v>931</v>
      </c>
      <c r="C235" s="24" t="s">
        <v>933</v>
      </c>
      <c r="D235" s="24" t="s">
        <v>602</v>
      </c>
      <c r="E235" s="24" t="s">
        <v>603</v>
      </c>
      <c r="F235" s="24">
        <v>0</v>
      </c>
    </row>
    <row r="236" spans="1:6" x14ac:dyDescent="0.25">
      <c r="A236" s="25" t="s">
        <v>935</v>
      </c>
      <c r="B236" s="24" t="s">
        <v>934</v>
      </c>
      <c r="C236" s="24" t="s">
        <v>936</v>
      </c>
      <c r="D236" s="24" t="s">
        <v>610</v>
      </c>
      <c r="E236" s="24" t="s">
        <v>603</v>
      </c>
      <c r="F236" s="24">
        <v>15</v>
      </c>
    </row>
    <row r="237" spans="1:6" x14ac:dyDescent="0.25">
      <c r="A237" s="25" t="s">
        <v>938</v>
      </c>
      <c r="B237" s="24" t="s">
        <v>937</v>
      </c>
      <c r="C237" s="24" t="s">
        <v>939</v>
      </c>
      <c r="D237" s="24" t="s">
        <v>602</v>
      </c>
      <c r="E237" s="24" t="s">
        <v>603</v>
      </c>
      <c r="F237" s="24">
        <v>1</v>
      </c>
    </row>
    <row r="238" spans="1:6" x14ac:dyDescent="0.25">
      <c r="A238" s="25" t="s">
        <v>941</v>
      </c>
      <c r="B238" s="24" t="s">
        <v>940</v>
      </c>
      <c r="C238" s="24" t="s">
        <v>942</v>
      </c>
      <c r="D238" s="24" t="s">
        <v>602</v>
      </c>
      <c r="E238" s="24" t="s">
        <v>603</v>
      </c>
      <c r="F238" s="24">
        <v>1</v>
      </c>
    </row>
    <row r="239" spans="1:6" x14ac:dyDescent="0.25">
      <c r="A239" s="25" t="s">
        <v>235</v>
      </c>
      <c r="B239" s="24" t="s">
        <v>943</v>
      </c>
      <c r="C239" s="24" t="s">
        <v>944</v>
      </c>
      <c r="D239" s="24" t="s">
        <v>602</v>
      </c>
      <c r="E239" s="24" t="s">
        <v>630</v>
      </c>
      <c r="F239" s="24">
        <v>0</v>
      </c>
    </row>
    <row r="240" spans="1:6" x14ac:dyDescent="0.25">
      <c r="A240" s="25" t="s">
        <v>275</v>
      </c>
      <c r="B240" s="24" t="s">
        <v>945</v>
      </c>
      <c r="C240" s="24" t="s">
        <v>946</v>
      </c>
      <c r="D240" s="24" t="s">
        <v>602</v>
      </c>
      <c r="E240" s="24" t="s">
        <v>603</v>
      </c>
      <c r="F240" s="24">
        <v>2</v>
      </c>
    </row>
    <row r="241" spans="1:6" x14ac:dyDescent="0.25">
      <c r="A241" s="25" t="s">
        <v>948</v>
      </c>
      <c r="B241" s="24" t="s">
        <v>947</v>
      </c>
      <c r="C241" s="24" t="s">
        <v>949</v>
      </c>
      <c r="D241" s="24" t="s">
        <v>602</v>
      </c>
      <c r="E241" s="24" t="s">
        <v>603</v>
      </c>
      <c r="F241" s="24">
        <v>0</v>
      </c>
    </row>
    <row r="242" spans="1:6" x14ac:dyDescent="0.25">
      <c r="A242" s="25" t="s">
        <v>951</v>
      </c>
      <c r="B242" s="24" t="s">
        <v>950</v>
      </c>
      <c r="C242" s="24" t="s">
        <v>952</v>
      </c>
      <c r="D242" s="24" t="s">
        <v>602</v>
      </c>
      <c r="E242" s="24" t="s">
        <v>603</v>
      </c>
      <c r="F242" s="24">
        <v>3</v>
      </c>
    </row>
    <row r="243" spans="1:6" x14ac:dyDescent="0.25">
      <c r="A243" s="25" t="s">
        <v>954</v>
      </c>
      <c r="B243" s="24" t="s">
        <v>953</v>
      </c>
      <c r="C243" s="24" t="s">
        <v>955</v>
      </c>
      <c r="D243" s="24" t="s">
        <v>602</v>
      </c>
      <c r="E243" s="24" t="s">
        <v>603</v>
      </c>
      <c r="F243" s="24">
        <v>1</v>
      </c>
    </row>
    <row r="244" spans="1:6" x14ac:dyDescent="0.25">
      <c r="A244" s="25" t="s">
        <v>957</v>
      </c>
      <c r="B244" s="24" t="s">
        <v>956</v>
      </c>
      <c r="C244" s="24" t="s">
        <v>958</v>
      </c>
      <c r="D244" s="24" t="s">
        <v>602</v>
      </c>
      <c r="E244" s="24" t="s">
        <v>603</v>
      </c>
      <c r="F244" s="24">
        <v>1</v>
      </c>
    </row>
    <row r="245" spans="1:6" x14ac:dyDescent="0.25">
      <c r="A245" s="25" t="s">
        <v>960</v>
      </c>
      <c r="B245" s="24" t="s">
        <v>959</v>
      </c>
      <c r="C245" s="24" t="s">
        <v>961</v>
      </c>
      <c r="D245" s="24" t="s">
        <v>602</v>
      </c>
      <c r="E245" s="24" t="s">
        <v>603</v>
      </c>
      <c r="F245" s="24">
        <v>0</v>
      </c>
    </row>
    <row r="246" spans="1:6" x14ac:dyDescent="0.25">
      <c r="A246" s="25" t="s">
        <v>963</v>
      </c>
      <c r="B246" s="24" t="s">
        <v>962</v>
      </c>
      <c r="C246" s="24" t="s">
        <v>964</v>
      </c>
      <c r="D246" s="24" t="s">
        <v>602</v>
      </c>
      <c r="E246" s="24" t="s">
        <v>603</v>
      </c>
      <c r="F246" s="24">
        <v>1</v>
      </c>
    </row>
    <row r="247" spans="1:6" x14ac:dyDescent="0.25">
      <c r="A247" s="25" t="s">
        <v>966</v>
      </c>
      <c r="B247" s="24" t="s">
        <v>965</v>
      </c>
      <c r="C247" s="24" t="s">
        <v>967</v>
      </c>
      <c r="D247" s="24" t="s">
        <v>602</v>
      </c>
      <c r="E247" s="24" t="s">
        <v>630</v>
      </c>
      <c r="F247" s="24">
        <v>0</v>
      </c>
    </row>
    <row r="248" spans="1:6" x14ac:dyDescent="0.25">
      <c r="A248" s="25" t="s">
        <v>969</v>
      </c>
      <c r="B248" s="24" t="s">
        <v>968</v>
      </c>
      <c r="C248" s="24" t="s">
        <v>970</v>
      </c>
      <c r="D248" s="24" t="s">
        <v>602</v>
      </c>
      <c r="E248" s="24" t="s">
        <v>603</v>
      </c>
      <c r="F248" s="24">
        <v>3</v>
      </c>
    </row>
    <row r="249" spans="1:6" x14ac:dyDescent="0.25">
      <c r="A249" s="25" t="s">
        <v>972</v>
      </c>
      <c r="B249" s="24" t="s">
        <v>971</v>
      </c>
      <c r="C249" s="24" t="s">
        <v>973</v>
      </c>
      <c r="D249" s="24" t="s">
        <v>602</v>
      </c>
      <c r="E249" s="24" t="s">
        <v>603</v>
      </c>
      <c r="F249" s="24">
        <v>90</v>
      </c>
    </row>
    <row r="250" spans="1:6" x14ac:dyDescent="0.25">
      <c r="A250" s="25" t="s">
        <v>975</v>
      </c>
      <c r="B250" s="24" t="s">
        <v>974</v>
      </c>
      <c r="C250" s="24" t="s">
        <v>976</v>
      </c>
      <c r="D250" s="24" t="s">
        <v>602</v>
      </c>
      <c r="E250" s="24" t="s">
        <v>603</v>
      </c>
      <c r="F250" s="24">
        <v>1</v>
      </c>
    </row>
    <row r="251" spans="1:6" x14ac:dyDescent="0.25">
      <c r="A251" s="25" t="s">
        <v>978</v>
      </c>
      <c r="B251" s="24" t="s">
        <v>977</v>
      </c>
      <c r="C251" s="24" t="s">
        <v>979</v>
      </c>
      <c r="D251" s="24" t="s">
        <v>602</v>
      </c>
      <c r="E251" s="24" t="s">
        <v>603</v>
      </c>
      <c r="F251" s="24">
        <v>1</v>
      </c>
    </row>
    <row r="252" spans="1:6" x14ac:dyDescent="0.25">
      <c r="A252" s="25" t="s">
        <v>981</v>
      </c>
      <c r="B252" s="24" t="s">
        <v>980</v>
      </c>
      <c r="C252" s="24" t="s">
        <v>982</v>
      </c>
      <c r="D252" s="24" t="s">
        <v>602</v>
      </c>
      <c r="E252" s="24" t="s">
        <v>603</v>
      </c>
      <c r="F252" s="24">
        <v>0</v>
      </c>
    </row>
    <row r="253" spans="1:6" x14ac:dyDescent="0.25">
      <c r="A253" s="25" t="s">
        <v>984</v>
      </c>
      <c r="B253" s="24" t="s">
        <v>983</v>
      </c>
      <c r="C253" s="24" t="s">
        <v>985</v>
      </c>
      <c r="D253" s="24" t="s">
        <v>602</v>
      </c>
      <c r="E253" s="24" t="s">
        <v>603</v>
      </c>
      <c r="F253" s="24">
        <v>1</v>
      </c>
    </row>
    <row r="254" spans="1:6" x14ac:dyDescent="0.25">
      <c r="A254" s="25" t="s">
        <v>987</v>
      </c>
      <c r="B254" s="24" t="s">
        <v>986</v>
      </c>
      <c r="C254" s="24" t="s">
        <v>988</v>
      </c>
      <c r="D254" s="24"/>
      <c r="E254" s="24"/>
      <c r="F254" s="24"/>
    </row>
    <row r="255" spans="1:6" x14ac:dyDescent="0.25">
      <c r="A255" s="25" t="s">
        <v>990</v>
      </c>
      <c r="B255" s="24" t="s">
        <v>989</v>
      </c>
      <c r="C255" s="24" t="s">
        <v>991</v>
      </c>
      <c r="D255" s="24" t="s">
        <v>602</v>
      </c>
      <c r="E255" s="24" t="s">
        <v>603</v>
      </c>
      <c r="F255" s="24">
        <v>0</v>
      </c>
    </row>
    <row r="256" spans="1:6" x14ac:dyDescent="0.25">
      <c r="A256" s="25" t="s">
        <v>993</v>
      </c>
      <c r="B256" s="24" t="s">
        <v>992</v>
      </c>
      <c r="C256" s="24" t="s">
        <v>994</v>
      </c>
      <c r="D256" s="24" t="s">
        <v>602</v>
      </c>
      <c r="E256" s="24" t="s">
        <v>603</v>
      </c>
      <c r="F256" s="24">
        <v>1</v>
      </c>
    </row>
    <row r="257" spans="1:6" x14ac:dyDescent="0.25">
      <c r="A257" s="25" t="s">
        <v>996</v>
      </c>
      <c r="B257" s="24" t="s">
        <v>995</v>
      </c>
      <c r="C257" s="24" t="s">
        <v>997</v>
      </c>
      <c r="D257" s="24" t="s">
        <v>602</v>
      </c>
      <c r="E257" s="24" t="s">
        <v>603</v>
      </c>
      <c r="F257" s="24">
        <v>4</v>
      </c>
    </row>
    <row r="258" spans="1:6" x14ac:dyDescent="0.25">
      <c r="A258" s="25" t="s">
        <v>999</v>
      </c>
      <c r="B258" s="24" t="s">
        <v>998</v>
      </c>
      <c r="C258" s="24" t="s">
        <v>1000</v>
      </c>
      <c r="D258" s="24" t="s">
        <v>602</v>
      </c>
      <c r="E258" s="24" t="s">
        <v>603</v>
      </c>
      <c r="F258" s="24">
        <v>1</v>
      </c>
    </row>
    <row r="259" spans="1:6" x14ac:dyDescent="0.25">
      <c r="A259" s="25" t="s">
        <v>271</v>
      </c>
      <c r="B259" s="24" t="s">
        <v>1001</v>
      </c>
      <c r="C259" s="24" t="s">
        <v>1002</v>
      </c>
      <c r="D259" s="24" t="s">
        <v>602</v>
      </c>
      <c r="E259" s="24" t="s">
        <v>603</v>
      </c>
      <c r="F259" s="24">
        <v>537395200</v>
      </c>
    </row>
    <row r="260" spans="1:6" x14ac:dyDescent="0.25">
      <c r="A260" s="25" t="s">
        <v>1004</v>
      </c>
      <c r="B260" s="24" t="s">
        <v>1003</v>
      </c>
      <c r="C260" s="24" t="s">
        <v>1005</v>
      </c>
      <c r="D260" s="24" t="s">
        <v>602</v>
      </c>
      <c r="E260" s="24" t="s">
        <v>603</v>
      </c>
      <c r="F260" s="24">
        <v>0</v>
      </c>
    </row>
    <row r="261" spans="1:6" x14ac:dyDescent="0.25">
      <c r="A261" s="25" t="s">
        <v>1007</v>
      </c>
      <c r="B261" s="24" t="s">
        <v>1006</v>
      </c>
      <c r="C261" s="24" t="s">
        <v>1008</v>
      </c>
      <c r="D261" s="24" t="s">
        <v>602</v>
      </c>
      <c r="E261" s="24" t="s">
        <v>603</v>
      </c>
      <c r="F261" s="24">
        <v>0</v>
      </c>
    </row>
    <row r="262" spans="1:6" x14ac:dyDescent="0.25">
      <c r="A262" s="25" t="s">
        <v>1010</v>
      </c>
      <c r="B262" s="24" t="s">
        <v>1009</v>
      </c>
      <c r="C262" s="24" t="s">
        <v>1011</v>
      </c>
      <c r="D262" s="24" t="s">
        <v>602</v>
      </c>
      <c r="E262" s="24" t="s">
        <v>603</v>
      </c>
      <c r="F262" s="24">
        <v>0</v>
      </c>
    </row>
    <row r="263" spans="1:6" x14ac:dyDescent="0.25">
      <c r="A263" s="25" t="s">
        <v>1013</v>
      </c>
      <c r="B263" s="24" t="s">
        <v>1012</v>
      </c>
      <c r="C263" s="24" t="s">
        <v>1014</v>
      </c>
      <c r="D263" s="24" t="s">
        <v>602</v>
      </c>
      <c r="E263" s="24" t="s">
        <v>603</v>
      </c>
      <c r="F263" s="24">
        <v>1</v>
      </c>
    </row>
    <row r="264" spans="1:6" x14ac:dyDescent="0.25">
      <c r="A264" s="25" t="s">
        <v>1016</v>
      </c>
      <c r="B264" s="24" t="s">
        <v>1015</v>
      </c>
      <c r="C264" s="24" t="s">
        <v>1017</v>
      </c>
      <c r="D264" s="24" t="s">
        <v>602</v>
      </c>
      <c r="E264" s="24" t="s">
        <v>603</v>
      </c>
      <c r="F264" s="24">
        <v>1</v>
      </c>
    </row>
    <row r="265" spans="1:6" x14ac:dyDescent="0.25">
      <c r="A265" s="25" t="s">
        <v>1019</v>
      </c>
      <c r="B265" s="24" t="s">
        <v>1018</v>
      </c>
      <c r="C265" s="24" t="s">
        <v>1020</v>
      </c>
      <c r="D265" s="24" t="s">
        <v>602</v>
      </c>
      <c r="E265" s="24" t="s">
        <v>603</v>
      </c>
      <c r="F265" s="24">
        <v>1</v>
      </c>
    </row>
    <row r="266" spans="1:6" x14ac:dyDescent="0.25">
      <c r="A266" s="25" t="s">
        <v>136</v>
      </c>
      <c r="B266" s="24" t="s">
        <v>1021</v>
      </c>
      <c r="C266" s="24" t="s">
        <v>1022</v>
      </c>
      <c r="D266" s="24" t="s">
        <v>602</v>
      </c>
      <c r="E266" s="24" t="s">
        <v>603</v>
      </c>
      <c r="F266" s="24">
        <v>1</v>
      </c>
    </row>
    <row r="267" spans="1:6" x14ac:dyDescent="0.25">
      <c r="A267" s="25" t="s">
        <v>1024</v>
      </c>
      <c r="B267" s="24" t="s">
        <v>1023</v>
      </c>
      <c r="C267" s="24" t="s">
        <v>1025</v>
      </c>
      <c r="D267" s="24" t="s">
        <v>602</v>
      </c>
      <c r="E267" s="24" t="s">
        <v>603</v>
      </c>
      <c r="F267" s="24">
        <v>0</v>
      </c>
    </row>
    <row r="268" spans="1:6" x14ac:dyDescent="0.25">
      <c r="A268" s="25" t="s">
        <v>1027</v>
      </c>
      <c r="B268" s="24" t="s">
        <v>1026</v>
      </c>
      <c r="C268" s="24" t="s">
        <v>1028</v>
      </c>
      <c r="D268" s="24" t="s">
        <v>602</v>
      </c>
      <c r="E268" s="24" t="s">
        <v>603</v>
      </c>
      <c r="F268" s="24">
        <v>1</v>
      </c>
    </row>
    <row r="269" spans="1:6" x14ac:dyDescent="0.25">
      <c r="A269" s="25" t="s">
        <v>1030</v>
      </c>
      <c r="B269" s="24" t="s">
        <v>1029</v>
      </c>
      <c r="C269" s="24" t="s">
        <v>1031</v>
      </c>
      <c r="D269" s="24" t="s">
        <v>602</v>
      </c>
      <c r="E269" s="24" t="s">
        <v>603</v>
      </c>
      <c r="F269" s="24">
        <v>1</v>
      </c>
    </row>
    <row r="270" spans="1:6" x14ac:dyDescent="0.25">
      <c r="A270" s="25" t="s">
        <v>1033</v>
      </c>
      <c r="B270" s="24" t="s">
        <v>1032</v>
      </c>
      <c r="C270" s="24" t="s">
        <v>1034</v>
      </c>
      <c r="D270" s="24" t="s">
        <v>602</v>
      </c>
      <c r="E270" s="24" t="s">
        <v>603</v>
      </c>
      <c r="F270" s="24">
        <v>1</v>
      </c>
    </row>
    <row r="271" spans="1:6" x14ac:dyDescent="0.25">
      <c r="A271" s="25" t="s">
        <v>1036</v>
      </c>
      <c r="B271" s="24" t="s">
        <v>1035</v>
      </c>
      <c r="C271" s="24" t="s">
        <v>1037</v>
      </c>
      <c r="D271" s="24" t="s">
        <v>602</v>
      </c>
      <c r="E271" s="24" t="s">
        <v>603</v>
      </c>
      <c r="F271" s="24">
        <v>1</v>
      </c>
    </row>
    <row r="272" spans="1:6" x14ac:dyDescent="0.25">
      <c r="A272" s="25" t="s">
        <v>1039</v>
      </c>
      <c r="B272" s="24" t="s">
        <v>1038</v>
      </c>
      <c r="C272" s="24" t="s">
        <v>1040</v>
      </c>
      <c r="D272" s="24" t="s">
        <v>602</v>
      </c>
      <c r="E272" s="24" t="s">
        <v>603</v>
      </c>
      <c r="F272" s="24">
        <v>1</v>
      </c>
    </row>
    <row r="273" spans="1:33" x14ac:dyDescent="0.25">
      <c r="A273" s="25" t="s">
        <v>273</v>
      </c>
      <c r="B273" s="24" t="s">
        <v>1041</v>
      </c>
      <c r="C273" s="24" t="s">
        <v>1042</v>
      </c>
      <c r="D273" s="24" t="s">
        <v>602</v>
      </c>
      <c r="E273" s="24" t="s">
        <v>603</v>
      </c>
      <c r="F273" s="24">
        <v>1</v>
      </c>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row>
    <row r="274" spans="1:33" x14ac:dyDescent="0.25">
      <c r="A274" s="25" t="s">
        <v>1044</v>
      </c>
      <c r="B274" s="24" t="s">
        <v>1043</v>
      </c>
      <c r="C274" s="24" t="s">
        <v>1045</v>
      </c>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row>
    <row r="275" spans="1:33" x14ac:dyDescent="0.25">
      <c r="A275" s="25" t="s">
        <v>1047</v>
      </c>
      <c r="B275" s="24" t="s">
        <v>1046</v>
      </c>
      <c r="C275" s="24" t="s">
        <v>1048</v>
      </c>
      <c r="D275" s="24" t="s">
        <v>602</v>
      </c>
      <c r="E275" s="24" t="s">
        <v>603</v>
      </c>
      <c r="F275" s="24">
        <v>0</v>
      </c>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row>
    <row r="276" spans="1:33" x14ac:dyDescent="0.25">
      <c r="A276" s="25" t="s">
        <v>1050</v>
      </c>
      <c r="B276" s="24" t="s">
        <v>1049</v>
      </c>
      <c r="C276" s="24" t="s">
        <v>1051</v>
      </c>
      <c r="D276" s="24" t="s">
        <v>602</v>
      </c>
      <c r="E276" s="24" t="s">
        <v>603</v>
      </c>
      <c r="F276" s="24">
        <v>2</v>
      </c>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row>
    <row r="277" spans="1:33" x14ac:dyDescent="0.25">
      <c r="A277" s="25" t="s">
        <v>1053</v>
      </c>
      <c r="B277" s="24" t="s">
        <v>1052</v>
      </c>
      <c r="C277" s="24" t="s">
        <v>1054</v>
      </c>
      <c r="D277" s="24" t="s">
        <v>602</v>
      </c>
      <c r="E277" s="24" t="s">
        <v>603</v>
      </c>
      <c r="F277" s="24">
        <v>3</v>
      </c>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row>
    <row r="278" spans="1:33" x14ac:dyDescent="0.25">
      <c r="A278" s="25" t="s">
        <v>748</v>
      </c>
      <c r="B278" s="24" t="s">
        <v>747</v>
      </c>
      <c r="C278" s="24"/>
      <c r="D278" s="24" t="s">
        <v>602</v>
      </c>
      <c r="E278" s="24" t="s">
        <v>603</v>
      </c>
      <c r="F278" s="24">
        <v>0</v>
      </c>
      <c r="G278" s="24" t="s">
        <v>602</v>
      </c>
      <c r="H278" s="24" t="s">
        <v>603</v>
      </c>
      <c r="I278" s="24">
        <v>0</v>
      </c>
      <c r="J278" s="24" t="s">
        <v>602</v>
      </c>
      <c r="K278" s="24" t="s">
        <v>603</v>
      </c>
      <c r="L278" s="24">
        <v>0</v>
      </c>
      <c r="M278" s="24" t="s">
        <v>602</v>
      </c>
      <c r="N278" s="24" t="s">
        <v>603</v>
      </c>
      <c r="O278" s="24">
        <v>0</v>
      </c>
      <c r="P278" s="24" t="s">
        <v>602</v>
      </c>
      <c r="Q278" s="24" t="s">
        <v>603</v>
      </c>
      <c r="R278" s="24">
        <v>0</v>
      </c>
      <c r="S278" s="24" t="s">
        <v>602</v>
      </c>
      <c r="T278" s="24" t="s">
        <v>603</v>
      </c>
      <c r="U278" s="24">
        <v>0</v>
      </c>
      <c r="V278" s="24" t="s">
        <v>602</v>
      </c>
      <c r="W278" s="24" t="s">
        <v>603</v>
      </c>
      <c r="X278" s="24">
        <v>0</v>
      </c>
      <c r="Y278" s="24" t="s">
        <v>602</v>
      </c>
      <c r="Z278" s="24" t="s">
        <v>603</v>
      </c>
      <c r="AA278" s="24">
        <v>0</v>
      </c>
      <c r="AB278" s="24" t="s">
        <v>602</v>
      </c>
      <c r="AC278" s="24" t="s">
        <v>603</v>
      </c>
      <c r="AD278" s="24">
        <v>0</v>
      </c>
      <c r="AE278" s="24" t="s">
        <v>602</v>
      </c>
      <c r="AF278" s="24" t="s">
        <v>603</v>
      </c>
      <c r="AG278" s="24">
        <v>0</v>
      </c>
    </row>
    <row r="279" spans="1:33" x14ac:dyDescent="0.25">
      <c r="A279" s="25" t="s">
        <v>750</v>
      </c>
      <c r="B279" s="24" t="s">
        <v>749</v>
      </c>
      <c r="C279" s="24"/>
      <c r="D279" s="24" t="s">
        <v>602</v>
      </c>
      <c r="E279" s="24" t="s">
        <v>603</v>
      </c>
      <c r="F279" s="24">
        <v>0</v>
      </c>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row>
    <row r="280" spans="1:33" x14ac:dyDescent="0.25">
      <c r="A280" s="25" t="s">
        <v>752</v>
      </c>
      <c r="B280" s="24" t="s">
        <v>751</v>
      </c>
      <c r="C280" s="24"/>
      <c r="D280" s="24" t="s">
        <v>602</v>
      </c>
      <c r="E280" s="24" t="s">
        <v>603</v>
      </c>
      <c r="F280" s="24">
        <v>1</v>
      </c>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row>
    <row r="281" spans="1:33" x14ac:dyDescent="0.25">
      <c r="A281" s="25" t="s">
        <v>809</v>
      </c>
      <c r="B281" s="24" t="s">
        <v>808</v>
      </c>
      <c r="C281" s="24" t="s">
        <v>810</v>
      </c>
      <c r="D281" s="24" t="s">
        <v>649</v>
      </c>
      <c r="E281" s="24" t="s">
        <v>630</v>
      </c>
      <c r="F281" s="24" t="s">
        <v>650</v>
      </c>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row>
    <row r="282" spans="1:33" x14ac:dyDescent="0.25">
      <c r="A282" s="25" t="s">
        <v>846</v>
      </c>
      <c r="B282" s="24" t="s">
        <v>845</v>
      </c>
      <c r="C282" s="24" t="s">
        <v>847</v>
      </c>
      <c r="D282" s="24" t="s">
        <v>649</v>
      </c>
      <c r="E282" s="24" t="s">
        <v>630</v>
      </c>
      <c r="F282" s="24" t="s">
        <v>650</v>
      </c>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row>
    <row r="283" spans="1:33" x14ac:dyDescent="0.25">
      <c r="A283" s="25" t="s">
        <v>592</v>
      </c>
      <c r="B283" s="24" t="s">
        <v>666</v>
      </c>
      <c r="C283" s="24" t="s">
        <v>667</v>
      </c>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row>
    <row r="284" spans="1:33" x14ac:dyDescent="0.25">
      <c r="A284" s="25" t="s">
        <v>669</v>
      </c>
      <c r="B284" s="24" t="s">
        <v>668</v>
      </c>
      <c r="C284" s="24" t="s">
        <v>670</v>
      </c>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row>
    <row r="285" spans="1:33" x14ac:dyDescent="0.25">
      <c r="A285" s="25" t="s">
        <v>1074</v>
      </c>
      <c r="B285" s="24" t="s">
        <v>1073</v>
      </c>
      <c r="C285" s="24" t="s">
        <v>1075</v>
      </c>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row>
    <row r="286" spans="1:33" x14ac:dyDescent="0.25">
      <c r="A286" s="25" t="s">
        <v>672</v>
      </c>
      <c r="B286" s="24" t="s">
        <v>671</v>
      </c>
      <c r="C286" s="24" t="s">
        <v>673</v>
      </c>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row>
    <row r="287" spans="1:33" x14ac:dyDescent="0.25">
      <c r="A287" s="25" t="s">
        <v>1077</v>
      </c>
      <c r="B287" s="24" t="s">
        <v>1076</v>
      </c>
      <c r="C287" s="24" t="s">
        <v>1078</v>
      </c>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row>
    <row r="288" spans="1:33" x14ac:dyDescent="0.25">
      <c r="A288" s="25" t="s">
        <v>675</v>
      </c>
      <c r="B288" s="24" t="s">
        <v>674</v>
      </c>
      <c r="C288" s="24" t="s">
        <v>676</v>
      </c>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row>
    <row r="289" spans="1:6" x14ac:dyDescent="0.25">
      <c r="A289" s="25" t="s">
        <v>678</v>
      </c>
      <c r="B289" s="24" t="s">
        <v>677</v>
      </c>
      <c r="C289" s="24" t="s">
        <v>679</v>
      </c>
      <c r="D289" s="24"/>
      <c r="E289" s="24"/>
      <c r="F289" s="24"/>
    </row>
    <row r="290" spans="1:6" x14ac:dyDescent="0.25">
      <c r="A290" s="25" t="s">
        <v>681</v>
      </c>
      <c r="B290" s="24" t="s">
        <v>680</v>
      </c>
      <c r="C290" s="24" t="s">
        <v>682</v>
      </c>
      <c r="D290" s="24" t="s">
        <v>602</v>
      </c>
      <c r="E290" s="24" t="s">
        <v>654</v>
      </c>
      <c r="F290" s="24">
        <v>0</v>
      </c>
    </row>
    <row r="291" spans="1:6" x14ac:dyDescent="0.25">
      <c r="A291" s="25" t="s">
        <v>684</v>
      </c>
      <c r="B291" s="24" t="s">
        <v>683</v>
      </c>
      <c r="C291" s="24" t="s">
        <v>685</v>
      </c>
      <c r="D291" s="24"/>
      <c r="E291" s="24"/>
      <c r="F291" s="24"/>
    </row>
    <row r="292" spans="1:6" x14ac:dyDescent="0.25">
      <c r="A292" s="25" t="s">
        <v>687</v>
      </c>
      <c r="B292" s="24" t="s">
        <v>686</v>
      </c>
      <c r="C292" s="24" t="s">
        <v>688</v>
      </c>
      <c r="D292" s="24"/>
      <c r="E292" s="24"/>
      <c r="F292" s="24"/>
    </row>
    <row r="293" spans="1:6" x14ac:dyDescent="0.25">
      <c r="A293" s="25" t="s">
        <v>690</v>
      </c>
      <c r="B293" s="24" t="s">
        <v>689</v>
      </c>
      <c r="C293" s="24" t="s">
        <v>691</v>
      </c>
      <c r="D293" s="24"/>
      <c r="E293" s="24"/>
      <c r="F293" s="24"/>
    </row>
    <row r="294" spans="1:6" x14ac:dyDescent="0.25">
      <c r="A294" s="25" t="s">
        <v>693</v>
      </c>
      <c r="B294" s="24" t="s">
        <v>692</v>
      </c>
      <c r="C294" s="24" t="s">
        <v>694</v>
      </c>
      <c r="D294" s="24"/>
      <c r="E294" s="24"/>
      <c r="F294" s="24"/>
    </row>
    <row r="295" spans="1:6" x14ac:dyDescent="0.25">
      <c r="A295" s="25" t="s">
        <v>1080</v>
      </c>
      <c r="B295" s="24" t="s">
        <v>1079</v>
      </c>
      <c r="C295" s="24" t="s">
        <v>1081</v>
      </c>
      <c r="D295" s="24"/>
      <c r="E295" s="24"/>
      <c r="F295" s="24"/>
    </row>
    <row r="296" spans="1:6" x14ac:dyDescent="0.25">
      <c r="A296" s="25" t="s">
        <v>1083</v>
      </c>
      <c r="B296" s="24" t="s">
        <v>1082</v>
      </c>
      <c r="C296" s="24" t="s">
        <v>1084</v>
      </c>
      <c r="D296" s="24"/>
      <c r="E296" s="24"/>
      <c r="F296" s="24"/>
    </row>
    <row r="297" spans="1:6" x14ac:dyDescent="0.25">
      <c r="A297" s="25" t="s">
        <v>696</v>
      </c>
      <c r="B297" s="24" t="s">
        <v>695</v>
      </c>
      <c r="C297" s="24" t="s">
        <v>697</v>
      </c>
      <c r="D297" s="24"/>
      <c r="E297" s="24"/>
      <c r="F297" s="24"/>
    </row>
    <row r="298" spans="1:6" x14ac:dyDescent="0.25">
      <c r="A298" s="25" t="s">
        <v>699</v>
      </c>
      <c r="B298" s="24" t="s">
        <v>698</v>
      </c>
      <c r="C298" s="24" t="s">
        <v>700</v>
      </c>
      <c r="D298" s="24"/>
      <c r="E298" s="24"/>
      <c r="F298" s="24"/>
    </row>
    <row r="299" spans="1:6" x14ac:dyDescent="0.25">
      <c r="A299" s="25" t="s">
        <v>702</v>
      </c>
      <c r="B299" s="24" t="s">
        <v>701</v>
      </c>
      <c r="C299" s="24" t="s">
        <v>703</v>
      </c>
      <c r="D299" s="24"/>
      <c r="E299" s="24"/>
      <c r="F299" s="24"/>
    </row>
    <row r="300" spans="1:6" x14ac:dyDescent="0.25">
      <c r="A300" s="25" t="s">
        <v>705</v>
      </c>
      <c r="B300" s="24" t="s">
        <v>704</v>
      </c>
      <c r="C300" s="24" t="s">
        <v>706</v>
      </c>
      <c r="D300" s="24"/>
      <c r="E300" s="24"/>
      <c r="F300" s="24"/>
    </row>
    <row r="301" spans="1:6" x14ac:dyDescent="0.25">
      <c r="A301" s="25" t="s">
        <v>708</v>
      </c>
      <c r="B301" s="24" t="s">
        <v>707</v>
      </c>
      <c r="C301" s="24" t="s">
        <v>709</v>
      </c>
      <c r="D301" s="24"/>
      <c r="E301" s="24"/>
      <c r="F301" s="24"/>
    </row>
    <row r="302" spans="1:6" x14ac:dyDescent="0.25">
      <c r="A302" s="25" t="s">
        <v>714</v>
      </c>
      <c r="B302" s="24" t="s">
        <v>713</v>
      </c>
      <c r="C302" s="24" t="s">
        <v>715</v>
      </c>
      <c r="D302" s="24"/>
      <c r="E302" s="24"/>
      <c r="F302" s="24"/>
    </row>
    <row r="303" spans="1:6" x14ac:dyDescent="0.25">
      <c r="A303" s="25" t="s">
        <v>717</v>
      </c>
      <c r="B303" s="24" t="s">
        <v>716</v>
      </c>
      <c r="C303" s="24" t="s">
        <v>718</v>
      </c>
      <c r="D303" s="24"/>
      <c r="E303" s="24"/>
      <c r="F303" s="24"/>
    </row>
    <row r="304" spans="1:6" x14ac:dyDescent="0.25">
      <c r="A304" s="25" t="s">
        <v>720</v>
      </c>
      <c r="B304" s="24" t="s">
        <v>719</v>
      </c>
      <c r="C304" s="24" t="s">
        <v>721</v>
      </c>
      <c r="D304" s="24"/>
      <c r="E304" s="24"/>
      <c r="F304" s="24"/>
    </row>
    <row r="305" spans="1:6" x14ac:dyDescent="0.25">
      <c r="A305" s="25" t="s">
        <v>723</v>
      </c>
      <c r="B305" s="24" t="s">
        <v>722</v>
      </c>
      <c r="C305" s="24" t="s">
        <v>724</v>
      </c>
      <c r="D305" s="24"/>
      <c r="E305" s="24"/>
      <c r="F305" s="24"/>
    </row>
    <row r="306" spans="1:6" x14ac:dyDescent="0.25">
      <c r="A306" s="25" t="s">
        <v>726</v>
      </c>
      <c r="B306" s="24" t="s">
        <v>725</v>
      </c>
      <c r="C306" s="24" t="s">
        <v>727</v>
      </c>
      <c r="D306" s="24"/>
      <c r="E306" s="24"/>
      <c r="F306" s="24"/>
    </row>
    <row r="307" spans="1:6" x14ac:dyDescent="0.25">
      <c r="A307" s="25" t="s">
        <v>735</v>
      </c>
      <c r="B307" s="24" t="s">
        <v>734</v>
      </c>
      <c r="C307" s="24" t="s">
        <v>736</v>
      </c>
      <c r="D307" s="24"/>
      <c r="E307" s="24"/>
      <c r="F307" s="24"/>
    </row>
    <row r="308" spans="1:6" x14ac:dyDescent="0.25">
      <c r="A308" s="25" t="s">
        <v>1086</v>
      </c>
      <c r="B308" s="24" t="s">
        <v>1085</v>
      </c>
      <c r="C308" s="24" t="s">
        <v>1087</v>
      </c>
      <c r="D308" s="24"/>
      <c r="E308" s="24"/>
      <c r="F308" s="24"/>
    </row>
    <row r="309" spans="1:6" x14ac:dyDescent="0.25">
      <c r="A309" s="25" t="s">
        <v>732</v>
      </c>
      <c r="B309" s="24" t="s">
        <v>731</v>
      </c>
      <c r="C309" s="24" t="s">
        <v>733</v>
      </c>
      <c r="D309" s="24"/>
      <c r="E309" s="24"/>
      <c r="F309" s="24"/>
    </row>
    <row r="310" spans="1:6" x14ac:dyDescent="0.25">
      <c r="A310" s="25" t="s">
        <v>738</v>
      </c>
      <c r="B310" s="24" t="s">
        <v>737</v>
      </c>
      <c r="C310" s="24" t="s">
        <v>739</v>
      </c>
      <c r="D310" s="24"/>
      <c r="E310" s="24"/>
      <c r="F310" s="24"/>
    </row>
    <row r="311" spans="1:6" x14ac:dyDescent="0.25">
      <c r="A311" s="25" t="s">
        <v>741</v>
      </c>
      <c r="B311" s="24" t="s">
        <v>740</v>
      </c>
      <c r="C311" s="24" t="s">
        <v>742</v>
      </c>
      <c r="D311" s="24" t="s">
        <v>602</v>
      </c>
      <c r="E311" s="24" t="s">
        <v>630</v>
      </c>
      <c r="F311" s="24"/>
    </row>
    <row r="312" spans="1:6" x14ac:dyDescent="0.25">
      <c r="A312" s="25" t="s">
        <v>832</v>
      </c>
      <c r="B312" s="24" t="s">
        <v>831</v>
      </c>
      <c r="C312" s="24" t="s">
        <v>833</v>
      </c>
      <c r="D312" s="24" t="s">
        <v>649</v>
      </c>
      <c r="E312" s="24" t="s">
        <v>630</v>
      </c>
      <c r="F312" s="24" t="s">
        <v>650</v>
      </c>
    </row>
    <row r="313" spans="1:6" x14ac:dyDescent="0.25">
      <c r="A313" s="25" t="s">
        <v>835</v>
      </c>
      <c r="B313" s="24" t="s">
        <v>834</v>
      </c>
      <c r="C313" s="24" t="s">
        <v>836</v>
      </c>
      <c r="D313" s="24" t="s">
        <v>649</v>
      </c>
      <c r="E313" s="24" t="s">
        <v>630</v>
      </c>
      <c r="F313" s="24" t="s">
        <v>650</v>
      </c>
    </row>
    <row r="314" spans="1:6" x14ac:dyDescent="0.25">
      <c r="A314" s="25" t="s">
        <v>100</v>
      </c>
      <c r="B314" s="24" t="s">
        <v>837</v>
      </c>
      <c r="C314" s="24" t="s">
        <v>838</v>
      </c>
      <c r="D314" s="24" t="s">
        <v>649</v>
      </c>
      <c r="E314" s="24" t="s">
        <v>630</v>
      </c>
      <c r="F314" s="24" t="s">
        <v>650</v>
      </c>
    </row>
    <row r="315" spans="1:6" x14ac:dyDescent="0.25">
      <c r="A315" s="25" t="s">
        <v>840</v>
      </c>
      <c r="B315" s="24" t="s">
        <v>839</v>
      </c>
      <c r="C315" s="24" t="s">
        <v>841</v>
      </c>
      <c r="D315" s="24" t="s">
        <v>649</v>
      </c>
      <c r="E315" s="24" t="s">
        <v>630</v>
      </c>
      <c r="F315" s="24"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CCSS_BaseScores.Windows_2008</vt:lpstr>
      <vt:lpstr>CCSS_Base_Metrics.Windows_2008</vt:lpstr>
      <vt:lpstr>Lists</vt:lpstr>
      <vt:lpstr>xccdf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dc:creator>
  <cp:lastModifiedBy>SP</cp:lastModifiedBy>
  <dcterms:created xsi:type="dcterms:W3CDTF">2011-12-10T01:01:03Z</dcterms:created>
  <dcterms:modified xsi:type="dcterms:W3CDTF">2012-10-30T17:04:42Z</dcterms:modified>
</cp:coreProperties>
</file>