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activeTab="3"/>
  </bookViews>
  <sheets>
    <sheet name="P3-33A - Trial Balances" sheetId="6" r:id="rId1"/>
    <sheet name="P3-35A" sheetId="4" r:id="rId2"/>
    <sheet name="P3-35A- Closing accounts" sheetId="5" r:id="rId3"/>
    <sheet name="P3-35A-IS" sheetId="8" r:id="rId4"/>
  </sheets>
  <calcPr calcId="144525"/>
</workbook>
</file>

<file path=xl/sharedStrings.xml><?xml version="1.0" encoding="utf-8"?>
<sst xmlns="http://schemas.openxmlformats.org/spreadsheetml/2006/main" count="410" uniqueCount="147">
  <si>
    <t>Account</t>
  </si>
  <si>
    <t>Trial Balance</t>
  </si>
  <si>
    <t>Adjustment</t>
  </si>
  <si>
    <t>Adjusted Trial Balance</t>
  </si>
  <si>
    <t>Income statement</t>
  </si>
  <si>
    <t>Balance Sheet</t>
  </si>
  <si>
    <t>P3-33A Journalizing</t>
  </si>
  <si>
    <t>Debit</t>
  </si>
  <si>
    <t>Credit</t>
  </si>
  <si>
    <t>No</t>
  </si>
  <si>
    <t>Details</t>
  </si>
  <si>
    <t>Galant Theater Production Company                                                                                      Balance Sheet(Account Form), Year ended December 31,2012</t>
  </si>
  <si>
    <t>Galant Theater Production Company                                                                                      Balance Sheet(Report Form), Year ended December 31,2012</t>
  </si>
  <si>
    <t>Cash</t>
  </si>
  <si>
    <t>a</t>
  </si>
  <si>
    <t>Account receivable</t>
  </si>
  <si>
    <t>Galant Theater Production Company                             Income statement, Year ended December 31,2012</t>
  </si>
  <si>
    <t>Galant Theater Production Company                              Statement of Owner's Equity, Year ended December 31,2012</t>
  </si>
  <si>
    <t xml:space="preserve">       Service revenue</t>
  </si>
  <si>
    <t>Supplies</t>
  </si>
  <si>
    <t>b</t>
  </si>
  <si>
    <t>Supplies expense</t>
  </si>
  <si>
    <t>Assets</t>
  </si>
  <si>
    <t>Liabilities</t>
  </si>
  <si>
    <t>Prepaid Insurance</t>
  </si>
  <si>
    <t xml:space="preserve">     Supplies</t>
  </si>
  <si>
    <t>Accounts</t>
  </si>
  <si>
    <t>Account Payable</t>
  </si>
  <si>
    <t>Current assets</t>
  </si>
  <si>
    <t>Equipment</t>
  </si>
  <si>
    <t>c</t>
  </si>
  <si>
    <t>Insurace expense</t>
  </si>
  <si>
    <t>Revenue</t>
  </si>
  <si>
    <t>Net Income</t>
  </si>
  <si>
    <t>Salary Payable</t>
  </si>
  <si>
    <t>Accumulated Depreciation</t>
  </si>
  <si>
    <t xml:space="preserve">     Prepaid Insurance</t>
  </si>
  <si>
    <t>Service revenue</t>
  </si>
  <si>
    <t>Account Receivable</t>
  </si>
  <si>
    <t>Accounts payable</t>
  </si>
  <si>
    <t>d</t>
  </si>
  <si>
    <t>Depreciation Expense</t>
  </si>
  <si>
    <t xml:space="preserve">Supplies </t>
  </si>
  <si>
    <t>Salary payable</t>
  </si>
  <si>
    <t xml:space="preserve">    Accumulated Depreciation</t>
  </si>
  <si>
    <t>Expenses</t>
  </si>
  <si>
    <t>Total Liabilities</t>
  </si>
  <si>
    <t>Galant,capital</t>
  </si>
  <si>
    <t>e</t>
  </si>
  <si>
    <t>Salary expense</t>
  </si>
  <si>
    <t>Owner's Equity</t>
  </si>
  <si>
    <t>Total current assets</t>
  </si>
  <si>
    <t>Galant,drawing</t>
  </si>
  <si>
    <t xml:space="preserve">      Salary Payable</t>
  </si>
  <si>
    <t>Insurance expense</t>
  </si>
  <si>
    <t>Total</t>
  </si>
  <si>
    <t>Depreciation expense</t>
  </si>
  <si>
    <t>Total Assets</t>
  </si>
  <si>
    <t>Total Liabilities + OE</t>
  </si>
  <si>
    <t>Fixed assets</t>
  </si>
  <si>
    <t>Utilities expense</t>
  </si>
  <si>
    <t>Journal For closing Accounts</t>
  </si>
  <si>
    <t>Acc. Depreciation</t>
  </si>
  <si>
    <t>Total Fixed assets</t>
  </si>
  <si>
    <t>Total Expenses</t>
  </si>
  <si>
    <t xml:space="preserve">       Income summary</t>
  </si>
  <si>
    <t>Total assets</t>
  </si>
  <si>
    <t>Income summary</t>
  </si>
  <si>
    <t xml:space="preserve">       Depreciation expense</t>
  </si>
  <si>
    <t>Current Liabilities</t>
  </si>
  <si>
    <t xml:space="preserve">       Supplies expense</t>
  </si>
  <si>
    <t xml:space="preserve">       Utilities expense</t>
  </si>
  <si>
    <t xml:space="preserve">       Salary expense</t>
  </si>
  <si>
    <t>Galant Theater Production Company                                                                                                               Post Closing Trial Balance</t>
  </si>
  <si>
    <t xml:space="preserve">       Insurance expense</t>
  </si>
  <si>
    <t xml:space="preserve">       Galant, Capital</t>
  </si>
  <si>
    <t>Galant, Capital</t>
  </si>
  <si>
    <t>Total Liabilities and O-E</t>
  </si>
  <si>
    <t xml:space="preserve">        Galant, Drawing</t>
  </si>
  <si>
    <t>Total Current asset</t>
  </si>
  <si>
    <t>Total current liabilities</t>
  </si>
  <si>
    <t>Current ratio</t>
  </si>
  <si>
    <t>Total liabilities</t>
  </si>
  <si>
    <t>Debt ratio</t>
  </si>
  <si>
    <t>Adjustments</t>
  </si>
  <si>
    <t>Balance sheet</t>
  </si>
  <si>
    <t>1. Journal entries</t>
  </si>
  <si>
    <t>Adjusting Entries to the ledger accounts</t>
  </si>
  <si>
    <t>Insurance expense A/C</t>
  </si>
  <si>
    <t>Prepaid Insurance A/C</t>
  </si>
  <si>
    <t xml:space="preserve">   Prepaid Insurace</t>
  </si>
  <si>
    <t>Dr</t>
  </si>
  <si>
    <t>Cr</t>
  </si>
  <si>
    <t>Building</t>
  </si>
  <si>
    <t>Accumulated depreciation</t>
  </si>
  <si>
    <t>Bal</t>
  </si>
  <si>
    <t xml:space="preserve">     Accumulated depreciation</t>
  </si>
  <si>
    <t>Unearned Service revenue</t>
  </si>
  <si>
    <t xml:space="preserve">     Salary Payable</t>
  </si>
  <si>
    <t>Supplies expense A/C</t>
  </si>
  <si>
    <t>Supplies A/C</t>
  </si>
  <si>
    <t>Calvasina,capital</t>
  </si>
  <si>
    <t>Unearned service revenue</t>
  </si>
  <si>
    <t>Calvasina,drawing</t>
  </si>
  <si>
    <t xml:space="preserve">      Service revenue</t>
  </si>
  <si>
    <t>Salary Payable A/C</t>
  </si>
  <si>
    <t>Salary expense A/C</t>
  </si>
  <si>
    <t>Advertising expense</t>
  </si>
  <si>
    <t>Net income</t>
  </si>
  <si>
    <t>Depreciation expense A/C</t>
  </si>
  <si>
    <t>Accumulated dep A/C</t>
  </si>
  <si>
    <t>Current Ratio</t>
  </si>
  <si>
    <t>State</t>
  </si>
  <si>
    <t>Service revenue A/C</t>
  </si>
  <si>
    <t xml:space="preserve">Debt Ratio </t>
  </si>
  <si>
    <t>Unearned Service revenue A/C</t>
  </si>
  <si>
    <t>LEXINGTON INN COMPANY JOURNAL                             For closing accounts at December 31, 2012</t>
  </si>
  <si>
    <t>LEXINGTON INN COMPANY LEDGER ACCOUNTS                             For closing accounts at December 31, 2012</t>
  </si>
  <si>
    <t>LEXINGTON INN COMPANY                                                   Post - closing Trial Balance At December 31, 2012</t>
  </si>
  <si>
    <t>Closing accounts - Journal</t>
  </si>
  <si>
    <t>Income summary A/C</t>
  </si>
  <si>
    <t>Calvasina, Drawing A/C</t>
  </si>
  <si>
    <t xml:space="preserve">      Income summary</t>
  </si>
  <si>
    <t xml:space="preserve">     Salary expense</t>
  </si>
  <si>
    <t xml:space="preserve">     Insurance expense</t>
  </si>
  <si>
    <t xml:space="preserve">Debit </t>
  </si>
  <si>
    <t xml:space="preserve">Credit </t>
  </si>
  <si>
    <t xml:space="preserve">     Depreciation expense</t>
  </si>
  <si>
    <t xml:space="preserve">     Advertising expense</t>
  </si>
  <si>
    <t xml:space="preserve">     Supplies expense</t>
  </si>
  <si>
    <t xml:space="preserve">     Calvasina, Capital</t>
  </si>
  <si>
    <t>Calvasina, Capital</t>
  </si>
  <si>
    <t>Calvasina, capital A/C</t>
  </si>
  <si>
    <t xml:space="preserve">      Calvasina drawing</t>
  </si>
  <si>
    <t>Advertising expense A/C</t>
  </si>
  <si>
    <t>LEXINGTON INN COMPANY                             Income statement, Year ended December 31,2012</t>
  </si>
  <si>
    <t>LEXINGTON INN COMPANY                                                                                      Balance Sheet(Account Form), Year ended December 31,2012</t>
  </si>
  <si>
    <t>LEXINGTON INN COMPANY                                                                                      Balance Sheet(Report Form), Year ended December 31,2012</t>
  </si>
  <si>
    <t>LEXINGTON INN COMPANY                              Statement of Owner's Equity, Year ended December 31,2012</t>
  </si>
  <si>
    <t>Calvasina, Drawing</t>
  </si>
  <si>
    <t>Current Ratio = Total Current Assets / Total Current Liabilities</t>
  </si>
  <si>
    <t>Total Current assets</t>
  </si>
  <si>
    <t>Total Current Liabilities</t>
  </si>
  <si>
    <t xml:space="preserve">Current Ratio </t>
  </si>
  <si>
    <t>Thus it is Perfect</t>
  </si>
  <si>
    <t>Debt Ratio = (Total Liabilities / Total Assets) * 100</t>
  </si>
  <si>
    <t>Debt Ratio</t>
  </si>
</sst>
</file>

<file path=xl/styles.xml><?xml version="1.0" encoding="utf-8"?>
<styleSheet xmlns="http://schemas.openxmlformats.org/spreadsheetml/2006/main">
  <numFmts count="5">
    <numFmt numFmtId="176" formatCode="0.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 val="double"/>
      <sz val="11"/>
      <color theme="1"/>
      <name val="Calibri"/>
      <charset val="134"/>
      <scheme val="minor"/>
    </font>
    <font>
      <b/>
      <u val="double"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0" fillId="12" borderId="4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16" borderId="40" applyNumberFormat="0" applyFont="0" applyAlignment="0" applyProtection="0">
      <alignment vertical="center"/>
    </xf>
    <xf numFmtId="0" fontId="18" fillId="14" borderId="3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2" borderId="3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0" borderId="3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9" fillId="7" borderId="3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2" borderId="2" xfId="0" applyNumberFormat="1" applyFill="1" applyBorder="1"/>
    <xf numFmtId="0" fontId="1" fillId="0" borderId="3" xfId="0" applyFont="1" applyBorder="1"/>
    <xf numFmtId="0" fontId="1" fillId="0" borderId="5" xfId="0" applyFont="1" applyBorder="1"/>
    <xf numFmtId="1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3" xfId="0" applyBorder="1"/>
    <xf numFmtId="0" fontId="0" fillId="0" borderId="5" xfId="0" applyBorder="1"/>
    <xf numFmtId="0" fontId="1" fillId="0" borderId="7" xfId="0" applyFont="1" applyBorder="1"/>
    <xf numFmtId="0" fontId="0" fillId="0" borderId="0" xfId="0" applyAlignment="1">
      <alignment horizontal="center"/>
    </xf>
    <xf numFmtId="176" fontId="1" fillId="0" borderId="2" xfId="0" applyNumberFormat="1" applyFont="1" applyBorder="1"/>
    <xf numFmtId="0" fontId="1" fillId="0" borderId="0" xfId="0" applyFont="1"/>
    <xf numFmtId="10" fontId="1" fillId="0" borderId="2" xfId="0" applyNumberFormat="1" applyFont="1" applyBorder="1"/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1" fillId="0" borderId="19" xfId="0" applyFont="1" applyBorder="1"/>
    <xf numFmtId="0" fontId="0" fillId="0" borderId="20" xfId="0" applyBorder="1"/>
    <xf numFmtId="0" fontId="0" fillId="0" borderId="19" xfId="0" applyBorder="1"/>
    <xf numFmtId="0" fontId="0" fillId="0" borderId="7" xfId="0" applyBorder="1"/>
    <xf numFmtId="0" fontId="1" fillId="0" borderId="18" xfId="0" applyFont="1" applyBorder="1" applyAlignment="1">
      <alignment horizontal="center"/>
    </xf>
    <xf numFmtId="0" fontId="0" fillId="0" borderId="21" xfId="0" applyBorder="1"/>
    <xf numFmtId="0" fontId="1" fillId="0" borderId="22" xfId="0" applyFont="1" applyBorder="1"/>
    <xf numFmtId="0" fontId="0" fillId="0" borderId="23" xfId="0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1" fillId="0" borderId="33" xfId="0" applyFont="1" applyBorder="1"/>
    <xf numFmtId="0" fontId="1" fillId="0" borderId="34" xfId="0" applyFont="1" applyBorder="1" applyAlignment="1">
      <alignment horizontal="center"/>
    </xf>
    <xf numFmtId="0" fontId="1" fillId="0" borderId="35" xfId="0" applyFont="1" applyBorder="1"/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" xfId="0" applyFont="1" applyBorder="1"/>
    <xf numFmtId="0" fontId="0" fillId="2" borderId="2" xfId="0" applyFill="1" applyBorder="1"/>
    <xf numFmtId="0" fontId="3" fillId="0" borderId="2" xfId="0" applyFont="1" applyBorder="1"/>
    <xf numFmtId="1" fontId="4" fillId="0" borderId="2" xfId="0" applyNumberFormat="1" applyFont="1" applyBorder="1"/>
    <xf numFmtId="1" fontId="3" fillId="0" borderId="2" xfId="0" applyNumberFormat="1" applyFont="1" applyBorder="1"/>
    <xf numFmtId="1" fontId="0" fillId="0" borderId="0" xfId="0" applyNumberFormat="1"/>
    <xf numFmtId="0" fontId="0" fillId="3" borderId="0" xfId="0" applyFill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0" fillId="4" borderId="2" xfId="0" applyFill="1" applyBorder="1"/>
    <xf numFmtId="1" fontId="0" fillId="4" borderId="2" xfId="0" applyNumberFormat="1" applyFill="1" applyBorder="1"/>
    <xf numFmtId="0" fontId="0" fillId="0" borderId="2" xfId="0" applyBorder="1" applyAlignment="1">
      <alignment textRotation="90"/>
    </xf>
    <xf numFmtId="1" fontId="0" fillId="5" borderId="2" xfId="0" applyNumberFormat="1" applyFill="1" applyBorder="1"/>
    <xf numFmtId="0" fontId="0" fillId="5" borderId="2" xfId="0" applyFill="1" applyBorder="1"/>
    <xf numFmtId="0" fontId="1" fillId="0" borderId="0" xfId="0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1" fontId="0" fillId="0" borderId="2" xfId="0" applyNumberFormat="1" applyBorder="1"/>
    <xf numFmtId="1" fontId="4" fillId="0" borderId="0" xfId="0" applyNumberFormat="1" applyFont="1"/>
    <xf numFmtId="1" fontId="1" fillId="0" borderId="2" xfId="0" applyNumberFormat="1" applyFont="1" applyBorder="1" applyAlignment="1">
      <alignment horizontal="center"/>
    </xf>
    <xf numFmtId="0" fontId="1" fillId="0" borderId="6" xfId="0" applyFont="1" applyBorder="1"/>
    <xf numFmtId="1" fontId="0" fillId="0" borderId="6" xfId="0" applyNumberFormat="1" applyBorder="1"/>
    <xf numFmtId="0" fontId="1" fillId="0" borderId="0" xfId="0" applyFont="1" applyFill="1" applyBorder="1"/>
    <xf numFmtId="10" fontId="0" fillId="0" borderId="0" xfId="0" applyNumberFormat="1"/>
    <xf numFmtId="1" fontId="0" fillId="3" borderId="2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2" borderId="10" xfId="0" applyNumberFormat="1" applyFill="1" applyBorder="1"/>
    <xf numFmtId="1" fontId="0" fillId="2" borderId="12" xfId="0" applyNumberFormat="1" applyFill="1" applyBorder="1"/>
    <xf numFmtId="1" fontId="0" fillId="0" borderId="5" xfId="0" applyNumberFormat="1" applyBorder="1"/>
    <xf numFmtId="1" fontId="0" fillId="0" borderId="18" xfId="0" applyNumberFormat="1" applyBorder="1"/>
    <xf numFmtId="1" fontId="0" fillId="0" borderId="10" xfId="0" applyNumberFormat="1" applyBorder="1"/>
    <xf numFmtId="1" fontId="0" fillId="0" borderId="20" xfId="0" applyNumberFormat="1" applyBorder="1"/>
    <xf numFmtId="0" fontId="1" fillId="0" borderId="10" xfId="0" applyFont="1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6"/>
  <sheetViews>
    <sheetView topLeftCell="V1" workbookViewId="0">
      <selection activeCell="AC21" sqref="AC21"/>
    </sheetView>
  </sheetViews>
  <sheetFormatPr defaultColWidth="9" defaultRowHeight="15"/>
  <cols>
    <col min="1" max="1" width="22.78" customWidth="1"/>
    <col min="2" max="2" width="12.78" customWidth="1"/>
    <col min="3" max="5" width="12.6666666666667" customWidth="1"/>
    <col min="6" max="6" width="12.44" customWidth="1"/>
    <col min="7" max="7" width="14.3333333333333" customWidth="1"/>
    <col min="8" max="9" width="12.22" customWidth="1"/>
    <col min="10" max="10" width="12.6666666666667" customWidth="1"/>
    <col min="11" max="11" width="14.3333333333333" customWidth="1"/>
    <col min="12" max="12" width="24.5533333333333" customWidth="1"/>
    <col min="16" max="16" width="24.5533333333333" customWidth="1"/>
    <col min="20" max="20" width="18.78" customWidth="1"/>
    <col min="24" max="24" width="16.3333333333333" customWidth="1"/>
    <col min="29" max="29" width="22.78" customWidth="1"/>
    <col min="31" max="31" width="22.5533333333333" customWidth="1"/>
    <col min="34" max="34" width="22.5533333333333" customWidth="1"/>
  </cols>
  <sheetData>
    <row r="1" spans="1:18">
      <c r="A1" s="63" t="s">
        <v>0</v>
      </c>
      <c r="B1" s="63" t="s">
        <v>1</v>
      </c>
      <c r="C1" s="63"/>
      <c r="D1" s="63" t="s">
        <v>2</v>
      </c>
      <c r="E1" s="63"/>
      <c r="F1" s="63" t="s">
        <v>3</v>
      </c>
      <c r="G1" s="63"/>
      <c r="H1" s="63" t="s">
        <v>4</v>
      </c>
      <c r="I1" s="63"/>
      <c r="J1" s="63" t="s">
        <v>5</v>
      </c>
      <c r="K1" s="63"/>
      <c r="O1" s="92" t="s">
        <v>6</v>
      </c>
      <c r="P1" s="92"/>
      <c r="Q1" s="92"/>
      <c r="R1" s="92"/>
    </row>
    <row r="2" spans="1:37">
      <c r="A2" s="63"/>
      <c r="B2" s="5" t="s">
        <v>7</v>
      </c>
      <c r="C2" s="5" t="s">
        <v>8</v>
      </c>
      <c r="D2" s="5" t="s">
        <v>7</v>
      </c>
      <c r="E2" s="5" t="s">
        <v>8</v>
      </c>
      <c r="F2" s="5" t="s">
        <v>7</v>
      </c>
      <c r="G2" s="5" t="s">
        <v>8</v>
      </c>
      <c r="H2" s="5" t="s">
        <v>7</v>
      </c>
      <c r="I2" s="5" t="s">
        <v>8</v>
      </c>
      <c r="J2" s="5" t="s">
        <v>7</v>
      </c>
      <c r="K2" s="5" t="s">
        <v>8</v>
      </c>
      <c r="O2" s="5" t="s">
        <v>9</v>
      </c>
      <c r="P2" s="5" t="s">
        <v>10</v>
      </c>
      <c r="Q2" s="5" t="s">
        <v>7</v>
      </c>
      <c r="R2" s="5" t="s">
        <v>8</v>
      </c>
      <c r="AC2" s="16" t="s">
        <v>11</v>
      </c>
      <c r="AD2" s="16"/>
      <c r="AE2" s="16"/>
      <c r="AF2" s="16"/>
      <c r="AH2" s="16" t="s">
        <v>12</v>
      </c>
      <c r="AI2" s="16"/>
      <c r="AJ2" s="16"/>
      <c r="AK2" s="16"/>
    </row>
    <row r="3" spans="1:37">
      <c r="A3" s="5" t="s">
        <v>13</v>
      </c>
      <c r="B3" s="84">
        <v>3900</v>
      </c>
      <c r="C3" s="84">
        <v>0</v>
      </c>
      <c r="D3" s="70">
        <v>0</v>
      </c>
      <c r="E3" s="70">
        <v>0</v>
      </c>
      <c r="F3" s="91">
        <v>3900</v>
      </c>
      <c r="G3" s="91">
        <v>0</v>
      </c>
      <c r="H3" s="6"/>
      <c r="I3" s="6"/>
      <c r="J3" s="91">
        <v>3900</v>
      </c>
      <c r="K3" s="91">
        <v>0</v>
      </c>
      <c r="O3" s="27" t="s">
        <v>14</v>
      </c>
      <c r="P3" s="6" t="s">
        <v>15</v>
      </c>
      <c r="Q3" s="6">
        <v>800</v>
      </c>
      <c r="R3" s="6"/>
      <c r="T3" s="16" t="s">
        <v>16</v>
      </c>
      <c r="U3" s="16"/>
      <c r="V3" s="16"/>
      <c r="X3" s="16" t="s">
        <v>17</v>
      </c>
      <c r="Y3" s="16"/>
      <c r="Z3" s="16"/>
      <c r="AC3" s="16"/>
      <c r="AD3" s="16"/>
      <c r="AE3" s="16"/>
      <c r="AF3" s="16"/>
      <c r="AH3" s="16"/>
      <c r="AI3" s="16"/>
      <c r="AJ3" s="16"/>
      <c r="AK3" s="16"/>
    </row>
    <row r="4" spans="1:37">
      <c r="A4" s="5" t="s">
        <v>15</v>
      </c>
      <c r="B4" s="84">
        <v>6100</v>
      </c>
      <c r="C4" s="84">
        <v>0</v>
      </c>
      <c r="D4" s="70">
        <f>F4-B4</f>
        <v>800</v>
      </c>
      <c r="E4" s="85">
        <v>0</v>
      </c>
      <c r="F4" s="91">
        <v>6900</v>
      </c>
      <c r="G4" s="91">
        <v>0</v>
      </c>
      <c r="H4" s="6"/>
      <c r="I4" s="6"/>
      <c r="J4" s="91">
        <v>6900</v>
      </c>
      <c r="K4" s="91">
        <v>0</v>
      </c>
      <c r="O4" s="27"/>
      <c r="P4" s="6" t="s">
        <v>18</v>
      </c>
      <c r="Q4" s="6"/>
      <c r="R4" s="6">
        <v>800</v>
      </c>
      <c r="T4" s="16"/>
      <c r="U4" s="16"/>
      <c r="V4" s="16"/>
      <c r="X4" s="16"/>
      <c r="Y4" s="16"/>
      <c r="Z4" s="16"/>
      <c r="AC4" s="16"/>
      <c r="AD4" s="16"/>
      <c r="AE4" s="16"/>
      <c r="AF4" s="16"/>
      <c r="AH4" s="16"/>
      <c r="AI4" s="16"/>
      <c r="AJ4" s="16"/>
      <c r="AK4" s="16"/>
    </row>
    <row r="5" spans="1:37">
      <c r="A5" s="5" t="s">
        <v>19</v>
      </c>
      <c r="B5" s="84">
        <v>1700</v>
      </c>
      <c r="C5" s="84">
        <v>0</v>
      </c>
      <c r="D5" s="70">
        <v>0</v>
      </c>
      <c r="E5" s="70">
        <f>B5-F5</f>
        <v>1400</v>
      </c>
      <c r="F5" s="91">
        <v>300</v>
      </c>
      <c r="G5" s="91">
        <v>0</v>
      </c>
      <c r="H5" s="6"/>
      <c r="I5" s="6"/>
      <c r="J5" s="91">
        <v>300</v>
      </c>
      <c r="K5" s="91">
        <v>0</v>
      </c>
      <c r="O5" s="27" t="s">
        <v>20</v>
      </c>
      <c r="P5" s="6" t="s">
        <v>21</v>
      </c>
      <c r="Q5" s="6">
        <v>1400</v>
      </c>
      <c r="R5" s="6"/>
      <c r="T5" s="16"/>
      <c r="U5" s="16"/>
      <c r="V5" s="16"/>
      <c r="X5" s="16"/>
      <c r="Y5" s="17"/>
      <c r="Z5" s="16"/>
      <c r="AC5" s="27" t="s">
        <v>22</v>
      </c>
      <c r="AD5" s="27"/>
      <c r="AE5" s="27" t="s">
        <v>23</v>
      </c>
      <c r="AF5" s="27"/>
      <c r="AH5" s="63" t="s">
        <v>22</v>
      </c>
      <c r="AI5" s="63"/>
      <c r="AJ5" s="63"/>
      <c r="AK5" s="63"/>
    </row>
    <row r="6" spans="1:37">
      <c r="A6" s="5" t="s">
        <v>24</v>
      </c>
      <c r="B6" s="84">
        <v>2700</v>
      </c>
      <c r="C6" s="84">
        <v>0</v>
      </c>
      <c r="D6" s="85">
        <v>0</v>
      </c>
      <c r="E6" s="70">
        <f>B6-F6</f>
        <v>600</v>
      </c>
      <c r="F6" s="91">
        <v>2100</v>
      </c>
      <c r="G6" s="91">
        <v>0</v>
      </c>
      <c r="H6" s="6"/>
      <c r="I6" s="6"/>
      <c r="J6" s="91">
        <v>2100</v>
      </c>
      <c r="K6" s="91">
        <v>0</v>
      </c>
      <c r="O6" s="27"/>
      <c r="P6" s="6" t="s">
        <v>25</v>
      </c>
      <c r="Q6" s="6"/>
      <c r="R6" s="6">
        <v>1400</v>
      </c>
      <c r="T6" s="5" t="s">
        <v>26</v>
      </c>
      <c r="U6" s="6"/>
      <c r="V6" s="6"/>
      <c r="X6" s="18" t="str">
        <f>A11</f>
        <v>Galant,capital</v>
      </c>
      <c r="Y6" s="19"/>
      <c r="Z6" s="98">
        <f>K11</f>
        <v>20300</v>
      </c>
      <c r="AC6" s="28" t="s">
        <v>13</v>
      </c>
      <c r="AD6" s="88">
        <f>J3</f>
        <v>3900</v>
      </c>
      <c r="AE6" s="30" t="s">
        <v>27</v>
      </c>
      <c r="AF6" s="99">
        <f>G9</f>
        <v>4000</v>
      </c>
      <c r="AH6" s="87" t="s">
        <v>28</v>
      </c>
      <c r="AI6" s="29"/>
      <c r="AJ6" s="29"/>
      <c r="AK6" s="29"/>
    </row>
    <row r="7" spans="1:37">
      <c r="A7" s="5" t="s">
        <v>29</v>
      </c>
      <c r="B7" s="84">
        <v>25000</v>
      </c>
      <c r="C7" s="84">
        <v>0</v>
      </c>
      <c r="D7" s="70">
        <v>0</v>
      </c>
      <c r="E7" s="70">
        <v>0</v>
      </c>
      <c r="F7" s="91">
        <v>25000</v>
      </c>
      <c r="G7" s="91">
        <v>0</v>
      </c>
      <c r="H7" s="6"/>
      <c r="I7" s="6"/>
      <c r="J7" s="91">
        <v>25000</v>
      </c>
      <c r="K7" s="91">
        <v>0</v>
      </c>
      <c r="O7" s="27" t="s">
        <v>30</v>
      </c>
      <c r="P7" s="6" t="s">
        <v>31</v>
      </c>
      <c r="Q7" s="6">
        <v>600</v>
      </c>
      <c r="R7" s="6"/>
      <c r="T7" s="5" t="s">
        <v>32</v>
      </c>
      <c r="U7" s="6"/>
      <c r="V7" s="6"/>
      <c r="X7" s="18" t="s">
        <v>33</v>
      </c>
      <c r="Y7" s="19"/>
      <c r="Z7" s="98">
        <f>V18</f>
        <v>30900</v>
      </c>
      <c r="AC7" s="28" t="s">
        <v>15</v>
      </c>
      <c r="AD7" s="100">
        <f>J4</f>
        <v>6900</v>
      </c>
      <c r="AE7" s="31" t="s">
        <v>34</v>
      </c>
      <c r="AF7" s="101">
        <f>AK22</f>
        <v>300</v>
      </c>
      <c r="AH7" s="28" t="s">
        <v>13</v>
      </c>
      <c r="AI7" s="28"/>
      <c r="AJ7" s="100">
        <f>J3</f>
        <v>3900</v>
      </c>
      <c r="AK7" s="28"/>
    </row>
    <row r="8" spans="1:37">
      <c r="A8" s="5" t="s">
        <v>35</v>
      </c>
      <c r="B8" s="84">
        <v>0</v>
      </c>
      <c r="C8" s="84">
        <v>8800</v>
      </c>
      <c r="D8" s="70">
        <v>0</v>
      </c>
      <c r="E8" s="70">
        <f>G8-C8</f>
        <v>4400</v>
      </c>
      <c r="F8" s="91">
        <v>0</v>
      </c>
      <c r="G8" s="91">
        <v>13200</v>
      </c>
      <c r="H8" s="6"/>
      <c r="I8" s="6"/>
      <c r="J8" s="91">
        <v>0</v>
      </c>
      <c r="K8" s="91">
        <v>13200</v>
      </c>
      <c r="O8" s="27"/>
      <c r="P8" s="6" t="s">
        <v>36</v>
      </c>
      <c r="Q8" s="6"/>
      <c r="R8" s="6">
        <v>600</v>
      </c>
      <c r="T8" s="6" t="s">
        <v>37</v>
      </c>
      <c r="U8" s="6"/>
      <c r="V8" s="84">
        <f>I13</f>
        <v>71800</v>
      </c>
      <c r="X8" s="18"/>
      <c r="Y8" s="19"/>
      <c r="Z8" s="19"/>
      <c r="AC8" s="28" t="s">
        <v>24</v>
      </c>
      <c r="AD8" s="100">
        <f>J6</f>
        <v>2100</v>
      </c>
      <c r="AE8" s="32"/>
      <c r="AF8" s="45"/>
      <c r="AH8" s="28" t="s">
        <v>38</v>
      </c>
      <c r="AI8" s="28"/>
      <c r="AJ8" s="100">
        <f>J4</f>
        <v>6900</v>
      </c>
      <c r="AK8" s="28"/>
    </row>
    <row r="9" spans="1:37">
      <c r="A9" s="5" t="s">
        <v>39</v>
      </c>
      <c r="B9" s="84">
        <v>0</v>
      </c>
      <c r="C9" s="84">
        <v>4000</v>
      </c>
      <c r="D9" s="70">
        <v>0</v>
      </c>
      <c r="E9" s="70">
        <v>0</v>
      </c>
      <c r="F9" s="91">
        <v>0</v>
      </c>
      <c r="G9" s="91">
        <v>4000</v>
      </c>
      <c r="H9" s="6"/>
      <c r="I9" s="6"/>
      <c r="J9" s="91">
        <v>0</v>
      </c>
      <c r="K9" s="91">
        <v>4000</v>
      </c>
      <c r="O9" s="27" t="s">
        <v>40</v>
      </c>
      <c r="P9" s="6" t="s">
        <v>41</v>
      </c>
      <c r="Q9" s="6">
        <v>4400</v>
      </c>
      <c r="R9" s="6"/>
      <c r="T9" s="7"/>
      <c r="U9" s="8"/>
      <c r="V9" s="9"/>
      <c r="X9" s="18" t="str">
        <f>A12</f>
        <v>Galant,drawing</v>
      </c>
      <c r="Y9" s="19"/>
      <c r="Z9" s="98">
        <f>J12</f>
        <v>30500</v>
      </c>
      <c r="AC9" s="28" t="s">
        <v>42</v>
      </c>
      <c r="AD9" s="100">
        <f>J5</f>
        <v>300</v>
      </c>
      <c r="AH9" s="28" t="s">
        <v>24</v>
      </c>
      <c r="AI9" s="28"/>
      <c r="AJ9" s="100">
        <f>J6</f>
        <v>2100</v>
      </c>
      <c r="AK9" s="28"/>
    </row>
    <row r="10" spans="1:37">
      <c r="A10" s="5" t="s">
        <v>43</v>
      </c>
      <c r="B10" s="84">
        <v>0</v>
      </c>
      <c r="C10" s="84">
        <v>0</v>
      </c>
      <c r="D10" s="70">
        <v>0</v>
      </c>
      <c r="E10" s="70">
        <f>G10-C10</f>
        <v>300</v>
      </c>
      <c r="F10" s="91">
        <v>0</v>
      </c>
      <c r="G10" s="91">
        <v>300</v>
      </c>
      <c r="H10" s="6"/>
      <c r="I10" s="6"/>
      <c r="J10" s="91">
        <v>0</v>
      </c>
      <c r="K10" s="91">
        <v>300</v>
      </c>
      <c r="O10" s="27"/>
      <c r="P10" s="6" t="s">
        <v>44</v>
      </c>
      <c r="Q10" s="6"/>
      <c r="R10" s="6">
        <v>4400</v>
      </c>
      <c r="T10" s="5" t="s">
        <v>45</v>
      </c>
      <c r="U10" s="6"/>
      <c r="V10" s="6"/>
      <c r="X10" s="11" t="str">
        <f>X6</f>
        <v>Galant,capital</v>
      </c>
      <c r="Y10" s="20"/>
      <c r="Z10" s="12">
        <f>Z6+Z7-Z9</f>
        <v>20700</v>
      </c>
      <c r="AC10" s="28" t="str">
        <f>A7</f>
        <v>Equipment</v>
      </c>
      <c r="AD10" s="100">
        <f>J7</f>
        <v>25000</v>
      </c>
      <c r="AE10" s="11" t="s">
        <v>46</v>
      </c>
      <c r="AF10" s="12">
        <f>SUM(AF6:AF9)</f>
        <v>4300</v>
      </c>
      <c r="AH10" s="28" t="s">
        <v>19</v>
      </c>
      <c r="AI10" s="28"/>
      <c r="AJ10" s="100">
        <f>J5</f>
        <v>300</v>
      </c>
      <c r="AK10" s="28"/>
    </row>
    <row r="11" spans="1:37">
      <c r="A11" s="5" t="s">
        <v>47</v>
      </c>
      <c r="B11" s="84">
        <v>0</v>
      </c>
      <c r="C11" s="84">
        <v>20300</v>
      </c>
      <c r="D11" s="70">
        <v>0</v>
      </c>
      <c r="E11" s="70">
        <v>0</v>
      </c>
      <c r="F11" s="91">
        <v>0</v>
      </c>
      <c r="G11" s="91">
        <v>20300</v>
      </c>
      <c r="H11" s="6"/>
      <c r="I11" s="6"/>
      <c r="J11" s="91">
        <v>0</v>
      </c>
      <c r="K11" s="91">
        <v>20300</v>
      </c>
      <c r="O11" s="27" t="s">
        <v>48</v>
      </c>
      <c r="P11" s="6" t="s">
        <v>49</v>
      </c>
      <c r="Q11" s="6">
        <v>300</v>
      </c>
      <c r="R11" s="6"/>
      <c r="T11" s="6" t="s">
        <v>49</v>
      </c>
      <c r="U11" s="10">
        <f>R23</f>
        <v>29800</v>
      </c>
      <c r="V11" s="6"/>
      <c r="AC11" s="28" t="s">
        <v>35</v>
      </c>
      <c r="AD11" s="100">
        <f>G8</f>
        <v>13200</v>
      </c>
      <c r="AE11" s="33" t="s">
        <v>50</v>
      </c>
      <c r="AF11" s="46"/>
      <c r="AH11" s="102" t="s">
        <v>51</v>
      </c>
      <c r="AI11" s="28"/>
      <c r="AJ11" s="28"/>
      <c r="AK11" s="28">
        <f>SUM(AJ7:AJ10)</f>
        <v>13200</v>
      </c>
    </row>
    <row r="12" spans="1:37">
      <c r="A12" s="5" t="s">
        <v>52</v>
      </c>
      <c r="B12" s="84">
        <v>30500</v>
      </c>
      <c r="C12" s="84">
        <v>0</v>
      </c>
      <c r="D12" s="70">
        <v>0</v>
      </c>
      <c r="E12" s="70">
        <v>0</v>
      </c>
      <c r="F12" s="91">
        <v>30500</v>
      </c>
      <c r="G12" s="91">
        <v>0</v>
      </c>
      <c r="H12" s="6"/>
      <c r="I12" s="6"/>
      <c r="J12" s="91">
        <v>30500</v>
      </c>
      <c r="K12" s="91">
        <v>0</v>
      </c>
      <c r="O12" s="27"/>
      <c r="P12" s="6" t="s">
        <v>53</v>
      </c>
      <c r="Q12" s="6"/>
      <c r="R12" s="6">
        <v>300</v>
      </c>
      <c r="T12" s="6" t="s">
        <v>54</v>
      </c>
      <c r="U12" s="10">
        <f>R24</f>
        <v>600</v>
      </c>
      <c r="V12" s="6"/>
      <c r="AC12" s="34"/>
      <c r="AD12" s="34"/>
      <c r="AE12" s="32" t="str">
        <f>A11</f>
        <v>Galant,capital</v>
      </c>
      <c r="AF12" s="45">
        <f>Z10</f>
        <v>20700</v>
      </c>
      <c r="AH12" s="28"/>
      <c r="AI12" s="28"/>
      <c r="AJ12" s="28"/>
      <c r="AK12" s="28"/>
    </row>
    <row r="13" spans="1:37">
      <c r="A13" s="5" t="s">
        <v>37</v>
      </c>
      <c r="B13" s="84">
        <v>0</v>
      </c>
      <c r="C13" s="84">
        <v>71000</v>
      </c>
      <c r="D13" s="70"/>
      <c r="E13" s="70">
        <f>G13-C13</f>
        <v>800</v>
      </c>
      <c r="F13" s="79">
        <v>0</v>
      </c>
      <c r="G13" s="79">
        <v>71800</v>
      </c>
      <c r="H13" s="79">
        <v>0</v>
      </c>
      <c r="I13" s="79">
        <v>71800</v>
      </c>
      <c r="J13" s="6"/>
      <c r="K13" s="6"/>
      <c r="P13" s="5" t="s">
        <v>55</v>
      </c>
      <c r="Q13" s="5">
        <f>SUM(Q3:Q12)</f>
        <v>7500</v>
      </c>
      <c r="R13" s="5">
        <f>SUM(R3:R12)</f>
        <v>7500</v>
      </c>
      <c r="T13" s="6" t="s">
        <v>56</v>
      </c>
      <c r="U13" s="10">
        <f>R20</f>
        <v>4400</v>
      </c>
      <c r="V13" s="6"/>
      <c r="AC13" s="5" t="s">
        <v>57</v>
      </c>
      <c r="AD13" s="5">
        <f>SUM(AD6:AD10)-AD11</f>
        <v>25000</v>
      </c>
      <c r="AE13" s="5" t="s">
        <v>58</v>
      </c>
      <c r="AF13" s="5">
        <f>AF12+AF10</f>
        <v>25000</v>
      </c>
      <c r="AH13" s="102" t="s">
        <v>59</v>
      </c>
      <c r="AI13" s="28"/>
      <c r="AJ13" s="28"/>
      <c r="AK13" s="28"/>
    </row>
    <row r="14" spans="1:37">
      <c r="A14" s="5" t="s">
        <v>56</v>
      </c>
      <c r="B14" s="84">
        <v>0</v>
      </c>
      <c r="C14" s="84">
        <v>0</v>
      </c>
      <c r="D14" s="70">
        <v>4400</v>
      </c>
      <c r="E14" s="70">
        <v>0</v>
      </c>
      <c r="F14" s="79">
        <v>4400</v>
      </c>
      <c r="G14" s="79">
        <v>0</v>
      </c>
      <c r="H14" s="79">
        <v>4400</v>
      </c>
      <c r="I14" s="79">
        <v>0</v>
      </c>
      <c r="J14" s="6"/>
      <c r="K14" s="6"/>
      <c r="T14" s="6" t="s">
        <v>60</v>
      </c>
      <c r="U14" s="10">
        <f>R22</f>
        <v>4700</v>
      </c>
      <c r="V14" s="6"/>
      <c r="AH14" s="28" t="str">
        <f>A7</f>
        <v>Equipment</v>
      </c>
      <c r="AI14" s="100">
        <f>J7</f>
        <v>25000</v>
      </c>
      <c r="AJ14" s="28"/>
      <c r="AK14" s="28"/>
    </row>
    <row r="15" spans="1:37">
      <c r="A15" s="5" t="s">
        <v>21</v>
      </c>
      <c r="B15" s="84">
        <v>0</v>
      </c>
      <c r="C15" s="84">
        <v>0</v>
      </c>
      <c r="D15" s="70">
        <v>1400</v>
      </c>
      <c r="E15" s="70">
        <v>0</v>
      </c>
      <c r="F15" s="79">
        <v>1400</v>
      </c>
      <c r="G15" s="79">
        <v>0</v>
      </c>
      <c r="H15" s="79">
        <v>1400</v>
      </c>
      <c r="I15" s="79">
        <v>0</v>
      </c>
      <c r="J15" s="6"/>
      <c r="K15" s="6"/>
      <c r="O15" s="63" t="s">
        <v>61</v>
      </c>
      <c r="P15" s="63"/>
      <c r="Q15" s="63"/>
      <c r="R15" s="63"/>
      <c r="T15" s="6" t="s">
        <v>21</v>
      </c>
      <c r="U15" s="10">
        <f>R21</f>
        <v>1400</v>
      </c>
      <c r="V15" s="6"/>
      <c r="AH15" s="28" t="s">
        <v>62</v>
      </c>
      <c r="AI15" s="100">
        <f>G8</f>
        <v>13200</v>
      </c>
      <c r="AJ15" s="28"/>
      <c r="AK15" s="28"/>
    </row>
    <row r="16" spans="1:37">
      <c r="A16" s="5" t="s">
        <v>60</v>
      </c>
      <c r="B16" s="84">
        <v>4700</v>
      </c>
      <c r="C16" s="84">
        <v>0</v>
      </c>
      <c r="D16" s="70"/>
      <c r="E16" s="70">
        <v>0</v>
      </c>
      <c r="F16" s="79">
        <v>4700</v>
      </c>
      <c r="G16" s="79">
        <v>0</v>
      </c>
      <c r="H16" s="79">
        <v>4700</v>
      </c>
      <c r="I16" s="79">
        <v>0</v>
      </c>
      <c r="J16" s="6"/>
      <c r="K16" s="6"/>
      <c r="O16" s="5" t="s">
        <v>9</v>
      </c>
      <c r="P16" s="5" t="s">
        <v>10</v>
      </c>
      <c r="Q16" s="5" t="s">
        <v>7</v>
      </c>
      <c r="R16" s="5" t="s">
        <v>8</v>
      </c>
      <c r="T16" s="7"/>
      <c r="U16" s="8"/>
      <c r="V16" s="9"/>
      <c r="AH16" s="102" t="s">
        <v>63</v>
      </c>
      <c r="AI16" s="28"/>
      <c r="AJ16" s="28"/>
      <c r="AK16" s="28">
        <f>AI14-AI15</f>
        <v>11800</v>
      </c>
    </row>
    <row r="17" spans="1:37">
      <c r="A17" s="5" t="s">
        <v>49</v>
      </c>
      <c r="B17" s="84">
        <v>29500</v>
      </c>
      <c r="C17" s="84">
        <v>0</v>
      </c>
      <c r="D17" s="70">
        <f>F17-B17</f>
        <v>300</v>
      </c>
      <c r="E17" s="70">
        <v>0</v>
      </c>
      <c r="F17" s="79">
        <v>29800</v>
      </c>
      <c r="G17" s="79">
        <v>0</v>
      </c>
      <c r="H17" s="79">
        <v>29800</v>
      </c>
      <c r="I17" s="79">
        <v>0</v>
      </c>
      <c r="J17" s="6"/>
      <c r="K17" s="6"/>
      <c r="O17" s="27" t="s">
        <v>14</v>
      </c>
      <c r="P17" s="6" t="s">
        <v>37</v>
      </c>
      <c r="Q17" s="6">
        <v>800</v>
      </c>
      <c r="R17" s="6"/>
      <c r="T17" s="11" t="s">
        <v>64</v>
      </c>
      <c r="U17" s="12"/>
      <c r="V17" s="13">
        <f>SUM(U11:U15)</f>
        <v>40900</v>
      </c>
      <c r="AH17" s="34"/>
      <c r="AI17" s="34"/>
      <c r="AJ17" s="34"/>
      <c r="AK17" s="34"/>
    </row>
    <row r="18" spans="1:37">
      <c r="A18" s="5" t="s">
        <v>54</v>
      </c>
      <c r="B18" s="84">
        <v>0</v>
      </c>
      <c r="C18" s="84">
        <v>0</v>
      </c>
      <c r="D18" s="70">
        <v>600</v>
      </c>
      <c r="E18" s="70">
        <v>0</v>
      </c>
      <c r="F18" s="79">
        <v>600</v>
      </c>
      <c r="G18" s="79">
        <v>0</v>
      </c>
      <c r="H18" s="79">
        <v>600</v>
      </c>
      <c r="I18" s="79">
        <v>0</v>
      </c>
      <c r="J18" s="6"/>
      <c r="K18" s="6"/>
      <c r="O18" s="27"/>
      <c r="P18" s="29" t="s">
        <v>65</v>
      </c>
      <c r="Q18" s="6"/>
      <c r="R18" s="29">
        <v>800</v>
      </c>
      <c r="T18" s="14" t="s">
        <v>33</v>
      </c>
      <c r="U18" s="15"/>
      <c r="V18" s="13">
        <f>V8-V17</f>
        <v>30900</v>
      </c>
      <c r="AH18" s="11" t="s">
        <v>66</v>
      </c>
      <c r="AI18" s="103"/>
      <c r="AJ18" s="103"/>
      <c r="AK18" s="5">
        <f>SUM(AK16+AK11)</f>
        <v>25000</v>
      </c>
    </row>
    <row r="19" spans="1:37">
      <c r="A19" s="63" t="s">
        <v>55</v>
      </c>
      <c r="B19" s="86">
        <f t="shared" ref="B19:G19" si="0">SUM(B3:B18)</f>
        <v>104100</v>
      </c>
      <c r="C19" s="86">
        <f t="shared" si="0"/>
        <v>104100</v>
      </c>
      <c r="D19" s="86">
        <f t="shared" si="0"/>
        <v>7500</v>
      </c>
      <c r="E19" s="86">
        <f t="shared" si="0"/>
        <v>7500</v>
      </c>
      <c r="F19" s="86">
        <f t="shared" si="0"/>
        <v>109600</v>
      </c>
      <c r="G19" s="86">
        <f t="shared" si="0"/>
        <v>109600</v>
      </c>
      <c r="H19" s="86">
        <f t="shared" ref="H19:K19" si="1">SUM(H3:H18)</f>
        <v>40900</v>
      </c>
      <c r="I19" s="86">
        <f t="shared" si="1"/>
        <v>71800</v>
      </c>
      <c r="J19" s="86">
        <f t="shared" si="1"/>
        <v>68700</v>
      </c>
      <c r="K19" s="86">
        <f t="shared" si="1"/>
        <v>37800</v>
      </c>
      <c r="O19" s="93" t="s">
        <v>20</v>
      </c>
      <c r="P19" s="30" t="s">
        <v>67</v>
      </c>
      <c r="Q19" s="30">
        <v>40900</v>
      </c>
      <c r="R19" s="29"/>
      <c r="AH19" s="14" t="s">
        <v>23</v>
      </c>
      <c r="AI19" s="104"/>
      <c r="AJ19" s="104"/>
      <c r="AK19" s="46"/>
    </row>
    <row r="20" spans="1:37">
      <c r="A20" s="63"/>
      <c r="B20" s="86"/>
      <c r="C20" s="86"/>
      <c r="D20" s="86"/>
      <c r="E20" s="86"/>
      <c r="F20" s="86"/>
      <c r="G20" s="86"/>
      <c r="H20" s="86"/>
      <c r="I20" s="86"/>
      <c r="J20" s="86"/>
      <c r="K20" s="86"/>
      <c r="O20" s="94"/>
      <c r="P20" s="31" t="s">
        <v>68</v>
      </c>
      <c r="Q20" s="31"/>
      <c r="R20" s="96">
        <v>4400</v>
      </c>
      <c r="AH20" s="87" t="s">
        <v>69</v>
      </c>
      <c r="AI20" s="30"/>
      <c r="AJ20" s="41"/>
      <c r="AK20" s="29"/>
    </row>
    <row r="21" spans="1:37">
      <c r="A21" s="63" t="s">
        <v>33</v>
      </c>
      <c r="B21" s="63"/>
      <c r="C21" s="63"/>
      <c r="D21" s="63"/>
      <c r="E21" s="63"/>
      <c r="F21" s="63"/>
      <c r="G21" s="63"/>
      <c r="H21" s="13">
        <f>I19-H19</f>
        <v>30900</v>
      </c>
      <c r="I21" s="5"/>
      <c r="J21" s="5"/>
      <c r="K21" s="13">
        <f>J19-K19</f>
        <v>30900</v>
      </c>
      <c r="O21" s="94"/>
      <c r="P21" s="31" t="s">
        <v>70</v>
      </c>
      <c r="Q21" s="31"/>
      <c r="R21" s="96">
        <v>1400</v>
      </c>
      <c r="AH21" s="28" t="s">
        <v>27</v>
      </c>
      <c r="AI21" s="31"/>
      <c r="AJ21" s="43"/>
      <c r="AK21" s="100">
        <f>G9</f>
        <v>4000</v>
      </c>
    </row>
    <row r="22" spans="1:37">
      <c r="A22" s="63" t="s">
        <v>55</v>
      </c>
      <c r="B22" s="63"/>
      <c r="C22" s="63"/>
      <c r="D22" s="63"/>
      <c r="E22" s="63"/>
      <c r="F22" s="63"/>
      <c r="G22" s="63"/>
      <c r="H22" s="13">
        <f>SUM(H19:H21)</f>
        <v>71800</v>
      </c>
      <c r="I22" s="13">
        <f t="shared" ref="I22:K22" si="2">SUM(I19:I21)</f>
        <v>71800</v>
      </c>
      <c r="J22" s="13">
        <f t="shared" si="2"/>
        <v>68700</v>
      </c>
      <c r="K22" s="13">
        <f t="shared" si="2"/>
        <v>68700</v>
      </c>
      <c r="O22" s="94"/>
      <c r="P22" s="31" t="s">
        <v>71</v>
      </c>
      <c r="Q22" s="31"/>
      <c r="R22" s="96">
        <v>4700</v>
      </c>
      <c r="AB22" s="72"/>
      <c r="AH22" s="28" t="s">
        <v>34</v>
      </c>
      <c r="AI22" s="31"/>
      <c r="AJ22" s="43"/>
      <c r="AK22" s="100">
        <f>G10</f>
        <v>300</v>
      </c>
    </row>
    <row r="23" spans="15:37">
      <c r="O23" s="94"/>
      <c r="P23" s="31" t="s">
        <v>72</v>
      </c>
      <c r="Q23" s="31"/>
      <c r="R23" s="96">
        <v>29800</v>
      </c>
      <c r="AH23" s="28"/>
      <c r="AI23" s="31"/>
      <c r="AJ23" s="43"/>
      <c r="AK23" s="28"/>
    </row>
    <row r="24" spans="1:37">
      <c r="A24" s="16" t="s">
        <v>73</v>
      </c>
      <c r="B24" s="16"/>
      <c r="C24" s="16"/>
      <c r="O24" s="95"/>
      <c r="P24" s="32" t="s">
        <v>74</v>
      </c>
      <c r="Q24" s="32"/>
      <c r="R24" s="97">
        <v>600</v>
      </c>
      <c r="AH24" s="34" t="s">
        <v>46</v>
      </c>
      <c r="AI24" s="32"/>
      <c r="AJ24" s="45"/>
      <c r="AK24" s="34">
        <f>SUM(AK21:AK23)</f>
        <v>4300</v>
      </c>
    </row>
    <row r="25" spans="1:37">
      <c r="A25" s="16"/>
      <c r="B25" s="16"/>
      <c r="C25" s="16"/>
      <c r="O25" s="27" t="s">
        <v>30</v>
      </c>
      <c r="P25" s="6" t="s">
        <v>67</v>
      </c>
      <c r="Q25" s="6">
        <v>30900</v>
      </c>
      <c r="R25" s="6"/>
      <c r="AH25" s="14" t="s">
        <v>50</v>
      </c>
      <c r="AI25" s="104"/>
      <c r="AJ25" s="104"/>
      <c r="AK25" s="15"/>
    </row>
    <row r="26" spans="1:37">
      <c r="A26" s="63" t="s">
        <v>0</v>
      </c>
      <c r="B26" s="63" t="s">
        <v>1</v>
      </c>
      <c r="C26" s="63"/>
      <c r="O26" s="27"/>
      <c r="P26" s="6" t="s">
        <v>75</v>
      </c>
      <c r="Q26" s="6"/>
      <c r="R26" s="6">
        <v>30900</v>
      </c>
      <c r="AH26" s="6" t="str">
        <f>A11</f>
        <v>Galant,capital</v>
      </c>
      <c r="AK26" s="6">
        <f>AF12</f>
        <v>20700</v>
      </c>
    </row>
    <row r="27" spans="1:37">
      <c r="A27" s="63"/>
      <c r="B27" s="5" t="s">
        <v>7</v>
      </c>
      <c r="C27" s="5" t="s">
        <v>8</v>
      </c>
      <c r="O27" s="27" t="s">
        <v>40</v>
      </c>
      <c r="P27" s="6" t="s">
        <v>76</v>
      </c>
      <c r="Q27" s="6">
        <v>30500</v>
      </c>
      <c r="R27" s="6"/>
      <c r="AH27" s="5" t="s">
        <v>77</v>
      </c>
      <c r="AI27" s="105"/>
      <c r="AJ27" s="105"/>
      <c r="AK27" s="5">
        <f>SUM(AK26+AK24)</f>
        <v>25000</v>
      </c>
    </row>
    <row r="28" spans="1:18">
      <c r="A28" s="5" t="s">
        <v>13</v>
      </c>
      <c r="B28" s="84">
        <v>3900</v>
      </c>
      <c r="C28" s="84">
        <v>0</v>
      </c>
      <c r="O28" s="27"/>
      <c r="P28" s="6" t="s">
        <v>78</v>
      </c>
      <c r="Q28" s="6"/>
      <c r="R28" s="6">
        <v>30500</v>
      </c>
    </row>
    <row r="29" spans="1:18">
      <c r="A29" s="5" t="s">
        <v>15</v>
      </c>
      <c r="B29" s="84">
        <v>6900</v>
      </c>
      <c r="C29" s="84">
        <v>0</v>
      </c>
      <c r="P29" s="5" t="s">
        <v>55</v>
      </c>
      <c r="Q29" s="5">
        <f>SUM(Q17:Q28)</f>
        <v>103100</v>
      </c>
      <c r="R29" s="5">
        <f>SUM(R17:R28)</f>
        <v>103100</v>
      </c>
    </row>
    <row r="30" spans="1:3">
      <c r="A30" s="5" t="s">
        <v>19</v>
      </c>
      <c r="B30" s="84">
        <v>300</v>
      </c>
      <c r="C30" s="84">
        <v>0</v>
      </c>
    </row>
    <row r="31" spans="1:3">
      <c r="A31" s="5" t="s">
        <v>24</v>
      </c>
      <c r="B31" s="84">
        <v>2100</v>
      </c>
      <c r="C31" s="84">
        <v>0</v>
      </c>
    </row>
    <row r="32" spans="1:3">
      <c r="A32" s="5" t="s">
        <v>29</v>
      </c>
      <c r="B32" s="84">
        <v>25000</v>
      </c>
      <c r="C32" s="84">
        <v>0</v>
      </c>
    </row>
    <row r="33" spans="1:3">
      <c r="A33" s="5" t="s">
        <v>35</v>
      </c>
      <c r="B33" s="84">
        <v>0</v>
      </c>
      <c r="C33" s="84">
        <v>13200</v>
      </c>
    </row>
    <row r="34" spans="1:3">
      <c r="A34" s="5" t="s">
        <v>39</v>
      </c>
      <c r="B34" s="84">
        <v>0</v>
      </c>
      <c r="C34" s="84">
        <v>4000</v>
      </c>
    </row>
    <row r="35" spans="1:3">
      <c r="A35" s="5" t="s">
        <v>43</v>
      </c>
      <c r="B35" s="84">
        <v>0</v>
      </c>
      <c r="C35" s="84">
        <v>300</v>
      </c>
    </row>
    <row r="36" spans="1:3">
      <c r="A36" s="87" t="s">
        <v>47</v>
      </c>
      <c r="B36" s="88">
        <v>0</v>
      </c>
      <c r="C36" s="72">
        <f>20300+R26-Q27</f>
        <v>20700</v>
      </c>
    </row>
    <row r="37" spans="1:3">
      <c r="A37" s="5" t="s">
        <v>55</v>
      </c>
      <c r="B37" s="13">
        <f>SUM(B28:B36)</f>
        <v>38200</v>
      </c>
      <c r="C37" s="13">
        <f>SUM(C28:C36)</f>
        <v>38200</v>
      </c>
    </row>
    <row r="40" spans="1:2">
      <c r="A40" s="89" t="s">
        <v>79</v>
      </c>
      <c r="B40" s="72">
        <f>J3+J4+J5</f>
        <v>11100</v>
      </c>
    </row>
    <row r="41" spans="1:2">
      <c r="A41" s="89" t="s">
        <v>80</v>
      </c>
      <c r="B41" s="72">
        <f>K9+K10</f>
        <v>4300</v>
      </c>
    </row>
    <row r="42" spans="1:2">
      <c r="A42" s="89" t="s">
        <v>81</v>
      </c>
      <c r="B42">
        <f>B40/B41</f>
        <v>2.58139534883721</v>
      </c>
    </row>
    <row r="44" spans="1:2">
      <c r="A44" s="89" t="s">
        <v>82</v>
      </c>
      <c r="B44" s="72">
        <f>B41</f>
        <v>4300</v>
      </c>
    </row>
    <row r="45" spans="1:2">
      <c r="A45" s="89" t="s">
        <v>66</v>
      </c>
      <c r="B45" s="72">
        <f>SUM(J3:J7)-K8</f>
        <v>25000</v>
      </c>
    </row>
    <row r="46" spans="1:2">
      <c r="A46" s="89" t="s">
        <v>83</v>
      </c>
      <c r="B46" s="90">
        <f>B44/B45</f>
        <v>0.172</v>
      </c>
    </row>
  </sheetData>
  <mergeCells count="46">
    <mergeCell ref="B1:C1"/>
    <mergeCell ref="D1:E1"/>
    <mergeCell ref="F1:G1"/>
    <mergeCell ref="H1:I1"/>
    <mergeCell ref="J1:K1"/>
    <mergeCell ref="O1:R1"/>
    <mergeCell ref="AC5:AD5"/>
    <mergeCell ref="AE5:AF5"/>
    <mergeCell ref="AH5:AK5"/>
    <mergeCell ref="T9:V9"/>
    <mergeCell ref="AE11:AF11"/>
    <mergeCell ref="O15:R15"/>
    <mergeCell ref="T16:V16"/>
    <mergeCell ref="T18:U18"/>
    <mergeCell ref="AH19:AK19"/>
    <mergeCell ref="A21:G21"/>
    <mergeCell ref="A22:G22"/>
    <mergeCell ref="AH25:AK25"/>
    <mergeCell ref="B26:C26"/>
    <mergeCell ref="A1:A2"/>
    <mergeCell ref="A19:A20"/>
    <mergeCell ref="A26:A27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O3:O4"/>
    <mergeCell ref="O5:O6"/>
    <mergeCell ref="O7:O8"/>
    <mergeCell ref="O9:O10"/>
    <mergeCell ref="O11:O12"/>
    <mergeCell ref="O17:O18"/>
    <mergeCell ref="O19:O24"/>
    <mergeCell ref="O25:O26"/>
    <mergeCell ref="O27:O28"/>
    <mergeCell ref="X3:Z5"/>
    <mergeCell ref="A24:C25"/>
    <mergeCell ref="T3:V5"/>
    <mergeCell ref="AC2:AF4"/>
    <mergeCell ref="AH2:AK4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3:AA39"/>
  <sheetViews>
    <sheetView workbookViewId="0">
      <selection activeCell="H17" sqref="H17:H21"/>
    </sheetView>
  </sheetViews>
  <sheetFormatPr defaultColWidth="9" defaultRowHeight="15"/>
  <cols>
    <col min="1" max="1" width="22.5533333333333" customWidth="1"/>
    <col min="2" max="2" width="10.6666666666667" customWidth="1"/>
    <col min="4" max="4" width="11" customWidth="1"/>
    <col min="5" max="5" width="10.8866666666667" customWidth="1"/>
    <col min="6" max="6" width="10.44" customWidth="1"/>
    <col min="7" max="7" width="10.78" customWidth="1"/>
    <col min="8" max="8" width="10" customWidth="1"/>
    <col min="9" max="9" width="10.22" customWidth="1"/>
    <col min="10" max="13" width="9.10666666666667" customWidth="1"/>
    <col min="15" max="15" width="24.5533333333333" customWidth="1"/>
    <col min="16" max="16" width="11.5533333333333" customWidth="1"/>
    <col min="17" max="17" width="14.1066666666667" customWidth="1"/>
    <col min="20" max="20" width="16.1066666666667" customWidth="1"/>
    <col min="21" max="21" width="12.78" customWidth="1"/>
    <col min="24" max="24" width="7.33333333333333" customWidth="1"/>
    <col min="25" max="25" width="12.22" customWidth="1"/>
    <col min="26" max="26" width="14.3333333333333" customWidth="1"/>
  </cols>
  <sheetData>
    <row r="3" spans="1:17">
      <c r="A3" s="6"/>
      <c r="B3" s="63" t="s">
        <v>1</v>
      </c>
      <c r="C3" s="63"/>
      <c r="D3" s="63" t="s">
        <v>84</v>
      </c>
      <c r="E3" s="63"/>
      <c r="F3" s="74" t="s">
        <v>3</v>
      </c>
      <c r="G3" s="74"/>
      <c r="H3" s="63" t="s">
        <v>4</v>
      </c>
      <c r="I3" s="63"/>
      <c r="J3" s="14" t="s">
        <v>85</v>
      </c>
      <c r="K3" s="15"/>
      <c r="N3" s="81" t="s">
        <v>86</v>
      </c>
      <c r="O3" s="21"/>
      <c r="P3" s="21"/>
      <c r="Q3" s="21"/>
    </row>
    <row r="4" spans="1:25">
      <c r="A4" s="6"/>
      <c r="B4" s="5" t="s">
        <v>7</v>
      </c>
      <c r="C4" s="5" t="s">
        <v>8</v>
      </c>
      <c r="D4" s="5" t="s">
        <v>7</v>
      </c>
      <c r="E4" s="5" t="s">
        <v>8</v>
      </c>
      <c r="F4" s="75" t="s">
        <v>7</v>
      </c>
      <c r="G4" s="75" t="s">
        <v>8</v>
      </c>
      <c r="H4" s="75" t="s">
        <v>7</v>
      </c>
      <c r="I4" s="75" t="s">
        <v>8</v>
      </c>
      <c r="J4" s="75" t="s">
        <v>7</v>
      </c>
      <c r="K4" s="75" t="s">
        <v>8</v>
      </c>
      <c r="V4" s="81" t="s">
        <v>87</v>
      </c>
      <c r="W4" s="81"/>
      <c r="X4" s="81"/>
      <c r="Y4" s="81"/>
    </row>
    <row r="5" spans="1:17">
      <c r="A5" s="6" t="s">
        <v>13</v>
      </c>
      <c r="B5" s="6">
        <v>12100</v>
      </c>
      <c r="C5" s="6">
        <v>0</v>
      </c>
      <c r="D5" s="70"/>
      <c r="E5" s="70"/>
      <c r="F5" s="76">
        <v>12100</v>
      </c>
      <c r="G5" s="77"/>
      <c r="H5" s="78"/>
      <c r="I5" s="78"/>
      <c r="J5" s="76">
        <v>12100</v>
      </c>
      <c r="K5" s="77"/>
      <c r="N5" s="6" t="s">
        <v>9</v>
      </c>
      <c r="O5" s="6" t="s">
        <v>10</v>
      </c>
      <c r="P5" s="6" t="s">
        <v>7</v>
      </c>
      <c r="Q5" s="6" t="s">
        <v>8</v>
      </c>
    </row>
    <row r="6" spans="1:27">
      <c r="A6" s="6" t="s">
        <v>15</v>
      </c>
      <c r="B6" s="6">
        <v>14300</v>
      </c>
      <c r="C6" s="6">
        <v>0</v>
      </c>
      <c r="D6" s="70"/>
      <c r="E6" s="70"/>
      <c r="F6" s="77">
        <f>B6+D6</f>
        <v>14300</v>
      </c>
      <c r="G6" s="77"/>
      <c r="H6" s="78"/>
      <c r="I6" s="78"/>
      <c r="J6" s="77">
        <f>F6+H6</f>
        <v>14300</v>
      </c>
      <c r="K6" s="77"/>
      <c r="N6" s="63" t="s">
        <v>14</v>
      </c>
      <c r="O6" s="6" t="s">
        <v>54</v>
      </c>
      <c r="P6" s="6">
        <v>1600</v>
      </c>
      <c r="Q6" s="6"/>
      <c r="T6" s="6"/>
      <c r="U6" s="27" t="s">
        <v>88</v>
      </c>
      <c r="V6" s="27"/>
      <c r="X6" s="6"/>
      <c r="Y6" s="27" t="s">
        <v>89</v>
      </c>
      <c r="Z6" s="27"/>
      <c r="AA6" s="6"/>
    </row>
    <row r="7" spans="1:27">
      <c r="A7" s="6" t="s">
        <v>24</v>
      </c>
      <c r="B7" s="6">
        <v>2300</v>
      </c>
      <c r="C7" s="6">
        <v>0</v>
      </c>
      <c r="D7" s="70"/>
      <c r="E7" s="70">
        <v>1600</v>
      </c>
      <c r="F7" s="77">
        <v>700</v>
      </c>
      <c r="G7" s="77"/>
      <c r="H7" s="78"/>
      <c r="I7" s="78"/>
      <c r="J7" s="77">
        <v>700</v>
      </c>
      <c r="K7" s="77"/>
      <c r="N7" s="63"/>
      <c r="O7" s="6" t="s">
        <v>90</v>
      </c>
      <c r="P7" s="6"/>
      <c r="Q7" s="6">
        <v>1600</v>
      </c>
      <c r="T7" s="6"/>
      <c r="U7" s="6" t="s">
        <v>91</v>
      </c>
      <c r="V7" s="6" t="s">
        <v>92</v>
      </c>
      <c r="X7" s="6"/>
      <c r="Y7" s="6" t="s">
        <v>91</v>
      </c>
      <c r="Z7" s="6" t="s">
        <v>92</v>
      </c>
      <c r="AA7" s="6"/>
    </row>
    <row r="8" spans="1:27">
      <c r="A8" s="6" t="s">
        <v>19</v>
      </c>
      <c r="B8" s="6">
        <v>1100</v>
      </c>
      <c r="C8" s="6">
        <v>0</v>
      </c>
      <c r="D8" s="70"/>
      <c r="E8" s="70">
        <v>500</v>
      </c>
      <c r="F8" s="77">
        <f>B8-E8</f>
        <v>600</v>
      </c>
      <c r="G8" s="77"/>
      <c r="H8" s="78"/>
      <c r="I8" s="78"/>
      <c r="J8" s="77">
        <f>F8-I8</f>
        <v>600</v>
      </c>
      <c r="K8" s="77"/>
      <c r="N8" s="63" t="s">
        <v>20</v>
      </c>
      <c r="O8" s="6" t="s">
        <v>21</v>
      </c>
      <c r="P8" s="6">
        <v>500</v>
      </c>
      <c r="Q8" s="6"/>
      <c r="T8" s="6" t="s">
        <v>14</v>
      </c>
      <c r="U8" s="6">
        <v>1600</v>
      </c>
      <c r="V8" s="6">
        <v>0</v>
      </c>
      <c r="X8" s="6"/>
      <c r="Y8" s="6">
        <v>2300</v>
      </c>
      <c r="Z8" s="6">
        <v>1600</v>
      </c>
      <c r="AA8" s="6" t="s">
        <v>14</v>
      </c>
    </row>
    <row r="9" spans="1:27">
      <c r="A9" s="6" t="s">
        <v>93</v>
      </c>
      <c r="B9" s="6">
        <v>411000</v>
      </c>
      <c r="C9" s="6">
        <v>0</v>
      </c>
      <c r="D9" s="70"/>
      <c r="E9" s="70"/>
      <c r="F9" s="76">
        <v>411000</v>
      </c>
      <c r="G9" s="77"/>
      <c r="H9" s="78"/>
      <c r="I9" s="78"/>
      <c r="J9" s="76">
        <v>411000</v>
      </c>
      <c r="K9" s="77"/>
      <c r="N9" s="63"/>
      <c r="O9" s="6" t="s">
        <v>25</v>
      </c>
      <c r="P9" s="6"/>
      <c r="Q9" s="6">
        <v>500</v>
      </c>
      <c r="T9" s="6" t="s">
        <v>55</v>
      </c>
      <c r="U9" s="6">
        <v>1600</v>
      </c>
      <c r="V9" s="6">
        <v>0</v>
      </c>
      <c r="X9" s="6" t="s">
        <v>55</v>
      </c>
      <c r="Y9" s="6">
        <v>2300</v>
      </c>
      <c r="Z9" s="6">
        <v>1600</v>
      </c>
      <c r="AA9" s="6"/>
    </row>
    <row r="10" spans="1:27">
      <c r="A10" s="6" t="s">
        <v>94</v>
      </c>
      <c r="B10" s="6">
        <v>0</v>
      </c>
      <c r="C10" s="6">
        <v>312500</v>
      </c>
      <c r="D10" s="70"/>
      <c r="E10" s="70">
        <v>1600</v>
      </c>
      <c r="F10" s="77"/>
      <c r="G10" s="77">
        <f>C10+E10</f>
        <v>314100</v>
      </c>
      <c r="H10" s="78"/>
      <c r="I10" s="78"/>
      <c r="J10" s="77"/>
      <c r="K10" s="77">
        <f>G10+I10</f>
        <v>314100</v>
      </c>
      <c r="N10" s="63" t="s">
        <v>30</v>
      </c>
      <c r="O10" s="6" t="s">
        <v>41</v>
      </c>
      <c r="P10" s="6">
        <v>1600</v>
      </c>
      <c r="Q10" s="6"/>
      <c r="T10" s="6" t="s">
        <v>95</v>
      </c>
      <c r="U10" s="67">
        <v>1600</v>
      </c>
      <c r="V10" s="6"/>
      <c r="X10" s="6" t="s">
        <v>95</v>
      </c>
      <c r="Y10" s="67">
        <f>Y9-Z8</f>
        <v>700</v>
      </c>
      <c r="Z10" s="6"/>
      <c r="AA10" s="6"/>
    </row>
    <row r="11" spans="1:17">
      <c r="A11" s="6" t="s">
        <v>27</v>
      </c>
      <c r="B11" s="6">
        <v>0</v>
      </c>
      <c r="C11" s="6">
        <v>1950</v>
      </c>
      <c r="D11" s="70"/>
      <c r="E11" s="70"/>
      <c r="F11" s="77"/>
      <c r="G11" s="77">
        <v>1950</v>
      </c>
      <c r="H11" s="78"/>
      <c r="I11" s="78"/>
      <c r="J11" s="77"/>
      <c r="K11" s="77">
        <v>1950</v>
      </c>
      <c r="N11" s="63"/>
      <c r="O11" s="6" t="s">
        <v>96</v>
      </c>
      <c r="P11" s="6"/>
      <c r="Q11" s="6">
        <v>1600</v>
      </c>
    </row>
    <row r="12" spans="1:17">
      <c r="A12" s="6" t="s">
        <v>34</v>
      </c>
      <c r="B12" s="6">
        <v>0</v>
      </c>
      <c r="C12" s="6">
        <v>0</v>
      </c>
      <c r="D12" s="70"/>
      <c r="E12" s="70">
        <v>400</v>
      </c>
      <c r="F12" s="77"/>
      <c r="G12" s="77">
        <v>400</v>
      </c>
      <c r="H12" s="78"/>
      <c r="I12" s="78"/>
      <c r="J12" s="77"/>
      <c r="K12" s="77">
        <v>400</v>
      </c>
      <c r="N12" s="63" t="s">
        <v>40</v>
      </c>
      <c r="O12" s="6" t="s">
        <v>49</v>
      </c>
      <c r="P12" s="6">
        <v>400</v>
      </c>
      <c r="Q12" s="6"/>
    </row>
    <row r="13" spans="1:27">
      <c r="A13" s="6" t="s">
        <v>97</v>
      </c>
      <c r="B13" s="6">
        <v>0</v>
      </c>
      <c r="C13" s="6">
        <v>2400</v>
      </c>
      <c r="D13" s="70">
        <v>1000</v>
      </c>
      <c r="E13" s="70"/>
      <c r="F13" s="77"/>
      <c r="G13" s="77">
        <f>C13-D13</f>
        <v>1400</v>
      </c>
      <c r="H13" s="78"/>
      <c r="I13" s="78"/>
      <c r="J13" s="77"/>
      <c r="K13" s="77">
        <f>G13-H13</f>
        <v>1400</v>
      </c>
      <c r="N13" s="63"/>
      <c r="O13" s="6" t="s">
        <v>98</v>
      </c>
      <c r="P13" s="6"/>
      <c r="Q13" s="6">
        <v>400</v>
      </c>
      <c r="T13" s="6"/>
      <c r="U13" s="27" t="s">
        <v>99</v>
      </c>
      <c r="V13" s="27"/>
      <c r="X13" s="6"/>
      <c r="Y13" s="27" t="s">
        <v>100</v>
      </c>
      <c r="Z13" s="27"/>
      <c r="AA13" s="6"/>
    </row>
    <row r="14" spans="1:27">
      <c r="A14" s="6" t="s">
        <v>101</v>
      </c>
      <c r="B14" s="6">
        <v>0</v>
      </c>
      <c r="C14" s="6">
        <v>114740</v>
      </c>
      <c r="D14" s="70"/>
      <c r="E14" s="70"/>
      <c r="F14" s="77"/>
      <c r="G14" s="76">
        <v>114740</v>
      </c>
      <c r="H14" s="6"/>
      <c r="I14" s="6"/>
      <c r="J14" s="77"/>
      <c r="K14" s="76">
        <v>114740</v>
      </c>
      <c r="N14" s="63" t="s">
        <v>48</v>
      </c>
      <c r="O14" s="6" t="s">
        <v>102</v>
      </c>
      <c r="P14" s="6">
        <v>1000</v>
      </c>
      <c r="Q14" s="6"/>
      <c r="T14" s="6"/>
      <c r="U14" s="6" t="s">
        <v>91</v>
      </c>
      <c r="V14" s="6" t="s">
        <v>92</v>
      </c>
      <c r="X14" s="6"/>
      <c r="Y14" s="6" t="s">
        <v>91</v>
      </c>
      <c r="Z14" s="6" t="s">
        <v>92</v>
      </c>
      <c r="AA14" s="6"/>
    </row>
    <row r="15" spans="1:27">
      <c r="A15" s="6" t="s">
        <v>103</v>
      </c>
      <c r="B15" s="6">
        <v>2860</v>
      </c>
      <c r="C15" s="6">
        <v>0</v>
      </c>
      <c r="D15" s="70"/>
      <c r="E15" s="70"/>
      <c r="F15" s="77">
        <v>2860</v>
      </c>
      <c r="G15" s="77"/>
      <c r="H15" s="6"/>
      <c r="I15" s="6"/>
      <c r="J15" s="77">
        <v>2860</v>
      </c>
      <c r="K15" s="77"/>
      <c r="N15" s="63"/>
      <c r="O15" s="28" t="s">
        <v>104</v>
      </c>
      <c r="P15" s="6"/>
      <c r="Q15" s="6">
        <v>1000</v>
      </c>
      <c r="T15" s="6" t="s">
        <v>20</v>
      </c>
      <c r="U15" s="6">
        <v>500</v>
      </c>
      <c r="V15" s="6">
        <v>0</v>
      </c>
      <c r="X15" s="6"/>
      <c r="Y15" s="6">
        <v>1100</v>
      </c>
      <c r="Z15" s="6">
        <v>500</v>
      </c>
      <c r="AA15" s="6" t="s">
        <v>20</v>
      </c>
    </row>
    <row r="16" spans="1:27">
      <c r="A16" s="6" t="s">
        <v>37</v>
      </c>
      <c r="B16" s="6">
        <v>0</v>
      </c>
      <c r="C16" s="6">
        <v>15600</v>
      </c>
      <c r="D16" s="70"/>
      <c r="E16" s="70">
        <v>1000</v>
      </c>
      <c r="F16" s="79"/>
      <c r="G16" s="79">
        <f>C16+E16</f>
        <v>16600</v>
      </c>
      <c r="H16" s="79"/>
      <c r="I16" s="79">
        <v>16600</v>
      </c>
      <c r="J16" s="6"/>
      <c r="K16" s="6"/>
      <c r="O16" s="5" t="s">
        <v>55</v>
      </c>
      <c r="P16" s="69">
        <f>SUM(P6:P15)</f>
        <v>5100</v>
      </c>
      <c r="Q16" s="69">
        <f>SUM(Q6:Q15)</f>
        <v>5100</v>
      </c>
      <c r="T16" s="6" t="s">
        <v>55</v>
      </c>
      <c r="U16" s="6">
        <v>500</v>
      </c>
      <c r="V16" s="6">
        <v>0</v>
      </c>
      <c r="X16" s="6" t="s">
        <v>55</v>
      </c>
      <c r="Y16" s="6">
        <v>1100</v>
      </c>
      <c r="Z16" s="6">
        <v>500</v>
      </c>
      <c r="AA16" s="6"/>
    </row>
    <row r="17" spans="1:27">
      <c r="A17" s="6" t="s">
        <v>49</v>
      </c>
      <c r="B17" s="6">
        <v>2700</v>
      </c>
      <c r="C17" s="6">
        <v>0</v>
      </c>
      <c r="D17" s="70">
        <v>400</v>
      </c>
      <c r="E17" s="70"/>
      <c r="F17" s="79">
        <f>B17+D17</f>
        <v>3100</v>
      </c>
      <c r="G17" s="79"/>
      <c r="H17" s="79">
        <v>3100</v>
      </c>
      <c r="I17" s="79"/>
      <c r="J17" s="6"/>
      <c r="K17" s="6"/>
      <c r="T17" s="6" t="s">
        <v>95</v>
      </c>
      <c r="U17" s="67">
        <v>500</v>
      </c>
      <c r="V17" s="6"/>
      <c r="X17" s="6" t="s">
        <v>95</v>
      </c>
      <c r="Y17" s="67">
        <f>Y16-Z16</f>
        <v>600</v>
      </c>
      <c r="Z17" s="6"/>
      <c r="AA17" s="6"/>
    </row>
    <row r="18" spans="1:11">
      <c r="A18" s="6" t="s">
        <v>54</v>
      </c>
      <c r="B18" s="6">
        <v>0</v>
      </c>
      <c r="C18" s="6">
        <v>0</v>
      </c>
      <c r="D18" s="70">
        <v>1600</v>
      </c>
      <c r="E18" s="70"/>
      <c r="F18" s="79">
        <v>1600</v>
      </c>
      <c r="G18" s="80"/>
      <c r="H18" s="79">
        <v>1600</v>
      </c>
      <c r="I18" s="80"/>
      <c r="J18" s="6"/>
      <c r="K18" s="6"/>
    </row>
    <row r="19" spans="1:27">
      <c r="A19" s="6" t="s">
        <v>56</v>
      </c>
      <c r="B19" s="6">
        <v>0</v>
      </c>
      <c r="C19" s="6">
        <v>0</v>
      </c>
      <c r="D19" s="70">
        <v>1600</v>
      </c>
      <c r="E19" s="70"/>
      <c r="F19" s="79">
        <v>1600</v>
      </c>
      <c r="G19" s="80"/>
      <c r="H19" s="79">
        <v>1600</v>
      </c>
      <c r="I19" s="80"/>
      <c r="J19" s="6"/>
      <c r="K19" s="6"/>
      <c r="U19" s="27" t="s">
        <v>105</v>
      </c>
      <c r="V19" s="27"/>
      <c r="W19" s="6"/>
      <c r="Y19" s="6"/>
      <c r="Z19" s="27" t="s">
        <v>106</v>
      </c>
      <c r="AA19" s="27"/>
    </row>
    <row r="20" spans="1:27">
      <c r="A20" s="6" t="s">
        <v>107</v>
      </c>
      <c r="B20" s="6">
        <v>830</v>
      </c>
      <c r="C20" s="6">
        <v>0</v>
      </c>
      <c r="D20" s="70"/>
      <c r="E20" s="70"/>
      <c r="F20" s="79">
        <v>830</v>
      </c>
      <c r="G20" s="79"/>
      <c r="H20" s="79">
        <v>830</v>
      </c>
      <c r="I20" s="79"/>
      <c r="J20" s="6"/>
      <c r="K20" s="6"/>
      <c r="O20" s="81"/>
      <c r="P20" s="81"/>
      <c r="Q20" s="81"/>
      <c r="U20" s="6" t="s">
        <v>91</v>
      </c>
      <c r="V20" s="6" t="s">
        <v>92</v>
      </c>
      <c r="W20" s="6"/>
      <c r="Y20" s="6"/>
      <c r="Z20" s="6" t="s">
        <v>91</v>
      </c>
      <c r="AA20" s="6" t="s">
        <v>92</v>
      </c>
    </row>
    <row r="21" spans="1:27">
      <c r="A21" s="6" t="s">
        <v>21</v>
      </c>
      <c r="B21" s="6">
        <v>0</v>
      </c>
      <c r="C21" s="6">
        <v>0</v>
      </c>
      <c r="D21" s="70">
        <v>500</v>
      </c>
      <c r="E21" s="70"/>
      <c r="F21" s="79">
        <v>500</v>
      </c>
      <c r="G21" s="80"/>
      <c r="H21" s="79">
        <v>500</v>
      </c>
      <c r="I21" s="80"/>
      <c r="J21" s="6"/>
      <c r="K21" s="6"/>
      <c r="U21" s="6">
        <v>0</v>
      </c>
      <c r="V21" s="6">
        <v>400</v>
      </c>
      <c r="W21" s="6" t="s">
        <v>40</v>
      </c>
      <c r="Y21" s="6"/>
      <c r="Z21" s="6">
        <v>2700</v>
      </c>
      <c r="AA21" s="6">
        <v>0</v>
      </c>
    </row>
    <row r="22" spans="1:27">
      <c r="A22" s="5" t="s">
        <v>55</v>
      </c>
      <c r="B22" s="69">
        <f t="shared" ref="B22:G22" si="0">SUM(B5:B21)</f>
        <v>447190</v>
      </c>
      <c r="C22" s="69">
        <f t="shared" si="0"/>
        <v>447190</v>
      </c>
      <c r="D22" s="71">
        <f t="shared" si="0"/>
        <v>5100</v>
      </c>
      <c r="E22" s="71">
        <f t="shared" si="0"/>
        <v>5100</v>
      </c>
      <c r="F22" s="69">
        <f t="shared" si="0"/>
        <v>449190</v>
      </c>
      <c r="G22" s="69">
        <f t="shared" si="0"/>
        <v>449190</v>
      </c>
      <c r="H22" s="71">
        <f>SUM(H16:H21)</f>
        <v>7630</v>
      </c>
      <c r="I22" s="71">
        <f>SUM(I16)</f>
        <v>16600</v>
      </c>
      <c r="J22" s="71">
        <f>SUM(J5:J21)</f>
        <v>441560</v>
      </c>
      <c r="K22" s="71">
        <f>SUM(K5:K21)</f>
        <v>432590</v>
      </c>
      <c r="O22" s="23"/>
      <c r="P22" s="23"/>
      <c r="Q22" s="23"/>
      <c r="U22" s="6">
        <v>0</v>
      </c>
      <c r="V22" s="6">
        <v>400</v>
      </c>
      <c r="W22" s="6" t="s">
        <v>55</v>
      </c>
      <c r="Y22" s="6" t="s">
        <v>40</v>
      </c>
      <c r="Z22" s="6">
        <v>400</v>
      </c>
      <c r="AA22" s="6"/>
    </row>
    <row r="23" spans="1:27">
      <c r="A23" s="63" t="s">
        <v>108</v>
      </c>
      <c r="B23" s="63"/>
      <c r="C23" s="63"/>
      <c r="D23" s="63"/>
      <c r="E23" s="63"/>
      <c r="F23" s="63"/>
      <c r="G23" s="63"/>
      <c r="H23" s="71">
        <f>I22-H22</f>
        <v>8970</v>
      </c>
      <c r="I23" s="69"/>
      <c r="J23" s="69"/>
      <c r="K23" s="71">
        <f>J22-K22</f>
        <v>8970</v>
      </c>
      <c r="P23" s="82"/>
      <c r="Q23" s="83"/>
      <c r="U23" s="6"/>
      <c r="V23" s="67">
        <v>400</v>
      </c>
      <c r="W23" s="6" t="s">
        <v>95</v>
      </c>
      <c r="Y23" s="6" t="s">
        <v>55</v>
      </c>
      <c r="Z23" s="6">
        <f>SUM(Z21:Z22)</f>
        <v>3100</v>
      </c>
      <c r="AA23" s="6">
        <v>0</v>
      </c>
    </row>
    <row r="24" spans="1:27">
      <c r="A24" s="63" t="s">
        <v>55</v>
      </c>
      <c r="B24" s="63"/>
      <c r="C24" s="63"/>
      <c r="D24" s="63"/>
      <c r="E24" s="63"/>
      <c r="F24" s="63"/>
      <c r="G24" s="63"/>
      <c r="H24" s="71">
        <f>SUM(H22:H23)</f>
        <v>16600</v>
      </c>
      <c r="I24" s="71">
        <f>I22</f>
        <v>16600</v>
      </c>
      <c r="J24" s="71">
        <f>J22</f>
        <v>441560</v>
      </c>
      <c r="K24" s="71">
        <f>SUM(K22:K23)</f>
        <v>441560</v>
      </c>
      <c r="P24" s="83"/>
      <c r="Q24" s="83"/>
      <c r="Y24" s="6" t="s">
        <v>95</v>
      </c>
      <c r="Z24" s="67">
        <v>3100</v>
      </c>
      <c r="AA24" s="6"/>
    </row>
    <row r="25" spans="10:17">
      <c r="J25" s="72"/>
      <c r="P25" s="83"/>
      <c r="Q25" s="83"/>
    </row>
    <row r="26" spans="16:22">
      <c r="P26" s="83"/>
      <c r="Q26" s="83"/>
      <c r="T26" s="6"/>
      <c r="U26" s="27" t="s">
        <v>109</v>
      </c>
      <c r="V26" s="27"/>
    </row>
    <row r="27" spans="4:27">
      <c r="D27" s="72">
        <f>M9+M10+M11</f>
        <v>0</v>
      </c>
      <c r="P27" s="82"/>
      <c r="Q27" s="83"/>
      <c r="T27" s="6"/>
      <c r="U27" s="6" t="s">
        <v>91</v>
      </c>
      <c r="V27" s="6" t="s">
        <v>92</v>
      </c>
      <c r="Y27" s="27" t="s">
        <v>110</v>
      </c>
      <c r="Z27" s="27"/>
      <c r="AA27" s="6"/>
    </row>
    <row r="28" spans="1:27">
      <c r="A28" t="s">
        <v>28</v>
      </c>
      <c r="B28" s="72">
        <f>J8+J7+J6+J5</f>
        <v>27700</v>
      </c>
      <c r="P28" s="83"/>
      <c r="Q28" s="83"/>
      <c r="T28" s="6" t="s">
        <v>30</v>
      </c>
      <c r="U28" s="6">
        <v>1600</v>
      </c>
      <c r="V28" s="6">
        <v>0</v>
      </c>
      <c r="Y28" s="6" t="s">
        <v>91</v>
      </c>
      <c r="Z28" s="6" t="s">
        <v>92</v>
      </c>
      <c r="AA28" s="6"/>
    </row>
    <row r="29" spans="1:27">
      <c r="A29" t="s">
        <v>69</v>
      </c>
      <c r="B29" s="72">
        <f>K11+K12+K13</f>
        <v>3750</v>
      </c>
      <c r="P29" s="83"/>
      <c r="Q29" s="83"/>
      <c r="T29" s="6" t="s">
        <v>55</v>
      </c>
      <c r="U29" s="6">
        <v>1600</v>
      </c>
      <c r="V29" s="6">
        <v>0</v>
      </c>
      <c r="Y29" s="6">
        <v>0</v>
      </c>
      <c r="Z29" s="6">
        <v>312500</v>
      </c>
      <c r="AA29" s="6"/>
    </row>
    <row r="30" spans="1:27">
      <c r="A30" t="s">
        <v>111</v>
      </c>
      <c r="B30" s="73">
        <f>B28/B29</f>
        <v>7.38666666666667</v>
      </c>
      <c r="D30" t="s">
        <v>112</v>
      </c>
      <c r="E30" t="str">
        <f>IF(B30&gt;1.5,"Perfect","Bad and Risky")</f>
        <v>Perfect</v>
      </c>
      <c r="P30" s="83"/>
      <c r="Q30" s="83"/>
      <c r="T30" s="6" t="s">
        <v>95</v>
      </c>
      <c r="U30" s="67">
        <v>1600</v>
      </c>
      <c r="V30" s="6"/>
      <c r="Y30" s="6"/>
      <c r="Z30" s="6">
        <v>1600</v>
      </c>
      <c r="AA30" s="6" t="s">
        <v>30</v>
      </c>
    </row>
    <row r="31" spans="16:27">
      <c r="P31" s="83"/>
      <c r="Q31" s="83"/>
      <c r="Y31" s="6">
        <v>0</v>
      </c>
      <c r="Z31" s="6">
        <f>SUM(Z29:Z30)</f>
        <v>314100</v>
      </c>
      <c r="AA31" s="6" t="s">
        <v>55</v>
      </c>
    </row>
    <row r="32" spans="1:27">
      <c r="A32" t="s">
        <v>46</v>
      </c>
      <c r="B32" s="72">
        <f>K11+K12+K13</f>
        <v>3750</v>
      </c>
      <c r="P32" s="83"/>
      <c r="Q32" s="82"/>
      <c r="T32" s="27" t="s">
        <v>113</v>
      </c>
      <c r="U32" s="27"/>
      <c r="V32" s="6"/>
      <c r="Y32" s="6"/>
      <c r="Z32" s="67">
        <f>Z31</f>
        <v>314100</v>
      </c>
      <c r="AA32" s="6" t="s">
        <v>95</v>
      </c>
    </row>
    <row r="33" spans="1:22">
      <c r="A33" t="s">
        <v>57</v>
      </c>
      <c r="B33" s="72">
        <f>J5+J6+J7+J8+J9-K10</f>
        <v>124600</v>
      </c>
      <c r="T33" s="6" t="s">
        <v>91</v>
      </c>
      <c r="U33" s="6" t="s">
        <v>92</v>
      </c>
      <c r="V33" s="6"/>
    </row>
    <row r="34" spans="1:27">
      <c r="A34" t="s">
        <v>114</v>
      </c>
      <c r="B34" s="73">
        <f>(B32/B33)*100</f>
        <v>3.00963081861958</v>
      </c>
      <c r="D34" t="s">
        <v>112</v>
      </c>
      <c r="E34" t="str">
        <f>IF(B34&lt;60,"Perfect","Bad and Risky")</f>
        <v>Perfect</v>
      </c>
      <c r="T34" s="6"/>
      <c r="U34" s="6">
        <v>15600</v>
      </c>
      <c r="V34" s="6"/>
      <c r="X34" s="6"/>
      <c r="Y34" s="27" t="s">
        <v>115</v>
      </c>
      <c r="Z34" s="27"/>
      <c r="AA34" s="6"/>
    </row>
    <row r="35" spans="20:27">
      <c r="T35" s="6"/>
      <c r="U35" s="6">
        <v>1000</v>
      </c>
      <c r="V35" s="6" t="s">
        <v>48</v>
      </c>
      <c r="X35" s="6"/>
      <c r="Y35" s="6" t="s">
        <v>91</v>
      </c>
      <c r="Z35" s="6" t="s">
        <v>92</v>
      </c>
      <c r="AA35" s="6"/>
    </row>
    <row r="36" spans="20:27">
      <c r="T36" s="6">
        <f>SUM(T34:T35)</f>
        <v>0</v>
      </c>
      <c r="U36" s="6">
        <f>SUM(U34:U35)</f>
        <v>16600</v>
      </c>
      <c r="V36" s="6" t="s">
        <v>55</v>
      </c>
      <c r="X36" s="6" t="s">
        <v>48</v>
      </c>
      <c r="Y36" s="6">
        <v>1000</v>
      </c>
      <c r="Z36" s="6">
        <v>2400</v>
      </c>
      <c r="AA36" s="6"/>
    </row>
    <row r="37" spans="20:27">
      <c r="T37" s="6">
        <f>SUM(T35:T36)</f>
        <v>0</v>
      </c>
      <c r="U37" s="67">
        <f>U36</f>
        <v>16600</v>
      </c>
      <c r="V37" s="6" t="s">
        <v>95</v>
      </c>
      <c r="X37" s="6"/>
      <c r="Y37" s="6"/>
      <c r="Z37" s="6"/>
      <c r="AA37" s="6"/>
    </row>
    <row r="38" spans="24:27">
      <c r="X38" s="6"/>
      <c r="Y38" s="6">
        <v>1000</v>
      </c>
      <c r="Z38" s="6">
        <f>SUM(Z36:Z37)</f>
        <v>2400</v>
      </c>
      <c r="AA38" s="6" t="s">
        <v>55</v>
      </c>
    </row>
    <row r="39" spans="24:27">
      <c r="X39" s="6"/>
      <c r="Y39" s="6"/>
      <c r="Z39" s="67">
        <f>Z38-Y38</f>
        <v>1400</v>
      </c>
      <c r="AA39" s="6" t="s">
        <v>95</v>
      </c>
    </row>
  </sheetData>
  <mergeCells count="25">
    <mergeCell ref="B3:C3"/>
    <mergeCell ref="D3:E3"/>
    <mergeCell ref="F3:G3"/>
    <mergeCell ref="H3:I3"/>
    <mergeCell ref="J3:K3"/>
    <mergeCell ref="N3:Q3"/>
    <mergeCell ref="V4:Y4"/>
    <mergeCell ref="U6:V6"/>
    <mergeCell ref="Y6:Z6"/>
    <mergeCell ref="U13:V13"/>
    <mergeCell ref="Y13:Z13"/>
    <mergeCell ref="U19:V19"/>
    <mergeCell ref="Z19:AA19"/>
    <mergeCell ref="O20:Q20"/>
    <mergeCell ref="A23:G23"/>
    <mergeCell ref="A24:G24"/>
    <mergeCell ref="U26:V26"/>
    <mergeCell ref="Y27:Z27"/>
    <mergeCell ref="T32:U32"/>
    <mergeCell ref="Y34:Z34"/>
    <mergeCell ref="N6:N7"/>
    <mergeCell ref="N8:N9"/>
    <mergeCell ref="N10:N11"/>
    <mergeCell ref="N12:N13"/>
    <mergeCell ref="N14:N15"/>
  </mergeCells>
  <conditionalFormatting sqref="E30">
    <cfRule type="cellIs" dxfId="0" priority="2" operator="equal">
      <formula>"Bad and Risky"</formula>
    </cfRule>
    <cfRule type="cellIs" dxfId="0" priority="3" operator="equal">
      <formula>"Bad an Risky"</formula>
    </cfRule>
    <cfRule type="cellIs" dxfId="1" priority="5" operator="equal">
      <formula>"Perfect"</formula>
    </cfRule>
  </conditionalFormatting>
  <conditionalFormatting sqref="E34">
    <cfRule type="cellIs" dxfId="0" priority="1" operator="equal">
      <formula>"Bad and Risky"</formula>
    </cfRule>
    <cfRule type="cellIs" dxfId="1" priority="4" operator="equal">
      <formula>"Perfect"</formula>
    </cfRule>
  </conditionalFormatting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S27"/>
  <sheetViews>
    <sheetView topLeftCell="B1" workbookViewId="0">
      <selection activeCell="D23" sqref="D23"/>
    </sheetView>
  </sheetViews>
  <sheetFormatPr defaultColWidth="9" defaultRowHeight="15"/>
  <cols>
    <col min="2" max="2" width="4.44" customWidth="1"/>
    <col min="3" max="3" width="21" customWidth="1"/>
    <col min="9" max="9" width="11.22" customWidth="1"/>
    <col min="10" max="10" width="10.6666666666667" customWidth="1"/>
    <col min="13" max="13" width="12.5533333333333" customWidth="1"/>
    <col min="14" max="14" width="14.1066666666667" customWidth="1"/>
    <col min="17" max="17" width="22.5533333333333" customWidth="1"/>
    <col min="18" max="18" width="11.78" customWidth="1"/>
    <col min="19" max="19" width="11.1066666666667" customWidth="1"/>
  </cols>
  <sheetData>
    <row r="1" spans="2:19">
      <c r="B1" s="1" t="s">
        <v>116</v>
      </c>
      <c r="C1" s="1"/>
      <c r="D1" s="1"/>
      <c r="E1" s="1"/>
      <c r="H1" s="1" t="s">
        <v>117</v>
      </c>
      <c r="I1" s="1"/>
      <c r="J1" s="1"/>
      <c r="K1" s="1"/>
      <c r="L1" s="1"/>
      <c r="M1" s="1"/>
      <c r="N1" s="1"/>
      <c r="O1" s="1"/>
      <c r="Q1" s="1" t="s">
        <v>118</v>
      </c>
      <c r="R1" s="1"/>
      <c r="S1" s="1"/>
    </row>
    <row r="2" spans="2:19">
      <c r="B2" s="1"/>
      <c r="C2" s="1"/>
      <c r="D2" s="1"/>
      <c r="E2" s="1"/>
      <c r="H2" s="1"/>
      <c r="I2" s="1"/>
      <c r="J2" s="1"/>
      <c r="K2" s="1"/>
      <c r="L2" s="1"/>
      <c r="M2" s="1"/>
      <c r="N2" s="1"/>
      <c r="O2" s="1"/>
      <c r="Q2" s="1"/>
      <c r="R2" s="1"/>
      <c r="S2" s="1"/>
    </row>
    <row r="3" spans="2:19">
      <c r="B3" s="3"/>
      <c r="C3" s="3"/>
      <c r="D3" s="3"/>
      <c r="E3" s="3"/>
      <c r="H3" s="1"/>
      <c r="I3" s="1"/>
      <c r="J3" s="1"/>
      <c r="K3" s="1"/>
      <c r="L3" s="1"/>
      <c r="M3" s="1"/>
      <c r="N3" s="1"/>
      <c r="O3" s="1"/>
      <c r="Q3" s="3"/>
      <c r="R3" s="3"/>
      <c r="S3" s="3"/>
    </row>
    <row r="4" spans="2:19">
      <c r="B4" s="63" t="s">
        <v>119</v>
      </c>
      <c r="C4" s="63"/>
      <c r="D4" s="63"/>
      <c r="E4" s="63"/>
      <c r="H4" s="5"/>
      <c r="I4" s="63" t="s">
        <v>120</v>
      </c>
      <c r="J4" s="63"/>
      <c r="K4" s="5"/>
      <c r="L4" s="23"/>
      <c r="M4" s="63" t="s">
        <v>121</v>
      </c>
      <c r="N4" s="63"/>
      <c r="O4" s="5"/>
      <c r="P4" s="23"/>
      <c r="Q4" s="5" t="s">
        <v>10</v>
      </c>
      <c r="R4" s="5" t="s">
        <v>7</v>
      </c>
      <c r="S4" s="5" t="s">
        <v>8</v>
      </c>
    </row>
    <row r="5" spans="2:19">
      <c r="B5" s="5" t="s">
        <v>9</v>
      </c>
      <c r="C5" s="5" t="s">
        <v>10</v>
      </c>
      <c r="D5" s="5" t="s">
        <v>7</v>
      </c>
      <c r="E5" s="5" t="s">
        <v>8</v>
      </c>
      <c r="F5" s="23"/>
      <c r="G5" s="23"/>
      <c r="H5" s="5"/>
      <c r="I5" s="5" t="s">
        <v>7</v>
      </c>
      <c r="J5" s="5" t="s">
        <v>8</v>
      </c>
      <c r="K5" s="5"/>
      <c r="L5" s="23"/>
      <c r="M5" s="5" t="s">
        <v>7</v>
      </c>
      <c r="N5" s="5" t="s">
        <v>8</v>
      </c>
      <c r="O5" s="6"/>
      <c r="Q5" s="6" t="s">
        <v>13</v>
      </c>
      <c r="R5" s="68">
        <v>12100</v>
      </c>
      <c r="S5" s="10"/>
    </row>
    <row r="6" spans="2:19">
      <c r="B6" s="27">
        <v>1</v>
      </c>
      <c r="C6" s="6" t="s">
        <v>37</v>
      </c>
      <c r="D6" s="6">
        <v>16600</v>
      </c>
      <c r="E6" s="6"/>
      <c r="H6" s="6">
        <v>2</v>
      </c>
      <c r="I6" s="6">
        <v>7630</v>
      </c>
      <c r="J6" s="6">
        <v>16600</v>
      </c>
      <c r="K6" s="6">
        <v>1</v>
      </c>
      <c r="M6" s="6">
        <v>2860</v>
      </c>
      <c r="N6" s="6">
        <v>2860</v>
      </c>
      <c r="O6" s="6">
        <v>4</v>
      </c>
      <c r="Q6" s="6" t="s">
        <v>15</v>
      </c>
      <c r="R6" s="10">
        <v>14300</v>
      </c>
      <c r="S6" s="10"/>
    </row>
    <row r="7" spans="2:19">
      <c r="B7" s="27"/>
      <c r="C7" s="6" t="s">
        <v>122</v>
      </c>
      <c r="D7" s="29"/>
      <c r="E7" s="6">
        <v>16600</v>
      </c>
      <c r="H7" s="6">
        <v>3</v>
      </c>
      <c r="I7" s="6">
        <v>8970</v>
      </c>
      <c r="J7" s="6"/>
      <c r="K7" s="6"/>
      <c r="M7" s="6"/>
      <c r="N7" s="6">
        <f>N6-M6</f>
        <v>0</v>
      </c>
      <c r="O7" s="6" t="s">
        <v>95</v>
      </c>
      <c r="Q7" s="6" t="s">
        <v>24</v>
      </c>
      <c r="R7" s="10">
        <v>700</v>
      </c>
      <c r="S7" s="10"/>
    </row>
    <row r="8" spans="2:19">
      <c r="B8" s="64">
        <v>2</v>
      </c>
      <c r="C8" s="30" t="s">
        <v>67</v>
      </c>
      <c r="D8" s="6">
        <v>7630</v>
      </c>
      <c r="E8" s="41"/>
      <c r="H8" s="6" t="s">
        <v>55</v>
      </c>
      <c r="I8" s="6">
        <f>SUM(I6:I7)</f>
        <v>16600</v>
      </c>
      <c r="J8" s="6">
        <f>SUM(J6:J7)</f>
        <v>16600</v>
      </c>
      <c r="K8" s="6"/>
      <c r="Q8" s="6" t="s">
        <v>19</v>
      </c>
      <c r="R8" s="10">
        <v>600</v>
      </c>
      <c r="S8" s="10"/>
    </row>
    <row r="9" spans="2:19">
      <c r="B9" s="65"/>
      <c r="C9" s="30" t="s">
        <v>123</v>
      </c>
      <c r="D9" s="31"/>
      <c r="E9" s="29">
        <v>3100</v>
      </c>
      <c r="H9" s="6" t="s">
        <v>95</v>
      </c>
      <c r="I9" s="6">
        <f>I8-J8</f>
        <v>0</v>
      </c>
      <c r="J9" s="6"/>
      <c r="K9" s="6"/>
      <c r="M9" s="63" t="s">
        <v>106</v>
      </c>
      <c r="N9" s="63"/>
      <c r="O9" s="6"/>
      <c r="Q9" s="6" t="s">
        <v>93</v>
      </c>
      <c r="R9" s="68">
        <v>411000</v>
      </c>
      <c r="S9" s="10"/>
    </row>
    <row r="10" spans="2:19">
      <c r="B10" s="65"/>
      <c r="C10" s="31" t="s">
        <v>124</v>
      </c>
      <c r="D10" s="31"/>
      <c r="E10" s="28">
        <v>1600</v>
      </c>
      <c r="M10" s="5" t="s">
        <v>125</v>
      </c>
      <c r="N10" s="5" t="s">
        <v>126</v>
      </c>
      <c r="O10" s="6"/>
      <c r="Q10" s="6" t="s">
        <v>94</v>
      </c>
      <c r="R10" s="10"/>
      <c r="S10" s="10">
        <v>314100</v>
      </c>
    </row>
    <row r="11" spans="2:19">
      <c r="B11" s="65"/>
      <c r="C11" s="31" t="s">
        <v>127</v>
      </c>
      <c r="D11" s="31"/>
      <c r="E11" s="28">
        <v>1600</v>
      </c>
      <c r="H11" s="6"/>
      <c r="I11" s="63" t="s">
        <v>113</v>
      </c>
      <c r="J11" s="63"/>
      <c r="M11" s="6">
        <v>3100</v>
      </c>
      <c r="N11" s="6">
        <v>3100</v>
      </c>
      <c r="O11" s="6">
        <v>2</v>
      </c>
      <c r="Q11" s="6" t="s">
        <v>27</v>
      </c>
      <c r="R11" s="10"/>
      <c r="S11" s="10">
        <v>1950</v>
      </c>
    </row>
    <row r="12" spans="2:19">
      <c r="B12" s="65"/>
      <c r="C12" s="31" t="s">
        <v>128</v>
      </c>
      <c r="D12" s="31"/>
      <c r="E12" s="28">
        <v>830</v>
      </c>
      <c r="H12" s="6"/>
      <c r="I12" s="5" t="s">
        <v>7</v>
      </c>
      <c r="J12" s="5" t="s">
        <v>8</v>
      </c>
      <c r="M12" s="6"/>
      <c r="N12" s="6">
        <v>0</v>
      </c>
      <c r="O12" s="6" t="s">
        <v>95</v>
      </c>
      <c r="Q12" s="6" t="s">
        <v>34</v>
      </c>
      <c r="R12" s="10"/>
      <c r="S12" s="10">
        <v>400</v>
      </c>
    </row>
    <row r="13" spans="2:19">
      <c r="B13" s="66"/>
      <c r="C13" s="32" t="s">
        <v>129</v>
      </c>
      <c r="D13" s="32"/>
      <c r="E13" s="34">
        <v>500</v>
      </c>
      <c r="H13" s="6">
        <v>1</v>
      </c>
      <c r="I13" s="6">
        <v>16600</v>
      </c>
      <c r="J13" s="6">
        <v>16600</v>
      </c>
      <c r="Q13" s="6" t="s">
        <v>97</v>
      </c>
      <c r="R13" s="10"/>
      <c r="S13" s="10">
        <v>1400</v>
      </c>
    </row>
    <row r="14" spans="2:19">
      <c r="B14" s="27">
        <v>3</v>
      </c>
      <c r="C14" s="34" t="s">
        <v>67</v>
      </c>
      <c r="D14" s="34">
        <v>8970</v>
      </c>
      <c r="E14" s="34"/>
      <c r="H14" s="6" t="s">
        <v>95</v>
      </c>
      <c r="I14" s="6">
        <f>I13-J13</f>
        <v>0</v>
      </c>
      <c r="J14" s="6"/>
      <c r="M14" s="63" t="s">
        <v>88</v>
      </c>
      <c r="N14" s="63"/>
      <c r="O14" s="6"/>
      <c r="Q14" s="6" t="s">
        <v>101</v>
      </c>
      <c r="R14" s="10"/>
      <c r="S14" s="68">
        <v>120850</v>
      </c>
    </row>
    <row r="15" spans="2:19">
      <c r="B15" s="27"/>
      <c r="C15" s="6" t="s">
        <v>130</v>
      </c>
      <c r="D15" s="6"/>
      <c r="E15" s="6">
        <v>8970</v>
      </c>
      <c r="M15" s="5" t="s">
        <v>125</v>
      </c>
      <c r="N15" s="5" t="s">
        <v>126</v>
      </c>
      <c r="O15" s="6"/>
      <c r="Q15" s="5" t="s">
        <v>55</v>
      </c>
      <c r="R15" s="69">
        <f>SUM(R5:R14)</f>
        <v>438700</v>
      </c>
      <c r="S15" s="69">
        <f>SUM(S5:S14)</f>
        <v>438700</v>
      </c>
    </row>
    <row r="16" spans="2:15">
      <c r="B16" s="27">
        <v>4</v>
      </c>
      <c r="C16" s="6" t="s">
        <v>131</v>
      </c>
      <c r="D16" s="6">
        <v>2860</v>
      </c>
      <c r="E16" s="6"/>
      <c r="H16" s="6"/>
      <c r="I16" s="63" t="s">
        <v>132</v>
      </c>
      <c r="J16" s="63"/>
      <c r="K16" s="6"/>
      <c r="M16" s="6">
        <v>1600</v>
      </c>
      <c r="N16" s="6">
        <v>1600</v>
      </c>
      <c r="O16" s="6">
        <v>2</v>
      </c>
    </row>
    <row r="17" spans="2:15">
      <c r="B17" s="27"/>
      <c r="C17" s="6" t="s">
        <v>133</v>
      </c>
      <c r="D17" s="6"/>
      <c r="E17" s="6">
        <v>2860</v>
      </c>
      <c r="H17" s="6"/>
      <c r="I17" s="5" t="s">
        <v>7</v>
      </c>
      <c r="J17" s="5" t="s">
        <v>8</v>
      </c>
      <c r="K17" s="6"/>
      <c r="M17" s="6"/>
      <c r="N17" s="6">
        <v>0</v>
      </c>
      <c r="O17" s="6" t="s">
        <v>95</v>
      </c>
    </row>
    <row r="18" spans="3:11">
      <c r="C18" s="5" t="s">
        <v>55</v>
      </c>
      <c r="D18" s="5">
        <f>SUM(D6:D17)</f>
        <v>36060</v>
      </c>
      <c r="E18" s="5">
        <f>SUM(E6:E17)</f>
        <v>36060</v>
      </c>
      <c r="H18" s="6"/>
      <c r="I18" s="6"/>
      <c r="J18" s="6">
        <v>114740</v>
      </c>
      <c r="K18" s="6"/>
    </row>
    <row r="19" spans="8:15">
      <c r="H19" s="6">
        <v>4</v>
      </c>
      <c r="I19" s="6">
        <v>2860</v>
      </c>
      <c r="J19" s="6">
        <v>8970</v>
      </c>
      <c r="K19" s="6">
        <v>3</v>
      </c>
      <c r="M19" s="63" t="s">
        <v>109</v>
      </c>
      <c r="N19" s="63"/>
      <c r="O19" s="6"/>
    </row>
    <row r="20" spans="8:15">
      <c r="H20" s="6"/>
      <c r="I20" s="6">
        <f>SUM(I18:I19)</f>
        <v>2860</v>
      </c>
      <c r="J20" s="6">
        <f>SUM(J18:J19)</f>
        <v>123710</v>
      </c>
      <c r="K20" s="6" t="s">
        <v>55</v>
      </c>
      <c r="M20" s="5" t="s">
        <v>125</v>
      </c>
      <c r="N20" s="5" t="s">
        <v>126</v>
      </c>
      <c r="O20" s="6"/>
    </row>
    <row r="21" spans="8:15">
      <c r="H21" s="6"/>
      <c r="I21" s="6"/>
      <c r="J21" s="67">
        <f>J20-I20</f>
        <v>120850</v>
      </c>
      <c r="K21" s="6" t="s">
        <v>95</v>
      </c>
      <c r="M21" s="6">
        <v>1600</v>
      </c>
      <c r="N21" s="6">
        <v>1600</v>
      </c>
      <c r="O21" s="6">
        <v>2</v>
      </c>
    </row>
    <row r="22" spans="13:15">
      <c r="M22" s="6"/>
      <c r="N22" s="6">
        <v>0</v>
      </c>
      <c r="O22" s="6" t="s">
        <v>95</v>
      </c>
    </row>
    <row r="24" spans="9:15">
      <c r="I24" s="63" t="s">
        <v>134</v>
      </c>
      <c r="J24" s="63"/>
      <c r="K24" s="6"/>
      <c r="M24" s="63" t="s">
        <v>99</v>
      </c>
      <c r="N24" s="63"/>
      <c r="O24" s="6"/>
    </row>
    <row r="25" spans="9:15">
      <c r="I25" s="5" t="s">
        <v>7</v>
      </c>
      <c r="J25" s="5" t="s">
        <v>8</v>
      </c>
      <c r="K25" s="6"/>
      <c r="M25" s="5" t="s">
        <v>7</v>
      </c>
      <c r="N25" s="5" t="s">
        <v>8</v>
      </c>
      <c r="O25" s="6"/>
    </row>
    <row r="26" spans="9:15">
      <c r="I26" s="6">
        <v>830</v>
      </c>
      <c r="J26" s="6">
        <v>830</v>
      </c>
      <c r="K26" s="6">
        <v>2</v>
      </c>
      <c r="M26" s="6">
        <v>500</v>
      </c>
      <c r="N26" s="6">
        <v>500</v>
      </c>
      <c r="O26" s="6">
        <v>2</v>
      </c>
    </row>
    <row r="27" spans="9:15">
      <c r="I27" s="6"/>
      <c r="J27" s="6">
        <v>0</v>
      </c>
      <c r="K27" s="6" t="s">
        <v>95</v>
      </c>
      <c r="M27" s="6"/>
      <c r="N27" s="6">
        <v>0</v>
      </c>
      <c r="O27" s="6" t="s">
        <v>95</v>
      </c>
    </row>
  </sheetData>
  <mergeCells count="17">
    <mergeCell ref="B4:E4"/>
    <mergeCell ref="I4:J4"/>
    <mergeCell ref="M4:N4"/>
    <mergeCell ref="M9:N9"/>
    <mergeCell ref="I11:J11"/>
    <mergeCell ref="M14:N14"/>
    <mergeCell ref="I16:J16"/>
    <mergeCell ref="M19:N19"/>
    <mergeCell ref="I24:J24"/>
    <mergeCell ref="M24:N24"/>
    <mergeCell ref="B6:B7"/>
    <mergeCell ref="B8:B13"/>
    <mergeCell ref="B14:B15"/>
    <mergeCell ref="B16:B17"/>
    <mergeCell ref="B1:E3"/>
    <mergeCell ref="H1:O3"/>
    <mergeCell ref="Q1:S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40"/>
  <sheetViews>
    <sheetView tabSelected="1" workbookViewId="0">
      <selection activeCell="J22" sqref="J22"/>
    </sheetView>
  </sheetViews>
  <sheetFormatPr defaultColWidth="9" defaultRowHeight="15"/>
  <cols>
    <col min="1" max="1" width="20.6666666666667" customWidth="1"/>
    <col min="4" max="4" width="14.78" customWidth="1"/>
    <col min="6" max="6" width="22.78" customWidth="1"/>
    <col min="8" max="8" width="22.5533333333333" customWidth="1"/>
    <col min="11" max="11" width="22.5533333333333" customWidth="1"/>
  </cols>
  <sheetData>
    <row r="1" ht="14.4" customHeight="1" spans="1:14">
      <c r="A1" s="1" t="s">
        <v>135</v>
      </c>
      <c r="B1" s="1"/>
      <c r="C1" s="1"/>
      <c r="D1" s="2"/>
      <c r="F1" s="25" t="s">
        <v>136</v>
      </c>
      <c r="G1" s="1"/>
      <c r="H1" s="1"/>
      <c r="I1" s="1"/>
      <c r="K1" s="35" t="s">
        <v>137</v>
      </c>
      <c r="L1" s="36"/>
      <c r="M1" s="36"/>
      <c r="N1" s="54"/>
    </row>
    <row r="2" spans="1:14">
      <c r="A2" s="1"/>
      <c r="B2" s="1"/>
      <c r="C2" s="1"/>
      <c r="D2" s="2"/>
      <c r="F2" s="25"/>
      <c r="G2" s="1"/>
      <c r="H2" s="1"/>
      <c r="I2" s="1"/>
      <c r="K2" s="37"/>
      <c r="L2" s="1"/>
      <c r="M2" s="1"/>
      <c r="N2" s="55"/>
    </row>
    <row r="3" spans="1:14">
      <c r="A3" s="3"/>
      <c r="B3" s="3"/>
      <c r="C3" s="3"/>
      <c r="D3" s="4"/>
      <c r="F3" s="26"/>
      <c r="G3" s="3"/>
      <c r="H3" s="3"/>
      <c r="I3" s="3"/>
      <c r="K3" s="37"/>
      <c r="L3" s="38"/>
      <c r="M3" s="38"/>
      <c r="N3" s="56"/>
    </row>
    <row r="4" ht="15.75" spans="1:14">
      <c r="A4" s="5" t="s">
        <v>26</v>
      </c>
      <c r="B4" s="6"/>
      <c r="C4" s="6"/>
      <c r="F4" s="27" t="s">
        <v>22</v>
      </c>
      <c r="G4" s="27"/>
      <c r="H4" s="27" t="s">
        <v>23</v>
      </c>
      <c r="I4" s="27"/>
      <c r="K4" s="39" t="s">
        <v>22</v>
      </c>
      <c r="L4" s="40"/>
      <c r="M4" s="40"/>
      <c r="N4" s="57"/>
    </row>
    <row r="5" spans="1:14">
      <c r="A5" s="5" t="s">
        <v>32</v>
      </c>
      <c r="B5" s="6"/>
      <c r="C5" s="6"/>
      <c r="F5" s="28" t="s">
        <v>13</v>
      </c>
      <c r="G5" s="29">
        <v>12100</v>
      </c>
      <c r="H5" s="30" t="s">
        <v>27</v>
      </c>
      <c r="I5" s="41">
        <v>1950</v>
      </c>
      <c r="K5" s="42" t="s">
        <v>28</v>
      </c>
      <c r="L5" s="28"/>
      <c r="M5" s="28"/>
      <c r="N5" s="58"/>
    </row>
    <row r="6" spans="1:14">
      <c r="A6" s="6" t="s">
        <v>37</v>
      </c>
      <c r="B6" s="6"/>
      <c r="C6" s="6">
        <v>16600</v>
      </c>
      <c r="F6" s="28" t="s">
        <v>15</v>
      </c>
      <c r="G6" s="28">
        <v>14300</v>
      </c>
      <c r="H6" s="31" t="s">
        <v>34</v>
      </c>
      <c r="I6" s="43">
        <v>400</v>
      </c>
      <c r="K6" s="44" t="s">
        <v>13</v>
      </c>
      <c r="L6" s="28"/>
      <c r="M6" s="28">
        <v>12100</v>
      </c>
      <c r="N6" s="58"/>
    </row>
    <row r="7" spans="1:14">
      <c r="A7" s="7"/>
      <c r="B7" s="8"/>
      <c r="C7" s="9"/>
      <c r="F7" s="28" t="s">
        <v>24</v>
      </c>
      <c r="G7" s="28">
        <v>700</v>
      </c>
      <c r="H7" s="32" t="s">
        <v>97</v>
      </c>
      <c r="I7" s="45">
        <v>1400</v>
      </c>
      <c r="K7" s="44" t="s">
        <v>38</v>
      </c>
      <c r="L7" s="28"/>
      <c r="M7" s="28">
        <v>14300</v>
      </c>
      <c r="N7" s="58"/>
    </row>
    <row r="8" spans="1:14">
      <c r="A8" s="5" t="s">
        <v>45</v>
      </c>
      <c r="B8" s="6"/>
      <c r="C8" s="6"/>
      <c r="F8" s="28" t="s">
        <v>42</v>
      </c>
      <c r="G8" s="28">
        <v>600</v>
      </c>
      <c r="K8" s="44" t="s">
        <v>24</v>
      </c>
      <c r="L8" s="28"/>
      <c r="M8" s="28">
        <v>700</v>
      </c>
      <c r="N8" s="58"/>
    </row>
    <row r="9" spans="1:14">
      <c r="A9" s="6" t="s">
        <v>49</v>
      </c>
      <c r="B9" s="10">
        <v>3100</v>
      </c>
      <c r="C9" s="6"/>
      <c r="F9" s="28" t="s">
        <v>93</v>
      </c>
      <c r="G9" s="28">
        <v>411000</v>
      </c>
      <c r="H9" s="11" t="s">
        <v>46</v>
      </c>
      <c r="I9" s="12">
        <f>SUM(I5:I8)</f>
        <v>3750</v>
      </c>
      <c r="K9" s="44" t="s">
        <v>19</v>
      </c>
      <c r="L9" s="28"/>
      <c r="M9" s="28">
        <v>600</v>
      </c>
      <c r="N9" s="58"/>
    </row>
    <row r="10" spans="1:14">
      <c r="A10" s="6" t="s">
        <v>54</v>
      </c>
      <c r="B10" s="10">
        <v>1600</v>
      </c>
      <c r="C10" s="6"/>
      <c r="F10" s="28" t="s">
        <v>35</v>
      </c>
      <c r="G10" s="28">
        <v>314100</v>
      </c>
      <c r="H10" s="33" t="s">
        <v>50</v>
      </c>
      <c r="I10" s="46"/>
      <c r="K10" s="42" t="s">
        <v>51</v>
      </c>
      <c r="L10" s="28"/>
      <c r="M10" s="28"/>
      <c r="N10" s="58">
        <f>SUM(M6:M9)</f>
        <v>27700</v>
      </c>
    </row>
    <row r="11" spans="1:14">
      <c r="A11" s="6" t="s">
        <v>56</v>
      </c>
      <c r="B11" s="10">
        <v>1600</v>
      </c>
      <c r="C11" s="6"/>
      <c r="F11" s="34"/>
      <c r="G11" s="34"/>
      <c r="H11" s="32" t="s">
        <v>131</v>
      </c>
      <c r="I11" s="45">
        <v>120850</v>
      </c>
      <c r="K11" s="44"/>
      <c r="L11" s="28"/>
      <c r="M11" s="28"/>
      <c r="N11" s="58"/>
    </row>
    <row r="12" spans="1:14">
      <c r="A12" s="6" t="s">
        <v>107</v>
      </c>
      <c r="B12" s="10">
        <v>830</v>
      </c>
      <c r="C12" s="6"/>
      <c r="F12" s="5" t="s">
        <v>57</v>
      </c>
      <c r="G12" s="5">
        <f>SUM(G5:G9)-G10</f>
        <v>124600</v>
      </c>
      <c r="H12" s="5" t="s">
        <v>58</v>
      </c>
      <c r="I12" s="5">
        <f>I11+I9</f>
        <v>124600</v>
      </c>
      <c r="K12" s="42" t="s">
        <v>59</v>
      </c>
      <c r="L12" s="28"/>
      <c r="M12" s="28"/>
      <c r="N12" s="58"/>
    </row>
    <row r="13" spans="1:14">
      <c r="A13" s="6" t="s">
        <v>21</v>
      </c>
      <c r="B13" s="10">
        <v>500</v>
      </c>
      <c r="C13" s="6"/>
      <c r="K13" s="44" t="s">
        <v>93</v>
      </c>
      <c r="L13" s="28">
        <v>411000</v>
      </c>
      <c r="M13" s="28"/>
      <c r="N13" s="58"/>
    </row>
    <row r="14" spans="1:14">
      <c r="A14" s="7"/>
      <c r="B14" s="8"/>
      <c r="C14" s="9"/>
      <c r="K14" s="44" t="s">
        <v>62</v>
      </c>
      <c r="L14" s="28">
        <v>314100</v>
      </c>
      <c r="M14" s="28"/>
      <c r="N14" s="58"/>
    </row>
    <row r="15" spans="1:14">
      <c r="A15" s="11" t="s">
        <v>64</v>
      </c>
      <c r="B15" s="12"/>
      <c r="C15" s="13">
        <f>SUM(B9:B13)</f>
        <v>7630</v>
      </c>
      <c r="K15" s="42" t="s">
        <v>63</v>
      </c>
      <c r="L15" s="28"/>
      <c r="M15" s="28"/>
      <c r="N15" s="58">
        <f>L13-L14</f>
        <v>96900</v>
      </c>
    </row>
    <row r="16" spans="1:14">
      <c r="A16" s="14" t="s">
        <v>33</v>
      </c>
      <c r="B16" s="15"/>
      <c r="C16" s="13">
        <f>C6-C15</f>
        <v>8970</v>
      </c>
      <c r="K16" s="47"/>
      <c r="L16" s="34"/>
      <c r="M16" s="34"/>
      <c r="N16" s="59"/>
    </row>
    <row r="17" ht="15.75" spans="11:14">
      <c r="K17" s="48" t="s">
        <v>66</v>
      </c>
      <c r="L17" s="49"/>
      <c r="M17" s="49"/>
      <c r="N17" s="60">
        <f>SUM(N15+N10)</f>
        <v>124600</v>
      </c>
    </row>
    <row r="18" ht="15.75" spans="11:14">
      <c r="K18" s="50" t="s">
        <v>23</v>
      </c>
      <c r="L18" s="51"/>
      <c r="M18" s="51"/>
      <c r="N18" s="61"/>
    </row>
    <row r="19" spans="1:14">
      <c r="A19" s="16" t="s">
        <v>138</v>
      </c>
      <c r="B19" s="16"/>
      <c r="C19" s="16"/>
      <c r="K19" s="42" t="s">
        <v>69</v>
      </c>
      <c r="L19" s="31"/>
      <c r="M19" s="43"/>
      <c r="N19" s="58"/>
    </row>
    <row r="20" spans="1:14">
      <c r="A20" s="16"/>
      <c r="B20" s="16"/>
      <c r="C20" s="16"/>
      <c r="K20" s="44" t="s">
        <v>27</v>
      </c>
      <c r="L20" s="31"/>
      <c r="M20" s="43"/>
      <c r="N20" s="58">
        <v>1950</v>
      </c>
    </row>
    <row r="21" spans="1:14">
      <c r="A21" s="16"/>
      <c r="B21" s="17"/>
      <c r="C21" s="16"/>
      <c r="K21" s="44" t="s">
        <v>34</v>
      </c>
      <c r="L21" s="31"/>
      <c r="M21" s="43"/>
      <c r="N21" s="58">
        <v>400</v>
      </c>
    </row>
    <row r="22" spans="1:14">
      <c r="A22" s="18" t="s">
        <v>131</v>
      </c>
      <c r="B22" s="19"/>
      <c r="C22" s="19">
        <v>114740</v>
      </c>
      <c r="K22" s="44" t="s">
        <v>97</v>
      </c>
      <c r="L22" s="31"/>
      <c r="M22" s="43"/>
      <c r="N22" s="58">
        <v>1400</v>
      </c>
    </row>
    <row r="23" ht="15.75" spans="1:14">
      <c r="A23" s="18" t="s">
        <v>33</v>
      </c>
      <c r="B23" s="19"/>
      <c r="C23" s="19">
        <v>8970</v>
      </c>
      <c r="K23" s="44" t="s">
        <v>46</v>
      </c>
      <c r="L23" s="31"/>
      <c r="M23" s="43"/>
      <c r="N23" s="58">
        <f>SUM(N20:N22)</f>
        <v>3750</v>
      </c>
    </row>
    <row r="24" ht="15.75" spans="1:14">
      <c r="A24" s="18"/>
      <c r="B24" s="19"/>
      <c r="C24" s="19"/>
      <c r="K24" s="50" t="s">
        <v>50</v>
      </c>
      <c r="L24" s="51"/>
      <c r="M24" s="51"/>
      <c r="N24" s="61"/>
    </row>
    <row r="25" spans="1:14">
      <c r="A25" s="18" t="s">
        <v>139</v>
      </c>
      <c r="B25" s="19"/>
      <c r="C25" s="19">
        <v>2860</v>
      </c>
      <c r="K25" s="47" t="s">
        <v>131</v>
      </c>
      <c r="N25" s="59">
        <v>120850</v>
      </c>
    </row>
    <row r="26" ht="15.75" spans="1:14">
      <c r="A26" s="11" t="s">
        <v>131</v>
      </c>
      <c r="B26" s="20"/>
      <c r="C26" s="12">
        <f>C22+C23-C25</f>
        <v>120850</v>
      </c>
      <c r="K26" s="52" t="s">
        <v>77</v>
      </c>
      <c r="L26" s="53"/>
      <c r="M26" s="53"/>
      <c r="N26" s="62">
        <f>SUM(N25+N23)</f>
        <v>124600</v>
      </c>
    </row>
    <row r="29" spans="1:5">
      <c r="A29" s="21" t="s">
        <v>140</v>
      </c>
      <c r="B29" s="21"/>
      <c r="C29" s="21"/>
      <c r="D29" s="21"/>
      <c r="E29" s="21"/>
    </row>
    <row r="31" spans="1:2">
      <c r="A31" s="6" t="s">
        <v>141</v>
      </c>
      <c r="B31" s="6">
        <f>SUM(M6:M9)</f>
        <v>27700</v>
      </c>
    </row>
    <row r="32" spans="1:2">
      <c r="A32" s="6" t="s">
        <v>142</v>
      </c>
      <c r="B32" s="6">
        <f>SUM(N20:N22)</f>
        <v>3750</v>
      </c>
    </row>
    <row r="33" spans="1:4">
      <c r="A33" s="5" t="s">
        <v>143</v>
      </c>
      <c r="B33" s="22">
        <f>B31/B32</f>
        <v>7.38666666666667</v>
      </c>
      <c r="D33" s="23" t="s">
        <v>144</v>
      </c>
    </row>
    <row r="35" spans="1:1">
      <c r="A35" t="s">
        <v>145</v>
      </c>
    </row>
    <row r="37" spans="1:2">
      <c r="A37" s="6" t="s">
        <v>46</v>
      </c>
      <c r="B37" s="6">
        <f>N23</f>
        <v>3750</v>
      </c>
    </row>
    <row r="38" spans="1:2">
      <c r="A38" s="6" t="s">
        <v>57</v>
      </c>
      <c r="B38" s="6">
        <f>N17</f>
        <v>124600</v>
      </c>
    </row>
    <row r="39" spans="1:2">
      <c r="A39" s="6"/>
      <c r="B39" s="6"/>
    </row>
    <row r="40" spans="1:4">
      <c r="A40" s="5" t="s">
        <v>146</v>
      </c>
      <c r="B40" s="24">
        <f>(B37/B38)</f>
        <v>0.0300963081861958</v>
      </c>
      <c r="D40" s="23" t="s">
        <v>144</v>
      </c>
    </row>
  </sheetData>
  <mergeCells count="14">
    <mergeCell ref="F4:G4"/>
    <mergeCell ref="H4:I4"/>
    <mergeCell ref="K4:N4"/>
    <mergeCell ref="A7:C7"/>
    <mergeCell ref="H10:I10"/>
    <mergeCell ref="A14:C14"/>
    <mergeCell ref="A16:B16"/>
    <mergeCell ref="K18:N18"/>
    <mergeCell ref="K24:N24"/>
    <mergeCell ref="A29:E29"/>
    <mergeCell ref="A19:C21"/>
    <mergeCell ref="F1:I3"/>
    <mergeCell ref="K1:N3"/>
    <mergeCell ref="A1:C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P3-33A - Trial Balances</vt:lpstr>
      <vt:lpstr>P3-35A</vt:lpstr>
      <vt:lpstr>P3-35A- Closing accounts</vt:lpstr>
      <vt:lpstr>P3-35A-IS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Hirwa Kevin</dc:creator>
  <cp:lastModifiedBy>jmutangana</cp:lastModifiedBy>
  <dcterms:created xsi:type="dcterms:W3CDTF">2025-04-02T10:54:00Z</dcterms:created>
  <cp:lastPrinted>2025-04-03T20:18:00Z</cp:lastPrinted>
  <dcterms:modified xsi:type="dcterms:W3CDTF">2025-04-21T23:58:40Z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