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2A448BA-8CC1-47C8-8EE0-B0131D32B17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ncome Statement" sheetId="2" r:id="rId1"/>
    <sheet name="Balance Sheet" sheetId="3" r:id="rId2"/>
    <sheet name="Statement of Cashflows" sheetId="4" r:id="rId3"/>
    <sheet name="Fixed Assets" sheetId="5" r:id="rId4"/>
  </sheets>
  <calcPr calcId="181029"/>
  <extLst>
    <ext uri="GoogleSheetsCustomDataVersion1">
      <go:sheetsCustomData xmlns:go="http://customooxmlschemas.google.com/" r:id="rId9" roundtripDataSignature="AMtx7mi3l7C2+bEiDJZ7P3kmlENizyx9JQ=="/>
    </ext>
  </extLst>
</workbook>
</file>

<file path=xl/calcChain.xml><?xml version="1.0" encoding="utf-8"?>
<calcChain xmlns="http://schemas.openxmlformats.org/spreadsheetml/2006/main">
  <c r="D33" i="3" l="1"/>
  <c r="D32" i="3"/>
  <c r="B36" i="3"/>
  <c r="B35" i="3"/>
  <c r="B34" i="3"/>
  <c r="C27" i="3"/>
  <c r="C26" i="3"/>
  <c r="C22" i="3"/>
  <c r="C21" i="3"/>
  <c r="C18" i="3"/>
  <c r="C13" i="3"/>
  <c r="C7" i="3"/>
  <c r="C12" i="3"/>
  <c r="C11" i="3"/>
  <c r="G21" i="2"/>
  <c r="F21" i="2"/>
  <c r="E21" i="2"/>
  <c r="D21" i="2"/>
  <c r="C21" i="2"/>
  <c r="H15" i="5"/>
  <c r="G15" i="5"/>
  <c r="F15" i="5"/>
  <c r="E15" i="5"/>
  <c r="D15" i="5"/>
  <c r="H14" i="5"/>
  <c r="H13" i="5"/>
  <c r="H12" i="5"/>
  <c r="G14" i="5"/>
  <c r="F14" i="5"/>
  <c r="E14" i="5"/>
  <c r="G13" i="5"/>
  <c r="F13" i="5"/>
  <c r="E13" i="5"/>
  <c r="D14" i="5"/>
  <c r="D13" i="5"/>
  <c r="D12" i="5"/>
  <c r="G12" i="5"/>
  <c r="E12" i="5"/>
  <c r="F12" i="5"/>
  <c r="E8" i="5"/>
  <c r="F8" i="5"/>
  <c r="G8" i="5"/>
  <c r="H8" i="5"/>
  <c r="D8" i="5"/>
  <c r="G5" i="2"/>
  <c r="G18" i="2" s="1"/>
  <c r="F5" i="2"/>
  <c r="F18" i="2" s="1"/>
  <c r="E5" i="2"/>
  <c r="E17" i="2" s="1"/>
  <c r="D5" i="2"/>
  <c r="D16" i="2" s="1"/>
  <c r="C18" i="2"/>
  <c r="C19" i="2" s="1"/>
  <c r="C17" i="2"/>
  <c r="C16" i="2"/>
  <c r="C11" i="2"/>
  <c r="C10" i="2"/>
  <c r="C9" i="2"/>
  <c r="C12" i="2" s="1"/>
  <c r="C13" i="2" s="1"/>
  <c r="C7" i="2"/>
  <c r="C6" i="2"/>
  <c r="C5" i="2"/>
  <c r="B44" i="2"/>
  <c r="B43" i="2"/>
  <c r="B42" i="2"/>
  <c r="B34" i="2"/>
  <c r="B39" i="2"/>
  <c r="B38" i="2"/>
  <c r="B37" i="2"/>
  <c r="D3" i="2"/>
  <c r="E3" i="2" s="1"/>
  <c r="F3" i="2" s="1"/>
  <c r="G3" i="2" s="1"/>
  <c r="B14" i="5"/>
  <c r="B13" i="5"/>
  <c r="B12" i="5"/>
  <c r="E3" i="5"/>
  <c r="F3" i="5" s="1"/>
  <c r="G3" i="5" s="1"/>
  <c r="H3" i="5" s="1"/>
  <c r="B9" i="4"/>
  <c r="B8" i="4"/>
  <c r="B7" i="4"/>
  <c r="D3" i="4"/>
  <c r="E3" i="4" s="1"/>
  <c r="F3" i="4" s="1"/>
  <c r="G3" i="4" s="1"/>
  <c r="H29" i="3"/>
  <c r="G29" i="3"/>
  <c r="F29" i="3"/>
  <c r="E29" i="3"/>
  <c r="D29" i="3"/>
  <c r="C29" i="3"/>
  <c r="D3" i="3"/>
  <c r="E3" i="3" s="1"/>
  <c r="F3" i="3" s="1"/>
  <c r="G3" i="3" s="1"/>
  <c r="H3" i="3" s="1"/>
  <c r="C14" i="2" l="1"/>
  <c r="C20" i="2"/>
  <c r="C22" i="2" s="1"/>
  <c r="C24" i="2" s="1"/>
  <c r="D7" i="2"/>
  <c r="D10" i="2"/>
  <c r="D17" i="2"/>
  <c r="D19" i="2" s="1"/>
  <c r="D18" i="2"/>
  <c r="E7" i="2"/>
  <c r="E10" i="2"/>
  <c r="E16" i="2"/>
  <c r="E18" i="2"/>
  <c r="F6" i="2"/>
  <c r="F7" i="2" s="1"/>
  <c r="F9" i="2"/>
  <c r="F10" i="2"/>
  <c r="F11" i="2"/>
  <c r="F16" i="2"/>
  <c r="F19" i="2" s="1"/>
  <c r="F17" i="2"/>
  <c r="D6" i="2"/>
  <c r="D9" i="2"/>
  <c r="D12" i="2" s="1"/>
  <c r="D11" i="2"/>
  <c r="E6" i="2"/>
  <c r="E9" i="2"/>
  <c r="E11" i="2"/>
  <c r="G6" i="2"/>
  <c r="G7" i="2" s="1"/>
  <c r="G9" i="2"/>
  <c r="G10" i="2"/>
  <c r="G11" i="2"/>
  <c r="G16" i="2"/>
  <c r="G17" i="2"/>
  <c r="D13" i="2" l="1"/>
  <c r="E12" i="2"/>
  <c r="E13" i="2" s="1"/>
  <c r="C25" i="2"/>
  <c r="C26" i="2" s="1"/>
  <c r="C28" i="2" s="1"/>
  <c r="G19" i="2"/>
  <c r="F12" i="2"/>
  <c r="F13" i="2" s="1"/>
  <c r="E19" i="2"/>
  <c r="G12" i="2"/>
  <c r="G13" i="2" s="1"/>
  <c r="G20" i="2" l="1"/>
  <c r="G22" i="2" s="1"/>
  <c r="G24" i="2" s="1"/>
  <c r="G14" i="2"/>
  <c r="F20" i="2"/>
  <c r="F22" i="2" s="1"/>
  <c r="F24" i="2" s="1"/>
  <c r="F14" i="2"/>
  <c r="E20" i="2"/>
  <c r="E22" i="2" s="1"/>
  <c r="E24" i="2" s="1"/>
  <c r="E14" i="2"/>
  <c r="D20" i="2"/>
  <c r="D22" i="2" s="1"/>
  <c r="D24" i="2" s="1"/>
  <c r="D14" i="2"/>
  <c r="F25" i="2" l="1"/>
  <c r="F26" i="2" s="1"/>
  <c r="F28" i="2" s="1"/>
  <c r="D25" i="2"/>
  <c r="D26" i="2" s="1"/>
  <c r="D28" i="2" s="1"/>
  <c r="E25" i="2"/>
  <c r="E26" i="2" s="1"/>
  <c r="E28" i="2" s="1"/>
  <c r="G25" i="2"/>
  <c r="G26" i="2" s="1"/>
  <c r="G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Eugine Mutisya</author>
  </authors>
  <commentList>
    <comment ref="C3" authorId="0" shapeId="0" xr:uid="{51BB4E87-EEF5-452A-ACD2-01B43EE53A55}">
      <text>
        <r>
          <rPr>
            <b/>
            <sz val="9"/>
            <color indexed="81"/>
            <rFont val="Tahoma"/>
            <family val="2"/>
          </rPr>
          <t>Eugine Mutisya:</t>
        </r>
        <r>
          <rPr>
            <sz val="9"/>
            <color indexed="81"/>
            <rFont val="Tahoma"/>
            <family val="2"/>
          </rPr>
          <t xml:space="preserve">
actual
</t>
        </r>
      </text>
    </comment>
    <comment ref="D3" authorId="0" shapeId="0" xr:uid="{C3949A86-2FB4-419C-87B0-BDD9E9CFF249}">
      <text>
        <r>
          <rPr>
            <b/>
            <sz val="9"/>
            <color indexed="81"/>
            <rFont val="Tahoma"/>
            <family val="2"/>
          </rPr>
          <t>Eugine Mutisya:</t>
        </r>
        <r>
          <rPr>
            <sz val="9"/>
            <color indexed="81"/>
            <rFont val="Tahoma"/>
            <family val="2"/>
          </rPr>
          <t xml:space="preserve">
estimate
</t>
        </r>
      </text>
    </comment>
  </commentList>
</comments>
</file>

<file path=xl/sharedStrings.xml><?xml version="1.0" encoding="utf-8"?>
<sst xmlns="http://schemas.openxmlformats.org/spreadsheetml/2006/main" count="93" uniqueCount="79">
  <si>
    <t>Income Statement</t>
  </si>
  <si>
    <t>$ in actual figures</t>
  </si>
  <si>
    <t>Revenue</t>
  </si>
  <si>
    <t>Gross Revenue</t>
  </si>
  <si>
    <t>Discounts</t>
  </si>
  <si>
    <t>Net Revenue</t>
  </si>
  <si>
    <t>Cost of Goods Sold (COGS)</t>
  </si>
  <si>
    <t>Raw Materials</t>
  </si>
  <si>
    <t>Fulfillment</t>
  </si>
  <si>
    <t>Transaction Fees</t>
  </si>
  <si>
    <t>Total COGS</t>
  </si>
  <si>
    <t>Gross Profit</t>
  </si>
  <si>
    <t>Gross Profit Margin %</t>
  </si>
  <si>
    <t>Operating Expenses</t>
  </si>
  <si>
    <t>Labor</t>
  </si>
  <si>
    <t>Marketing</t>
  </si>
  <si>
    <t>SGA &amp; Other</t>
  </si>
  <si>
    <t>Total OpEx</t>
  </si>
  <si>
    <t>EBITDA</t>
  </si>
  <si>
    <t>Depreciation &amp; Amortization</t>
  </si>
  <si>
    <t>EBIT</t>
  </si>
  <si>
    <t>Interest Expense</t>
  </si>
  <si>
    <t>EBT</t>
  </si>
  <si>
    <t>Taxes</t>
  </si>
  <si>
    <t>Net Income</t>
  </si>
  <si>
    <t>Net Income as % of Revenue</t>
  </si>
  <si>
    <t>Assumptions:</t>
  </si>
  <si>
    <t>Cups Sold</t>
  </si>
  <si>
    <t>Average Price per Cup</t>
  </si>
  <si>
    <t>Corporate Tax Rate</t>
  </si>
  <si>
    <t>Balance Sheet</t>
  </si>
  <si>
    <t>Historical</t>
  </si>
  <si>
    <t>Current Assets</t>
  </si>
  <si>
    <t>Cash</t>
  </si>
  <si>
    <t>Accounts Receivable</t>
  </si>
  <si>
    <t>Total Current Assets</t>
  </si>
  <si>
    <t>Non Current Assets</t>
  </si>
  <si>
    <t>Fixed Assets</t>
  </si>
  <si>
    <t>Accumulated Depreciation</t>
  </si>
  <si>
    <t>Net Fixed Assets</t>
  </si>
  <si>
    <t>Total Non Current Assets</t>
  </si>
  <si>
    <t>Total Assets</t>
  </si>
  <si>
    <t>Current Liabilities</t>
  </si>
  <si>
    <t>Accounts Payable</t>
  </si>
  <si>
    <t>Deferred Revenue</t>
  </si>
  <si>
    <t>Total Current Liabilitites</t>
  </si>
  <si>
    <t>Non Current Liabilities</t>
  </si>
  <si>
    <t>Debt</t>
  </si>
  <si>
    <t>Total Non Current Liabilitites</t>
  </si>
  <si>
    <t>Total Liabilitites</t>
  </si>
  <si>
    <t>Equity</t>
  </si>
  <si>
    <t>Common Stock</t>
  </si>
  <si>
    <t>Retained Earnings</t>
  </si>
  <si>
    <t>Total Equity</t>
  </si>
  <si>
    <t>Total Liabilities &amp; Equity</t>
  </si>
  <si>
    <t>Balance Check</t>
  </si>
  <si>
    <t>COGS</t>
  </si>
  <si>
    <t>Net Borrowing</t>
  </si>
  <si>
    <t>Debt Repayment</t>
  </si>
  <si>
    <t>Interest Rate</t>
  </si>
  <si>
    <t>Interest Payment</t>
  </si>
  <si>
    <t>Statement of Cashflows</t>
  </si>
  <si>
    <t>Operating Activities</t>
  </si>
  <si>
    <t>Depreciation</t>
  </si>
  <si>
    <t>Operating Cash Flow</t>
  </si>
  <si>
    <t>Investing Activities</t>
  </si>
  <si>
    <t>CapEx</t>
  </si>
  <si>
    <t>Investing Cash Flow</t>
  </si>
  <si>
    <t>Financing Activities</t>
  </si>
  <si>
    <t>Net Borrowings</t>
  </si>
  <si>
    <t>Financing Cash Flow</t>
  </si>
  <si>
    <t>Net Cash Flow</t>
  </si>
  <si>
    <t>Asset Life (Years)</t>
  </si>
  <si>
    <t>Total CapEx</t>
  </si>
  <si>
    <t>Existing Equipment</t>
  </si>
  <si>
    <t>Total D&amp;A</t>
  </si>
  <si>
    <t>grinder</t>
  </si>
  <si>
    <t>nut crasher</t>
  </si>
  <si>
    <t>mixer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</si>
</sst>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Ksh&quot;* #,##0.00_-;\-&quot;Ksh&quot;* #,##0.00_-;_-&quot;Ksh&quot;* &quot;-&quot;??_-;_-@_-"/>
    <numFmt numFmtId="164" formatCode="_(* #,##0_);_(* \(#,##0\);_(* &quot;-&quot;??_);_(@_)"/>
    <numFmt numFmtId="166" formatCode="0.0%"/>
    <numFmt numFmtId="169" formatCode="yyyy"/>
    <numFmt numFmtId="170" formatCode="mmm\-yy\A"/>
    <numFmt numFmtId="171" formatCode="mmm\-yy\e"/>
  </numFmts>
  <fonts count="13" x14ac:knownFonts="1">
    <font>
      <sz val="11"/>
      <color theme="1"/>
      <name val="Calibri"/>
    </font>
    <font>
      <b/>
      <sz val="11"/>
      <color theme="1"/>
      <name val="Calibri"/>
    </font>
    <font>
      <i/>
      <sz val="11"/>
      <color theme="1"/>
      <name val="Calibri"/>
    </font>
    <font>
      <sz val="11"/>
      <color theme="1"/>
      <name val="Calibri"/>
    </font>
    <font>
      <sz val="11"/>
      <color rgb="FF0432FF"/>
      <name val="Calibri"/>
    </font>
    <font>
      <sz val="11"/>
      <color rgb="FF2741EE"/>
      <name val="Calibri"/>
    </font>
    <font>
      <sz val="11"/>
      <color theme="4"/>
      <name val="Calibri"/>
    </font>
    <font>
      <b/>
      <i/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14" fontId="1" fillId="2" borderId="2" xfId="0" applyNumberFormat="1" applyFont="1" applyFill="1" applyBorder="1"/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0" applyNumberFormat="1"/>
    <xf numFmtId="0" fontId="1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164" fontId="4" fillId="3" borderId="1" xfId="0" applyNumberFormat="1" applyFont="1" applyFill="1" applyBorder="1"/>
    <xf numFmtId="9" fontId="4" fillId="3" borderId="1" xfId="0" applyNumberFormat="1" applyFont="1" applyFill="1" applyBorder="1"/>
    <xf numFmtId="0" fontId="4" fillId="3" borderId="1" xfId="0" applyFont="1" applyFill="1" applyBorder="1"/>
    <xf numFmtId="0" fontId="2" fillId="2" borderId="1" xfId="0" applyFont="1" applyFill="1" applyBorder="1" applyAlignment="1">
      <alignment horizontal="right"/>
    </xf>
    <xf numFmtId="164" fontId="4" fillId="0" borderId="0" xfId="0" applyNumberFormat="1" applyFont="1"/>
    <xf numFmtId="0" fontId="4" fillId="0" borderId="0" xfId="0" applyFont="1"/>
    <xf numFmtId="164" fontId="0" fillId="3" borderId="1" xfId="0" applyNumberFormat="1" applyFill="1" applyBorder="1"/>
    <xf numFmtId="164" fontId="5" fillId="3" borderId="1" xfId="0" applyNumberFormat="1" applyFont="1" applyFill="1" applyBorder="1"/>
    <xf numFmtId="166" fontId="0" fillId="3" borderId="1" xfId="0" applyNumberFormat="1" applyFill="1" applyBorder="1"/>
    <xf numFmtId="0" fontId="6" fillId="3" borderId="1" xfId="0" applyFont="1" applyFill="1" applyBorder="1"/>
    <xf numFmtId="0" fontId="7" fillId="2" borderId="2" xfId="0" applyFont="1" applyFill="1" applyBorder="1"/>
    <xf numFmtId="0" fontId="4" fillId="3" borderId="1" xfId="0" applyFont="1" applyFill="1" applyBorder="1" applyAlignment="1">
      <alignment horizontal="center"/>
    </xf>
    <xf numFmtId="44" fontId="4" fillId="3" borderId="1" xfId="0" applyNumberFormat="1" applyFont="1" applyFill="1" applyBorder="1"/>
    <xf numFmtId="0" fontId="8" fillId="3" borderId="1" xfId="0" applyFont="1" applyFill="1" applyBorder="1" applyAlignment="1">
      <alignment horizontal="left"/>
    </xf>
    <xf numFmtId="169" fontId="1" fillId="2" borderId="2" xfId="0" applyNumberFormat="1" applyFont="1" applyFill="1" applyBorder="1"/>
    <xf numFmtId="0" fontId="0" fillId="0" borderId="0" xfId="0" applyAlignment="1">
      <alignment horizontal="left" indent="1"/>
    </xf>
    <xf numFmtId="0" fontId="9" fillId="0" borderId="3" xfId="0" applyFont="1" applyBorder="1"/>
    <xf numFmtId="164" fontId="9" fillId="0" borderId="3" xfId="0" applyNumberFormat="1" applyFont="1" applyBorder="1"/>
    <xf numFmtId="0" fontId="10" fillId="0" borderId="0" xfId="0" applyFont="1" applyAlignment="1">
      <alignment horizontal="left"/>
    </xf>
    <xf numFmtId="9" fontId="10" fillId="0" borderId="0" xfId="0" applyNumberFormat="1" applyFont="1"/>
    <xf numFmtId="0" fontId="9" fillId="0" borderId="3" xfId="0" applyFont="1" applyBorder="1" applyAlignment="1">
      <alignment horizontal="left"/>
    </xf>
    <xf numFmtId="0" fontId="8" fillId="3" borderId="1" xfId="0" applyFont="1" applyFill="1" applyBorder="1" applyAlignment="1">
      <alignment horizontal="left" indent="1"/>
    </xf>
    <xf numFmtId="0" fontId="0" fillId="3" borderId="1" xfId="0" applyFill="1" applyBorder="1" applyAlignment="1">
      <alignment horizontal="left" indent="1"/>
    </xf>
    <xf numFmtId="0" fontId="8" fillId="0" borderId="3" xfId="0" applyFont="1" applyBorder="1"/>
    <xf numFmtId="164" fontId="8" fillId="0" borderId="3" xfId="0" applyNumberFormat="1" applyFont="1" applyBorder="1"/>
    <xf numFmtId="44" fontId="5" fillId="0" borderId="0" xfId="0" applyNumberFormat="1" applyFont="1"/>
    <xf numFmtId="44" fontId="0" fillId="0" borderId="0" xfId="0" applyNumberFormat="1"/>
    <xf numFmtId="0" fontId="8" fillId="0" borderId="0" xfId="0" applyFont="1" applyAlignment="1">
      <alignment horizontal="left" indent="1"/>
    </xf>
    <xf numFmtId="0" fontId="9" fillId="0" borderId="4" xfId="0" applyFont="1" applyBorder="1"/>
    <xf numFmtId="44" fontId="9" fillId="0" borderId="4" xfId="0" applyNumberFormat="1" applyFont="1" applyBorder="1"/>
    <xf numFmtId="170" fontId="1" fillId="2" borderId="2" xfId="0" applyNumberFormat="1" applyFont="1" applyFill="1" applyBorder="1"/>
    <xf numFmtId="171" fontId="1" fillId="2" borderId="2" xfId="0" applyNumberFormat="1" applyFont="1" applyFill="1" applyBorder="1"/>
    <xf numFmtId="0" fontId="3" fillId="0" borderId="5" xfId="0" applyFont="1" applyBorder="1"/>
    <xf numFmtId="164" fontId="0" fillId="0" borderId="5" xfId="0" applyNumberFormat="1" applyBorder="1"/>
    <xf numFmtId="164" fontId="9" fillId="0" borderId="4" xfId="0" applyNumberFormat="1" applyFont="1" applyBorder="1"/>
    <xf numFmtId="164" fontId="4" fillId="0" borderId="0" xfId="0" applyNumberFormat="1" applyFont="1" applyAlignment="1">
      <alignment horizontal="left" indent="1"/>
    </xf>
    <xf numFmtId="164" fontId="0" fillId="0" borderId="0" xfId="0" applyNumberFormat="1" applyAlignment="1">
      <alignment horizontal="left" indent="1"/>
    </xf>
    <xf numFmtId="0" fontId="0" fillId="0" borderId="4" xfId="0" applyBorder="1"/>
    <xf numFmtId="16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000"/>
  <sheetViews>
    <sheetView showGridLines="0" workbookViewId="0">
      <selection activeCell="C12" sqref="C12"/>
    </sheetView>
  </sheetViews>
  <sheetFormatPr defaultColWidth="14.42578125" defaultRowHeight="15" customHeight="1" x14ac:dyDescent="0.25"/>
  <cols>
    <col min="1" max="1" width="8.85546875" customWidth="1"/>
    <col min="2" max="2" width="28.7109375" customWidth="1"/>
    <col min="3" max="4" width="10.7109375" bestFit="1" customWidth="1"/>
    <col min="5" max="5" width="9.85546875" customWidth="1"/>
    <col min="6" max="7" width="10.140625" customWidth="1"/>
    <col min="8" max="26" width="8.85546875" customWidth="1"/>
  </cols>
  <sheetData>
    <row r="2" spans="2:7" x14ac:dyDescent="0.25">
      <c r="B2" s="1" t="s">
        <v>0</v>
      </c>
      <c r="C2" s="1"/>
      <c r="D2" s="1"/>
      <c r="E2" s="1"/>
      <c r="F2" s="1"/>
      <c r="G2" s="1"/>
    </row>
    <row r="3" spans="2:7" x14ac:dyDescent="0.25">
      <c r="B3" s="2" t="s">
        <v>1</v>
      </c>
      <c r="C3" s="25">
        <v>43101</v>
      </c>
      <c r="D3" s="25">
        <f>EDATE(C3,12)</f>
        <v>43466</v>
      </c>
      <c r="E3" s="25">
        <f t="shared" ref="E3:G3" si="0">EDATE(D3,12)</f>
        <v>43831</v>
      </c>
      <c r="F3" s="25">
        <f t="shared" si="0"/>
        <v>44197</v>
      </c>
      <c r="G3" s="25">
        <f t="shared" si="0"/>
        <v>44562</v>
      </c>
    </row>
    <row r="4" spans="2:7" x14ac:dyDescent="0.25">
      <c r="B4" s="4" t="s">
        <v>2</v>
      </c>
    </row>
    <row r="5" spans="2:7" x14ac:dyDescent="0.25">
      <c r="B5" s="26" t="s">
        <v>3</v>
      </c>
      <c r="C5" s="6">
        <f>C32*C33</f>
        <v>350000</v>
      </c>
      <c r="D5" s="6">
        <f t="shared" ref="D5:G5" si="1">D32*D33</f>
        <v>385000</v>
      </c>
      <c r="E5" s="6">
        <f t="shared" si="1"/>
        <v>455000</v>
      </c>
      <c r="F5" s="6">
        <f t="shared" si="1"/>
        <v>560000</v>
      </c>
      <c r="G5" s="6">
        <f t="shared" si="1"/>
        <v>700000</v>
      </c>
    </row>
    <row r="6" spans="2:7" x14ac:dyDescent="0.25">
      <c r="B6" s="26" t="s">
        <v>4</v>
      </c>
      <c r="C6" s="6">
        <f>C5*-C34</f>
        <v>-17500</v>
      </c>
      <c r="D6" s="6">
        <f t="shared" ref="D6:G6" si="2">D5*-D34</f>
        <v>-19250</v>
      </c>
      <c r="E6" s="6">
        <f t="shared" si="2"/>
        <v>-22750</v>
      </c>
      <c r="F6" s="6">
        <f t="shared" si="2"/>
        <v>-28000</v>
      </c>
      <c r="G6" s="6">
        <f t="shared" si="2"/>
        <v>-35000</v>
      </c>
    </row>
    <row r="7" spans="2:7" x14ac:dyDescent="0.25">
      <c r="B7" s="27" t="s">
        <v>5</v>
      </c>
      <c r="C7" s="28">
        <f>SUM(C5:C6)</f>
        <v>332500</v>
      </c>
      <c r="D7" s="28">
        <f t="shared" ref="D7:G7" si="3">SUM(D5:D6)</f>
        <v>365750</v>
      </c>
      <c r="E7" s="28">
        <f t="shared" si="3"/>
        <v>432250</v>
      </c>
      <c r="F7" s="28">
        <f t="shared" si="3"/>
        <v>532000</v>
      </c>
      <c r="G7" s="28">
        <f t="shared" si="3"/>
        <v>665000</v>
      </c>
    </row>
    <row r="8" spans="2:7" x14ac:dyDescent="0.25">
      <c r="B8" s="4" t="s">
        <v>6</v>
      </c>
    </row>
    <row r="9" spans="2:7" x14ac:dyDescent="0.25">
      <c r="B9" s="26" t="s">
        <v>7</v>
      </c>
      <c r="C9" s="6">
        <f>-C$5*C37</f>
        <v>-105000</v>
      </c>
      <c r="D9" s="6">
        <f t="shared" ref="D9:G9" si="4">-D$5*D37</f>
        <v>-115500</v>
      </c>
      <c r="E9" s="6">
        <f t="shared" si="4"/>
        <v>-136500</v>
      </c>
      <c r="F9" s="6">
        <f t="shared" si="4"/>
        <v>-168000</v>
      </c>
      <c r="G9" s="6">
        <f t="shared" si="4"/>
        <v>-210000</v>
      </c>
    </row>
    <row r="10" spans="2:7" x14ac:dyDescent="0.25">
      <c r="B10" s="26" t="s">
        <v>8</v>
      </c>
      <c r="C10" s="6">
        <f t="shared" ref="C10:G11" si="5">-C$5*C38</f>
        <v>-24500.000000000004</v>
      </c>
      <c r="D10" s="6">
        <f t="shared" si="5"/>
        <v>-26950.000000000004</v>
      </c>
      <c r="E10" s="6">
        <f t="shared" si="5"/>
        <v>-31850.000000000004</v>
      </c>
      <c r="F10" s="6">
        <f t="shared" si="5"/>
        <v>-39200.000000000007</v>
      </c>
      <c r="G10" s="6">
        <f t="shared" si="5"/>
        <v>-49000.000000000007</v>
      </c>
    </row>
    <row r="11" spans="2:7" x14ac:dyDescent="0.25">
      <c r="B11" s="26" t="s">
        <v>9</v>
      </c>
      <c r="C11" s="6">
        <f t="shared" si="5"/>
        <v>-7000</v>
      </c>
      <c r="D11" s="6">
        <f t="shared" si="5"/>
        <v>-7700</v>
      </c>
      <c r="E11" s="6">
        <f t="shared" si="5"/>
        <v>-9100</v>
      </c>
      <c r="F11" s="6">
        <f t="shared" si="5"/>
        <v>-11200</v>
      </c>
      <c r="G11" s="6">
        <f t="shared" si="5"/>
        <v>-14000</v>
      </c>
    </row>
    <row r="12" spans="2:7" x14ac:dyDescent="0.25">
      <c r="B12" s="34" t="s">
        <v>10</v>
      </c>
      <c r="C12" s="35">
        <f>SUM(C9:C11)</f>
        <v>-136500</v>
      </c>
      <c r="D12" s="35">
        <f t="shared" ref="D12:G12" si="6">SUM(D9:D11)</f>
        <v>-150150</v>
      </c>
      <c r="E12" s="35">
        <f t="shared" si="6"/>
        <v>-177450</v>
      </c>
      <c r="F12" s="35">
        <f t="shared" si="6"/>
        <v>-218400</v>
      </c>
      <c r="G12" s="35">
        <f t="shared" si="6"/>
        <v>-273000</v>
      </c>
    </row>
    <row r="13" spans="2:7" x14ac:dyDescent="0.25">
      <c r="B13" s="27" t="s">
        <v>11</v>
      </c>
      <c r="C13" s="28">
        <f>C7+C12</f>
        <v>196000</v>
      </c>
      <c r="D13" s="28">
        <f t="shared" ref="D13:G13" si="7">D7+D12</f>
        <v>215600</v>
      </c>
      <c r="E13" s="28">
        <f t="shared" si="7"/>
        <v>254800</v>
      </c>
      <c r="F13" s="28">
        <f t="shared" si="7"/>
        <v>313600</v>
      </c>
      <c r="G13" s="28">
        <f t="shared" si="7"/>
        <v>392000</v>
      </c>
    </row>
    <row r="14" spans="2:7" x14ac:dyDescent="0.25">
      <c r="B14" s="29" t="s">
        <v>12</v>
      </c>
      <c r="C14" s="30">
        <f>C13/C7</f>
        <v>0.58947368421052626</v>
      </c>
      <c r="D14" s="30">
        <f t="shared" ref="D14:G14" si="8">D13/D7</f>
        <v>0.58947368421052626</v>
      </c>
      <c r="E14" s="30">
        <f t="shared" si="8"/>
        <v>0.58947368421052626</v>
      </c>
      <c r="F14" s="30">
        <f t="shared" si="8"/>
        <v>0.58947368421052626</v>
      </c>
      <c r="G14" s="30">
        <f t="shared" si="8"/>
        <v>0.58947368421052626</v>
      </c>
    </row>
    <row r="15" spans="2:7" x14ac:dyDescent="0.25">
      <c r="B15" s="4" t="s">
        <v>13</v>
      </c>
    </row>
    <row r="16" spans="2:7" x14ac:dyDescent="0.25">
      <c r="B16" s="26" t="s">
        <v>14</v>
      </c>
      <c r="C16" s="6">
        <f>-C$5*C42</f>
        <v>-52500</v>
      </c>
      <c r="D16" s="6">
        <f t="shared" ref="D16:G16" si="9">-D$5*D42</f>
        <v>-57750</v>
      </c>
      <c r="E16" s="6">
        <f t="shared" si="9"/>
        <v>-68250</v>
      </c>
      <c r="F16" s="6">
        <f t="shared" si="9"/>
        <v>-84000</v>
      </c>
      <c r="G16" s="6">
        <f t="shared" si="9"/>
        <v>-105000</v>
      </c>
    </row>
    <row r="17" spans="1:7" x14ac:dyDescent="0.25">
      <c r="B17" s="26" t="s">
        <v>15</v>
      </c>
      <c r="C17" s="6">
        <f t="shared" ref="C17:G18" si="10">-C$5*C43</f>
        <v>-17500</v>
      </c>
      <c r="D17" s="6">
        <f t="shared" si="10"/>
        <v>-19250</v>
      </c>
      <c r="E17" s="6">
        <f t="shared" si="10"/>
        <v>-22750</v>
      </c>
      <c r="F17" s="6">
        <f t="shared" si="10"/>
        <v>-28000</v>
      </c>
      <c r="G17" s="6">
        <f t="shared" si="10"/>
        <v>-35000</v>
      </c>
    </row>
    <row r="18" spans="1:7" x14ac:dyDescent="0.25">
      <c r="B18" s="26" t="s">
        <v>16</v>
      </c>
      <c r="C18" s="6">
        <f t="shared" si="10"/>
        <v>-17500</v>
      </c>
      <c r="D18" s="6">
        <f t="shared" si="10"/>
        <v>-19250</v>
      </c>
      <c r="E18" s="6">
        <f t="shared" si="10"/>
        <v>-22750</v>
      </c>
      <c r="F18" s="6">
        <f t="shared" si="10"/>
        <v>-28000</v>
      </c>
      <c r="G18" s="6">
        <f t="shared" si="10"/>
        <v>-35000</v>
      </c>
    </row>
    <row r="19" spans="1:7" x14ac:dyDescent="0.25">
      <c r="A19" s="4"/>
      <c r="B19" s="6" t="s">
        <v>17</v>
      </c>
      <c r="C19" s="6">
        <f>SUM(C16:C18)</f>
        <v>-87500</v>
      </c>
      <c r="D19" s="6">
        <f t="shared" ref="D19:G19" si="11">SUM(D16:D18)</f>
        <v>-96250</v>
      </c>
      <c r="E19" s="6">
        <f t="shared" si="11"/>
        <v>-113750</v>
      </c>
      <c r="F19" s="6">
        <f t="shared" si="11"/>
        <v>-140000</v>
      </c>
      <c r="G19" s="6">
        <f t="shared" si="11"/>
        <v>-175000</v>
      </c>
    </row>
    <row r="20" spans="1:7" x14ac:dyDescent="0.25">
      <c r="B20" s="31" t="s">
        <v>18</v>
      </c>
      <c r="C20" s="28">
        <f>C13+C19</f>
        <v>108500</v>
      </c>
      <c r="D20" s="28">
        <f t="shared" ref="D20:G20" si="12">D13+D19</f>
        <v>119350</v>
      </c>
      <c r="E20" s="28">
        <f t="shared" si="12"/>
        <v>141050</v>
      </c>
      <c r="F20" s="28">
        <f t="shared" si="12"/>
        <v>173600</v>
      </c>
      <c r="G20" s="28">
        <f t="shared" si="12"/>
        <v>217000</v>
      </c>
    </row>
    <row r="21" spans="1:7" ht="15.75" customHeight="1" x14ac:dyDescent="0.25">
      <c r="B21" s="5" t="s">
        <v>19</v>
      </c>
      <c r="C21" s="6">
        <f>-'Fixed Assets'!D15</f>
        <v>-16380.952380952382</v>
      </c>
      <c r="D21" s="6">
        <f>-'Fixed Assets'!E15</f>
        <v>-16380.952380952382</v>
      </c>
      <c r="E21" s="6">
        <f>-'Fixed Assets'!F15</f>
        <v>-16380.952380952382</v>
      </c>
      <c r="F21" s="6">
        <f>-'Fixed Assets'!G15</f>
        <v>-16380.952380952382</v>
      </c>
      <c r="G21" s="6">
        <f>-'Fixed Assets'!H15</f>
        <v>-11380.95238095238</v>
      </c>
    </row>
    <row r="22" spans="1:7" ht="15.75" customHeight="1" x14ac:dyDescent="0.25">
      <c r="B22" s="31" t="s">
        <v>20</v>
      </c>
      <c r="C22" s="28">
        <f>SUM(C20:C21)</f>
        <v>92119.047619047618</v>
      </c>
      <c r="D22" s="28">
        <f t="shared" ref="D22:G22" si="13">SUM(D20:D21)</f>
        <v>102969.04761904762</v>
      </c>
      <c r="E22" s="28">
        <f t="shared" si="13"/>
        <v>124669.04761904762</v>
      </c>
      <c r="F22" s="28">
        <f t="shared" si="13"/>
        <v>157219.04761904763</v>
      </c>
      <c r="G22" s="28">
        <f t="shared" si="13"/>
        <v>205619.04761904763</v>
      </c>
    </row>
    <row r="23" spans="1:7" ht="15.75" customHeight="1" x14ac:dyDescent="0.25">
      <c r="B23" s="5" t="s">
        <v>21</v>
      </c>
      <c r="C23" s="6"/>
      <c r="D23" s="6"/>
      <c r="E23" s="6"/>
      <c r="F23" s="6"/>
      <c r="G23" s="6"/>
    </row>
    <row r="24" spans="1:7" ht="15.75" customHeight="1" x14ac:dyDescent="0.25">
      <c r="B24" s="31" t="s">
        <v>22</v>
      </c>
      <c r="C24" s="28">
        <f>SUM(C22:C23)</f>
        <v>92119.047619047618</v>
      </c>
      <c r="D24" s="28">
        <f t="shared" ref="D24:G24" si="14">SUM(D22:D23)</f>
        <v>102969.04761904762</v>
      </c>
      <c r="E24" s="28">
        <f t="shared" si="14"/>
        <v>124669.04761904762</v>
      </c>
      <c r="F24" s="28">
        <f t="shared" si="14"/>
        <v>157219.04761904763</v>
      </c>
      <c r="G24" s="28">
        <f t="shared" si="14"/>
        <v>205619.04761904763</v>
      </c>
    </row>
    <row r="25" spans="1:7" ht="15.75" customHeight="1" x14ac:dyDescent="0.25">
      <c r="B25" s="5" t="s">
        <v>23</v>
      </c>
      <c r="C25" s="6">
        <f>-C24*C46</f>
        <v>-19345</v>
      </c>
      <c r="D25" s="6">
        <f t="shared" ref="D25:G25" si="15">-D24*D46</f>
        <v>-21623.5</v>
      </c>
      <c r="E25" s="6">
        <f t="shared" si="15"/>
        <v>-26180.5</v>
      </c>
      <c r="F25" s="6">
        <f t="shared" si="15"/>
        <v>-33016</v>
      </c>
      <c r="G25" s="6">
        <f t="shared" si="15"/>
        <v>-43180</v>
      </c>
    </row>
    <row r="26" spans="1:7" ht="15.75" customHeight="1" x14ac:dyDescent="0.25">
      <c r="B26" s="5" t="s">
        <v>24</v>
      </c>
      <c r="C26" s="6">
        <f>SUM(C24:C25)</f>
        <v>72774.047619047618</v>
      </c>
      <c r="D26" s="6">
        <f t="shared" ref="D26:G26" si="16">SUM(D24:D25)</f>
        <v>81345.547619047618</v>
      </c>
      <c r="E26" s="6">
        <f t="shared" si="16"/>
        <v>98488.547619047618</v>
      </c>
      <c r="F26" s="6">
        <f t="shared" si="16"/>
        <v>124203.04761904763</v>
      </c>
      <c r="G26" s="6">
        <f t="shared" si="16"/>
        <v>162439.04761904763</v>
      </c>
    </row>
    <row r="27" spans="1:7" ht="15.75" customHeight="1" x14ac:dyDescent="0.25">
      <c r="B27" s="5"/>
      <c r="C27" s="6"/>
      <c r="D27" s="6"/>
      <c r="E27" s="6"/>
      <c r="F27" s="6"/>
      <c r="G27" s="6"/>
    </row>
    <row r="28" spans="1:7" ht="15.75" customHeight="1" x14ac:dyDescent="0.25">
      <c r="B28" s="5" t="s">
        <v>25</v>
      </c>
      <c r="C28" s="7">
        <f>C26/C7</f>
        <v>0.21886931614751162</v>
      </c>
      <c r="D28" s="7">
        <f t="shared" ref="D28:G28" si="17">D26/D7</f>
        <v>0.22240751228721153</v>
      </c>
      <c r="E28" s="7">
        <f t="shared" si="17"/>
        <v>0.22785089096367292</v>
      </c>
      <c r="F28" s="7">
        <f t="shared" si="17"/>
        <v>0.23346437522377375</v>
      </c>
      <c r="G28" s="7">
        <f t="shared" si="17"/>
        <v>0.24426924453992124</v>
      </c>
    </row>
    <row r="29" spans="1:7" ht="15.75" customHeight="1" x14ac:dyDescent="0.25"/>
    <row r="30" spans="1:7" ht="15.75" customHeight="1" x14ac:dyDescent="0.25">
      <c r="B30" s="8" t="s">
        <v>26</v>
      </c>
      <c r="C30" s="9"/>
      <c r="D30" s="9"/>
      <c r="E30" s="9"/>
      <c r="F30" s="9"/>
      <c r="G30" s="9"/>
    </row>
    <row r="31" spans="1:7" ht="15.75" customHeight="1" x14ac:dyDescent="0.25">
      <c r="B31" s="9" t="s">
        <v>2</v>
      </c>
      <c r="C31" s="9"/>
      <c r="D31" s="9"/>
      <c r="E31" s="9"/>
      <c r="F31" s="9"/>
      <c r="G31" s="9"/>
    </row>
    <row r="32" spans="1:7" ht="15.75" customHeight="1" x14ac:dyDescent="0.25">
      <c r="B32" s="32" t="s">
        <v>27</v>
      </c>
      <c r="C32" s="11">
        <v>5000</v>
      </c>
      <c r="D32" s="11">
        <v>5500</v>
      </c>
      <c r="E32" s="11">
        <v>6500</v>
      </c>
      <c r="F32" s="11">
        <v>8000</v>
      </c>
      <c r="G32" s="11">
        <v>10000</v>
      </c>
    </row>
    <row r="33" spans="2:7" ht="15.75" customHeight="1" x14ac:dyDescent="0.25">
      <c r="B33" s="33" t="s">
        <v>28</v>
      </c>
      <c r="C33" s="23">
        <v>70</v>
      </c>
      <c r="D33" s="23">
        <v>70</v>
      </c>
      <c r="E33" s="23">
        <v>70</v>
      </c>
      <c r="F33" s="23">
        <v>70</v>
      </c>
      <c r="G33" s="23">
        <v>70</v>
      </c>
    </row>
    <row r="34" spans="2:7" ht="15.75" customHeight="1" x14ac:dyDescent="0.25">
      <c r="B34" s="32" t="str">
        <f>B6&amp;" as a % of rev"</f>
        <v>Discounts as a % of rev</v>
      </c>
      <c r="C34" s="12">
        <v>0.05</v>
      </c>
      <c r="D34" s="12">
        <v>0.05</v>
      </c>
      <c r="E34" s="12">
        <v>0.05</v>
      </c>
      <c r="F34" s="12">
        <v>0.05</v>
      </c>
      <c r="G34" s="12">
        <v>0.05</v>
      </c>
    </row>
    <row r="35" spans="2:7" ht="15.75" customHeight="1" x14ac:dyDescent="0.25">
      <c r="B35" s="9"/>
      <c r="C35" s="13"/>
      <c r="D35" s="13"/>
      <c r="E35" s="13"/>
      <c r="F35" s="13"/>
      <c r="G35" s="13"/>
    </row>
    <row r="36" spans="2:7" ht="15.75" customHeight="1" x14ac:dyDescent="0.25">
      <c r="B36" s="9" t="s">
        <v>6</v>
      </c>
      <c r="C36" s="13"/>
      <c r="D36" s="13"/>
      <c r="E36" s="13"/>
      <c r="F36" s="13"/>
      <c r="G36" s="13"/>
    </row>
    <row r="37" spans="2:7" ht="15.75" customHeight="1" x14ac:dyDescent="0.25">
      <c r="B37" s="32" t="str">
        <f t="shared" ref="B37:B39" si="18">B9&amp;" as a % of rev"</f>
        <v>Raw Materials as a % of rev</v>
      </c>
      <c r="C37" s="12">
        <v>0.3</v>
      </c>
      <c r="D37" s="12">
        <v>0.3</v>
      </c>
      <c r="E37" s="12">
        <v>0.3</v>
      </c>
      <c r="F37" s="12">
        <v>0.3</v>
      </c>
      <c r="G37" s="12">
        <v>0.3</v>
      </c>
    </row>
    <row r="38" spans="2:7" ht="15.75" customHeight="1" x14ac:dyDescent="0.25">
      <c r="B38" s="32" t="str">
        <f t="shared" si="18"/>
        <v>Fulfillment as a % of rev</v>
      </c>
      <c r="C38" s="12">
        <v>7.0000000000000007E-2</v>
      </c>
      <c r="D38" s="12">
        <v>7.0000000000000007E-2</v>
      </c>
      <c r="E38" s="12">
        <v>7.0000000000000007E-2</v>
      </c>
      <c r="F38" s="12">
        <v>7.0000000000000007E-2</v>
      </c>
      <c r="G38" s="12">
        <v>7.0000000000000007E-2</v>
      </c>
    </row>
    <row r="39" spans="2:7" ht="15.75" customHeight="1" x14ac:dyDescent="0.25">
      <c r="B39" s="32" t="str">
        <f t="shared" si="18"/>
        <v>Transaction Fees as a % of rev</v>
      </c>
      <c r="C39" s="12">
        <v>0.02</v>
      </c>
      <c r="D39" s="12">
        <v>0.02</v>
      </c>
      <c r="E39" s="12">
        <v>0.02</v>
      </c>
      <c r="F39" s="12">
        <v>0.02</v>
      </c>
      <c r="G39" s="12">
        <v>0.02</v>
      </c>
    </row>
    <row r="40" spans="2:7" ht="15.75" customHeight="1" x14ac:dyDescent="0.25">
      <c r="B40" s="9"/>
      <c r="C40" s="13"/>
      <c r="D40" s="13"/>
      <c r="E40" s="13"/>
      <c r="F40" s="13"/>
      <c r="G40" s="13"/>
    </row>
    <row r="41" spans="2:7" ht="15.75" customHeight="1" x14ac:dyDescent="0.25">
      <c r="B41" s="9" t="s">
        <v>13</v>
      </c>
      <c r="C41" s="13"/>
      <c r="D41" s="13"/>
      <c r="E41" s="13"/>
      <c r="F41" s="13"/>
      <c r="G41" s="13"/>
    </row>
    <row r="42" spans="2:7" ht="15.75" customHeight="1" x14ac:dyDescent="0.25">
      <c r="B42" s="32" t="str">
        <f>B16&amp;" as a % of rev"</f>
        <v>Labor as a % of rev</v>
      </c>
      <c r="C42" s="12">
        <v>0.15</v>
      </c>
      <c r="D42" s="12">
        <v>0.15</v>
      </c>
      <c r="E42" s="12">
        <v>0.15</v>
      </c>
      <c r="F42" s="12">
        <v>0.15</v>
      </c>
      <c r="G42" s="12">
        <v>0.15</v>
      </c>
    </row>
    <row r="43" spans="2:7" ht="15.75" customHeight="1" x14ac:dyDescent="0.25">
      <c r="B43" s="32" t="str">
        <f t="shared" ref="B43:B44" si="19">B17&amp;" as a % of rev"</f>
        <v>Marketing as a % of rev</v>
      </c>
      <c r="C43" s="12">
        <v>0.05</v>
      </c>
      <c r="D43" s="12">
        <v>0.05</v>
      </c>
      <c r="E43" s="12">
        <v>0.05</v>
      </c>
      <c r="F43" s="12">
        <v>0.05</v>
      </c>
      <c r="G43" s="12">
        <v>0.05</v>
      </c>
    </row>
    <row r="44" spans="2:7" ht="15.75" customHeight="1" x14ac:dyDescent="0.25">
      <c r="B44" s="32" t="str">
        <f t="shared" si="19"/>
        <v>SGA &amp; Other as a % of rev</v>
      </c>
      <c r="C44" s="12">
        <v>0.05</v>
      </c>
      <c r="D44" s="12">
        <v>0.05</v>
      </c>
      <c r="E44" s="12">
        <v>0.05</v>
      </c>
      <c r="F44" s="12">
        <v>0.05</v>
      </c>
      <c r="G44" s="12">
        <v>0.05</v>
      </c>
    </row>
    <row r="45" spans="2:7" ht="15.75" customHeight="1" x14ac:dyDescent="0.25">
      <c r="B45" s="9"/>
      <c r="C45" s="12"/>
      <c r="D45" s="12"/>
      <c r="E45" s="12"/>
      <c r="F45" s="12"/>
      <c r="G45" s="12"/>
    </row>
    <row r="46" spans="2:7" ht="15.75" customHeight="1" x14ac:dyDescent="0.25">
      <c r="B46" s="9" t="s">
        <v>29</v>
      </c>
      <c r="C46" s="12">
        <v>0.21</v>
      </c>
      <c r="D46" s="12">
        <v>0.21</v>
      </c>
      <c r="E46" s="12">
        <v>0.21</v>
      </c>
      <c r="F46" s="12">
        <v>0.21</v>
      </c>
      <c r="G46" s="12">
        <v>0.21</v>
      </c>
    </row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000"/>
  <sheetViews>
    <sheetView showGridLines="0" tabSelected="1" topLeftCell="A26" workbookViewId="0">
      <selection activeCell="D33" sqref="D33"/>
    </sheetView>
  </sheetViews>
  <sheetFormatPr defaultColWidth="14.42578125" defaultRowHeight="15" customHeight="1" x14ac:dyDescent="0.25"/>
  <cols>
    <col min="1" max="1" width="8.85546875" customWidth="1"/>
    <col min="2" max="2" width="30.28515625" customWidth="1"/>
    <col min="3" max="3" width="10.85546875" customWidth="1"/>
    <col min="4" max="4" width="12.85546875" bestFit="1" customWidth="1"/>
    <col min="5" max="8" width="10.42578125" customWidth="1"/>
    <col min="9" max="26" width="8.85546875" customWidth="1"/>
  </cols>
  <sheetData>
    <row r="2" spans="2:8" x14ac:dyDescent="0.25">
      <c r="B2" s="1" t="s">
        <v>30</v>
      </c>
      <c r="C2" s="14" t="s">
        <v>31</v>
      </c>
      <c r="D2" s="1"/>
      <c r="E2" s="1"/>
      <c r="F2" s="1"/>
      <c r="G2" s="1"/>
      <c r="H2" s="1"/>
    </row>
    <row r="3" spans="2:8" x14ac:dyDescent="0.25">
      <c r="B3" s="2" t="s">
        <v>1</v>
      </c>
      <c r="C3" s="41">
        <v>43100</v>
      </c>
      <c r="D3" s="42">
        <f t="shared" ref="D3:H3" si="0">EDATE(C3,12)</f>
        <v>43465</v>
      </c>
      <c r="E3" s="42">
        <f t="shared" si="0"/>
        <v>43830</v>
      </c>
      <c r="F3" s="42">
        <f t="shared" si="0"/>
        <v>44196</v>
      </c>
      <c r="G3" s="42">
        <f t="shared" si="0"/>
        <v>44561</v>
      </c>
      <c r="H3" s="42">
        <f t="shared" si="0"/>
        <v>44926</v>
      </c>
    </row>
    <row r="4" spans="2:8" x14ac:dyDescent="0.25">
      <c r="B4" s="4" t="s">
        <v>32</v>
      </c>
    </row>
    <row r="5" spans="2:8" x14ac:dyDescent="0.25">
      <c r="B5" s="26" t="s">
        <v>33</v>
      </c>
      <c r="C5" s="15">
        <v>50000</v>
      </c>
      <c r="D5" s="6"/>
      <c r="E5" s="6"/>
      <c r="F5" s="6"/>
      <c r="G5" s="6"/>
      <c r="H5" s="6"/>
    </row>
    <row r="6" spans="2:8" x14ac:dyDescent="0.25">
      <c r="B6" s="26" t="s">
        <v>34</v>
      </c>
      <c r="C6" s="15">
        <v>1500</v>
      </c>
      <c r="D6" s="6"/>
      <c r="E6" s="6"/>
      <c r="F6" s="6"/>
      <c r="G6" s="6"/>
      <c r="H6" s="6"/>
    </row>
    <row r="7" spans="2:8" x14ac:dyDescent="0.25">
      <c r="B7" s="27" t="s">
        <v>35</v>
      </c>
      <c r="C7" s="28">
        <f>SUM(C5:C6)</f>
        <v>51500</v>
      </c>
      <c r="D7" s="28"/>
      <c r="E7" s="28"/>
      <c r="F7" s="28"/>
      <c r="G7" s="28"/>
      <c r="H7" s="28"/>
    </row>
    <row r="8" spans="2:8" x14ac:dyDescent="0.25">
      <c r="B8" s="4" t="s">
        <v>36</v>
      </c>
    </row>
    <row r="9" spans="2:8" x14ac:dyDescent="0.25">
      <c r="B9" s="26" t="s">
        <v>37</v>
      </c>
      <c r="C9" s="15">
        <v>100000</v>
      </c>
      <c r="D9" s="6"/>
      <c r="E9" s="6"/>
      <c r="F9" s="6"/>
      <c r="G9" s="6"/>
      <c r="H9" s="6"/>
    </row>
    <row r="10" spans="2:8" x14ac:dyDescent="0.25">
      <c r="B10" s="26" t="s">
        <v>38</v>
      </c>
      <c r="C10" s="15">
        <v>-20000</v>
      </c>
      <c r="D10" s="6"/>
      <c r="E10" s="6"/>
      <c r="F10" s="6"/>
      <c r="G10" s="6"/>
      <c r="H10" s="6"/>
    </row>
    <row r="11" spans="2:8" x14ac:dyDescent="0.25">
      <c r="B11" s="4" t="s">
        <v>39</v>
      </c>
      <c r="C11" s="6">
        <f>SUM(C9:C10)</f>
        <v>80000</v>
      </c>
      <c r="D11" s="6"/>
      <c r="E11" s="6"/>
      <c r="F11" s="6"/>
      <c r="G11" s="6"/>
      <c r="H11" s="6"/>
    </row>
    <row r="12" spans="2:8" x14ac:dyDescent="0.25">
      <c r="B12" s="43" t="s">
        <v>40</v>
      </c>
      <c r="C12" s="44">
        <f>SUM(C11)</f>
        <v>80000</v>
      </c>
      <c r="D12" s="44"/>
      <c r="E12" s="44"/>
      <c r="F12" s="44"/>
      <c r="G12" s="44"/>
      <c r="H12" s="44"/>
    </row>
    <row r="13" spans="2:8" ht="15.75" thickBot="1" x14ac:dyDescent="0.3">
      <c r="B13" s="39" t="s">
        <v>41</v>
      </c>
      <c r="C13" s="45">
        <f>C12+C7</f>
        <v>131500</v>
      </c>
      <c r="D13" s="45"/>
      <c r="E13" s="45"/>
      <c r="F13" s="45"/>
      <c r="G13" s="45"/>
      <c r="H13" s="45"/>
    </row>
    <row r="15" spans="2:8" x14ac:dyDescent="0.25">
      <c r="B15" s="4" t="s">
        <v>42</v>
      </c>
    </row>
    <row r="16" spans="2:8" x14ac:dyDescent="0.25">
      <c r="B16" s="26" t="s">
        <v>43</v>
      </c>
      <c r="C16" s="16">
        <v>2000</v>
      </c>
      <c r="D16" s="6"/>
      <c r="E16" s="6"/>
      <c r="F16" s="6"/>
      <c r="G16" s="6"/>
      <c r="H16" s="6"/>
    </row>
    <row r="17" spans="2:8" x14ac:dyDescent="0.25">
      <c r="B17" s="26" t="s">
        <v>44</v>
      </c>
      <c r="C17" s="16">
        <v>1000</v>
      </c>
      <c r="D17" s="6"/>
      <c r="E17" s="6"/>
      <c r="F17" s="6"/>
      <c r="G17" s="6"/>
      <c r="H17" s="6"/>
    </row>
    <row r="18" spans="2:8" x14ac:dyDescent="0.25">
      <c r="B18" s="27" t="s">
        <v>45</v>
      </c>
      <c r="C18" s="27">
        <f>SUM(C16:C17)</f>
        <v>3000</v>
      </c>
      <c r="D18" s="28"/>
      <c r="E18" s="28"/>
      <c r="F18" s="28"/>
      <c r="G18" s="28"/>
      <c r="H18" s="28"/>
    </row>
    <row r="19" spans="2:8" x14ac:dyDescent="0.25">
      <c r="B19" s="4" t="s">
        <v>46</v>
      </c>
    </row>
    <row r="20" spans="2:8" x14ac:dyDescent="0.25">
      <c r="B20" s="26" t="s">
        <v>47</v>
      </c>
      <c r="C20" s="46">
        <v>100000</v>
      </c>
      <c r="D20" s="47"/>
      <c r="E20" s="47"/>
      <c r="F20" s="47"/>
      <c r="G20" s="47"/>
      <c r="H20" s="47"/>
    </row>
    <row r="21" spans="2:8" ht="15.75" customHeight="1" x14ac:dyDescent="0.25">
      <c r="B21" s="31" t="s">
        <v>48</v>
      </c>
      <c r="C21" s="28">
        <f>C20</f>
        <v>100000</v>
      </c>
      <c r="D21" s="28"/>
      <c r="E21" s="28"/>
      <c r="F21" s="28"/>
      <c r="G21" s="28"/>
      <c r="H21" s="28"/>
    </row>
    <row r="22" spans="2:8" ht="15.75" customHeight="1" thickBot="1" x14ac:dyDescent="0.3">
      <c r="B22" s="39" t="s">
        <v>49</v>
      </c>
      <c r="C22" s="45">
        <f>C21+C18</f>
        <v>103000</v>
      </c>
      <c r="D22" s="45"/>
      <c r="E22" s="45"/>
      <c r="F22" s="45"/>
      <c r="G22" s="45"/>
      <c r="H22" s="45"/>
    </row>
    <row r="23" spans="2:8" ht="15.75" customHeight="1" x14ac:dyDescent="0.25">
      <c r="B23" s="4" t="s">
        <v>50</v>
      </c>
    </row>
    <row r="24" spans="2:8" ht="15.75" customHeight="1" x14ac:dyDescent="0.25">
      <c r="B24" s="5" t="s">
        <v>51</v>
      </c>
      <c r="C24" s="15">
        <v>3000</v>
      </c>
      <c r="D24" s="6"/>
      <c r="E24" s="6"/>
      <c r="F24" s="6"/>
      <c r="G24" s="6"/>
      <c r="H24" s="6"/>
    </row>
    <row r="25" spans="2:8" ht="15.75" customHeight="1" x14ac:dyDescent="0.25">
      <c r="B25" s="5" t="s">
        <v>52</v>
      </c>
      <c r="C25" s="15">
        <v>25500</v>
      </c>
      <c r="D25" s="6"/>
      <c r="E25" s="6"/>
      <c r="F25" s="6"/>
      <c r="G25" s="6"/>
      <c r="H25" s="6"/>
    </row>
    <row r="26" spans="2:8" ht="15.75" customHeight="1" x14ac:dyDescent="0.25">
      <c r="B26" s="43" t="s">
        <v>53</v>
      </c>
      <c r="C26" s="44">
        <f>SUM(C24:C25)</f>
        <v>28500</v>
      </c>
      <c r="D26" s="44"/>
      <c r="E26" s="44"/>
      <c r="F26" s="44"/>
      <c r="G26" s="44"/>
      <c r="H26" s="44"/>
    </row>
    <row r="27" spans="2:8" ht="15.75" customHeight="1" thickBot="1" x14ac:dyDescent="0.3">
      <c r="B27" s="48" t="s">
        <v>54</v>
      </c>
      <c r="C27" s="49">
        <f>C22+C26</f>
        <v>131500</v>
      </c>
      <c r="D27" s="49"/>
      <c r="E27" s="49"/>
      <c r="F27" s="49"/>
      <c r="G27" s="49"/>
      <c r="H27" s="49"/>
    </row>
    <row r="28" spans="2:8" ht="15.75" customHeight="1" x14ac:dyDescent="0.25"/>
    <row r="29" spans="2:8" ht="15.75" customHeight="1" x14ac:dyDescent="0.25">
      <c r="B29" s="4" t="s">
        <v>55</v>
      </c>
      <c r="C29" s="6">
        <f t="shared" ref="C29:H29" si="1">C13-C27</f>
        <v>0</v>
      </c>
      <c r="D29" s="6">
        <f t="shared" si="1"/>
        <v>0</v>
      </c>
      <c r="E29" s="6">
        <f t="shared" si="1"/>
        <v>0</v>
      </c>
      <c r="F29" s="6">
        <f t="shared" si="1"/>
        <v>0</v>
      </c>
      <c r="G29" s="6">
        <f t="shared" si="1"/>
        <v>0</v>
      </c>
      <c r="H29" s="6">
        <f t="shared" si="1"/>
        <v>0</v>
      </c>
    </row>
    <row r="30" spans="2:8" ht="15.75" customHeight="1" x14ac:dyDescent="0.25"/>
    <row r="31" spans="2:8" ht="15.75" customHeight="1" x14ac:dyDescent="0.25">
      <c r="B31" s="8" t="s">
        <v>26</v>
      </c>
      <c r="C31" s="9"/>
      <c r="D31" s="9"/>
      <c r="E31" s="9"/>
      <c r="F31" s="9"/>
      <c r="G31" s="9"/>
      <c r="H31" s="9"/>
    </row>
    <row r="32" spans="2:8" ht="15.75" customHeight="1" x14ac:dyDescent="0.25">
      <c r="B32" s="9" t="s">
        <v>5</v>
      </c>
      <c r="C32" s="11">
        <v>150000</v>
      </c>
      <c r="D32" s="17">
        <f>'Income Statement'!C7</f>
        <v>332500</v>
      </c>
      <c r="E32" s="17"/>
      <c r="F32" s="17"/>
      <c r="G32" s="17"/>
      <c r="H32" s="17"/>
    </row>
    <row r="33" spans="2:8" ht="15.75" customHeight="1" x14ac:dyDescent="0.25">
      <c r="B33" s="9" t="s">
        <v>56</v>
      </c>
      <c r="C33" s="18">
        <v>88500</v>
      </c>
      <c r="D33" s="19">
        <f>'Income Statement'!C12</f>
        <v>-136500</v>
      </c>
      <c r="E33" s="19"/>
      <c r="F33" s="19"/>
      <c r="G33" s="19"/>
      <c r="H33" s="19"/>
    </row>
    <row r="34" spans="2:8" ht="15.75" customHeight="1" x14ac:dyDescent="0.25">
      <c r="B34" s="24" t="str">
        <f>B6&amp;" as a % of rev"</f>
        <v>Accounts Receivable as a % of rev</v>
      </c>
      <c r="C34" s="19"/>
      <c r="D34" s="19"/>
      <c r="E34" s="19"/>
      <c r="F34" s="19"/>
      <c r="G34" s="19"/>
      <c r="H34" s="19"/>
    </row>
    <row r="35" spans="2:8" ht="15.75" customHeight="1" x14ac:dyDescent="0.25">
      <c r="B35" s="10" t="str">
        <f>B16&amp;" as a % of rev"</f>
        <v>Accounts Payable as a % of rev</v>
      </c>
      <c r="C35" s="19"/>
      <c r="D35" s="19"/>
      <c r="E35" s="19"/>
      <c r="F35" s="19"/>
      <c r="G35" s="19"/>
      <c r="H35" s="19"/>
    </row>
    <row r="36" spans="2:8" ht="15.75" customHeight="1" x14ac:dyDescent="0.25">
      <c r="B36" s="10" t="str">
        <f t="shared" ref="B36" si="2">B17&amp;" as a % of rev"</f>
        <v>Deferred Revenue as a % of rev</v>
      </c>
      <c r="C36" s="19"/>
      <c r="D36" s="19"/>
      <c r="E36" s="19"/>
      <c r="F36" s="19"/>
      <c r="G36" s="19"/>
      <c r="H36" s="19"/>
    </row>
    <row r="37" spans="2:8" ht="15.75" customHeight="1" x14ac:dyDescent="0.25">
      <c r="B37" s="9"/>
      <c r="C37" s="9"/>
      <c r="D37" s="9"/>
      <c r="E37" s="9"/>
      <c r="F37" s="9"/>
      <c r="G37" s="9"/>
      <c r="H37" s="9"/>
    </row>
    <row r="38" spans="2:8" ht="15.75" customHeight="1" x14ac:dyDescent="0.25">
      <c r="B38" s="9" t="s">
        <v>47</v>
      </c>
      <c r="C38" s="9"/>
      <c r="D38" s="9"/>
      <c r="E38" s="9"/>
      <c r="F38" s="9"/>
      <c r="G38" s="9"/>
      <c r="H38" s="9"/>
    </row>
    <row r="39" spans="2:8" ht="15.75" customHeight="1" x14ac:dyDescent="0.25">
      <c r="B39" s="10" t="s">
        <v>57</v>
      </c>
      <c r="C39" s="9"/>
      <c r="D39" s="20"/>
      <c r="E39" s="20"/>
      <c r="F39" s="11">
        <v>5000</v>
      </c>
      <c r="G39" s="20"/>
      <c r="H39" s="20"/>
    </row>
    <row r="40" spans="2:8" ht="15.75" customHeight="1" x14ac:dyDescent="0.25">
      <c r="B40" s="10" t="s">
        <v>58</v>
      </c>
      <c r="C40" s="9"/>
      <c r="D40" s="11">
        <v>5000</v>
      </c>
      <c r="E40" s="11">
        <v>5000</v>
      </c>
      <c r="F40" s="11">
        <v>7500</v>
      </c>
      <c r="G40" s="11">
        <v>7500</v>
      </c>
      <c r="H40" s="11">
        <v>7500</v>
      </c>
    </row>
    <row r="41" spans="2:8" ht="15.75" customHeight="1" x14ac:dyDescent="0.25">
      <c r="B41" s="10" t="s">
        <v>59</v>
      </c>
      <c r="C41" s="9"/>
      <c r="D41" s="12">
        <v>7.0000000000000007E-2</v>
      </c>
      <c r="E41" s="12">
        <v>7.0000000000000007E-2</v>
      </c>
      <c r="F41" s="12">
        <v>7.0000000000000007E-2</v>
      </c>
      <c r="G41" s="12">
        <v>7.0000000000000007E-2</v>
      </c>
      <c r="H41" s="12">
        <v>7.0000000000000007E-2</v>
      </c>
    </row>
    <row r="42" spans="2:8" ht="15.75" customHeight="1" x14ac:dyDescent="0.25">
      <c r="B42" s="10" t="s">
        <v>60</v>
      </c>
      <c r="C42" s="9"/>
      <c r="D42" s="17"/>
      <c r="E42" s="17"/>
      <c r="F42" s="17"/>
      <c r="G42" s="17"/>
      <c r="H42" s="17"/>
    </row>
    <row r="43" spans="2:8" ht="15.75" customHeight="1" x14ac:dyDescent="0.25"/>
    <row r="44" spans="2:8" ht="15.75" customHeight="1" x14ac:dyDescent="0.25"/>
    <row r="45" spans="2:8" ht="15.75" customHeight="1" x14ac:dyDescent="0.25"/>
    <row r="46" spans="2:8" ht="15.75" customHeight="1" x14ac:dyDescent="0.25"/>
    <row r="47" spans="2:8" ht="15.75" customHeight="1" x14ac:dyDescent="0.25"/>
    <row r="48" spans="2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000"/>
  <sheetViews>
    <sheetView showGridLines="0" workbookViewId="0"/>
  </sheetViews>
  <sheetFormatPr defaultColWidth="14.42578125" defaultRowHeight="15" customHeight="1" x14ac:dyDescent="0.25"/>
  <cols>
    <col min="1" max="1" width="8.85546875" customWidth="1"/>
    <col min="2" max="2" width="28" customWidth="1"/>
    <col min="3" max="4" width="8.85546875" customWidth="1"/>
    <col min="5" max="5" width="9.140625" customWidth="1"/>
    <col min="6" max="26" width="8.85546875" customWidth="1"/>
  </cols>
  <sheetData>
    <row r="2" spans="2:7" x14ac:dyDescent="0.25">
      <c r="B2" s="1" t="s">
        <v>61</v>
      </c>
      <c r="C2" s="1"/>
      <c r="D2" s="1"/>
      <c r="E2" s="1"/>
      <c r="F2" s="1"/>
      <c r="G2" s="1"/>
    </row>
    <row r="3" spans="2:7" x14ac:dyDescent="0.25">
      <c r="B3" s="2" t="s">
        <v>1</v>
      </c>
      <c r="C3" s="3">
        <v>44562</v>
      </c>
      <c r="D3" s="3">
        <f t="shared" ref="D3:G3" si="0">EDATE(C3,12)</f>
        <v>44927</v>
      </c>
      <c r="E3" s="3">
        <f t="shared" si="0"/>
        <v>45292</v>
      </c>
      <c r="F3" s="3">
        <f t="shared" si="0"/>
        <v>45658</v>
      </c>
      <c r="G3" s="3">
        <f t="shared" si="0"/>
        <v>46023</v>
      </c>
    </row>
    <row r="4" spans="2:7" x14ac:dyDescent="0.25">
      <c r="B4" s="4" t="s">
        <v>24</v>
      </c>
      <c r="C4" s="6"/>
      <c r="D4" s="6"/>
      <c r="E4" s="6"/>
      <c r="F4" s="6"/>
      <c r="G4" s="6"/>
    </row>
    <row r="5" spans="2:7" x14ac:dyDescent="0.25">
      <c r="B5" s="4" t="s">
        <v>62</v>
      </c>
    </row>
    <row r="6" spans="2:7" x14ac:dyDescent="0.25">
      <c r="B6" s="5" t="s">
        <v>63</v>
      </c>
      <c r="C6" s="6"/>
      <c r="D6" s="6"/>
      <c r="E6" s="6"/>
      <c r="F6" s="6"/>
      <c r="G6" s="6"/>
    </row>
    <row r="7" spans="2:7" x14ac:dyDescent="0.25">
      <c r="B7" s="5" t="str">
        <f>"Change in "&amp;'Balance Sheet'!B6</f>
        <v>Change in Accounts Receivable</v>
      </c>
      <c r="C7" s="6"/>
      <c r="D7" s="6"/>
      <c r="E7" s="6"/>
      <c r="F7" s="6"/>
      <c r="G7" s="6"/>
    </row>
    <row r="8" spans="2:7" x14ac:dyDescent="0.25">
      <c r="B8" s="5" t="str">
        <f>"Change in "&amp;'Balance Sheet'!B16</f>
        <v>Change in Accounts Payable</v>
      </c>
      <c r="C8" s="6"/>
      <c r="D8" s="6"/>
      <c r="E8" s="6"/>
      <c r="F8" s="6"/>
      <c r="G8" s="6"/>
    </row>
    <row r="9" spans="2:7" x14ac:dyDescent="0.25">
      <c r="B9" s="5" t="str">
        <f>"Change in "&amp;'Balance Sheet'!B17</f>
        <v>Change in Deferred Revenue</v>
      </c>
      <c r="C9" s="6"/>
      <c r="D9" s="6"/>
      <c r="E9" s="6"/>
      <c r="F9" s="6"/>
      <c r="G9" s="6"/>
    </row>
    <row r="10" spans="2:7" x14ac:dyDescent="0.25">
      <c r="B10" s="4" t="s">
        <v>64</v>
      </c>
      <c r="C10" s="6"/>
      <c r="D10" s="6"/>
      <c r="E10" s="6"/>
      <c r="F10" s="6"/>
      <c r="G10" s="6"/>
    </row>
    <row r="11" spans="2:7" x14ac:dyDescent="0.25">
      <c r="B11" s="4" t="s">
        <v>65</v>
      </c>
    </row>
    <row r="12" spans="2:7" x14ac:dyDescent="0.25">
      <c r="B12" s="5" t="s">
        <v>66</v>
      </c>
      <c r="C12" s="6"/>
      <c r="D12" s="6"/>
      <c r="E12" s="6"/>
      <c r="F12" s="6"/>
      <c r="G12" s="6"/>
    </row>
    <row r="13" spans="2:7" x14ac:dyDescent="0.25">
      <c r="B13" s="5" t="s">
        <v>67</v>
      </c>
      <c r="C13" s="6"/>
      <c r="D13" s="6"/>
      <c r="E13" s="6"/>
      <c r="F13" s="6"/>
      <c r="G13" s="6"/>
    </row>
    <row r="14" spans="2:7" x14ac:dyDescent="0.25">
      <c r="B14" s="4" t="s">
        <v>68</v>
      </c>
    </row>
    <row r="15" spans="2:7" x14ac:dyDescent="0.25">
      <c r="B15" s="5" t="s">
        <v>58</v>
      </c>
      <c r="C15" s="6"/>
      <c r="D15" s="6"/>
      <c r="E15" s="6"/>
      <c r="F15" s="6"/>
      <c r="G15" s="6"/>
    </row>
    <row r="16" spans="2:7" x14ac:dyDescent="0.25">
      <c r="B16" s="5" t="s">
        <v>69</v>
      </c>
      <c r="C16" s="6"/>
      <c r="D16" s="6"/>
      <c r="E16" s="6"/>
      <c r="F16" s="6"/>
      <c r="G16" s="6"/>
    </row>
    <row r="17" spans="2:7" x14ac:dyDescent="0.25">
      <c r="B17" s="5" t="s">
        <v>70</v>
      </c>
      <c r="C17" s="6"/>
      <c r="D17" s="6"/>
      <c r="E17" s="6"/>
      <c r="F17" s="6"/>
      <c r="G17" s="6"/>
    </row>
    <row r="18" spans="2:7" x14ac:dyDescent="0.25">
      <c r="B18" t="s">
        <v>71</v>
      </c>
      <c r="C18" s="6"/>
      <c r="D18" s="6"/>
      <c r="E18" s="6"/>
      <c r="F18" s="6"/>
      <c r="G18" s="6"/>
    </row>
    <row r="21" spans="2:7" ht="15.75" customHeight="1" x14ac:dyDescent="0.25"/>
    <row r="22" spans="2:7" ht="15.75" customHeight="1" x14ac:dyDescent="0.25"/>
    <row r="23" spans="2:7" ht="15.75" customHeight="1" x14ac:dyDescent="0.25"/>
    <row r="24" spans="2:7" ht="15.75" customHeight="1" x14ac:dyDescent="0.25"/>
    <row r="25" spans="2:7" ht="15.75" customHeight="1" x14ac:dyDescent="0.25"/>
    <row r="26" spans="2:7" ht="15.75" customHeight="1" x14ac:dyDescent="0.25"/>
    <row r="27" spans="2:7" ht="15.75" customHeight="1" x14ac:dyDescent="0.25"/>
    <row r="28" spans="2:7" ht="15.75" customHeight="1" x14ac:dyDescent="0.25"/>
    <row r="29" spans="2:7" ht="15.75" customHeight="1" x14ac:dyDescent="0.25"/>
    <row r="30" spans="2:7" ht="15.75" customHeight="1" x14ac:dyDescent="0.25"/>
    <row r="31" spans="2:7" ht="15.75" customHeight="1" x14ac:dyDescent="0.25"/>
    <row r="32" spans="2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1000"/>
  <sheetViews>
    <sheetView showGridLines="0" workbookViewId="0">
      <selection activeCell="E18" sqref="E18"/>
    </sheetView>
  </sheetViews>
  <sheetFormatPr defaultColWidth="14.42578125" defaultRowHeight="15" customHeight="1" x14ac:dyDescent="0.25"/>
  <cols>
    <col min="1" max="1" width="8.85546875" customWidth="1"/>
    <col min="2" max="2" width="17.28515625" customWidth="1"/>
    <col min="3" max="3" width="16.28515625" customWidth="1"/>
    <col min="4" max="8" width="13.85546875" bestFit="1" customWidth="1"/>
    <col min="9" max="26" width="8.85546875" customWidth="1"/>
  </cols>
  <sheetData>
    <row r="2" spans="2:8" x14ac:dyDescent="0.25">
      <c r="B2" s="1" t="s">
        <v>37</v>
      </c>
      <c r="C2" s="1"/>
      <c r="D2" s="1"/>
      <c r="E2" s="1"/>
      <c r="F2" s="1"/>
      <c r="G2" s="1"/>
      <c r="H2" s="1"/>
    </row>
    <row r="3" spans="2:8" x14ac:dyDescent="0.25">
      <c r="B3" s="2" t="s">
        <v>1</v>
      </c>
      <c r="C3" s="21" t="s">
        <v>72</v>
      </c>
      <c r="D3" s="25">
        <v>43465</v>
      </c>
      <c r="E3" s="25">
        <f t="shared" ref="E3:H3" si="0">EDATE(D3,12)</f>
        <v>43830</v>
      </c>
      <c r="F3" s="25">
        <f t="shared" si="0"/>
        <v>44196</v>
      </c>
      <c r="G3" s="25">
        <f t="shared" si="0"/>
        <v>44561</v>
      </c>
      <c r="H3" s="25">
        <f t="shared" si="0"/>
        <v>44926</v>
      </c>
    </row>
    <row r="4" spans="2:8" x14ac:dyDescent="0.25">
      <c r="B4" s="4" t="s">
        <v>66</v>
      </c>
    </row>
    <row r="5" spans="2:8" x14ac:dyDescent="0.25">
      <c r="B5" s="38" t="s">
        <v>77</v>
      </c>
      <c r="C5" s="22">
        <v>3</v>
      </c>
      <c r="D5" s="36">
        <v>5000</v>
      </c>
      <c r="E5" s="36"/>
      <c r="F5" s="36"/>
      <c r="G5" s="36">
        <v>5000</v>
      </c>
      <c r="H5" s="37"/>
    </row>
    <row r="6" spans="2:8" x14ac:dyDescent="0.25">
      <c r="B6" s="38" t="s">
        <v>76</v>
      </c>
      <c r="C6" s="22">
        <v>7</v>
      </c>
      <c r="D6" s="36">
        <v>8000</v>
      </c>
      <c r="E6" s="36"/>
      <c r="F6" s="36"/>
      <c r="G6" s="36"/>
      <c r="H6" s="37"/>
    </row>
    <row r="7" spans="2:8" x14ac:dyDescent="0.25">
      <c r="B7" s="38" t="s">
        <v>78</v>
      </c>
      <c r="C7" s="22">
        <v>7</v>
      </c>
      <c r="D7" s="36">
        <v>60000</v>
      </c>
      <c r="E7" s="36"/>
      <c r="F7" s="36"/>
      <c r="G7" s="36"/>
      <c r="H7" s="37"/>
    </row>
    <row r="8" spans="2:8" ht="15.75" thickBot="1" x14ac:dyDescent="0.3">
      <c r="B8" s="39" t="s">
        <v>73</v>
      </c>
      <c r="C8" s="39"/>
      <c r="D8" s="40">
        <f>SUM(D5:D7)</f>
        <v>73000</v>
      </c>
      <c r="E8" s="40">
        <f t="shared" ref="E8:H8" si="1">SUM(E5:E7)</f>
        <v>0</v>
      </c>
      <c r="F8" s="40">
        <f t="shared" si="1"/>
        <v>0</v>
      </c>
      <c r="G8" s="40">
        <f t="shared" si="1"/>
        <v>5000</v>
      </c>
      <c r="H8" s="40">
        <f t="shared" si="1"/>
        <v>0</v>
      </c>
    </row>
    <row r="9" spans="2:8" ht="15" customHeight="1" x14ac:dyDescent="0.25">
      <c r="D9" s="37"/>
      <c r="E9" s="37"/>
      <c r="F9" s="37"/>
      <c r="G9" s="37"/>
      <c r="H9" s="37"/>
    </row>
    <row r="10" spans="2:8" x14ac:dyDescent="0.25">
      <c r="B10" s="5" t="s">
        <v>63</v>
      </c>
      <c r="D10" s="37"/>
      <c r="E10" s="37"/>
      <c r="F10" s="37"/>
      <c r="G10" s="37"/>
      <c r="H10" s="37"/>
    </row>
    <row r="11" spans="2:8" x14ac:dyDescent="0.25">
      <c r="B11" s="26" t="s">
        <v>74</v>
      </c>
      <c r="D11" s="36">
        <v>5000</v>
      </c>
      <c r="E11" s="36">
        <v>5000</v>
      </c>
      <c r="F11" s="36">
        <v>5000</v>
      </c>
      <c r="G11" s="36">
        <v>5000</v>
      </c>
      <c r="H11" s="37"/>
    </row>
    <row r="12" spans="2:8" x14ac:dyDescent="0.25">
      <c r="B12" s="26" t="str">
        <f t="shared" ref="B12:B14" si="2">B5</f>
        <v>nut crasher</v>
      </c>
      <c r="D12" s="37">
        <f>$D5/$C5</f>
        <v>1666.6666666666667</v>
      </c>
      <c r="E12" s="37">
        <f t="shared" ref="E12:F12" si="3">$D5/$C5</f>
        <v>1666.6666666666667</v>
      </c>
      <c r="F12" s="37">
        <f t="shared" si="3"/>
        <v>1666.6666666666667</v>
      </c>
      <c r="G12" s="37">
        <f>$G5/$C5</f>
        <v>1666.6666666666667</v>
      </c>
      <c r="H12" s="37">
        <f>$G5/$C5</f>
        <v>1666.6666666666667</v>
      </c>
    </row>
    <row r="13" spans="2:8" x14ac:dyDescent="0.25">
      <c r="B13" s="26" t="str">
        <f t="shared" si="2"/>
        <v>grinder</v>
      </c>
      <c r="D13" s="37">
        <f t="shared" ref="D13:G14" si="4">$D6/$C6</f>
        <v>1142.8571428571429</v>
      </c>
      <c r="E13" s="37">
        <f t="shared" si="4"/>
        <v>1142.8571428571429</v>
      </c>
      <c r="F13" s="37">
        <f t="shared" si="4"/>
        <v>1142.8571428571429</v>
      </c>
      <c r="G13" s="37">
        <f t="shared" si="4"/>
        <v>1142.8571428571429</v>
      </c>
      <c r="H13" s="37">
        <f t="shared" ref="H13" si="5">$D6/$C6</f>
        <v>1142.8571428571429</v>
      </c>
    </row>
    <row r="14" spans="2:8" x14ac:dyDescent="0.25">
      <c r="B14" s="26" t="str">
        <f t="shared" si="2"/>
        <v>mixer</v>
      </c>
      <c r="D14" s="37">
        <f t="shared" si="4"/>
        <v>8571.4285714285706</v>
      </c>
      <c r="E14" s="37">
        <f t="shared" si="4"/>
        <v>8571.4285714285706</v>
      </c>
      <c r="F14" s="37">
        <f t="shared" si="4"/>
        <v>8571.4285714285706</v>
      </c>
      <c r="G14" s="37">
        <f t="shared" si="4"/>
        <v>8571.4285714285706</v>
      </c>
      <c r="H14" s="37">
        <f t="shared" ref="H14" si="6">$D7/$C7</f>
        <v>8571.4285714285706</v>
      </c>
    </row>
    <row r="15" spans="2:8" ht="15.75" thickBot="1" x14ac:dyDescent="0.3">
      <c r="B15" s="39" t="s">
        <v>75</v>
      </c>
      <c r="C15" s="39"/>
      <c r="D15" s="40">
        <f>SUM(D11:D14)</f>
        <v>16380.952380952382</v>
      </c>
      <c r="E15" s="40">
        <f t="shared" ref="E15:H15" si="7">SUM(E11:E14)</f>
        <v>16380.952380952382</v>
      </c>
      <c r="F15" s="40">
        <f t="shared" si="7"/>
        <v>16380.952380952382</v>
      </c>
      <c r="G15" s="40">
        <f t="shared" si="7"/>
        <v>16380.952380952382</v>
      </c>
      <c r="H15" s="40">
        <f t="shared" si="7"/>
        <v>11380.95238095238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Statement</vt:lpstr>
      <vt:lpstr>Balance Sheet</vt:lpstr>
      <vt:lpstr>Statement of Cashflows</vt:lpstr>
      <vt:lpstr>Fixed 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Eugine Mutisya</cp:lastModifiedBy>
  <dcterms:created xsi:type="dcterms:W3CDTF">2022-02-07T12:02:58Z</dcterms:created>
  <dcterms:modified xsi:type="dcterms:W3CDTF">2022-12-11T20:20:27Z</dcterms:modified>
</cp:coreProperties>
</file>